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http://sharepoint2013/sgg/GasDistrib/Gas_Distrib_Lib/Annual Monitoring and Reporting/2016-17/08 RIGs Review/RIGs Notice Publication 23 Feb/"/>
    </mc:Choice>
  </mc:AlternateContent>
  <bookViews>
    <workbookView xWindow="0" yWindow="-15" windowWidth="7965" windowHeight="2595" tabRatio="818" firstSheet="2" activeTab="3"/>
  </bookViews>
  <sheets>
    <sheet name="2.1 Op Cost Matrix (NEW)(1)" sheetId="1" state="hidden" r:id="rId1"/>
    <sheet name="2.1 Op Cost Matrix (NEW) (2)" sheetId="2" state="hidden" r:id="rId2"/>
    <sheet name="Index" sheetId="3" r:id="rId3"/>
    <sheet name="Changes Log" sheetId="4" r:id="rId4"/>
    <sheet name="Universal data" sheetId="5" r:id="rId5"/>
    <sheet name="1.4_Rec_to_Reg_Accs" sheetId="86" r:id="rId6"/>
    <sheet name="1.5_Net_Debt_and_Tax_Clawback" sheetId="88" r:id="rId7"/>
    <sheet name="1.6  Disposals" sheetId="12" r:id="rId8"/>
    <sheet name="2.1 Totex PCFM" sheetId="83" r:id="rId9"/>
    <sheet name="2.2 Totex costs summary" sheetId="21" r:id="rId10"/>
    <sheet name="2.3 Workload summary" sheetId="22" r:id="rId11"/>
    <sheet name="2.4 Safety" sheetId="23" r:id="rId12"/>
    <sheet name="2.5 Reliability" sheetId="24" r:id="rId13"/>
    <sheet name="2.6 Environmental" sheetId="25" r:id="rId14"/>
    <sheet name="2.7 Performance Snapshot" sheetId="89" r:id="rId15"/>
    <sheet name="3.1 Opex cost matrix" sheetId="26" r:id="rId16"/>
    <sheet name="3.2 year on year movements" sheetId="27" r:id="rId17"/>
    <sheet name="3.3 FCO Resource Utilisation" sheetId="28" r:id="rId18"/>
    <sheet name="3.4_Bus_Support_DELETED 2014_15" sheetId="29" r:id="rId19"/>
    <sheet name="3.6_Bus_Support_DELETED 2014_15" sheetId="31" r:id="rId20"/>
    <sheet name="3.7_Training_&amp;_Apprentices" sheetId="32" r:id="rId21"/>
    <sheet name="3.8 Maintenance" sheetId="33" r:id="rId22"/>
    <sheet name="3.9 LP Gasholders" sheetId="34" r:id="rId23"/>
    <sheet name="3.10 Land remediation REVISED" sheetId="35" r:id="rId24"/>
    <sheet name="3.11_Related Party Transact " sheetId="36" r:id="rId25"/>
    <sheet name="3.12 Shrinkage" sheetId="37" r:id="rId26"/>
    <sheet name="3.12a Gas Theft NEW 2014_15" sheetId="38" r:id="rId27"/>
    <sheet name="3.13 Streetworks" sheetId="39" r:id="rId28"/>
    <sheet name="3.14 Smart Metering" sheetId="40" r:id="rId29"/>
    <sheet name="3.15 SIUs" sheetId="41" r:id="rId30"/>
    <sheet name="4.1 Capex Summary " sheetId="42" r:id="rId31"/>
    <sheet name="4.2 Cap Expenditure Analysis" sheetId="43" r:id="rId32"/>
    <sheet name="4.3 LTS, storage &amp; entry" sheetId="44" r:id="rId33"/>
    <sheet name="4.4 Reinforcement" sheetId="45" r:id="rId34"/>
    <sheet name="4.5 Governor(Replacement)" sheetId="46" r:id="rId35"/>
    <sheet name="4.6 Connections " sheetId="47" r:id="rId36"/>
    <sheet name="4.7 Other Capex " sheetId="48" r:id="rId37"/>
    <sheet name="4.8 PSUP" sheetId="49" r:id="rId38"/>
    <sheet name="5.1 Repex summary" sheetId="50" r:id="rId39"/>
    <sheet name="5.2a Repex iron mains Tier 1" sheetId="51" r:id="rId40"/>
    <sheet name="5.2b Repex iron mains Tier 2A" sheetId="52" r:id="rId41"/>
    <sheet name="5.2c Repex other mains" sheetId="53" r:id="rId42"/>
    <sheet name="5.2d Repex diversions" sheetId="54" r:id="rId43"/>
    <sheet name="5.3 Other repex services" sheetId="55" r:id="rId44"/>
    <sheet name="5.4 Risers" sheetId="56" r:id="rId45"/>
    <sheet name="5.5 Repex expenditure analysis" sheetId="57" r:id="rId46"/>
    <sheet name="5.6 UNC Sub Deducts" sheetId="58" r:id="rId47"/>
    <sheet name="5.7 Mains Decommissiond " sheetId="59" r:id="rId48"/>
    <sheet name="5.8 Decommissioned Sum " sheetId="60" r:id="rId49"/>
    <sheet name="6.1 LTS Asset Data" sheetId="61" r:id="rId50"/>
    <sheet name="6.2 Network Assets" sheetId="62" r:id="rId51"/>
    <sheet name="6.3 Capacity&amp;Storage Asset " sheetId="63" r:id="rId52"/>
    <sheet name="6.4 Capacity &amp; Demand Data " sheetId="64" r:id="rId53"/>
    <sheet name="6.5 Capacity Output Data" sheetId="65" r:id="rId54"/>
    <sheet name="6.6 MEAV" sheetId="66" r:id="rId55"/>
    <sheet name="7.1 Safety Outputs" sheetId="67" r:id="rId56"/>
    <sheet name="7.2 Reliability Outputs" sheetId="68" r:id="rId57"/>
    <sheet name="7.3 Asset Health &amp; Criticality" sheetId="69" r:id="rId58"/>
    <sheet name="7.4 PREs, Reports and Repairs " sheetId="70" r:id="rId59"/>
    <sheet name="7.5 Accuracy pipeline records" sheetId="71" r:id="rId60"/>
    <sheet name="7.6 Business Carbon Footprint" sheetId="72" r:id="rId61"/>
    <sheet name="7.7 Environment-Other" sheetId="73" r:id="rId62"/>
    <sheet name="7.8 Dist Gas Connections" sheetId="74" r:id="rId63"/>
    <sheet name="7.9 Innovation rollout mechanis" sheetId="75" r:id="rId64"/>
    <sheet name="7.10 Network Innovation Allowan" sheetId="76" r:id="rId65"/>
    <sheet name="7.11 Network Innovation Competi" sheetId="77" r:id="rId66"/>
    <sheet name="8.1 Customer Complaints" sheetId="78" r:id="rId67"/>
    <sheet name="8.2 Customer Satisfaction Surve" sheetId="79" r:id="rId68"/>
    <sheet name="8.3 Guaranteed Standards " sheetId="80" r:id="rId69"/>
    <sheet name="8.4 Licence Condition D10" sheetId="81" r:id="rId70"/>
    <sheet name="8.5 3rd party &amp; water summary " sheetId="82"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15" hidden="1">{#N/A,#N/A,FALSE,"Assessment";#N/A,#N/A,FALSE,"Staffing";#N/A,#N/A,FALSE,"Hires";#N/A,#N/A,FALSE,"Assumptions"}</definedName>
    <definedName name="________hom1" localSheetId="23" hidden="1">{#N/A,#N/A,FALSE,"Assessment";#N/A,#N/A,FALSE,"Staffing";#N/A,#N/A,FALSE,"Hires";#N/A,#N/A,FALSE,"Assumptions"}</definedName>
    <definedName name="________hom1" localSheetId="25" hidden="1">{#N/A,#N/A,FALSE,"Assessment";#N/A,#N/A,FALSE,"Staffing";#N/A,#N/A,FALSE,"Hires";#N/A,#N/A,FALSE,"Assumptions"}</definedName>
    <definedName name="________hom1" localSheetId="27" hidden="1">{#N/A,#N/A,FALSE,"Assessment";#N/A,#N/A,FALSE,"Staffing";#N/A,#N/A,FALSE,"Hires";#N/A,#N/A,FALSE,"Assumptions"}</definedName>
    <definedName name="________hom1" localSheetId="28" hidden="1">{#N/A,#N/A,FALSE,"Assessment";#N/A,#N/A,FALSE,"Staffing";#N/A,#N/A,FALSE,"Hires";#N/A,#N/A,FALSE,"Assumptions"}</definedName>
    <definedName name="________hom1" localSheetId="21" hidden="1">{#N/A,#N/A,FALSE,"Assessment";#N/A,#N/A,FALSE,"Staffing";#N/A,#N/A,FALSE,"Hires";#N/A,#N/A,FALSE,"Assumptions"}</definedName>
    <definedName name="________hom1" localSheetId="22" hidden="1">{#N/A,#N/A,FALSE,"Assessment";#N/A,#N/A,FALSE,"Staffing";#N/A,#N/A,FALSE,"Hires";#N/A,#N/A,FALSE,"Assumptions"}</definedName>
    <definedName name="________hom1" localSheetId="32"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44" hidden="1">{#N/A,#N/A,FALSE,"Assessment";#N/A,#N/A,FALSE,"Staffing";#N/A,#N/A,FALSE,"Hires";#N/A,#N/A,FALSE,"Assumptions"}</definedName>
    <definedName name="________hom1" localSheetId="45" hidden="1">{#N/A,#N/A,FALSE,"Assessment";#N/A,#N/A,FALSE,"Staffing";#N/A,#N/A,FALSE,"Hires";#N/A,#N/A,FALSE,"Assumptions"}</definedName>
    <definedName name="________hom1" localSheetId="46" hidden="1">{#N/A,#N/A,FALSE,"Assessment";#N/A,#N/A,FALSE,"Staffing";#N/A,#N/A,FALSE,"Hires";#N/A,#N/A,FALSE,"Assumptions"}</definedName>
    <definedName name="________hom1" localSheetId="47"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1" hidden="1">{#N/A,#N/A,FALSE,"Assessment";#N/A,#N/A,FALSE,"Staffing";#N/A,#N/A,FALSE,"Hires";#N/A,#N/A,FALSE,"Assumptions"}</definedName>
    <definedName name="________hom1" localSheetId="55"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60" hidden="1">{#N/A,#N/A,FALSE,"Assessment";#N/A,#N/A,FALSE,"Staffing";#N/A,#N/A,FALSE,"Hires";#N/A,#N/A,FALSE,"Assumptions"}</definedName>
    <definedName name="________hom1" localSheetId="61" hidden="1">{#N/A,#N/A,FALSE,"Assessment";#N/A,#N/A,FALSE,"Staffing";#N/A,#N/A,FALSE,"Hires";#N/A,#N/A,FALSE,"Assumptions"}</definedName>
    <definedName name="________hom1" localSheetId="66" hidden="1">{#N/A,#N/A,FALSE,"Assessment";#N/A,#N/A,FALSE,"Staffing";#N/A,#N/A,FALSE,"Hires";#N/A,#N/A,FALSE,"Assumptions"}</definedName>
    <definedName name="________hom1" localSheetId="67"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15" hidden="1">{#N/A,#N/A,FALSE,"Assessment";#N/A,#N/A,FALSE,"Staffing";#N/A,#N/A,FALSE,"Hires";#N/A,#N/A,FALSE,"Assumptions"}</definedName>
    <definedName name="________k1" localSheetId="23" hidden="1">{#N/A,#N/A,FALSE,"Assessment";#N/A,#N/A,FALSE,"Staffing";#N/A,#N/A,FALSE,"Hires";#N/A,#N/A,FALSE,"Assumptions"}</definedName>
    <definedName name="________k1" localSheetId="25" hidden="1">{#N/A,#N/A,FALSE,"Assessment";#N/A,#N/A,FALSE,"Staffing";#N/A,#N/A,FALSE,"Hires";#N/A,#N/A,FALSE,"Assumptions"}</definedName>
    <definedName name="________k1" localSheetId="27" hidden="1">{#N/A,#N/A,FALSE,"Assessment";#N/A,#N/A,FALSE,"Staffing";#N/A,#N/A,FALSE,"Hires";#N/A,#N/A,FALSE,"Assumptions"}</definedName>
    <definedName name="________k1" localSheetId="28" hidden="1">{#N/A,#N/A,FALSE,"Assessment";#N/A,#N/A,FALSE,"Staffing";#N/A,#N/A,FALSE,"Hires";#N/A,#N/A,FALSE,"Assumptions"}</definedName>
    <definedName name="________k1" localSheetId="21" hidden="1">{#N/A,#N/A,FALSE,"Assessment";#N/A,#N/A,FALSE,"Staffing";#N/A,#N/A,FALSE,"Hires";#N/A,#N/A,FALSE,"Assumptions"}</definedName>
    <definedName name="________k1" localSheetId="22" hidden="1">{#N/A,#N/A,FALSE,"Assessment";#N/A,#N/A,FALSE,"Staffing";#N/A,#N/A,FALSE,"Hires";#N/A,#N/A,FALSE,"Assumptions"}</definedName>
    <definedName name="________k1" localSheetId="32"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44" hidden="1">{#N/A,#N/A,FALSE,"Assessment";#N/A,#N/A,FALSE,"Staffing";#N/A,#N/A,FALSE,"Hires";#N/A,#N/A,FALSE,"Assumptions"}</definedName>
    <definedName name="________k1" localSheetId="45" hidden="1">{#N/A,#N/A,FALSE,"Assessment";#N/A,#N/A,FALSE,"Staffing";#N/A,#N/A,FALSE,"Hires";#N/A,#N/A,FALSE,"Assumptions"}</definedName>
    <definedName name="________k1" localSheetId="46" hidden="1">{#N/A,#N/A,FALSE,"Assessment";#N/A,#N/A,FALSE,"Staffing";#N/A,#N/A,FALSE,"Hires";#N/A,#N/A,FALSE,"Assumptions"}</definedName>
    <definedName name="________k1" localSheetId="47"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1" hidden="1">{#N/A,#N/A,FALSE,"Assessment";#N/A,#N/A,FALSE,"Staffing";#N/A,#N/A,FALSE,"Hires";#N/A,#N/A,FALSE,"Assumptions"}</definedName>
    <definedName name="________k1" localSheetId="55"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60" hidden="1">{#N/A,#N/A,FALSE,"Assessment";#N/A,#N/A,FALSE,"Staffing";#N/A,#N/A,FALSE,"Hires";#N/A,#N/A,FALSE,"Assumptions"}</definedName>
    <definedName name="________k1" localSheetId="61" hidden="1">{#N/A,#N/A,FALSE,"Assessment";#N/A,#N/A,FALSE,"Staffing";#N/A,#N/A,FALSE,"Hires";#N/A,#N/A,FALSE,"Assumptions"}</definedName>
    <definedName name="________k1" localSheetId="66" hidden="1">{#N/A,#N/A,FALSE,"Assessment";#N/A,#N/A,FALSE,"Staffing";#N/A,#N/A,FALSE,"Hires";#N/A,#N/A,FALSE,"Assumptions"}</definedName>
    <definedName name="________k1" localSheetId="67"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15" hidden="1">{#N/A,#N/A,FALSE,"Assessment";#N/A,#N/A,FALSE,"Staffing";#N/A,#N/A,FALSE,"Hires";#N/A,#N/A,FALSE,"Assumptions"}</definedName>
    <definedName name="________kk1" localSheetId="23" hidden="1">{#N/A,#N/A,FALSE,"Assessment";#N/A,#N/A,FALSE,"Staffing";#N/A,#N/A,FALSE,"Hires";#N/A,#N/A,FALSE,"Assumptions"}</definedName>
    <definedName name="________kk1" localSheetId="25" hidden="1">{#N/A,#N/A,FALSE,"Assessment";#N/A,#N/A,FALSE,"Staffing";#N/A,#N/A,FALSE,"Hires";#N/A,#N/A,FALSE,"Assumptions"}</definedName>
    <definedName name="________kk1" localSheetId="27" hidden="1">{#N/A,#N/A,FALSE,"Assessment";#N/A,#N/A,FALSE,"Staffing";#N/A,#N/A,FALSE,"Hires";#N/A,#N/A,FALSE,"Assumptions"}</definedName>
    <definedName name="________kk1" localSheetId="28" hidden="1">{#N/A,#N/A,FALSE,"Assessment";#N/A,#N/A,FALSE,"Staffing";#N/A,#N/A,FALSE,"Hires";#N/A,#N/A,FALSE,"Assumptions"}</definedName>
    <definedName name="________kk1" localSheetId="21" hidden="1">{#N/A,#N/A,FALSE,"Assessment";#N/A,#N/A,FALSE,"Staffing";#N/A,#N/A,FALSE,"Hires";#N/A,#N/A,FALSE,"Assumptions"}</definedName>
    <definedName name="________kk1" localSheetId="22" hidden="1">{#N/A,#N/A,FALSE,"Assessment";#N/A,#N/A,FALSE,"Staffing";#N/A,#N/A,FALSE,"Hires";#N/A,#N/A,FALSE,"Assumptions"}</definedName>
    <definedName name="________kk1" localSheetId="32"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44" hidden="1">{#N/A,#N/A,FALSE,"Assessment";#N/A,#N/A,FALSE,"Staffing";#N/A,#N/A,FALSE,"Hires";#N/A,#N/A,FALSE,"Assumptions"}</definedName>
    <definedName name="________kk1" localSheetId="45" hidden="1">{#N/A,#N/A,FALSE,"Assessment";#N/A,#N/A,FALSE,"Staffing";#N/A,#N/A,FALSE,"Hires";#N/A,#N/A,FALSE,"Assumptions"}</definedName>
    <definedName name="________kk1" localSheetId="46" hidden="1">{#N/A,#N/A,FALSE,"Assessment";#N/A,#N/A,FALSE,"Staffing";#N/A,#N/A,FALSE,"Hires";#N/A,#N/A,FALSE,"Assumptions"}</definedName>
    <definedName name="________kk1" localSheetId="47"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1" hidden="1">{#N/A,#N/A,FALSE,"Assessment";#N/A,#N/A,FALSE,"Staffing";#N/A,#N/A,FALSE,"Hires";#N/A,#N/A,FALSE,"Assumptions"}</definedName>
    <definedName name="________kk1" localSheetId="55"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60" hidden="1">{#N/A,#N/A,FALSE,"Assessment";#N/A,#N/A,FALSE,"Staffing";#N/A,#N/A,FALSE,"Hires";#N/A,#N/A,FALSE,"Assumptions"}</definedName>
    <definedName name="________kk1" localSheetId="61" hidden="1">{#N/A,#N/A,FALSE,"Assessment";#N/A,#N/A,FALSE,"Staffing";#N/A,#N/A,FALSE,"Hires";#N/A,#N/A,FALSE,"Assumptions"}</definedName>
    <definedName name="________kk1" localSheetId="66" hidden="1">{#N/A,#N/A,FALSE,"Assessment";#N/A,#N/A,FALSE,"Staffing";#N/A,#N/A,FALSE,"Hires";#N/A,#N/A,FALSE,"Assumptions"}</definedName>
    <definedName name="________kk1" localSheetId="67"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15" hidden="1">{#N/A,#N/A,FALSE,"Assessment";#N/A,#N/A,FALSE,"Staffing";#N/A,#N/A,FALSE,"Hires";#N/A,#N/A,FALSE,"Assumptions"}</definedName>
    <definedName name="________KKK1" localSheetId="23" hidden="1">{#N/A,#N/A,FALSE,"Assessment";#N/A,#N/A,FALSE,"Staffing";#N/A,#N/A,FALSE,"Hires";#N/A,#N/A,FALSE,"Assumptions"}</definedName>
    <definedName name="________KKK1" localSheetId="25" hidden="1">{#N/A,#N/A,FALSE,"Assessment";#N/A,#N/A,FALSE,"Staffing";#N/A,#N/A,FALSE,"Hires";#N/A,#N/A,FALSE,"Assumptions"}</definedName>
    <definedName name="________KKK1" localSheetId="27" hidden="1">{#N/A,#N/A,FALSE,"Assessment";#N/A,#N/A,FALSE,"Staffing";#N/A,#N/A,FALSE,"Hires";#N/A,#N/A,FALSE,"Assumptions"}</definedName>
    <definedName name="________KKK1" localSheetId="28" hidden="1">{#N/A,#N/A,FALSE,"Assessment";#N/A,#N/A,FALSE,"Staffing";#N/A,#N/A,FALSE,"Hires";#N/A,#N/A,FALSE,"Assumptions"}</definedName>
    <definedName name="________KKK1" localSheetId="21" hidden="1">{#N/A,#N/A,FALSE,"Assessment";#N/A,#N/A,FALSE,"Staffing";#N/A,#N/A,FALSE,"Hires";#N/A,#N/A,FALSE,"Assumptions"}</definedName>
    <definedName name="________KKK1" localSheetId="22" hidden="1">{#N/A,#N/A,FALSE,"Assessment";#N/A,#N/A,FALSE,"Staffing";#N/A,#N/A,FALSE,"Hires";#N/A,#N/A,FALSE,"Assumptions"}</definedName>
    <definedName name="________KKK1" localSheetId="32"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44" hidden="1">{#N/A,#N/A,FALSE,"Assessment";#N/A,#N/A,FALSE,"Staffing";#N/A,#N/A,FALSE,"Hires";#N/A,#N/A,FALSE,"Assumptions"}</definedName>
    <definedName name="________KKK1" localSheetId="45" hidden="1">{#N/A,#N/A,FALSE,"Assessment";#N/A,#N/A,FALSE,"Staffing";#N/A,#N/A,FALSE,"Hires";#N/A,#N/A,FALSE,"Assumptions"}</definedName>
    <definedName name="________KKK1" localSheetId="46" hidden="1">{#N/A,#N/A,FALSE,"Assessment";#N/A,#N/A,FALSE,"Staffing";#N/A,#N/A,FALSE,"Hires";#N/A,#N/A,FALSE,"Assumptions"}</definedName>
    <definedName name="________KKK1" localSheetId="47"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1" hidden="1">{#N/A,#N/A,FALSE,"Assessment";#N/A,#N/A,FALSE,"Staffing";#N/A,#N/A,FALSE,"Hires";#N/A,#N/A,FALSE,"Assumptions"}</definedName>
    <definedName name="________KKK1" localSheetId="55"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60" hidden="1">{#N/A,#N/A,FALSE,"Assessment";#N/A,#N/A,FALSE,"Staffing";#N/A,#N/A,FALSE,"Hires";#N/A,#N/A,FALSE,"Assumptions"}</definedName>
    <definedName name="________KKK1" localSheetId="61" hidden="1">{#N/A,#N/A,FALSE,"Assessment";#N/A,#N/A,FALSE,"Staffing";#N/A,#N/A,FALSE,"Hires";#N/A,#N/A,FALSE,"Assumptions"}</definedName>
    <definedName name="________KKK1" localSheetId="66" hidden="1">{#N/A,#N/A,FALSE,"Assessment";#N/A,#N/A,FALSE,"Staffing";#N/A,#N/A,FALSE,"Hires";#N/A,#N/A,FALSE,"Assumptions"}</definedName>
    <definedName name="________KKK1" localSheetId="67"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23"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27" hidden="1">{"Model Summary",#N/A,FALSE,"Print Chart";"Holdco",#N/A,FALSE,"Print Chart";"Genco",#N/A,FALSE,"Print Chart";"Servco",#N/A,FALSE,"Print Chart";"Genco_Detail",#N/A,FALSE,"Summary Financials";"Servco_Detail",#N/A,FALSE,"Summary Financials"}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22"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45" hidden="1">{"Model Summary",#N/A,FALSE,"Print Chart";"Holdco",#N/A,FALSE,"Print Chart";"Genco",#N/A,FALSE,"Print Chart";"Servco",#N/A,FALSE,"Print Chart";"Genco_Detail",#N/A,FALSE,"Summary Financials";"Servco_Detail",#N/A,FALSE,"Summary Financials"}</definedName>
    <definedName name="________w2" localSheetId="46" hidden="1">{"Model Summary",#N/A,FALSE,"Print Chart";"Holdco",#N/A,FALSE,"Print Chart";"Genco",#N/A,FALSE,"Print Chart";"Servco",#N/A,FALSE,"Print Chart";"Genco_Detail",#N/A,FALSE,"Summary Financials";"Servco_Detail",#N/A,FALSE,"Summary Financials"}</definedName>
    <definedName name="________w2" localSheetId="47"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60"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7"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23"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27"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22"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45" hidden="1">{"Model Summary",#N/A,FALSE,"Print Chart";"Holdco",#N/A,FALSE,"Print Chart";"Genco",#N/A,FALSE,"Print Chart";"Servco",#N/A,FALSE,"Print Chart";"Genco_Detail",#N/A,FALSE,"Summary Financials";"Servco_Detail",#N/A,FALSE,"Summary Financials"}</definedName>
    <definedName name="________wr6" localSheetId="46" hidden="1">{"Model Summary",#N/A,FALSE,"Print Chart";"Holdco",#N/A,FALSE,"Print Chart";"Genco",#N/A,FALSE,"Print Chart";"Servco",#N/A,FALSE,"Print Chart";"Genco_Detail",#N/A,FALSE,"Summary Financials";"Servco_Detail",#N/A,FALSE,"Summary Financials"}</definedName>
    <definedName name="________wr6" localSheetId="47"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60"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7"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15" hidden="1">{"holdco",#N/A,FALSE,"Summary Financials";"holdco",#N/A,FALSE,"Summary Financials"}</definedName>
    <definedName name="________wr9" localSheetId="23" hidden="1">{"holdco",#N/A,FALSE,"Summary Financials";"holdco",#N/A,FALSE,"Summary Financials"}</definedName>
    <definedName name="________wr9" localSheetId="25" hidden="1">{"holdco",#N/A,FALSE,"Summary Financials";"holdco",#N/A,FALSE,"Summary Financials"}</definedName>
    <definedName name="________wr9" localSheetId="27" hidden="1">{"holdco",#N/A,FALSE,"Summary Financials";"holdco",#N/A,FALSE,"Summary Financials"}</definedName>
    <definedName name="________wr9" localSheetId="28" hidden="1">{"holdco",#N/A,FALSE,"Summary Financials";"holdco",#N/A,FALSE,"Summary Financials"}</definedName>
    <definedName name="________wr9" localSheetId="21" hidden="1">{"holdco",#N/A,FALSE,"Summary Financials";"holdco",#N/A,FALSE,"Summary Financials"}</definedName>
    <definedName name="________wr9" localSheetId="22" hidden="1">{"holdco",#N/A,FALSE,"Summary Financials";"holdco",#N/A,FALSE,"Summary Financials"}</definedName>
    <definedName name="________wr9" localSheetId="32"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44" hidden="1">{"holdco",#N/A,FALSE,"Summary Financials";"holdco",#N/A,FALSE,"Summary Financials"}</definedName>
    <definedName name="________wr9" localSheetId="45" hidden="1">{"holdco",#N/A,FALSE,"Summary Financials";"holdco",#N/A,FALSE,"Summary Financials"}</definedName>
    <definedName name="________wr9" localSheetId="46" hidden="1">{"holdco",#N/A,FALSE,"Summary Financials";"holdco",#N/A,FALSE,"Summary Financials"}</definedName>
    <definedName name="________wr9" localSheetId="47"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1" hidden="1">{"holdco",#N/A,FALSE,"Summary Financials";"holdco",#N/A,FALSE,"Summary Financials"}</definedName>
    <definedName name="________wr9" localSheetId="55"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60" hidden="1">{"holdco",#N/A,FALSE,"Summary Financials";"holdco",#N/A,FALSE,"Summary Financials"}</definedName>
    <definedName name="________wr9" localSheetId="61" hidden="1">{"holdco",#N/A,FALSE,"Summary Financials";"holdco",#N/A,FALSE,"Summary Financials"}</definedName>
    <definedName name="________wr9" localSheetId="66" hidden="1">{"holdco",#N/A,FALSE,"Summary Financials";"holdco",#N/A,FALSE,"Summary Financials"}</definedName>
    <definedName name="________wr9" localSheetId="67"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15" hidden="1">{"holdco",#N/A,FALSE,"Summary Financials";"holdco",#N/A,FALSE,"Summary Financials"}</definedName>
    <definedName name="________wrn1" localSheetId="23" hidden="1">{"holdco",#N/A,FALSE,"Summary Financials";"holdco",#N/A,FALSE,"Summary Financials"}</definedName>
    <definedName name="________wrn1" localSheetId="25" hidden="1">{"holdco",#N/A,FALSE,"Summary Financials";"holdco",#N/A,FALSE,"Summary Financials"}</definedName>
    <definedName name="________wrn1" localSheetId="27" hidden="1">{"holdco",#N/A,FALSE,"Summary Financials";"holdco",#N/A,FALSE,"Summary Financials"}</definedName>
    <definedName name="________wrn1" localSheetId="28" hidden="1">{"holdco",#N/A,FALSE,"Summary Financials";"holdco",#N/A,FALSE,"Summary Financials"}</definedName>
    <definedName name="________wrn1" localSheetId="21" hidden="1">{"holdco",#N/A,FALSE,"Summary Financials";"holdco",#N/A,FALSE,"Summary Financials"}</definedName>
    <definedName name="________wrn1" localSheetId="22" hidden="1">{"holdco",#N/A,FALSE,"Summary Financials";"holdco",#N/A,FALSE,"Summary Financials"}</definedName>
    <definedName name="________wrn1" localSheetId="32"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44" hidden="1">{"holdco",#N/A,FALSE,"Summary Financials";"holdco",#N/A,FALSE,"Summary Financials"}</definedName>
    <definedName name="________wrn1" localSheetId="45" hidden="1">{"holdco",#N/A,FALSE,"Summary Financials";"holdco",#N/A,FALSE,"Summary Financials"}</definedName>
    <definedName name="________wrn1" localSheetId="46" hidden="1">{"holdco",#N/A,FALSE,"Summary Financials";"holdco",#N/A,FALSE,"Summary Financials"}</definedName>
    <definedName name="________wrn1" localSheetId="47"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1" hidden="1">{"holdco",#N/A,FALSE,"Summary Financials";"holdco",#N/A,FALSE,"Summary Financials"}</definedName>
    <definedName name="________wrn1" localSheetId="55"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60" hidden="1">{"holdco",#N/A,FALSE,"Summary Financials";"holdco",#N/A,FALSE,"Summary Financials"}</definedName>
    <definedName name="________wrn1" localSheetId="61" hidden="1">{"holdco",#N/A,FALSE,"Summary Financials";"holdco",#N/A,FALSE,"Summary Financials"}</definedName>
    <definedName name="________wrn1" localSheetId="66" hidden="1">{"holdco",#N/A,FALSE,"Summary Financials";"holdco",#N/A,FALSE,"Summary Financials"}</definedName>
    <definedName name="________wrn1" localSheetId="67"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15" hidden="1">{"holdco",#N/A,FALSE,"Summary Financials";"holdco",#N/A,FALSE,"Summary Financials"}</definedName>
    <definedName name="________wrn2" localSheetId="23" hidden="1">{"holdco",#N/A,FALSE,"Summary Financials";"holdco",#N/A,FALSE,"Summary Financials"}</definedName>
    <definedName name="________wrn2" localSheetId="25" hidden="1">{"holdco",#N/A,FALSE,"Summary Financials";"holdco",#N/A,FALSE,"Summary Financials"}</definedName>
    <definedName name="________wrn2" localSheetId="27" hidden="1">{"holdco",#N/A,FALSE,"Summary Financials";"holdco",#N/A,FALSE,"Summary Financials"}</definedName>
    <definedName name="________wrn2" localSheetId="28" hidden="1">{"holdco",#N/A,FALSE,"Summary Financials";"holdco",#N/A,FALSE,"Summary Financials"}</definedName>
    <definedName name="________wrn2" localSheetId="21" hidden="1">{"holdco",#N/A,FALSE,"Summary Financials";"holdco",#N/A,FALSE,"Summary Financials"}</definedName>
    <definedName name="________wrn2" localSheetId="22" hidden="1">{"holdco",#N/A,FALSE,"Summary Financials";"holdco",#N/A,FALSE,"Summary Financials"}</definedName>
    <definedName name="________wrn2" localSheetId="32"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44" hidden="1">{"holdco",#N/A,FALSE,"Summary Financials";"holdco",#N/A,FALSE,"Summary Financials"}</definedName>
    <definedName name="________wrn2" localSheetId="45" hidden="1">{"holdco",#N/A,FALSE,"Summary Financials";"holdco",#N/A,FALSE,"Summary Financials"}</definedName>
    <definedName name="________wrn2" localSheetId="46" hidden="1">{"holdco",#N/A,FALSE,"Summary Financials";"holdco",#N/A,FALSE,"Summary Financials"}</definedName>
    <definedName name="________wrn2" localSheetId="47"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1" hidden="1">{"holdco",#N/A,FALSE,"Summary Financials";"holdco",#N/A,FALSE,"Summary Financials"}</definedName>
    <definedName name="________wrn2" localSheetId="55"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60" hidden="1">{"holdco",#N/A,FALSE,"Summary Financials";"holdco",#N/A,FALSE,"Summary Financials"}</definedName>
    <definedName name="________wrn2" localSheetId="61" hidden="1">{"holdco",#N/A,FALSE,"Summary Financials";"holdco",#N/A,FALSE,"Summary Financials"}</definedName>
    <definedName name="________wrn2" localSheetId="66" hidden="1">{"holdco",#N/A,FALSE,"Summary Financials";"holdco",#N/A,FALSE,"Summary Financials"}</definedName>
    <definedName name="________wrn2" localSheetId="67"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15" hidden="1">{"holdco",#N/A,FALSE,"Summary Financials";"holdco",#N/A,FALSE,"Summary Financials"}</definedName>
    <definedName name="________wrn3" localSheetId="23" hidden="1">{"holdco",#N/A,FALSE,"Summary Financials";"holdco",#N/A,FALSE,"Summary Financials"}</definedName>
    <definedName name="________wrn3" localSheetId="25" hidden="1">{"holdco",#N/A,FALSE,"Summary Financials";"holdco",#N/A,FALSE,"Summary Financials"}</definedName>
    <definedName name="________wrn3" localSheetId="27" hidden="1">{"holdco",#N/A,FALSE,"Summary Financials";"holdco",#N/A,FALSE,"Summary Financials"}</definedName>
    <definedName name="________wrn3" localSheetId="28" hidden="1">{"holdco",#N/A,FALSE,"Summary Financials";"holdco",#N/A,FALSE,"Summary Financials"}</definedName>
    <definedName name="________wrn3" localSheetId="21" hidden="1">{"holdco",#N/A,FALSE,"Summary Financials";"holdco",#N/A,FALSE,"Summary Financials"}</definedName>
    <definedName name="________wrn3" localSheetId="22" hidden="1">{"holdco",#N/A,FALSE,"Summary Financials";"holdco",#N/A,FALSE,"Summary Financials"}</definedName>
    <definedName name="________wrn3" localSheetId="32"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44" hidden="1">{"holdco",#N/A,FALSE,"Summary Financials";"holdco",#N/A,FALSE,"Summary Financials"}</definedName>
    <definedName name="________wrn3" localSheetId="45" hidden="1">{"holdco",#N/A,FALSE,"Summary Financials";"holdco",#N/A,FALSE,"Summary Financials"}</definedName>
    <definedName name="________wrn3" localSheetId="46" hidden="1">{"holdco",#N/A,FALSE,"Summary Financials";"holdco",#N/A,FALSE,"Summary Financials"}</definedName>
    <definedName name="________wrn3" localSheetId="47"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1" hidden="1">{"holdco",#N/A,FALSE,"Summary Financials";"holdco",#N/A,FALSE,"Summary Financials"}</definedName>
    <definedName name="________wrn3" localSheetId="55"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60" hidden="1">{"holdco",#N/A,FALSE,"Summary Financials";"holdco",#N/A,FALSE,"Summary Financials"}</definedName>
    <definedName name="________wrn3" localSheetId="61" hidden="1">{"holdco",#N/A,FALSE,"Summary Financials";"holdco",#N/A,FALSE,"Summary Financials"}</definedName>
    <definedName name="________wrn3" localSheetId="66" hidden="1">{"holdco",#N/A,FALSE,"Summary Financials";"holdco",#N/A,FALSE,"Summary Financials"}</definedName>
    <definedName name="________wrn3" localSheetId="67"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23"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27" hidden="1">{"Model Summary",#N/A,FALSE,"Print Chart";"Holdco",#N/A,FALSE,"Print Chart";"Genco",#N/A,FALSE,"Print Chart";"Servco",#N/A,FALSE,"Print Chart";"Genco_Detail",#N/A,FALSE,"Summary Financials";"Servco_Detail",#N/A,FALSE,"Summary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22"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45" hidden="1">{"Model Summary",#N/A,FALSE,"Print Chart";"Holdco",#N/A,FALSE,"Print Chart";"Genco",#N/A,FALSE,"Print Chart";"Servco",#N/A,FALSE,"Print Chart";"Genco_Detail",#N/A,FALSE,"Summary Financials";"Servco_Detail",#N/A,FALSE,"Summary Financials"}</definedName>
    <definedName name="________wrn7" localSheetId="46" hidden="1">{"Model Summary",#N/A,FALSE,"Print Chart";"Holdco",#N/A,FALSE,"Print Chart";"Genco",#N/A,FALSE,"Print Chart";"Servco",#N/A,FALSE,"Print Chart";"Genco_Detail",#N/A,FALSE,"Summary Financials";"Servco_Detail",#N/A,FALSE,"Summary Financials"}</definedName>
    <definedName name="________wrn7" localSheetId="47"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60"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7"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15" hidden="1">{"holdco",#N/A,FALSE,"Summary Financials";"holdco",#N/A,FALSE,"Summary Financials"}</definedName>
    <definedName name="________wrn8" localSheetId="23" hidden="1">{"holdco",#N/A,FALSE,"Summary Financials";"holdco",#N/A,FALSE,"Summary Financials"}</definedName>
    <definedName name="________wrn8" localSheetId="25" hidden="1">{"holdco",#N/A,FALSE,"Summary Financials";"holdco",#N/A,FALSE,"Summary Financials"}</definedName>
    <definedName name="________wrn8" localSheetId="27" hidden="1">{"holdco",#N/A,FALSE,"Summary Financials";"holdco",#N/A,FALSE,"Summary Financials"}</definedName>
    <definedName name="________wrn8" localSheetId="28" hidden="1">{"holdco",#N/A,FALSE,"Summary Financials";"holdco",#N/A,FALSE,"Summary Financials"}</definedName>
    <definedName name="________wrn8" localSheetId="21" hidden="1">{"holdco",#N/A,FALSE,"Summary Financials";"holdco",#N/A,FALSE,"Summary Financials"}</definedName>
    <definedName name="________wrn8" localSheetId="22" hidden="1">{"holdco",#N/A,FALSE,"Summary Financials";"holdco",#N/A,FALSE,"Summary Financials"}</definedName>
    <definedName name="________wrn8" localSheetId="32"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44" hidden="1">{"holdco",#N/A,FALSE,"Summary Financials";"holdco",#N/A,FALSE,"Summary Financials"}</definedName>
    <definedName name="________wrn8" localSheetId="45" hidden="1">{"holdco",#N/A,FALSE,"Summary Financials";"holdco",#N/A,FALSE,"Summary Financials"}</definedName>
    <definedName name="________wrn8" localSheetId="46" hidden="1">{"holdco",#N/A,FALSE,"Summary Financials";"holdco",#N/A,FALSE,"Summary Financials"}</definedName>
    <definedName name="________wrn8" localSheetId="47"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1" hidden="1">{"holdco",#N/A,FALSE,"Summary Financials";"holdco",#N/A,FALSE,"Summary Financials"}</definedName>
    <definedName name="________wrn8" localSheetId="55"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60" hidden="1">{"holdco",#N/A,FALSE,"Summary Financials";"holdco",#N/A,FALSE,"Summary Financials"}</definedName>
    <definedName name="________wrn8" localSheetId="61" hidden="1">{"holdco",#N/A,FALSE,"Summary Financials";"holdco",#N/A,FALSE,"Summary Financials"}</definedName>
    <definedName name="________wrn8" localSheetId="66" hidden="1">{"holdco",#N/A,FALSE,"Summary Financials";"holdco",#N/A,FALSE,"Summary Financials"}</definedName>
    <definedName name="________wrn8" localSheetId="67"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7" hidden="1">{#N/A,#N/A,FALSE,"PRJCTED MNTHLY QTY's"}</definedName>
    <definedName name="_______bb2" localSheetId="8" hidden="1">{#N/A,#N/A,FALSE,"PRJCTED MNTHLY QTY's"}</definedName>
    <definedName name="_______bb2" localSheetId="15" hidden="1">{#N/A,#N/A,FALSE,"PRJCTED MNTHLY QTY's"}</definedName>
    <definedName name="_______bb2" localSheetId="23" hidden="1">{#N/A,#N/A,FALSE,"PRJCTED MNTHLY QTY's"}</definedName>
    <definedName name="_______bb2" localSheetId="25" hidden="1">{#N/A,#N/A,FALSE,"PRJCTED MNTHLY QTY's"}</definedName>
    <definedName name="_______bb2" localSheetId="27" hidden="1">{#N/A,#N/A,FALSE,"PRJCTED MNTHLY QTY's"}</definedName>
    <definedName name="_______bb2" localSheetId="28" hidden="1">{#N/A,#N/A,FALSE,"PRJCTED MNTHLY QTY's"}</definedName>
    <definedName name="_______bb2" localSheetId="21" hidden="1">{#N/A,#N/A,FALSE,"PRJCTED MNTHLY QTY's"}</definedName>
    <definedName name="_______bb2" localSheetId="22" hidden="1">{#N/A,#N/A,FALSE,"PRJCTED MNTHLY QTY's"}</definedName>
    <definedName name="_______bb2" localSheetId="32"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44" hidden="1">{#N/A,#N/A,FALSE,"PRJCTED MNTHLY QTY's"}</definedName>
    <definedName name="_______bb2" localSheetId="45" hidden="1">{#N/A,#N/A,FALSE,"PRJCTED MNTHLY QTY's"}</definedName>
    <definedName name="_______bb2" localSheetId="46" hidden="1">{#N/A,#N/A,FALSE,"PRJCTED MNTHLY QTY's"}</definedName>
    <definedName name="_______bb2" localSheetId="47" hidden="1">{#N/A,#N/A,FALSE,"PRJCTED MNTHLY QTY's"}</definedName>
    <definedName name="_______bb2" localSheetId="48" hidden="1">{#N/A,#N/A,FALSE,"PRJCTED MNTHLY QTY's"}</definedName>
    <definedName name="_______bb2" localSheetId="50" hidden="1">{#N/A,#N/A,FALSE,"PRJCTED MNTHLY QTY's"}</definedName>
    <definedName name="_______bb2" localSheetId="51" hidden="1">{#N/A,#N/A,FALSE,"PRJCTED MNTHLY QTY's"}</definedName>
    <definedName name="_______bb2" localSheetId="55" hidden="1">{#N/A,#N/A,FALSE,"PRJCTED MNTHLY QTY's"}</definedName>
    <definedName name="_______bb2" localSheetId="57" hidden="1">{#N/A,#N/A,FALSE,"PRJCTED MNTHLY QTY's"}</definedName>
    <definedName name="_______bb2" localSheetId="58" hidden="1">{#N/A,#N/A,FALSE,"PRJCTED MNTHLY QTY's"}</definedName>
    <definedName name="_______bb2" localSheetId="60" hidden="1">{#N/A,#N/A,FALSE,"PRJCTED MNTHLY QTY's"}</definedName>
    <definedName name="_______bb2" localSheetId="61" hidden="1">{#N/A,#N/A,FALSE,"PRJCTED MNTHLY QTY's"}</definedName>
    <definedName name="_______bb2" localSheetId="66" hidden="1">{#N/A,#N/A,FALSE,"PRJCTED MNTHLY QTY's"}</definedName>
    <definedName name="_______bb2" localSheetId="67"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7" hidden="1">{#VALUE!,#N/A,FALSE,0}</definedName>
    <definedName name="_______Lee5" localSheetId="8" hidden="1">{#VALUE!,#N/A,FALSE,0}</definedName>
    <definedName name="_______Lee5" localSheetId="15" hidden="1">{#VALUE!,#N/A,FALSE,0}</definedName>
    <definedName name="_______Lee5" localSheetId="23" hidden="1">{#VALUE!,#N/A,FALSE,0}</definedName>
    <definedName name="_______Lee5" localSheetId="25" hidden="1">{#VALUE!,#N/A,FALSE,0}</definedName>
    <definedName name="_______Lee5" localSheetId="27" hidden="1">{#VALUE!,#N/A,FALSE,0}</definedName>
    <definedName name="_______Lee5" localSheetId="28" hidden="1">{#VALUE!,#N/A,FALSE,0}</definedName>
    <definedName name="_______Lee5" localSheetId="21" hidden="1">{#VALUE!,#N/A,FALSE,0}</definedName>
    <definedName name="_______Lee5" localSheetId="22" hidden="1">{#VALUE!,#N/A,FALSE,0}</definedName>
    <definedName name="_______Lee5" localSheetId="32"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44" hidden="1">{#VALUE!,#N/A,FALSE,0}</definedName>
    <definedName name="_______Lee5" localSheetId="45" hidden="1">{#VALUE!,#N/A,FALSE,0}</definedName>
    <definedName name="_______Lee5" localSheetId="46" hidden="1">{#VALUE!,#N/A,FALSE,0}</definedName>
    <definedName name="_______Lee5" localSheetId="47" hidden="1">{#VALUE!,#N/A,FALSE,0}</definedName>
    <definedName name="_______Lee5" localSheetId="48" hidden="1">{#VALUE!,#N/A,FALSE,0}</definedName>
    <definedName name="_______Lee5" localSheetId="50" hidden="1">{#VALUE!,#N/A,FALSE,0}</definedName>
    <definedName name="_______Lee5" localSheetId="51" hidden="1">{#VALUE!,#N/A,FALSE,0}</definedName>
    <definedName name="_______Lee5" localSheetId="55" hidden="1">{#VALUE!,#N/A,FALSE,0}</definedName>
    <definedName name="_______Lee5" localSheetId="57" hidden="1">{#VALUE!,#N/A,FALSE,0}</definedName>
    <definedName name="_______Lee5" localSheetId="58" hidden="1">{#VALUE!,#N/A,FALSE,0}</definedName>
    <definedName name="_______Lee5" localSheetId="60" hidden="1">{#VALUE!,#N/A,FALSE,0}</definedName>
    <definedName name="_______Lee5" localSheetId="61" hidden="1">{#VALUE!,#N/A,FALSE,0}</definedName>
    <definedName name="_______Lee5" localSheetId="66" hidden="1">{#VALUE!,#N/A,FALSE,0}</definedName>
    <definedName name="_______Lee5" localSheetId="67"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15" hidden="1">{#N/A,#N/A,FALSE,"Assessment";#N/A,#N/A,FALSE,"Staffing";#N/A,#N/A,FALSE,"Hires";#N/A,#N/A,FALSE,"Assumptions"}</definedName>
    <definedName name="______hom1" localSheetId="23" hidden="1">{#N/A,#N/A,FALSE,"Assessment";#N/A,#N/A,FALSE,"Staffing";#N/A,#N/A,FALSE,"Hires";#N/A,#N/A,FALSE,"Assumptions"}</definedName>
    <definedName name="______hom1" localSheetId="25" hidden="1">{#N/A,#N/A,FALSE,"Assessment";#N/A,#N/A,FALSE,"Staffing";#N/A,#N/A,FALSE,"Hires";#N/A,#N/A,FALSE,"Assumptions"}</definedName>
    <definedName name="______hom1" localSheetId="27" hidden="1">{#N/A,#N/A,FALSE,"Assessment";#N/A,#N/A,FALSE,"Staffing";#N/A,#N/A,FALSE,"Hires";#N/A,#N/A,FALSE,"Assumptions"}</definedName>
    <definedName name="______hom1" localSheetId="28" hidden="1">{#N/A,#N/A,FALSE,"Assessment";#N/A,#N/A,FALSE,"Staffing";#N/A,#N/A,FALSE,"Hires";#N/A,#N/A,FALSE,"Assumptions"}</definedName>
    <definedName name="______hom1" localSheetId="21" hidden="1">{#N/A,#N/A,FALSE,"Assessment";#N/A,#N/A,FALSE,"Staffing";#N/A,#N/A,FALSE,"Hires";#N/A,#N/A,FALSE,"Assumptions"}</definedName>
    <definedName name="______hom1" localSheetId="22" hidden="1">{#N/A,#N/A,FALSE,"Assessment";#N/A,#N/A,FALSE,"Staffing";#N/A,#N/A,FALSE,"Hires";#N/A,#N/A,FALSE,"Assumptions"}</definedName>
    <definedName name="______hom1" localSheetId="32"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44" hidden="1">{#N/A,#N/A,FALSE,"Assessment";#N/A,#N/A,FALSE,"Staffing";#N/A,#N/A,FALSE,"Hires";#N/A,#N/A,FALSE,"Assumptions"}</definedName>
    <definedName name="______hom1" localSheetId="45" hidden="1">{#N/A,#N/A,FALSE,"Assessment";#N/A,#N/A,FALSE,"Staffing";#N/A,#N/A,FALSE,"Hires";#N/A,#N/A,FALSE,"Assumptions"}</definedName>
    <definedName name="______hom1" localSheetId="46" hidden="1">{#N/A,#N/A,FALSE,"Assessment";#N/A,#N/A,FALSE,"Staffing";#N/A,#N/A,FALSE,"Hires";#N/A,#N/A,FALSE,"Assumptions"}</definedName>
    <definedName name="______hom1" localSheetId="47"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1" hidden="1">{#N/A,#N/A,FALSE,"Assessment";#N/A,#N/A,FALSE,"Staffing";#N/A,#N/A,FALSE,"Hires";#N/A,#N/A,FALSE,"Assumptions"}</definedName>
    <definedName name="______hom1" localSheetId="55"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60" hidden="1">{#N/A,#N/A,FALSE,"Assessment";#N/A,#N/A,FALSE,"Staffing";#N/A,#N/A,FALSE,"Hires";#N/A,#N/A,FALSE,"Assumptions"}</definedName>
    <definedName name="______hom1" localSheetId="61" hidden="1">{#N/A,#N/A,FALSE,"Assessment";#N/A,#N/A,FALSE,"Staffing";#N/A,#N/A,FALSE,"Hires";#N/A,#N/A,FALSE,"Assumptions"}</definedName>
    <definedName name="______hom1" localSheetId="66" hidden="1">{#N/A,#N/A,FALSE,"Assessment";#N/A,#N/A,FALSE,"Staffing";#N/A,#N/A,FALSE,"Hires";#N/A,#N/A,FALSE,"Assumptions"}</definedName>
    <definedName name="______hom1" localSheetId="67"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15" hidden="1">{#N/A,#N/A,FALSE,"Assessment";#N/A,#N/A,FALSE,"Staffing";#N/A,#N/A,FALSE,"Hires";#N/A,#N/A,FALSE,"Assumptions"}</definedName>
    <definedName name="______k1" localSheetId="23" hidden="1">{#N/A,#N/A,FALSE,"Assessment";#N/A,#N/A,FALSE,"Staffing";#N/A,#N/A,FALSE,"Hires";#N/A,#N/A,FALSE,"Assumptions"}</definedName>
    <definedName name="______k1" localSheetId="25" hidden="1">{#N/A,#N/A,FALSE,"Assessment";#N/A,#N/A,FALSE,"Staffing";#N/A,#N/A,FALSE,"Hires";#N/A,#N/A,FALSE,"Assumptions"}</definedName>
    <definedName name="______k1" localSheetId="27" hidden="1">{#N/A,#N/A,FALSE,"Assessment";#N/A,#N/A,FALSE,"Staffing";#N/A,#N/A,FALSE,"Hires";#N/A,#N/A,FALSE,"Assumptions"}</definedName>
    <definedName name="______k1" localSheetId="28" hidden="1">{#N/A,#N/A,FALSE,"Assessment";#N/A,#N/A,FALSE,"Staffing";#N/A,#N/A,FALSE,"Hires";#N/A,#N/A,FALSE,"Assumptions"}</definedName>
    <definedName name="______k1" localSheetId="21" hidden="1">{#N/A,#N/A,FALSE,"Assessment";#N/A,#N/A,FALSE,"Staffing";#N/A,#N/A,FALSE,"Hires";#N/A,#N/A,FALSE,"Assumptions"}</definedName>
    <definedName name="______k1" localSheetId="22" hidden="1">{#N/A,#N/A,FALSE,"Assessment";#N/A,#N/A,FALSE,"Staffing";#N/A,#N/A,FALSE,"Hires";#N/A,#N/A,FALSE,"Assumptions"}</definedName>
    <definedName name="______k1" localSheetId="32"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44" hidden="1">{#N/A,#N/A,FALSE,"Assessment";#N/A,#N/A,FALSE,"Staffing";#N/A,#N/A,FALSE,"Hires";#N/A,#N/A,FALSE,"Assumptions"}</definedName>
    <definedName name="______k1" localSheetId="45" hidden="1">{#N/A,#N/A,FALSE,"Assessment";#N/A,#N/A,FALSE,"Staffing";#N/A,#N/A,FALSE,"Hires";#N/A,#N/A,FALSE,"Assumptions"}</definedName>
    <definedName name="______k1" localSheetId="46" hidden="1">{#N/A,#N/A,FALSE,"Assessment";#N/A,#N/A,FALSE,"Staffing";#N/A,#N/A,FALSE,"Hires";#N/A,#N/A,FALSE,"Assumptions"}</definedName>
    <definedName name="______k1" localSheetId="47"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1" hidden="1">{#N/A,#N/A,FALSE,"Assessment";#N/A,#N/A,FALSE,"Staffing";#N/A,#N/A,FALSE,"Hires";#N/A,#N/A,FALSE,"Assumptions"}</definedName>
    <definedName name="______k1" localSheetId="55"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60" hidden="1">{#N/A,#N/A,FALSE,"Assessment";#N/A,#N/A,FALSE,"Staffing";#N/A,#N/A,FALSE,"Hires";#N/A,#N/A,FALSE,"Assumptions"}</definedName>
    <definedName name="______k1" localSheetId="61" hidden="1">{#N/A,#N/A,FALSE,"Assessment";#N/A,#N/A,FALSE,"Staffing";#N/A,#N/A,FALSE,"Hires";#N/A,#N/A,FALSE,"Assumptions"}</definedName>
    <definedName name="______k1" localSheetId="66" hidden="1">{#N/A,#N/A,FALSE,"Assessment";#N/A,#N/A,FALSE,"Staffing";#N/A,#N/A,FALSE,"Hires";#N/A,#N/A,FALSE,"Assumptions"}</definedName>
    <definedName name="______k1" localSheetId="67"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15" hidden="1">{#N/A,#N/A,FALSE,"Assessment";#N/A,#N/A,FALSE,"Staffing";#N/A,#N/A,FALSE,"Hires";#N/A,#N/A,FALSE,"Assumptions"}</definedName>
    <definedName name="______kk1" localSheetId="23" hidden="1">{#N/A,#N/A,FALSE,"Assessment";#N/A,#N/A,FALSE,"Staffing";#N/A,#N/A,FALSE,"Hires";#N/A,#N/A,FALSE,"Assumptions"}</definedName>
    <definedName name="______kk1" localSheetId="25" hidden="1">{#N/A,#N/A,FALSE,"Assessment";#N/A,#N/A,FALSE,"Staffing";#N/A,#N/A,FALSE,"Hires";#N/A,#N/A,FALSE,"Assumptions"}</definedName>
    <definedName name="______kk1" localSheetId="27" hidden="1">{#N/A,#N/A,FALSE,"Assessment";#N/A,#N/A,FALSE,"Staffing";#N/A,#N/A,FALSE,"Hires";#N/A,#N/A,FALSE,"Assumptions"}</definedName>
    <definedName name="______kk1" localSheetId="28" hidden="1">{#N/A,#N/A,FALSE,"Assessment";#N/A,#N/A,FALSE,"Staffing";#N/A,#N/A,FALSE,"Hires";#N/A,#N/A,FALSE,"Assumptions"}</definedName>
    <definedName name="______kk1" localSheetId="21" hidden="1">{#N/A,#N/A,FALSE,"Assessment";#N/A,#N/A,FALSE,"Staffing";#N/A,#N/A,FALSE,"Hires";#N/A,#N/A,FALSE,"Assumptions"}</definedName>
    <definedName name="______kk1" localSheetId="22" hidden="1">{#N/A,#N/A,FALSE,"Assessment";#N/A,#N/A,FALSE,"Staffing";#N/A,#N/A,FALSE,"Hires";#N/A,#N/A,FALSE,"Assumptions"}</definedName>
    <definedName name="______kk1" localSheetId="32"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44" hidden="1">{#N/A,#N/A,FALSE,"Assessment";#N/A,#N/A,FALSE,"Staffing";#N/A,#N/A,FALSE,"Hires";#N/A,#N/A,FALSE,"Assumptions"}</definedName>
    <definedName name="______kk1" localSheetId="45" hidden="1">{#N/A,#N/A,FALSE,"Assessment";#N/A,#N/A,FALSE,"Staffing";#N/A,#N/A,FALSE,"Hires";#N/A,#N/A,FALSE,"Assumptions"}</definedName>
    <definedName name="______kk1" localSheetId="46" hidden="1">{#N/A,#N/A,FALSE,"Assessment";#N/A,#N/A,FALSE,"Staffing";#N/A,#N/A,FALSE,"Hires";#N/A,#N/A,FALSE,"Assumptions"}</definedName>
    <definedName name="______kk1" localSheetId="47"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1" hidden="1">{#N/A,#N/A,FALSE,"Assessment";#N/A,#N/A,FALSE,"Staffing";#N/A,#N/A,FALSE,"Hires";#N/A,#N/A,FALSE,"Assumptions"}</definedName>
    <definedName name="______kk1" localSheetId="55"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60" hidden="1">{#N/A,#N/A,FALSE,"Assessment";#N/A,#N/A,FALSE,"Staffing";#N/A,#N/A,FALSE,"Hires";#N/A,#N/A,FALSE,"Assumptions"}</definedName>
    <definedName name="______kk1" localSheetId="61" hidden="1">{#N/A,#N/A,FALSE,"Assessment";#N/A,#N/A,FALSE,"Staffing";#N/A,#N/A,FALSE,"Hires";#N/A,#N/A,FALSE,"Assumptions"}</definedName>
    <definedName name="______kk1" localSheetId="66" hidden="1">{#N/A,#N/A,FALSE,"Assessment";#N/A,#N/A,FALSE,"Staffing";#N/A,#N/A,FALSE,"Hires";#N/A,#N/A,FALSE,"Assumptions"}</definedName>
    <definedName name="______kk1" localSheetId="67"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15" hidden="1">{#N/A,#N/A,FALSE,"Assessment";#N/A,#N/A,FALSE,"Staffing";#N/A,#N/A,FALSE,"Hires";#N/A,#N/A,FALSE,"Assumptions"}</definedName>
    <definedName name="______KKK1" localSheetId="23" hidden="1">{#N/A,#N/A,FALSE,"Assessment";#N/A,#N/A,FALSE,"Staffing";#N/A,#N/A,FALSE,"Hires";#N/A,#N/A,FALSE,"Assumptions"}</definedName>
    <definedName name="______KKK1" localSheetId="25" hidden="1">{#N/A,#N/A,FALSE,"Assessment";#N/A,#N/A,FALSE,"Staffing";#N/A,#N/A,FALSE,"Hires";#N/A,#N/A,FALSE,"Assumptions"}</definedName>
    <definedName name="______KKK1" localSheetId="27" hidden="1">{#N/A,#N/A,FALSE,"Assessment";#N/A,#N/A,FALSE,"Staffing";#N/A,#N/A,FALSE,"Hires";#N/A,#N/A,FALSE,"Assumptions"}</definedName>
    <definedName name="______KKK1" localSheetId="28" hidden="1">{#N/A,#N/A,FALSE,"Assessment";#N/A,#N/A,FALSE,"Staffing";#N/A,#N/A,FALSE,"Hires";#N/A,#N/A,FALSE,"Assumptions"}</definedName>
    <definedName name="______KKK1" localSheetId="21" hidden="1">{#N/A,#N/A,FALSE,"Assessment";#N/A,#N/A,FALSE,"Staffing";#N/A,#N/A,FALSE,"Hires";#N/A,#N/A,FALSE,"Assumptions"}</definedName>
    <definedName name="______KKK1" localSheetId="22" hidden="1">{#N/A,#N/A,FALSE,"Assessment";#N/A,#N/A,FALSE,"Staffing";#N/A,#N/A,FALSE,"Hires";#N/A,#N/A,FALSE,"Assumptions"}</definedName>
    <definedName name="______KKK1" localSheetId="32"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44" hidden="1">{#N/A,#N/A,FALSE,"Assessment";#N/A,#N/A,FALSE,"Staffing";#N/A,#N/A,FALSE,"Hires";#N/A,#N/A,FALSE,"Assumptions"}</definedName>
    <definedName name="______KKK1" localSheetId="45" hidden="1">{#N/A,#N/A,FALSE,"Assessment";#N/A,#N/A,FALSE,"Staffing";#N/A,#N/A,FALSE,"Hires";#N/A,#N/A,FALSE,"Assumptions"}</definedName>
    <definedName name="______KKK1" localSheetId="46" hidden="1">{#N/A,#N/A,FALSE,"Assessment";#N/A,#N/A,FALSE,"Staffing";#N/A,#N/A,FALSE,"Hires";#N/A,#N/A,FALSE,"Assumptions"}</definedName>
    <definedName name="______KKK1" localSheetId="47"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1" hidden="1">{#N/A,#N/A,FALSE,"Assessment";#N/A,#N/A,FALSE,"Staffing";#N/A,#N/A,FALSE,"Hires";#N/A,#N/A,FALSE,"Assumptions"}</definedName>
    <definedName name="______KKK1" localSheetId="55"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60" hidden="1">{#N/A,#N/A,FALSE,"Assessment";#N/A,#N/A,FALSE,"Staffing";#N/A,#N/A,FALSE,"Hires";#N/A,#N/A,FALSE,"Assumptions"}</definedName>
    <definedName name="______KKK1" localSheetId="61" hidden="1">{#N/A,#N/A,FALSE,"Assessment";#N/A,#N/A,FALSE,"Staffing";#N/A,#N/A,FALSE,"Hires";#N/A,#N/A,FALSE,"Assumptions"}</definedName>
    <definedName name="______KKK1" localSheetId="66" hidden="1">{#N/A,#N/A,FALSE,"Assessment";#N/A,#N/A,FALSE,"Staffing";#N/A,#N/A,FALSE,"Hires";#N/A,#N/A,FALSE,"Assumptions"}</definedName>
    <definedName name="______KKK1" localSheetId="67"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23"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27" hidden="1">{"Model Summary",#N/A,FALSE,"Print Chart";"Holdco",#N/A,FALSE,"Print Chart";"Genco",#N/A,FALSE,"Print Chart";"Servco",#N/A,FALSE,"Print Chart";"Genco_Detail",#N/A,FALSE,"Summary Financials";"Servco_Detail",#N/A,FALSE,"Summary Financials"}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22"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45" hidden="1">{"Model Summary",#N/A,FALSE,"Print Chart";"Holdco",#N/A,FALSE,"Print Chart";"Genco",#N/A,FALSE,"Print Chart";"Servco",#N/A,FALSE,"Print Chart";"Genco_Detail",#N/A,FALSE,"Summary Financials";"Servco_Detail",#N/A,FALSE,"Summary Financials"}</definedName>
    <definedName name="______w2" localSheetId="46" hidden="1">{"Model Summary",#N/A,FALSE,"Print Chart";"Holdco",#N/A,FALSE,"Print Chart";"Genco",#N/A,FALSE,"Print Chart";"Servco",#N/A,FALSE,"Print Chart";"Genco_Detail",#N/A,FALSE,"Summary Financials";"Servco_Detail",#N/A,FALSE,"Summary Financials"}</definedName>
    <definedName name="______w2" localSheetId="47"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60"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7"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23"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27"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22"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45" hidden="1">{"Model Summary",#N/A,FALSE,"Print Chart";"Holdco",#N/A,FALSE,"Print Chart";"Genco",#N/A,FALSE,"Print Chart";"Servco",#N/A,FALSE,"Print Chart";"Genco_Detail",#N/A,FALSE,"Summary Financials";"Servco_Detail",#N/A,FALSE,"Summary Financials"}</definedName>
    <definedName name="______wr6" localSheetId="46" hidden="1">{"Model Summary",#N/A,FALSE,"Print Chart";"Holdco",#N/A,FALSE,"Print Chart";"Genco",#N/A,FALSE,"Print Chart";"Servco",#N/A,FALSE,"Print Chart";"Genco_Detail",#N/A,FALSE,"Summary Financials";"Servco_Detail",#N/A,FALSE,"Summary Financials"}</definedName>
    <definedName name="______wr6" localSheetId="47"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60"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7"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15" hidden="1">{"holdco",#N/A,FALSE,"Summary Financials";"holdco",#N/A,FALSE,"Summary Financials"}</definedName>
    <definedName name="______wr9" localSheetId="23" hidden="1">{"holdco",#N/A,FALSE,"Summary Financials";"holdco",#N/A,FALSE,"Summary Financials"}</definedName>
    <definedName name="______wr9" localSheetId="25" hidden="1">{"holdco",#N/A,FALSE,"Summary Financials";"holdco",#N/A,FALSE,"Summary Financials"}</definedName>
    <definedName name="______wr9" localSheetId="27" hidden="1">{"holdco",#N/A,FALSE,"Summary Financials";"holdco",#N/A,FALSE,"Summary Financials"}</definedName>
    <definedName name="______wr9" localSheetId="28" hidden="1">{"holdco",#N/A,FALSE,"Summary Financials";"holdco",#N/A,FALSE,"Summary Financials"}</definedName>
    <definedName name="______wr9" localSheetId="21" hidden="1">{"holdco",#N/A,FALSE,"Summary Financials";"holdco",#N/A,FALSE,"Summary Financials"}</definedName>
    <definedName name="______wr9" localSheetId="22" hidden="1">{"holdco",#N/A,FALSE,"Summary Financials";"holdco",#N/A,FALSE,"Summary Financials"}</definedName>
    <definedName name="______wr9" localSheetId="32"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44" hidden="1">{"holdco",#N/A,FALSE,"Summary Financials";"holdco",#N/A,FALSE,"Summary Financials"}</definedName>
    <definedName name="______wr9" localSheetId="45" hidden="1">{"holdco",#N/A,FALSE,"Summary Financials";"holdco",#N/A,FALSE,"Summary Financials"}</definedName>
    <definedName name="______wr9" localSheetId="46" hidden="1">{"holdco",#N/A,FALSE,"Summary Financials";"holdco",#N/A,FALSE,"Summary Financials"}</definedName>
    <definedName name="______wr9" localSheetId="47"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1" hidden="1">{"holdco",#N/A,FALSE,"Summary Financials";"holdco",#N/A,FALSE,"Summary Financials"}</definedName>
    <definedName name="______wr9" localSheetId="55"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60" hidden="1">{"holdco",#N/A,FALSE,"Summary Financials";"holdco",#N/A,FALSE,"Summary Financials"}</definedName>
    <definedName name="______wr9" localSheetId="61" hidden="1">{"holdco",#N/A,FALSE,"Summary Financials";"holdco",#N/A,FALSE,"Summary Financials"}</definedName>
    <definedName name="______wr9" localSheetId="66" hidden="1">{"holdco",#N/A,FALSE,"Summary Financials";"holdco",#N/A,FALSE,"Summary Financials"}</definedName>
    <definedName name="______wr9" localSheetId="67"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15" hidden="1">{"holdco",#N/A,FALSE,"Summary Financials";"holdco",#N/A,FALSE,"Summary Financials"}</definedName>
    <definedName name="______wrn1" localSheetId="23" hidden="1">{"holdco",#N/A,FALSE,"Summary Financials";"holdco",#N/A,FALSE,"Summary Financials"}</definedName>
    <definedName name="______wrn1" localSheetId="25" hidden="1">{"holdco",#N/A,FALSE,"Summary Financials";"holdco",#N/A,FALSE,"Summary Financials"}</definedName>
    <definedName name="______wrn1" localSheetId="27" hidden="1">{"holdco",#N/A,FALSE,"Summary Financials";"holdco",#N/A,FALSE,"Summary Financials"}</definedName>
    <definedName name="______wrn1" localSheetId="28" hidden="1">{"holdco",#N/A,FALSE,"Summary Financials";"holdco",#N/A,FALSE,"Summary Financials"}</definedName>
    <definedName name="______wrn1" localSheetId="21" hidden="1">{"holdco",#N/A,FALSE,"Summary Financials";"holdco",#N/A,FALSE,"Summary Financials"}</definedName>
    <definedName name="______wrn1" localSheetId="22" hidden="1">{"holdco",#N/A,FALSE,"Summary Financials";"holdco",#N/A,FALSE,"Summary Financials"}</definedName>
    <definedName name="______wrn1" localSheetId="32"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44" hidden="1">{"holdco",#N/A,FALSE,"Summary Financials";"holdco",#N/A,FALSE,"Summary Financials"}</definedName>
    <definedName name="______wrn1" localSheetId="45" hidden="1">{"holdco",#N/A,FALSE,"Summary Financials";"holdco",#N/A,FALSE,"Summary Financials"}</definedName>
    <definedName name="______wrn1" localSheetId="46" hidden="1">{"holdco",#N/A,FALSE,"Summary Financials";"holdco",#N/A,FALSE,"Summary Financials"}</definedName>
    <definedName name="______wrn1" localSheetId="47"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1" hidden="1">{"holdco",#N/A,FALSE,"Summary Financials";"holdco",#N/A,FALSE,"Summary Financials"}</definedName>
    <definedName name="______wrn1" localSheetId="55"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60" hidden="1">{"holdco",#N/A,FALSE,"Summary Financials";"holdco",#N/A,FALSE,"Summary Financials"}</definedName>
    <definedName name="______wrn1" localSheetId="61" hidden="1">{"holdco",#N/A,FALSE,"Summary Financials";"holdco",#N/A,FALSE,"Summary Financials"}</definedName>
    <definedName name="______wrn1" localSheetId="66" hidden="1">{"holdco",#N/A,FALSE,"Summary Financials";"holdco",#N/A,FALSE,"Summary Financials"}</definedName>
    <definedName name="______wrn1" localSheetId="67"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15" hidden="1">{"holdco",#N/A,FALSE,"Summary Financials";"holdco",#N/A,FALSE,"Summary Financials"}</definedName>
    <definedName name="______wrn2" localSheetId="23" hidden="1">{"holdco",#N/A,FALSE,"Summary Financials";"holdco",#N/A,FALSE,"Summary Financials"}</definedName>
    <definedName name="______wrn2" localSheetId="25" hidden="1">{"holdco",#N/A,FALSE,"Summary Financials";"holdco",#N/A,FALSE,"Summary Financials"}</definedName>
    <definedName name="______wrn2" localSheetId="27" hidden="1">{"holdco",#N/A,FALSE,"Summary Financials";"holdco",#N/A,FALSE,"Summary Financials"}</definedName>
    <definedName name="______wrn2" localSheetId="28" hidden="1">{"holdco",#N/A,FALSE,"Summary Financials";"holdco",#N/A,FALSE,"Summary Financials"}</definedName>
    <definedName name="______wrn2" localSheetId="21" hidden="1">{"holdco",#N/A,FALSE,"Summary Financials";"holdco",#N/A,FALSE,"Summary Financials"}</definedName>
    <definedName name="______wrn2" localSheetId="22" hidden="1">{"holdco",#N/A,FALSE,"Summary Financials";"holdco",#N/A,FALSE,"Summary Financials"}</definedName>
    <definedName name="______wrn2" localSheetId="32"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44" hidden="1">{"holdco",#N/A,FALSE,"Summary Financials";"holdco",#N/A,FALSE,"Summary Financials"}</definedName>
    <definedName name="______wrn2" localSheetId="45" hidden="1">{"holdco",#N/A,FALSE,"Summary Financials";"holdco",#N/A,FALSE,"Summary Financials"}</definedName>
    <definedName name="______wrn2" localSheetId="46" hidden="1">{"holdco",#N/A,FALSE,"Summary Financials";"holdco",#N/A,FALSE,"Summary Financials"}</definedName>
    <definedName name="______wrn2" localSheetId="47"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1" hidden="1">{"holdco",#N/A,FALSE,"Summary Financials";"holdco",#N/A,FALSE,"Summary Financials"}</definedName>
    <definedName name="______wrn2" localSheetId="55"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60" hidden="1">{"holdco",#N/A,FALSE,"Summary Financials";"holdco",#N/A,FALSE,"Summary Financials"}</definedName>
    <definedName name="______wrn2" localSheetId="61" hidden="1">{"holdco",#N/A,FALSE,"Summary Financials";"holdco",#N/A,FALSE,"Summary Financials"}</definedName>
    <definedName name="______wrn2" localSheetId="66" hidden="1">{"holdco",#N/A,FALSE,"Summary Financials";"holdco",#N/A,FALSE,"Summary Financials"}</definedName>
    <definedName name="______wrn2" localSheetId="67"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15" hidden="1">{"holdco",#N/A,FALSE,"Summary Financials";"holdco",#N/A,FALSE,"Summary Financials"}</definedName>
    <definedName name="______wrn3" localSheetId="23" hidden="1">{"holdco",#N/A,FALSE,"Summary Financials";"holdco",#N/A,FALSE,"Summary Financials"}</definedName>
    <definedName name="______wrn3" localSheetId="25" hidden="1">{"holdco",#N/A,FALSE,"Summary Financials";"holdco",#N/A,FALSE,"Summary Financials"}</definedName>
    <definedName name="______wrn3" localSheetId="27" hidden="1">{"holdco",#N/A,FALSE,"Summary Financials";"holdco",#N/A,FALSE,"Summary Financials"}</definedName>
    <definedName name="______wrn3" localSheetId="28" hidden="1">{"holdco",#N/A,FALSE,"Summary Financials";"holdco",#N/A,FALSE,"Summary Financials"}</definedName>
    <definedName name="______wrn3" localSheetId="21" hidden="1">{"holdco",#N/A,FALSE,"Summary Financials";"holdco",#N/A,FALSE,"Summary Financials"}</definedName>
    <definedName name="______wrn3" localSheetId="22" hidden="1">{"holdco",#N/A,FALSE,"Summary Financials";"holdco",#N/A,FALSE,"Summary Financials"}</definedName>
    <definedName name="______wrn3" localSheetId="32"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44" hidden="1">{"holdco",#N/A,FALSE,"Summary Financials";"holdco",#N/A,FALSE,"Summary Financials"}</definedName>
    <definedName name="______wrn3" localSheetId="45" hidden="1">{"holdco",#N/A,FALSE,"Summary Financials";"holdco",#N/A,FALSE,"Summary Financials"}</definedName>
    <definedName name="______wrn3" localSheetId="46" hidden="1">{"holdco",#N/A,FALSE,"Summary Financials";"holdco",#N/A,FALSE,"Summary Financials"}</definedName>
    <definedName name="______wrn3" localSheetId="47"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1" hidden="1">{"holdco",#N/A,FALSE,"Summary Financials";"holdco",#N/A,FALSE,"Summary Financials"}</definedName>
    <definedName name="______wrn3" localSheetId="55"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60" hidden="1">{"holdco",#N/A,FALSE,"Summary Financials";"holdco",#N/A,FALSE,"Summary Financials"}</definedName>
    <definedName name="______wrn3" localSheetId="61" hidden="1">{"holdco",#N/A,FALSE,"Summary Financials";"holdco",#N/A,FALSE,"Summary Financials"}</definedName>
    <definedName name="______wrn3" localSheetId="66" hidden="1">{"holdco",#N/A,FALSE,"Summary Financials";"holdco",#N/A,FALSE,"Summary Financials"}</definedName>
    <definedName name="______wrn3" localSheetId="67"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23"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27" hidden="1">{"Model Summary",#N/A,FALSE,"Print Chart";"Holdco",#N/A,FALSE,"Print Chart";"Genco",#N/A,FALSE,"Print Chart";"Servco",#N/A,FALSE,"Print Chart";"Genco_Detail",#N/A,FALSE,"Summary Financials";"Servco_Detail",#N/A,FALSE,"Summary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22"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45" hidden="1">{"Model Summary",#N/A,FALSE,"Print Chart";"Holdco",#N/A,FALSE,"Print Chart";"Genco",#N/A,FALSE,"Print Chart";"Servco",#N/A,FALSE,"Print Chart";"Genco_Detail",#N/A,FALSE,"Summary Financials";"Servco_Detail",#N/A,FALSE,"Summary Financials"}</definedName>
    <definedName name="______wrn7" localSheetId="46" hidden="1">{"Model Summary",#N/A,FALSE,"Print Chart";"Holdco",#N/A,FALSE,"Print Chart";"Genco",#N/A,FALSE,"Print Chart";"Servco",#N/A,FALSE,"Print Chart";"Genco_Detail",#N/A,FALSE,"Summary Financials";"Servco_Detail",#N/A,FALSE,"Summary Financials"}</definedName>
    <definedName name="______wrn7" localSheetId="47"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60"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7"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15" hidden="1">{"holdco",#N/A,FALSE,"Summary Financials";"holdco",#N/A,FALSE,"Summary Financials"}</definedName>
    <definedName name="______wrn8" localSheetId="23" hidden="1">{"holdco",#N/A,FALSE,"Summary Financials";"holdco",#N/A,FALSE,"Summary Financials"}</definedName>
    <definedName name="______wrn8" localSheetId="25" hidden="1">{"holdco",#N/A,FALSE,"Summary Financials";"holdco",#N/A,FALSE,"Summary Financials"}</definedName>
    <definedName name="______wrn8" localSheetId="27" hidden="1">{"holdco",#N/A,FALSE,"Summary Financials";"holdco",#N/A,FALSE,"Summary Financials"}</definedName>
    <definedName name="______wrn8" localSheetId="28" hidden="1">{"holdco",#N/A,FALSE,"Summary Financials";"holdco",#N/A,FALSE,"Summary Financials"}</definedName>
    <definedName name="______wrn8" localSheetId="21" hidden="1">{"holdco",#N/A,FALSE,"Summary Financials";"holdco",#N/A,FALSE,"Summary Financials"}</definedName>
    <definedName name="______wrn8" localSheetId="22" hidden="1">{"holdco",#N/A,FALSE,"Summary Financials";"holdco",#N/A,FALSE,"Summary Financials"}</definedName>
    <definedName name="______wrn8" localSheetId="32"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44" hidden="1">{"holdco",#N/A,FALSE,"Summary Financials";"holdco",#N/A,FALSE,"Summary Financials"}</definedName>
    <definedName name="______wrn8" localSheetId="45" hidden="1">{"holdco",#N/A,FALSE,"Summary Financials";"holdco",#N/A,FALSE,"Summary Financials"}</definedName>
    <definedName name="______wrn8" localSheetId="46" hidden="1">{"holdco",#N/A,FALSE,"Summary Financials";"holdco",#N/A,FALSE,"Summary Financials"}</definedName>
    <definedName name="______wrn8" localSheetId="47"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1" hidden="1">{"holdco",#N/A,FALSE,"Summary Financials";"holdco",#N/A,FALSE,"Summary Financials"}</definedName>
    <definedName name="______wrn8" localSheetId="55"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60" hidden="1">{"holdco",#N/A,FALSE,"Summary Financials";"holdco",#N/A,FALSE,"Summary Financials"}</definedName>
    <definedName name="______wrn8" localSheetId="61" hidden="1">{"holdco",#N/A,FALSE,"Summary Financials";"holdco",#N/A,FALSE,"Summary Financials"}</definedName>
    <definedName name="______wrn8" localSheetId="66" hidden="1">{"holdco",#N/A,FALSE,"Summary Financials";"holdco",#N/A,FALSE,"Summary Financials"}</definedName>
    <definedName name="______wrn8" localSheetId="67"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15" hidden="1">{#N/A,#N/A,FALSE,"Assessment";#N/A,#N/A,FALSE,"Staffing";#N/A,#N/A,FALSE,"Hires";#N/A,#N/A,FALSE,"Assumptions"}</definedName>
    <definedName name="_____KKK1" localSheetId="23" hidden="1">{#N/A,#N/A,FALSE,"Assessment";#N/A,#N/A,FALSE,"Staffing";#N/A,#N/A,FALSE,"Hires";#N/A,#N/A,FALSE,"Assumptions"}</definedName>
    <definedName name="_____KKK1" localSheetId="25" hidden="1">{#N/A,#N/A,FALSE,"Assessment";#N/A,#N/A,FALSE,"Staffing";#N/A,#N/A,FALSE,"Hires";#N/A,#N/A,FALSE,"Assumptions"}</definedName>
    <definedName name="_____KKK1" localSheetId="27" hidden="1">{#N/A,#N/A,FALSE,"Assessment";#N/A,#N/A,FALSE,"Staffing";#N/A,#N/A,FALSE,"Hires";#N/A,#N/A,FALSE,"Assumptions"}</definedName>
    <definedName name="_____KKK1" localSheetId="28" hidden="1">{#N/A,#N/A,FALSE,"Assessment";#N/A,#N/A,FALSE,"Staffing";#N/A,#N/A,FALSE,"Hires";#N/A,#N/A,FALSE,"Assumptions"}</definedName>
    <definedName name="_____KKK1" localSheetId="21" hidden="1">{#N/A,#N/A,FALSE,"Assessment";#N/A,#N/A,FALSE,"Staffing";#N/A,#N/A,FALSE,"Hires";#N/A,#N/A,FALSE,"Assumptions"}</definedName>
    <definedName name="_____KKK1" localSheetId="22" hidden="1">{#N/A,#N/A,FALSE,"Assessment";#N/A,#N/A,FALSE,"Staffing";#N/A,#N/A,FALSE,"Hires";#N/A,#N/A,FALSE,"Assumptions"}</definedName>
    <definedName name="_____KKK1" localSheetId="32"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44" hidden="1">{#N/A,#N/A,FALSE,"Assessment";#N/A,#N/A,FALSE,"Staffing";#N/A,#N/A,FALSE,"Hires";#N/A,#N/A,FALSE,"Assumptions"}</definedName>
    <definedName name="_____KKK1" localSheetId="45" hidden="1">{#N/A,#N/A,FALSE,"Assessment";#N/A,#N/A,FALSE,"Staffing";#N/A,#N/A,FALSE,"Hires";#N/A,#N/A,FALSE,"Assumptions"}</definedName>
    <definedName name="_____KKK1" localSheetId="46" hidden="1">{#N/A,#N/A,FALSE,"Assessment";#N/A,#N/A,FALSE,"Staffing";#N/A,#N/A,FALSE,"Hires";#N/A,#N/A,FALSE,"Assumptions"}</definedName>
    <definedName name="_____KKK1" localSheetId="47"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1" hidden="1">{#N/A,#N/A,FALSE,"Assessment";#N/A,#N/A,FALSE,"Staffing";#N/A,#N/A,FALSE,"Hires";#N/A,#N/A,FALSE,"Assumptions"}</definedName>
    <definedName name="_____KKK1" localSheetId="55"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60" hidden="1">{#N/A,#N/A,FALSE,"Assessment";#N/A,#N/A,FALSE,"Staffing";#N/A,#N/A,FALSE,"Hires";#N/A,#N/A,FALSE,"Assumptions"}</definedName>
    <definedName name="_____KKK1" localSheetId="61" hidden="1">{#N/A,#N/A,FALSE,"Assessment";#N/A,#N/A,FALSE,"Staffing";#N/A,#N/A,FALSE,"Hires";#N/A,#N/A,FALSE,"Assumptions"}</definedName>
    <definedName name="_____KKK1" localSheetId="66" hidden="1">{#N/A,#N/A,FALSE,"Assessment";#N/A,#N/A,FALSE,"Staffing";#N/A,#N/A,FALSE,"Hires";#N/A,#N/A,FALSE,"Assumptions"}</definedName>
    <definedName name="_____KKK1" localSheetId="67"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15" hidden="1">{"holdco",#N/A,FALSE,"Summary Financials";"holdco",#N/A,FALSE,"Summary Financials"}</definedName>
    <definedName name="_____wrn1" localSheetId="23" hidden="1">{"holdco",#N/A,FALSE,"Summary Financials";"holdco",#N/A,FALSE,"Summary Financials"}</definedName>
    <definedName name="_____wrn1" localSheetId="25" hidden="1">{"holdco",#N/A,FALSE,"Summary Financials";"holdco",#N/A,FALSE,"Summary Financials"}</definedName>
    <definedName name="_____wrn1" localSheetId="27" hidden="1">{"holdco",#N/A,FALSE,"Summary Financials";"holdco",#N/A,FALSE,"Summary Financials"}</definedName>
    <definedName name="_____wrn1" localSheetId="28" hidden="1">{"holdco",#N/A,FALSE,"Summary Financials";"holdco",#N/A,FALSE,"Summary Financials"}</definedName>
    <definedName name="_____wrn1" localSheetId="21" hidden="1">{"holdco",#N/A,FALSE,"Summary Financials";"holdco",#N/A,FALSE,"Summary Financials"}</definedName>
    <definedName name="_____wrn1" localSheetId="22" hidden="1">{"holdco",#N/A,FALSE,"Summary Financials";"holdco",#N/A,FALSE,"Summary Financials"}</definedName>
    <definedName name="_____wrn1" localSheetId="32"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44" hidden="1">{"holdco",#N/A,FALSE,"Summary Financials";"holdco",#N/A,FALSE,"Summary Financials"}</definedName>
    <definedName name="_____wrn1" localSheetId="45" hidden="1">{"holdco",#N/A,FALSE,"Summary Financials";"holdco",#N/A,FALSE,"Summary Financials"}</definedName>
    <definedName name="_____wrn1" localSheetId="46" hidden="1">{"holdco",#N/A,FALSE,"Summary Financials";"holdco",#N/A,FALSE,"Summary Financials"}</definedName>
    <definedName name="_____wrn1" localSheetId="47"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1" hidden="1">{"holdco",#N/A,FALSE,"Summary Financials";"holdco",#N/A,FALSE,"Summary Financials"}</definedName>
    <definedName name="_____wrn1" localSheetId="55"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60" hidden="1">{"holdco",#N/A,FALSE,"Summary Financials";"holdco",#N/A,FALSE,"Summary Financials"}</definedName>
    <definedName name="_____wrn1" localSheetId="61" hidden="1">{"holdco",#N/A,FALSE,"Summary Financials";"holdco",#N/A,FALSE,"Summary Financials"}</definedName>
    <definedName name="_____wrn1" localSheetId="66" hidden="1">{"holdco",#N/A,FALSE,"Summary Financials";"holdco",#N/A,FALSE,"Summary Financials"}</definedName>
    <definedName name="_____wrn1" localSheetId="67"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15" hidden="1">{"holdco",#N/A,FALSE,"Summary Financials";"holdco",#N/A,FALSE,"Summary Financials"}</definedName>
    <definedName name="_____wrn2" localSheetId="23" hidden="1">{"holdco",#N/A,FALSE,"Summary Financials";"holdco",#N/A,FALSE,"Summary Financials"}</definedName>
    <definedName name="_____wrn2" localSheetId="25" hidden="1">{"holdco",#N/A,FALSE,"Summary Financials";"holdco",#N/A,FALSE,"Summary Financials"}</definedName>
    <definedName name="_____wrn2" localSheetId="27" hidden="1">{"holdco",#N/A,FALSE,"Summary Financials";"holdco",#N/A,FALSE,"Summary Financials"}</definedName>
    <definedName name="_____wrn2" localSheetId="28" hidden="1">{"holdco",#N/A,FALSE,"Summary Financials";"holdco",#N/A,FALSE,"Summary Financials"}</definedName>
    <definedName name="_____wrn2" localSheetId="21" hidden="1">{"holdco",#N/A,FALSE,"Summary Financials";"holdco",#N/A,FALSE,"Summary Financials"}</definedName>
    <definedName name="_____wrn2" localSheetId="22" hidden="1">{"holdco",#N/A,FALSE,"Summary Financials";"holdco",#N/A,FALSE,"Summary Financials"}</definedName>
    <definedName name="_____wrn2" localSheetId="32"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44" hidden="1">{"holdco",#N/A,FALSE,"Summary Financials";"holdco",#N/A,FALSE,"Summary Financials"}</definedName>
    <definedName name="_____wrn2" localSheetId="45" hidden="1">{"holdco",#N/A,FALSE,"Summary Financials";"holdco",#N/A,FALSE,"Summary Financials"}</definedName>
    <definedName name="_____wrn2" localSheetId="46" hidden="1">{"holdco",#N/A,FALSE,"Summary Financials";"holdco",#N/A,FALSE,"Summary Financials"}</definedName>
    <definedName name="_____wrn2" localSheetId="47"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1" hidden="1">{"holdco",#N/A,FALSE,"Summary Financials";"holdco",#N/A,FALSE,"Summary Financials"}</definedName>
    <definedName name="_____wrn2" localSheetId="55"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60" hidden="1">{"holdco",#N/A,FALSE,"Summary Financials";"holdco",#N/A,FALSE,"Summary Financials"}</definedName>
    <definedName name="_____wrn2" localSheetId="61" hidden="1">{"holdco",#N/A,FALSE,"Summary Financials";"holdco",#N/A,FALSE,"Summary Financials"}</definedName>
    <definedName name="_____wrn2" localSheetId="66" hidden="1">{"holdco",#N/A,FALSE,"Summary Financials";"holdco",#N/A,FALSE,"Summary Financials"}</definedName>
    <definedName name="_____wrn2" localSheetId="67"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15" hidden="1">{"holdco",#N/A,FALSE,"Summary Financials";"holdco",#N/A,FALSE,"Summary Financials"}</definedName>
    <definedName name="_____wrn3" localSheetId="23" hidden="1">{"holdco",#N/A,FALSE,"Summary Financials";"holdco",#N/A,FALSE,"Summary Financials"}</definedName>
    <definedName name="_____wrn3" localSheetId="25" hidden="1">{"holdco",#N/A,FALSE,"Summary Financials";"holdco",#N/A,FALSE,"Summary Financials"}</definedName>
    <definedName name="_____wrn3" localSheetId="27" hidden="1">{"holdco",#N/A,FALSE,"Summary Financials";"holdco",#N/A,FALSE,"Summary Financials"}</definedName>
    <definedName name="_____wrn3" localSheetId="28" hidden="1">{"holdco",#N/A,FALSE,"Summary Financials";"holdco",#N/A,FALSE,"Summary Financials"}</definedName>
    <definedName name="_____wrn3" localSheetId="21" hidden="1">{"holdco",#N/A,FALSE,"Summary Financials";"holdco",#N/A,FALSE,"Summary Financials"}</definedName>
    <definedName name="_____wrn3" localSheetId="22" hidden="1">{"holdco",#N/A,FALSE,"Summary Financials";"holdco",#N/A,FALSE,"Summary Financials"}</definedName>
    <definedName name="_____wrn3" localSheetId="32"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44" hidden="1">{"holdco",#N/A,FALSE,"Summary Financials";"holdco",#N/A,FALSE,"Summary Financials"}</definedName>
    <definedName name="_____wrn3" localSheetId="45" hidden="1">{"holdco",#N/A,FALSE,"Summary Financials";"holdco",#N/A,FALSE,"Summary Financials"}</definedName>
    <definedName name="_____wrn3" localSheetId="46" hidden="1">{"holdco",#N/A,FALSE,"Summary Financials";"holdco",#N/A,FALSE,"Summary Financials"}</definedName>
    <definedName name="_____wrn3" localSheetId="47"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1" hidden="1">{"holdco",#N/A,FALSE,"Summary Financials";"holdco",#N/A,FALSE,"Summary Financials"}</definedName>
    <definedName name="_____wrn3" localSheetId="55"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60" hidden="1">{"holdco",#N/A,FALSE,"Summary Financials";"holdco",#N/A,FALSE,"Summary Financials"}</definedName>
    <definedName name="_____wrn3" localSheetId="61" hidden="1">{"holdco",#N/A,FALSE,"Summary Financials";"holdco",#N/A,FALSE,"Summary Financials"}</definedName>
    <definedName name="_____wrn3" localSheetId="66" hidden="1">{"holdco",#N/A,FALSE,"Summary Financials";"holdco",#N/A,FALSE,"Summary Financials"}</definedName>
    <definedName name="_____wrn3" localSheetId="67"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23"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27" hidden="1">{"Model Summary",#N/A,FALSE,"Print Chart";"Holdco",#N/A,FALSE,"Print Chart";"Genco",#N/A,FALSE,"Print Chart";"Servco",#N/A,FALSE,"Print Chart";"Genco_Detail",#N/A,FALSE,"Summary Financials";"Servco_Detail",#N/A,FALSE,"Summary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22"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45" hidden="1">{"Model Summary",#N/A,FALSE,"Print Chart";"Holdco",#N/A,FALSE,"Print Chart";"Genco",#N/A,FALSE,"Print Chart";"Servco",#N/A,FALSE,"Print Chart";"Genco_Detail",#N/A,FALSE,"Summary Financials";"Servco_Detail",#N/A,FALSE,"Summary Financials"}</definedName>
    <definedName name="_____wrn7" localSheetId="46" hidden="1">{"Model Summary",#N/A,FALSE,"Print Chart";"Holdco",#N/A,FALSE,"Print Chart";"Genco",#N/A,FALSE,"Print Chart";"Servco",#N/A,FALSE,"Print Chart";"Genco_Detail",#N/A,FALSE,"Summary Financials";"Servco_Detail",#N/A,FALSE,"Summary Financials"}</definedName>
    <definedName name="_____wrn7" localSheetId="47"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60"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7"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15" hidden="1">{"holdco",#N/A,FALSE,"Summary Financials";"holdco",#N/A,FALSE,"Summary Financials"}</definedName>
    <definedName name="_____wrn8" localSheetId="23" hidden="1">{"holdco",#N/A,FALSE,"Summary Financials";"holdco",#N/A,FALSE,"Summary Financials"}</definedName>
    <definedName name="_____wrn8" localSheetId="25" hidden="1">{"holdco",#N/A,FALSE,"Summary Financials";"holdco",#N/A,FALSE,"Summary Financials"}</definedName>
    <definedName name="_____wrn8" localSheetId="27" hidden="1">{"holdco",#N/A,FALSE,"Summary Financials";"holdco",#N/A,FALSE,"Summary Financials"}</definedName>
    <definedName name="_____wrn8" localSheetId="28" hidden="1">{"holdco",#N/A,FALSE,"Summary Financials";"holdco",#N/A,FALSE,"Summary Financials"}</definedName>
    <definedName name="_____wrn8" localSheetId="21" hidden="1">{"holdco",#N/A,FALSE,"Summary Financials";"holdco",#N/A,FALSE,"Summary Financials"}</definedName>
    <definedName name="_____wrn8" localSheetId="22" hidden="1">{"holdco",#N/A,FALSE,"Summary Financials";"holdco",#N/A,FALSE,"Summary Financials"}</definedName>
    <definedName name="_____wrn8" localSheetId="32"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44" hidden="1">{"holdco",#N/A,FALSE,"Summary Financials";"holdco",#N/A,FALSE,"Summary Financials"}</definedName>
    <definedName name="_____wrn8" localSheetId="45" hidden="1">{"holdco",#N/A,FALSE,"Summary Financials";"holdco",#N/A,FALSE,"Summary Financials"}</definedName>
    <definedName name="_____wrn8" localSheetId="46" hidden="1">{"holdco",#N/A,FALSE,"Summary Financials";"holdco",#N/A,FALSE,"Summary Financials"}</definedName>
    <definedName name="_____wrn8" localSheetId="47"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1" hidden="1">{"holdco",#N/A,FALSE,"Summary Financials";"holdco",#N/A,FALSE,"Summary Financials"}</definedName>
    <definedName name="_____wrn8" localSheetId="55"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60" hidden="1">{"holdco",#N/A,FALSE,"Summary Financials";"holdco",#N/A,FALSE,"Summary Financials"}</definedName>
    <definedName name="_____wrn8" localSheetId="61" hidden="1">{"holdco",#N/A,FALSE,"Summary Financials";"holdco",#N/A,FALSE,"Summary Financials"}</definedName>
    <definedName name="_____wrn8" localSheetId="66" hidden="1">{"holdco",#N/A,FALSE,"Summary Financials";"holdco",#N/A,FALSE,"Summary Financials"}</definedName>
    <definedName name="_____wrn8" localSheetId="67"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15" hidden="1">'[1]Universal data'!#REF!</definedName>
    <definedName name="__123Graph_B" localSheetId="25" hidden="1">'[1]Universal data'!#REF!</definedName>
    <definedName name="__123Graph_B" localSheetId="27" hidden="1">'[1]Universal data'!#REF!</definedName>
    <definedName name="__123Graph_B" localSheetId="28" hidden="1">'[1]Universal data'!#REF!</definedName>
    <definedName name="__123Graph_B" localSheetId="21" hidden="1">'[1]Universal data'!#REF!</definedName>
    <definedName name="__123Graph_B" localSheetId="22" hidden="1">'[1]Universal data'!#REF!</definedName>
    <definedName name="__123Graph_B" localSheetId="37" hidden="1">'[1]Universal data'!#REF!</definedName>
    <definedName name="__123Graph_B" localSheetId="38" hidden="1">'[1]Universal data'!#REF!</definedName>
    <definedName name="__123Graph_B" localSheetId="39" hidden="1">'[1]Universal data'!#REF!</definedName>
    <definedName name="__123Graph_B" localSheetId="40" hidden="1">'[1]Universal data'!#REF!</definedName>
    <definedName name="__123Graph_B" localSheetId="41" hidden="1">'[1]Universal data'!#REF!</definedName>
    <definedName name="__123Graph_B" localSheetId="44" hidden="1">'[1]Universal data'!#REF!</definedName>
    <definedName name="__123Graph_B" localSheetId="45" hidden="1">'[1]Universal data'!#REF!</definedName>
    <definedName name="__123Graph_B" localSheetId="46" hidden="1">'[1]Universal data'!#REF!</definedName>
    <definedName name="__123Graph_B" localSheetId="47" hidden="1">'[2]Universal data'!#REF!</definedName>
    <definedName name="__123Graph_B" localSheetId="50" hidden="1">'[1]Universal data'!#REF!</definedName>
    <definedName name="__123Graph_B" localSheetId="51" hidden="1">'[1]Universal data'!#REF!</definedName>
    <definedName name="__123Graph_B" localSheetId="55" hidden="1">'[1]Universal data'!#REF!</definedName>
    <definedName name="__123Graph_B" localSheetId="57" hidden="1">'[1]Universal data'!#REF!</definedName>
    <definedName name="__123Graph_B" localSheetId="59" hidden="1">'[1]Universal data'!#REF!</definedName>
    <definedName name="__123Graph_B" localSheetId="60" hidden="1">'[1]Universal data'!#REF!</definedName>
    <definedName name="__123Graph_B" localSheetId="61" hidden="1">'[1]Universal data'!#REF!</definedName>
    <definedName name="__123Graph_B" localSheetId="2" hidden="1">'[1]Universal data'!#REF!</definedName>
    <definedName name="__123Graph_B" hidden="1">'[1]Universal data'!#REF!</definedName>
    <definedName name="__123Graph_C" localSheetId="15" hidden="1">'[1]Universal data'!#REF!</definedName>
    <definedName name="__123Graph_C" localSheetId="25" hidden="1">'[1]Universal data'!#REF!</definedName>
    <definedName name="__123Graph_C" localSheetId="27" hidden="1">'[1]Universal data'!#REF!</definedName>
    <definedName name="__123Graph_C" localSheetId="28" hidden="1">'[1]Universal data'!#REF!</definedName>
    <definedName name="__123Graph_C" localSheetId="21" hidden="1">'[1]Universal data'!#REF!</definedName>
    <definedName name="__123Graph_C" localSheetId="22" hidden="1">'[1]Universal data'!#REF!</definedName>
    <definedName name="__123Graph_C" localSheetId="37" hidden="1">'[1]Universal data'!#REF!</definedName>
    <definedName name="__123Graph_C" localSheetId="38" hidden="1">'[1]Universal data'!#REF!</definedName>
    <definedName name="__123Graph_C" localSheetId="39" hidden="1">'[1]Universal data'!#REF!</definedName>
    <definedName name="__123Graph_C" localSheetId="40" hidden="1">'[1]Universal data'!#REF!</definedName>
    <definedName name="__123Graph_C" localSheetId="41" hidden="1">'[1]Universal data'!#REF!</definedName>
    <definedName name="__123Graph_C" localSheetId="44" hidden="1">'[1]Universal data'!#REF!</definedName>
    <definedName name="__123Graph_C" localSheetId="45" hidden="1">'[1]Universal data'!#REF!</definedName>
    <definedName name="__123Graph_C" localSheetId="46" hidden="1">'[1]Universal data'!#REF!</definedName>
    <definedName name="__123Graph_C" localSheetId="47" hidden="1">'[2]Universal data'!#REF!</definedName>
    <definedName name="__123Graph_C" localSheetId="50" hidden="1">'[1]Universal data'!#REF!</definedName>
    <definedName name="__123Graph_C" localSheetId="51" hidden="1">'[1]Universal data'!#REF!</definedName>
    <definedName name="__123Graph_C" localSheetId="55" hidden="1">'[1]Universal data'!#REF!</definedName>
    <definedName name="__123Graph_C" localSheetId="57" hidden="1">'[1]Universal data'!#REF!</definedName>
    <definedName name="__123Graph_C" localSheetId="59" hidden="1">'[1]Universal data'!#REF!</definedName>
    <definedName name="__123Graph_C" localSheetId="60" hidden="1">'[1]Universal data'!#REF!</definedName>
    <definedName name="__123Graph_C" localSheetId="61" hidden="1">'[1]Universal data'!#REF!</definedName>
    <definedName name="__123Graph_C" localSheetId="2" hidden="1">'[1]Universal data'!#REF!</definedName>
    <definedName name="__123Graph_C" hidden="1">'[1]Universal data'!#REF!</definedName>
    <definedName name="__123Graph_D" localSheetId="15" hidden="1">'[1]Universal data'!#REF!</definedName>
    <definedName name="__123Graph_D" localSheetId="25" hidden="1">'[1]Universal data'!#REF!</definedName>
    <definedName name="__123Graph_D" localSheetId="27" hidden="1">'[1]Universal data'!#REF!</definedName>
    <definedName name="__123Graph_D" localSheetId="28" hidden="1">'[1]Universal data'!#REF!</definedName>
    <definedName name="__123Graph_D" localSheetId="21" hidden="1">'[1]Universal data'!#REF!</definedName>
    <definedName name="__123Graph_D" localSheetId="22" hidden="1">'[1]Universal data'!#REF!</definedName>
    <definedName name="__123Graph_D" localSheetId="37" hidden="1">'[1]Universal data'!#REF!</definedName>
    <definedName name="__123Graph_D" localSheetId="38" hidden="1">'[1]Universal data'!#REF!</definedName>
    <definedName name="__123Graph_D" localSheetId="39" hidden="1">'[1]Universal data'!#REF!</definedName>
    <definedName name="__123Graph_D" localSheetId="40" hidden="1">'[1]Universal data'!#REF!</definedName>
    <definedName name="__123Graph_D" localSheetId="41" hidden="1">'[1]Universal data'!#REF!</definedName>
    <definedName name="__123Graph_D" localSheetId="44" hidden="1">'[1]Universal data'!#REF!</definedName>
    <definedName name="__123Graph_D" localSheetId="45" hidden="1">'[1]Universal data'!#REF!</definedName>
    <definedName name="__123Graph_D" localSheetId="46" hidden="1">'[1]Universal data'!#REF!</definedName>
    <definedName name="__123Graph_D" localSheetId="47" hidden="1">'[2]Universal data'!#REF!</definedName>
    <definedName name="__123Graph_D" localSheetId="50" hidden="1">'[1]Universal data'!#REF!</definedName>
    <definedName name="__123Graph_D" localSheetId="51" hidden="1">'[1]Universal data'!#REF!</definedName>
    <definedName name="__123Graph_D" localSheetId="57" hidden="1">'[1]Universal data'!#REF!</definedName>
    <definedName name="__123Graph_D" localSheetId="59" hidden="1">'[1]Universal data'!#REF!</definedName>
    <definedName name="__123Graph_D" localSheetId="60" hidden="1">'[1]Universal data'!#REF!</definedName>
    <definedName name="__123Graph_D" localSheetId="61" hidden="1">'[1]Universal data'!#REF!</definedName>
    <definedName name="__123Graph_D" localSheetId="2" hidden="1">'[1]Universal data'!#REF!</definedName>
    <definedName name="__123Graph_D" hidden="1">'[1]Universal data'!#REF!</definedName>
    <definedName name="__123Graph_X" localSheetId="15" hidden="1">'[1]Universal data'!#REF!</definedName>
    <definedName name="__123Graph_X" localSheetId="25" hidden="1">'[1]Universal data'!#REF!</definedName>
    <definedName name="__123Graph_X" localSheetId="27" hidden="1">'[1]Universal data'!#REF!</definedName>
    <definedName name="__123Graph_X" localSheetId="28" hidden="1">'[1]Universal data'!#REF!</definedName>
    <definedName name="__123Graph_X" localSheetId="21" hidden="1">'[1]Universal data'!#REF!</definedName>
    <definedName name="__123Graph_X" localSheetId="22" hidden="1">'[1]Universal data'!#REF!</definedName>
    <definedName name="__123Graph_X" localSheetId="37" hidden="1">'[1]Universal data'!#REF!</definedName>
    <definedName name="__123Graph_X" localSheetId="38" hidden="1">'[1]Universal data'!#REF!</definedName>
    <definedName name="__123Graph_X" localSheetId="39" hidden="1">'[1]Universal data'!#REF!</definedName>
    <definedName name="__123Graph_X" localSheetId="40" hidden="1">'[1]Universal data'!#REF!</definedName>
    <definedName name="__123Graph_X" localSheetId="41" hidden="1">'[1]Universal data'!#REF!</definedName>
    <definedName name="__123Graph_X" localSheetId="44" hidden="1">'[1]Universal data'!#REF!</definedName>
    <definedName name="__123Graph_X" localSheetId="45" hidden="1">'[1]Universal data'!#REF!</definedName>
    <definedName name="__123Graph_X" localSheetId="46" hidden="1">'[1]Universal data'!#REF!</definedName>
    <definedName name="__123Graph_X" localSheetId="47" hidden="1">'[2]Universal data'!#REF!</definedName>
    <definedName name="__123Graph_X" localSheetId="50" hidden="1">'[1]Universal data'!#REF!</definedName>
    <definedName name="__123Graph_X" localSheetId="51" hidden="1">'[1]Universal data'!#REF!</definedName>
    <definedName name="__123Graph_X" localSheetId="57" hidden="1">'[1]Universal data'!#REF!</definedName>
    <definedName name="__123Graph_X" localSheetId="59" hidden="1">'[1]Universal data'!#REF!</definedName>
    <definedName name="__123Graph_X" localSheetId="60" hidden="1">'[1]Universal data'!#REF!</definedName>
    <definedName name="__123Graph_X" localSheetId="61"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15" hidden="1">{#N/A,#N/A,FALSE,"Assessment";#N/A,#N/A,FALSE,"Staffing";#N/A,#N/A,FALSE,"Hires";#N/A,#N/A,FALSE,"Assumptions"}</definedName>
    <definedName name="__hom1" localSheetId="23" hidden="1">{#N/A,#N/A,FALSE,"Assessment";#N/A,#N/A,FALSE,"Staffing";#N/A,#N/A,FALSE,"Hires";#N/A,#N/A,FALSE,"Assumptions"}</definedName>
    <definedName name="__hom1" localSheetId="25" hidden="1">{#N/A,#N/A,FALSE,"Assessment";#N/A,#N/A,FALSE,"Staffing";#N/A,#N/A,FALSE,"Hires";#N/A,#N/A,FALSE,"Assumptions"}</definedName>
    <definedName name="__hom1" localSheetId="27" hidden="1">{#N/A,#N/A,FALSE,"Assessment";#N/A,#N/A,FALSE,"Staffing";#N/A,#N/A,FALSE,"Hires";#N/A,#N/A,FALSE,"Assumptions"}</definedName>
    <definedName name="__hom1" localSheetId="28" hidden="1">{#N/A,#N/A,FALSE,"Assessment";#N/A,#N/A,FALSE,"Staffing";#N/A,#N/A,FALSE,"Hires";#N/A,#N/A,FALSE,"Assumptions"}</definedName>
    <definedName name="__hom1" localSheetId="21" hidden="1">{#N/A,#N/A,FALSE,"Assessment";#N/A,#N/A,FALSE,"Staffing";#N/A,#N/A,FALSE,"Hires";#N/A,#N/A,FALSE,"Assumptions"}</definedName>
    <definedName name="__hom1" localSheetId="22" hidden="1">{#N/A,#N/A,FALSE,"Assessment";#N/A,#N/A,FALSE,"Staffing";#N/A,#N/A,FALSE,"Hires";#N/A,#N/A,FALSE,"Assumptions"}</definedName>
    <definedName name="__hom1" localSheetId="32"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44" hidden="1">{#N/A,#N/A,FALSE,"Assessment";#N/A,#N/A,FALSE,"Staffing";#N/A,#N/A,FALSE,"Hires";#N/A,#N/A,FALSE,"Assumptions"}</definedName>
    <definedName name="__hom1" localSheetId="45" hidden="1">{#N/A,#N/A,FALSE,"Assessment";#N/A,#N/A,FALSE,"Staffing";#N/A,#N/A,FALSE,"Hires";#N/A,#N/A,FALSE,"Assumptions"}</definedName>
    <definedName name="__hom1" localSheetId="46" hidden="1">{#N/A,#N/A,FALSE,"Assessment";#N/A,#N/A,FALSE,"Staffing";#N/A,#N/A,FALSE,"Hires";#N/A,#N/A,FALSE,"Assumptions"}</definedName>
    <definedName name="__hom1" localSheetId="47"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1" hidden="1">{#N/A,#N/A,FALSE,"Assessment";#N/A,#N/A,FALSE,"Staffing";#N/A,#N/A,FALSE,"Hires";#N/A,#N/A,FALSE,"Assumptions"}</definedName>
    <definedName name="__hom1" localSheetId="55"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60" hidden="1">{#N/A,#N/A,FALSE,"Assessment";#N/A,#N/A,FALSE,"Staffing";#N/A,#N/A,FALSE,"Hires";#N/A,#N/A,FALSE,"Assumptions"}</definedName>
    <definedName name="__hom1" localSheetId="61" hidden="1">{#N/A,#N/A,FALSE,"Assessment";#N/A,#N/A,FALSE,"Staffing";#N/A,#N/A,FALSE,"Hires";#N/A,#N/A,FALSE,"Assumptions"}</definedName>
    <definedName name="__hom1" localSheetId="66" hidden="1">{#N/A,#N/A,FALSE,"Assessment";#N/A,#N/A,FALSE,"Staffing";#N/A,#N/A,FALSE,"Hires";#N/A,#N/A,FALSE,"Assumptions"}</definedName>
    <definedName name="__hom1" localSheetId="67"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15" hidden="1">{#N/A,#N/A,FALSE,"Assessment";#N/A,#N/A,FALSE,"Staffing";#N/A,#N/A,FALSE,"Hires";#N/A,#N/A,FALSE,"Assumptions"}</definedName>
    <definedName name="__kk1" localSheetId="23" hidden="1">{#N/A,#N/A,FALSE,"Assessment";#N/A,#N/A,FALSE,"Staffing";#N/A,#N/A,FALSE,"Hires";#N/A,#N/A,FALSE,"Assumptions"}</definedName>
    <definedName name="__kk1" localSheetId="25" hidden="1">{#N/A,#N/A,FALSE,"Assessment";#N/A,#N/A,FALSE,"Staffing";#N/A,#N/A,FALSE,"Hires";#N/A,#N/A,FALSE,"Assumptions"}</definedName>
    <definedName name="__kk1" localSheetId="27" hidden="1">{#N/A,#N/A,FALSE,"Assessment";#N/A,#N/A,FALSE,"Staffing";#N/A,#N/A,FALSE,"Hires";#N/A,#N/A,FALSE,"Assumptions"}</definedName>
    <definedName name="__kk1" localSheetId="28" hidden="1">{#N/A,#N/A,FALSE,"Assessment";#N/A,#N/A,FALSE,"Staffing";#N/A,#N/A,FALSE,"Hires";#N/A,#N/A,FALSE,"Assumptions"}</definedName>
    <definedName name="__kk1" localSheetId="21" hidden="1">{#N/A,#N/A,FALSE,"Assessment";#N/A,#N/A,FALSE,"Staffing";#N/A,#N/A,FALSE,"Hires";#N/A,#N/A,FALSE,"Assumptions"}</definedName>
    <definedName name="__kk1" localSheetId="22" hidden="1">{#N/A,#N/A,FALSE,"Assessment";#N/A,#N/A,FALSE,"Staffing";#N/A,#N/A,FALSE,"Hires";#N/A,#N/A,FALSE,"Assumptions"}</definedName>
    <definedName name="__kk1" localSheetId="32"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44" hidden="1">{#N/A,#N/A,FALSE,"Assessment";#N/A,#N/A,FALSE,"Staffing";#N/A,#N/A,FALSE,"Hires";#N/A,#N/A,FALSE,"Assumptions"}</definedName>
    <definedName name="__kk1" localSheetId="45" hidden="1">{#N/A,#N/A,FALSE,"Assessment";#N/A,#N/A,FALSE,"Staffing";#N/A,#N/A,FALSE,"Hires";#N/A,#N/A,FALSE,"Assumptions"}</definedName>
    <definedName name="__kk1" localSheetId="46" hidden="1">{#N/A,#N/A,FALSE,"Assessment";#N/A,#N/A,FALSE,"Staffing";#N/A,#N/A,FALSE,"Hires";#N/A,#N/A,FALSE,"Assumptions"}</definedName>
    <definedName name="__kk1" localSheetId="47"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1" hidden="1">{#N/A,#N/A,FALSE,"Assessment";#N/A,#N/A,FALSE,"Staffing";#N/A,#N/A,FALSE,"Hires";#N/A,#N/A,FALSE,"Assumptions"}</definedName>
    <definedName name="__kk1" localSheetId="55"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60" hidden="1">{#N/A,#N/A,FALSE,"Assessment";#N/A,#N/A,FALSE,"Staffing";#N/A,#N/A,FALSE,"Hires";#N/A,#N/A,FALSE,"Assumptions"}</definedName>
    <definedName name="__kk1" localSheetId="61" hidden="1">{#N/A,#N/A,FALSE,"Assessment";#N/A,#N/A,FALSE,"Staffing";#N/A,#N/A,FALSE,"Hires";#N/A,#N/A,FALSE,"Assumptions"}</definedName>
    <definedName name="__kk1" localSheetId="66" hidden="1">{#N/A,#N/A,FALSE,"Assessment";#N/A,#N/A,FALSE,"Staffing";#N/A,#N/A,FALSE,"Hires";#N/A,#N/A,FALSE,"Assumptions"}</definedName>
    <definedName name="__kk1" localSheetId="67"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15" hidden="1">{#N/A,#N/A,FALSE,"Assessment";#N/A,#N/A,FALSE,"Staffing";#N/A,#N/A,FALSE,"Hires";#N/A,#N/A,FALSE,"Assumptions"}</definedName>
    <definedName name="__KKK1" localSheetId="23" hidden="1">{#N/A,#N/A,FALSE,"Assessment";#N/A,#N/A,FALSE,"Staffing";#N/A,#N/A,FALSE,"Hires";#N/A,#N/A,FALSE,"Assumptions"}</definedName>
    <definedName name="__KKK1" localSheetId="25" hidden="1">{#N/A,#N/A,FALSE,"Assessment";#N/A,#N/A,FALSE,"Staffing";#N/A,#N/A,FALSE,"Hires";#N/A,#N/A,FALSE,"Assumptions"}</definedName>
    <definedName name="__KKK1" localSheetId="27" hidden="1">{#N/A,#N/A,FALSE,"Assessment";#N/A,#N/A,FALSE,"Staffing";#N/A,#N/A,FALSE,"Hires";#N/A,#N/A,FALSE,"Assumptions"}</definedName>
    <definedName name="__KKK1" localSheetId="28" hidden="1">{#N/A,#N/A,FALSE,"Assessment";#N/A,#N/A,FALSE,"Staffing";#N/A,#N/A,FALSE,"Hires";#N/A,#N/A,FALSE,"Assumptions"}</definedName>
    <definedName name="__KKK1" localSheetId="21" hidden="1">{#N/A,#N/A,FALSE,"Assessment";#N/A,#N/A,FALSE,"Staffing";#N/A,#N/A,FALSE,"Hires";#N/A,#N/A,FALSE,"Assumptions"}</definedName>
    <definedName name="__KKK1" localSheetId="22" hidden="1">{#N/A,#N/A,FALSE,"Assessment";#N/A,#N/A,FALSE,"Staffing";#N/A,#N/A,FALSE,"Hires";#N/A,#N/A,FALSE,"Assumptions"}</definedName>
    <definedName name="__KKK1" localSheetId="32"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44" hidden="1">{#N/A,#N/A,FALSE,"Assessment";#N/A,#N/A,FALSE,"Staffing";#N/A,#N/A,FALSE,"Hires";#N/A,#N/A,FALSE,"Assumptions"}</definedName>
    <definedName name="__KKK1" localSheetId="45" hidden="1">{#N/A,#N/A,FALSE,"Assessment";#N/A,#N/A,FALSE,"Staffing";#N/A,#N/A,FALSE,"Hires";#N/A,#N/A,FALSE,"Assumptions"}</definedName>
    <definedName name="__KKK1" localSheetId="46" hidden="1">{#N/A,#N/A,FALSE,"Assessment";#N/A,#N/A,FALSE,"Staffing";#N/A,#N/A,FALSE,"Hires";#N/A,#N/A,FALSE,"Assumptions"}</definedName>
    <definedName name="__KKK1" localSheetId="47"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1" hidden="1">{#N/A,#N/A,FALSE,"Assessment";#N/A,#N/A,FALSE,"Staffing";#N/A,#N/A,FALSE,"Hires";#N/A,#N/A,FALSE,"Assumptions"}</definedName>
    <definedName name="__KKK1" localSheetId="55"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60" hidden="1">{#N/A,#N/A,FALSE,"Assessment";#N/A,#N/A,FALSE,"Staffing";#N/A,#N/A,FALSE,"Hires";#N/A,#N/A,FALSE,"Assumptions"}</definedName>
    <definedName name="__KKK1" localSheetId="61" hidden="1">{#N/A,#N/A,FALSE,"Assessment";#N/A,#N/A,FALSE,"Staffing";#N/A,#N/A,FALSE,"Hires";#N/A,#N/A,FALSE,"Assumptions"}</definedName>
    <definedName name="__KKK1" localSheetId="66" hidden="1">{#N/A,#N/A,FALSE,"Assessment";#N/A,#N/A,FALSE,"Staffing";#N/A,#N/A,FALSE,"Hires";#N/A,#N/A,FALSE,"Assumptions"}</definedName>
    <definedName name="__KKK1" localSheetId="67"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15" hidden="1">{"holdco",#N/A,FALSE,"Summary Financials";"holdco",#N/A,FALSE,"Summary Financials"}</definedName>
    <definedName name="__wrn1" localSheetId="23" hidden="1">{"holdco",#N/A,FALSE,"Summary Financials";"holdco",#N/A,FALSE,"Summary Financials"}</definedName>
    <definedName name="__wrn1" localSheetId="25" hidden="1">{"holdco",#N/A,FALSE,"Summary Financials";"holdco",#N/A,FALSE,"Summary Financials"}</definedName>
    <definedName name="__wrn1" localSheetId="27" hidden="1">{"holdco",#N/A,FALSE,"Summary Financials";"holdco",#N/A,FALSE,"Summary Financials"}</definedName>
    <definedName name="__wrn1" localSheetId="28" hidden="1">{"holdco",#N/A,FALSE,"Summary Financials";"holdco",#N/A,FALSE,"Summary Financials"}</definedName>
    <definedName name="__wrn1" localSheetId="21" hidden="1">{"holdco",#N/A,FALSE,"Summary Financials";"holdco",#N/A,FALSE,"Summary Financials"}</definedName>
    <definedName name="__wrn1" localSheetId="22" hidden="1">{"holdco",#N/A,FALSE,"Summary Financials";"holdco",#N/A,FALSE,"Summary Financials"}</definedName>
    <definedName name="__wrn1" localSheetId="32"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44" hidden="1">{"holdco",#N/A,FALSE,"Summary Financials";"holdco",#N/A,FALSE,"Summary Financials"}</definedName>
    <definedName name="__wrn1" localSheetId="45" hidden="1">{"holdco",#N/A,FALSE,"Summary Financials";"holdco",#N/A,FALSE,"Summary Financials"}</definedName>
    <definedName name="__wrn1" localSheetId="46" hidden="1">{"holdco",#N/A,FALSE,"Summary Financials";"holdco",#N/A,FALSE,"Summary Financials"}</definedName>
    <definedName name="__wrn1" localSheetId="47"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1" hidden="1">{"holdco",#N/A,FALSE,"Summary Financials";"holdco",#N/A,FALSE,"Summary Financials"}</definedName>
    <definedName name="__wrn1" localSheetId="55"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60" hidden="1">{"holdco",#N/A,FALSE,"Summary Financials";"holdco",#N/A,FALSE,"Summary Financials"}</definedName>
    <definedName name="__wrn1" localSheetId="61" hidden="1">{"holdco",#N/A,FALSE,"Summary Financials";"holdco",#N/A,FALSE,"Summary Financials"}</definedName>
    <definedName name="__wrn1" localSheetId="66" hidden="1">{"holdco",#N/A,FALSE,"Summary Financials";"holdco",#N/A,FALSE,"Summary Financials"}</definedName>
    <definedName name="__wrn1" localSheetId="67"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15" hidden="1">{"holdco",#N/A,FALSE,"Summary Financials";"holdco",#N/A,FALSE,"Summary Financials"}</definedName>
    <definedName name="__wrn2" localSheetId="23" hidden="1">{"holdco",#N/A,FALSE,"Summary Financials";"holdco",#N/A,FALSE,"Summary Financials"}</definedName>
    <definedName name="__wrn2" localSheetId="25" hidden="1">{"holdco",#N/A,FALSE,"Summary Financials";"holdco",#N/A,FALSE,"Summary Financials"}</definedName>
    <definedName name="__wrn2" localSheetId="27" hidden="1">{"holdco",#N/A,FALSE,"Summary Financials";"holdco",#N/A,FALSE,"Summary Financials"}</definedName>
    <definedName name="__wrn2" localSheetId="28" hidden="1">{"holdco",#N/A,FALSE,"Summary Financials";"holdco",#N/A,FALSE,"Summary Financials"}</definedName>
    <definedName name="__wrn2" localSheetId="21" hidden="1">{"holdco",#N/A,FALSE,"Summary Financials";"holdco",#N/A,FALSE,"Summary Financials"}</definedName>
    <definedName name="__wrn2" localSheetId="22" hidden="1">{"holdco",#N/A,FALSE,"Summary Financials";"holdco",#N/A,FALSE,"Summary Financials"}</definedName>
    <definedName name="__wrn2" localSheetId="32"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44" hidden="1">{"holdco",#N/A,FALSE,"Summary Financials";"holdco",#N/A,FALSE,"Summary Financials"}</definedName>
    <definedName name="__wrn2" localSheetId="45" hidden="1">{"holdco",#N/A,FALSE,"Summary Financials";"holdco",#N/A,FALSE,"Summary Financials"}</definedName>
    <definedName name="__wrn2" localSheetId="46" hidden="1">{"holdco",#N/A,FALSE,"Summary Financials";"holdco",#N/A,FALSE,"Summary Financials"}</definedName>
    <definedName name="__wrn2" localSheetId="47"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1" hidden="1">{"holdco",#N/A,FALSE,"Summary Financials";"holdco",#N/A,FALSE,"Summary Financials"}</definedName>
    <definedName name="__wrn2" localSheetId="55"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60" hidden="1">{"holdco",#N/A,FALSE,"Summary Financials";"holdco",#N/A,FALSE,"Summary Financials"}</definedName>
    <definedName name="__wrn2" localSheetId="61" hidden="1">{"holdco",#N/A,FALSE,"Summary Financials";"holdco",#N/A,FALSE,"Summary Financials"}</definedName>
    <definedName name="__wrn2" localSheetId="66" hidden="1">{"holdco",#N/A,FALSE,"Summary Financials";"holdco",#N/A,FALSE,"Summary Financials"}</definedName>
    <definedName name="__wrn2" localSheetId="67"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15" hidden="1">{"holdco",#N/A,FALSE,"Summary Financials";"holdco",#N/A,FALSE,"Summary Financials"}</definedName>
    <definedName name="__wrn3" localSheetId="23" hidden="1">{"holdco",#N/A,FALSE,"Summary Financials";"holdco",#N/A,FALSE,"Summary Financials"}</definedName>
    <definedName name="__wrn3" localSheetId="25" hidden="1">{"holdco",#N/A,FALSE,"Summary Financials";"holdco",#N/A,FALSE,"Summary Financials"}</definedName>
    <definedName name="__wrn3" localSheetId="27" hidden="1">{"holdco",#N/A,FALSE,"Summary Financials";"holdco",#N/A,FALSE,"Summary Financials"}</definedName>
    <definedName name="__wrn3" localSheetId="28" hidden="1">{"holdco",#N/A,FALSE,"Summary Financials";"holdco",#N/A,FALSE,"Summary Financials"}</definedName>
    <definedName name="__wrn3" localSheetId="21" hidden="1">{"holdco",#N/A,FALSE,"Summary Financials";"holdco",#N/A,FALSE,"Summary Financials"}</definedName>
    <definedName name="__wrn3" localSheetId="22" hidden="1">{"holdco",#N/A,FALSE,"Summary Financials";"holdco",#N/A,FALSE,"Summary Financials"}</definedName>
    <definedName name="__wrn3" localSheetId="32"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44" hidden="1">{"holdco",#N/A,FALSE,"Summary Financials";"holdco",#N/A,FALSE,"Summary Financials"}</definedName>
    <definedName name="__wrn3" localSheetId="45" hidden="1">{"holdco",#N/A,FALSE,"Summary Financials";"holdco",#N/A,FALSE,"Summary Financials"}</definedName>
    <definedName name="__wrn3" localSheetId="46" hidden="1">{"holdco",#N/A,FALSE,"Summary Financials";"holdco",#N/A,FALSE,"Summary Financials"}</definedName>
    <definedName name="__wrn3" localSheetId="47"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1" hidden="1">{"holdco",#N/A,FALSE,"Summary Financials";"holdco",#N/A,FALSE,"Summary Financials"}</definedName>
    <definedName name="__wrn3" localSheetId="55"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60" hidden="1">{"holdco",#N/A,FALSE,"Summary Financials";"holdco",#N/A,FALSE,"Summary Financials"}</definedName>
    <definedName name="__wrn3" localSheetId="61" hidden="1">{"holdco",#N/A,FALSE,"Summary Financials";"holdco",#N/A,FALSE,"Summary Financials"}</definedName>
    <definedName name="__wrn3" localSheetId="66" hidden="1">{"holdco",#N/A,FALSE,"Summary Financials";"holdco",#N/A,FALSE,"Summary Financials"}</definedName>
    <definedName name="__wrn3" localSheetId="67"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23"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27" hidden="1">{"Model Summary",#N/A,FALSE,"Print Chart";"Holdco",#N/A,FALSE,"Print Chart";"Genco",#N/A,FALSE,"Print Chart";"Servco",#N/A,FALSE,"Print Chart";"Genco_Detail",#N/A,FALSE,"Summary Financials";"Servco_Detail",#N/A,FALSE,"Summary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22"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45" hidden="1">{"Model Summary",#N/A,FALSE,"Print Chart";"Holdco",#N/A,FALSE,"Print Chart";"Genco",#N/A,FALSE,"Print Chart";"Servco",#N/A,FALSE,"Print Chart";"Genco_Detail",#N/A,FALSE,"Summary Financials";"Servco_Detail",#N/A,FALSE,"Summary Financials"}</definedName>
    <definedName name="__wrn7" localSheetId="46" hidden="1">{"Model Summary",#N/A,FALSE,"Print Chart";"Holdco",#N/A,FALSE,"Print Chart";"Genco",#N/A,FALSE,"Print Chart";"Servco",#N/A,FALSE,"Print Chart";"Genco_Detail",#N/A,FALSE,"Summary Financials";"Servco_Detail",#N/A,FALSE,"Summary Financials"}</definedName>
    <definedName name="__wrn7" localSheetId="47"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60"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7"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15" hidden="1">{"holdco",#N/A,FALSE,"Summary Financials";"holdco",#N/A,FALSE,"Summary Financials"}</definedName>
    <definedName name="__wrn8" localSheetId="23" hidden="1">{"holdco",#N/A,FALSE,"Summary Financials";"holdco",#N/A,FALSE,"Summary Financials"}</definedName>
    <definedName name="__wrn8" localSheetId="25" hidden="1">{"holdco",#N/A,FALSE,"Summary Financials";"holdco",#N/A,FALSE,"Summary Financials"}</definedName>
    <definedName name="__wrn8" localSheetId="27" hidden="1">{"holdco",#N/A,FALSE,"Summary Financials";"holdco",#N/A,FALSE,"Summary Financials"}</definedName>
    <definedName name="__wrn8" localSheetId="28" hidden="1">{"holdco",#N/A,FALSE,"Summary Financials";"holdco",#N/A,FALSE,"Summary Financials"}</definedName>
    <definedName name="__wrn8" localSheetId="21" hidden="1">{"holdco",#N/A,FALSE,"Summary Financials";"holdco",#N/A,FALSE,"Summary Financials"}</definedName>
    <definedName name="__wrn8" localSheetId="22" hidden="1">{"holdco",#N/A,FALSE,"Summary Financials";"holdco",#N/A,FALSE,"Summary Financials"}</definedName>
    <definedName name="__wrn8" localSheetId="32"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44" hidden="1">{"holdco",#N/A,FALSE,"Summary Financials";"holdco",#N/A,FALSE,"Summary Financials"}</definedName>
    <definedName name="__wrn8" localSheetId="45" hidden="1">{"holdco",#N/A,FALSE,"Summary Financials";"holdco",#N/A,FALSE,"Summary Financials"}</definedName>
    <definedName name="__wrn8" localSheetId="46" hidden="1">{"holdco",#N/A,FALSE,"Summary Financials";"holdco",#N/A,FALSE,"Summary Financials"}</definedName>
    <definedName name="__wrn8" localSheetId="47"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1" hidden="1">{"holdco",#N/A,FALSE,"Summary Financials";"holdco",#N/A,FALSE,"Summary Financials"}</definedName>
    <definedName name="__wrn8" localSheetId="55"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60" hidden="1">{"holdco",#N/A,FALSE,"Summary Financials";"holdco",#N/A,FALSE,"Summary Financials"}</definedName>
    <definedName name="__wrn8" localSheetId="61" hidden="1">{"holdco",#N/A,FALSE,"Summary Financials";"holdco",#N/A,FALSE,"Summary Financials"}</definedName>
    <definedName name="__wrn8" localSheetId="66" hidden="1">{"holdco",#N/A,FALSE,"Summary Financials";"holdco",#N/A,FALSE,"Summary Financials"}</definedName>
    <definedName name="__wrn8" localSheetId="67"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24" hidden="1">0</definedName>
    <definedName name="_AtRisk_SimSetting_AutomaticResultsDisplayMode" localSheetId="37"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24" hidden="1">0</definedName>
    <definedName name="_AtRisk_SimSetting_RandomNumberGenerator" localSheetId="37"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8" hidden="1">#REF!</definedName>
    <definedName name="_Fill" localSheetId="23" hidden="1">#REF!</definedName>
    <definedName name="_Fill" localSheetId="25" hidden="1">#REF!</definedName>
    <definedName name="_Fill" localSheetId="28" hidden="1">#REF!</definedName>
    <definedName name="_Fill" localSheetId="2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1" hidden="1">#REF!</definedName>
    <definedName name="_Fill" localSheetId="58" hidden="1">#REF!</definedName>
    <definedName name="_Fill" localSheetId="59" hidden="1">#REF!</definedName>
    <definedName name="_Fill" localSheetId="60" hidden="1">#REF!</definedName>
    <definedName name="_Fill" localSheetId="2" hidden="1">#REF!</definedName>
    <definedName name="_Fill" hidden="1">#REF!</definedName>
    <definedName name="_xlnm._FilterDatabase" localSheetId="24" hidden="1">'3.11_Related Party Transact '!$A$8:$T$78</definedName>
    <definedName name="_xlnm._FilterDatabase" localSheetId="34" hidden="1">'4.5 Governor(Replacement)'!#REF!</definedName>
    <definedName name="_ftn1" localSheetId="14">'2.7 Performance Snapshot'!#REF!</definedName>
    <definedName name="_ftn2" localSheetId="14">'2.7 Performance Snapshot'!#REF!</definedName>
    <definedName name="_ftn3" localSheetId="14">'2.7 Performance Snapshot'!#REF!</definedName>
    <definedName name="_ftn4" localSheetId="14">'2.7 Performance Snapshot'!#REF!</definedName>
    <definedName name="_ftn5" localSheetId="14">'2.7 Performance Snapshot'!#REF!</definedName>
    <definedName name="_ftn6" localSheetId="14">'2.7 Performance Snapshot'!#REF!</definedName>
    <definedName name="_ftnref1" localSheetId="14">'2.7 Performance Snapshot'!#REF!</definedName>
    <definedName name="_ftnref2" localSheetId="14">'2.7 Performance Snapshot'!#REF!</definedName>
    <definedName name="_ftnref5" localSheetId="14">'2.7 Performance Snapshot'!$A$22</definedName>
    <definedName name="_ftnref6" localSheetId="14">'2.7 Performance Snapshot'!#REF!</definedName>
    <definedName name="_Key1" localSheetId="8" hidden="1">#REF!</definedName>
    <definedName name="_Key1" localSheetId="23" hidden="1">#REF!</definedName>
    <definedName name="_Key1" localSheetId="25" hidden="1">#REF!</definedName>
    <definedName name="_Key1" localSheetId="28" hidden="1">#REF!</definedName>
    <definedName name="_Key1" localSheetId="21" hidden="1">#REF!</definedName>
    <definedName name="_Key1" localSheetId="22"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1" hidden="1">#REF!</definedName>
    <definedName name="_Key1" localSheetId="58" hidden="1">#REF!</definedName>
    <definedName name="_Key1" localSheetId="59" hidden="1">#REF!</definedName>
    <definedName name="_Key1" localSheetId="60" hidden="1">#REF!</definedName>
    <definedName name="_Key1" localSheetId="2" hidden="1">#REF!</definedName>
    <definedName name="_Key1" hidden="1">#REF!</definedName>
    <definedName name="_Key2" localSheetId="8" hidden="1">#REF!</definedName>
    <definedName name="_Key2" localSheetId="23" hidden="1">#REF!</definedName>
    <definedName name="_Key2" localSheetId="25" hidden="1">#REF!</definedName>
    <definedName name="_Key2" localSheetId="21" hidden="1">#REF!</definedName>
    <definedName name="_Key2" localSheetId="2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1" hidden="1">#REF!</definedName>
    <definedName name="_Key2" localSheetId="58" hidden="1">#REF!</definedName>
    <definedName name="_Key2" localSheetId="59" hidden="1">#REF!</definedName>
    <definedName name="_Key2" localSheetId="60" hidden="1">#REF!</definedName>
    <definedName name="_Key2" localSheetId="2" hidden="1">#REF!</definedName>
    <definedName name="_Key2" hidden="1">#REF!</definedName>
    <definedName name="_Order1" hidden="1">255</definedName>
    <definedName name="_Order2" hidden="1">0</definedName>
    <definedName name="_Ref457995452" localSheetId="14">'2.7 Performance Snapshot'!#REF!</definedName>
    <definedName name="_Ref457995664" localSheetId="14">'2.7 Performance Snapshot'!$D$10</definedName>
    <definedName name="_Sort" localSheetId="7" hidden="1">#REF!</definedName>
    <definedName name="_Sort" localSheetId="8" hidden="1">#REF!</definedName>
    <definedName name="_Sort" localSheetId="15" hidden="1">#REF!</definedName>
    <definedName name="_Sort" localSheetId="23" hidden="1">#REF!</definedName>
    <definedName name="_Sort" localSheetId="25" hidden="1">#REF!</definedName>
    <definedName name="_Sort" localSheetId="28" hidden="1">#REF!</definedName>
    <definedName name="_Sort" localSheetId="21" hidden="1">#REF!</definedName>
    <definedName name="_Sort" localSheetId="2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0" hidden="1">#REF!</definedName>
    <definedName name="_Sort" localSheetId="51" hidden="1">#REF!</definedName>
    <definedName name="_Sort" localSheetId="55"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2" hidden="1">#REF!</definedName>
    <definedName name="_Sort" hidden="1">#REF!</definedName>
    <definedName name="a" localSheetId="8" hidden="1">#REF!</definedName>
    <definedName name="a" localSheetId="25" hidden="1">#REF!</definedName>
    <definedName name="a" localSheetId="21" hidden="1">#REF!</definedName>
    <definedName name="a" localSheetId="22" hidden="1">#REF!</definedName>
    <definedName name="a" localSheetId="32" hidden="1">#REF!</definedName>
    <definedName name="a" localSheetId="37" hidden="1">#REF!</definedName>
    <definedName name="a" localSheetId="43" hidden="1">#REF!</definedName>
    <definedName name="a" localSheetId="44" hidden="1">#REF!</definedName>
    <definedName name="a" localSheetId="46" hidden="1">#REF!</definedName>
    <definedName name="a" localSheetId="50" hidden="1">#REF!</definedName>
    <definedName name="a" localSheetId="51" hidden="1">#REF!</definedName>
    <definedName name="a" localSheetId="55" hidden="1">#REF!</definedName>
    <definedName name="a" localSheetId="57" hidden="1">#REF!</definedName>
    <definedName name="a" localSheetId="59" hidden="1">#REF!</definedName>
    <definedName name="a" localSheetId="60" hidden="1">#REF!</definedName>
    <definedName name="a" localSheetId="61"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7" hidden="1">[4]Sheet1!#REF!</definedName>
    <definedName name="ACwvu.CapersView." localSheetId="8" hidden="1">[4]Sheet1!#REF!</definedName>
    <definedName name="ACwvu.CapersView." localSheetId="15" hidden="1">[4]Sheet1!#REF!</definedName>
    <definedName name="ACwvu.CapersView." localSheetId="23" hidden="1">[4]Sheet1!#REF!</definedName>
    <definedName name="ACwvu.CapersView." localSheetId="25" hidden="1">[4]Sheet1!#REF!</definedName>
    <definedName name="ACwvu.CapersView." localSheetId="28" hidden="1">[4]Sheet1!#REF!</definedName>
    <definedName name="ACwvu.CapersView." localSheetId="21" hidden="1">[4]Sheet1!#REF!</definedName>
    <definedName name="ACwvu.CapersView." localSheetId="22" hidden="1">[4]Sheet1!#REF!</definedName>
    <definedName name="ACwvu.CapersView." localSheetId="37" hidden="1">[4]Sheet1!#REF!</definedName>
    <definedName name="ACwvu.CapersView." localSheetId="38" hidden="1">[4]Sheet1!#REF!</definedName>
    <definedName name="ACwvu.CapersView." localSheetId="39" hidden="1">[4]Sheet1!#REF!</definedName>
    <definedName name="ACwvu.CapersView." localSheetId="40" hidden="1">[4]Sheet1!#REF!</definedName>
    <definedName name="ACwvu.CapersView." localSheetId="41" hidden="1">[4]Sheet1!#REF!</definedName>
    <definedName name="ACwvu.CapersView." localSheetId="44" hidden="1">[4]Sheet1!#REF!</definedName>
    <definedName name="ACwvu.CapersView." localSheetId="45" hidden="1">[4]Sheet1!#REF!</definedName>
    <definedName name="ACwvu.CapersView." localSheetId="46" hidden="1">[4]Sheet1!#REF!</definedName>
    <definedName name="ACwvu.CapersView." localSheetId="50" hidden="1">[4]Sheet1!#REF!</definedName>
    <definedName name="ACwvu.CapersView." localSheetId="51" hidden="1">[4]Sheet1!#REF!</definedName>
    <definedName name="ACwvu.CapersView." localSheetId="55" hidden="1">[4]Sheet1!#REF!</definedName>
    <definedName name="ACwvu.CapersView." localSheetId="57" hidden="1">[4]Sheet1!#REF!</definedName>
    <definedName name="ACwvu.CapersView." localSheetId="58" hidden="1">[4]Sheet1!#REF!</definedName>
    <definedName name="ACwvu.CapersView." localSheetId="59" hidden="1">[4]Sheet1!#REF!</definedName>
    <definedName name="ACwvu.CapersView." localSheetId="60" hidden="1">[4]Sheet1!#REF!</definedName>
    <definedName name="ACwvu.CapersView." localSheetId="61" hidden="1">[4]Sheet1!#REF!</definedName>
    <definedName name="ACwvu.CapersView." localSheetId="2" hidden="1">[4]Sheet1!#REF!</definedName>
    <definedName name="ACwvu.CapersView." hidden="1">[4]Sheet1!#REF!</definedName>
    <definedName name="ACwvu.Japan_Capers_Ed_Pub." localSheetId="7" hidden="1">#REF!</definedName>
    <definedName name="ACwvu.Japan_Capers_Ed_Pub." localSheetId="8" hidden="1">#REF!</definedName>
    <definedName name="ACwvu.Japan_Capers_Ed_Pub." localSheetId="15" hidden="1">#REF!</definedName>
    <definedName name="ACwvu.Japan_Capers_Ed_Pub." localSheetId="23" hidden="1">#REF!</definedName>
    <definedName name="ACwvu.Japan_Capers_Ed_Pub." localSheetId="25" hidden="1">#REF!</definedName>
    <definedName name="ACwvu.Japan_Capers_Ed_Pub." localSheetId="28" hidden="1">#REF!</definedName>
    <definedName name="ACwvu.Japan_Capers_Ed_Pub." localSheetId="21" hidden="1">#REF!</definedName>
    <definedName name="ACwvu.Japan_Capers_Ed_Pub." localSheetId="22" hidden="1">#REF!</definedName>
    <definedName name="ACwvu.Japan_Capers_Ed_Pub." localSheetId="32" hidden="1">#REF!</definedName>
    <definedName name="ACwvu.Japan_Capers_Ed_Pub." localSheetId="37" hidden="1">#REF!</definedName>
    <definedName name="ACwvu.Japan_Capers_Ed_Pub." localSheetId="38" hidden="1">#REF!</definedName>
    <definedName name="ACwvu.Japan_Capers_Ed_Pub." localSheetId="39" hidden="1">#REF!</definedName>
    <definedName name="ACwvu.Japan_Capers_Ed_Pub." localSheetId="40" hidden="1">#REF!</definedName>
    <definedName name="ACwvu.Japan_Capers_Ed_Pub." localSheetId="41" hidden="1">#REF!</definedName>
    <definedName name="ACwvu.Japan_Capers_Ed_Pub." localSheetId="43" hidden="1">#REF!</definedName>
    <definedName name="ACwvu.Japan_Capers_Ed_Pub." localSheetId="44" hidden="1">#REF!</definedName>
    <definedName name="ACwvu.Japan_Capers_Ed_Pub." localSheetId="45" hidden="1">#REF!</definedName>
    <definedName name="ACwvu.Japan_Capers_Ed_Pub." localSheetId="46" hidden="1">#REF!</definedName>
    <definedName name="ACwvu.Japan_Capers_Ed_Pub." localSheetId="50" hidden="1">#REF!</definedName>
    <definedName name="ACwvu.Japan_Capers_Ed_Pub." localSheetId="51" hidden="1">#REF!</definedName>
    <definedName name="ACwvu.Japan_Capers_Ed_Pub." localSheetId="55" hidden="1">#REF!</definedName>
    <definedName name="ACwvu.Japan_Capers_Ed_Pub." localSheetId="57" hidden="1">#REF!</definedName>
    <definedName name="ACwvu.Japan_Capers_Ed_Pub." localSheetId="58" hidden="1">#REF!</definedName>
    <definedName name="ACwvu.Japan_Capers_Ed_Pub." localSheetId="59" hidden="1">#REF!</definedName>
    <definedName name="ACwvu.Japan_Capers_Ed_Pub." localSheetId="60" hidden="1">#REF!</definedName>
    <definedName name="ACwvu.Japan_Capers_Ed_Pub." localSheetId="61" hidden="1">#REF!</definedName>
    <definedName name="ACwvu.Japan_Capers_Ed_Pub." localSheetId="2" hidden="1">#REF!</definedName>
    <definedName name="ACwvu.Japan_Capers_Ed_Pub." hidden="1">#REF!</definedName>
    <definedName name="ACwvu.KJP_CC." localSheetId="8" hidden="1">#REF!</definedName>
    <definedName name="ACwvu.KJP_CC." localSheetId="15" hidden="1">#REF!</definedName>
    <definedName name="ACwvu.KJP_CC." localSheetId="23" hidden="1">#REF!</definedName>
    <definedName name="ACwvu.KJP_CC." localSheetId="25" hidden="1">#REF!</definedName>
    <definedName name="ACwvu.KJP_CC." localSheetId="21" hidden="1">#REF!</definedName>
    <definedName name="ACwvu.KJP_CC." localSheetId="22" hidden="1">#REF!</definedName>
    <definedName name="ACwvu.KJP_CC." localSheetId="37" hidden="1">#REF!</definedName>
    <definedName name="ACwvu.KJP_CC." localSheetId="38" hidden="1">#REF!</definedName>
    <definedName name="ACwvu.KJP_CC." localSheetId="39" hidden="1">#REF!</definedName>
    <definedName name="ACwvu.KJP_CC." localSheetId="40" hidden="1">#REF!</definedName>
    <definedName name="ACwvu.KJP_CC." localSheetId="41" hidden="1">#REF!</definedName>
    <definedName name="ACwvu.KJP_CC." localSheetId="43" hidden="1">#REF!</definedName>
    <definedName name="ACwvu.KJP_CC." localSheetId="44" hidden="1">#REF!</definedName>
    <definedName name="ACwvu.KJP_CC." localSheetId="45" hidden="1">#REF!</definedName>
    <definedName name="ACwvu.KJP_CC." localSheetId="46" hidden="1">#REF!</definedName>
    <definedName name="ACwvu.KJP_CC." localSheetId="50" hidden="1">#REF!</definedName>
    <definedName name="ACwvu.KJP_CC." localSheetId="51" hidden="1">#REF!</definedName>
    <definedName name="ACwvu.KJP_CC." localSheetId="55" hidden="1">#REF!</definedName>
    <definedName name="ACwvu.KJP_CC." localSheetId="57" hidden="1">#REF!</definedName>
    <definedName name="ACwvu.KJP_CC." localSheetId="58" hidden="1">#REF!</definedName>
    <definedName name="ACwvu.KJP_CC." localSheetId="59" hidden="1">#REF!</definedName>
    <definedName name="ACwvu.KJP_CC." localSheetId="60" hidden="1">#REF!</definedName>
    <definedName name="ACwvu.KJP_CC." localSheetId="61" hidden="1">#REF!</definedName>
    <definedName name="ACwvu.KJP_CC." localSheetId="2" hidden="1">#REF!</definedName>
    <definedName name="ACwvu.KJP_CC." hidden="1">#REF!</definedName>
    <definedName name="Baseline_Risk" localSheetId="8">#REF!</definedName>
    <definedName name="Baseline_Risk" localSheetId="47">'5.7 Mains Decommissiond '!#REF!</definedName>
    <definedName name="Baseline_Risk" localSheetId="60">#REF!</definedName>
    <definedName name="Baseline_Risk">#REF!</definedName>
    <definedName name="BExEZ4HBCC06708765M8A06KCR7P" hidden="1">#N/A</definedName>
    <definedName name="BLPH1" localSheetId="7" hidden="1">[5]Sheet2!#REF!</definedName>
    <definedName name="BLPH1" localSheetId="8" hidden="1">[5]Sheet2!#REF!</definedName>
    <definedName name="BLPH1" localSheetId="15" hidden="1">[5]Sheet2!#REF!</definedName>
    <definedName name="BLPH1" localSheetId="23" hidden="1">[5]Sheet2!#REF!</definedName>
    <definedName name="BLPH1" localSheetId="25" hidden="1">[5]Sheet2!#REF!</definedName>
    <definedName name="BLPH1" localSheetId="28" hidden="1">[5]Sheet2!#REF!</definedName>
    <definedName name="BLPH1" localSheetId="21" hidden="1">[5]Sheet2!#REF!</definedName>
    <definedName name="BLPH1" localSheetId="22" hidden="1">[5]Sheet2!#REF!</definedName>
    <definedName name="BLPH1" localSheetId="37" hidden="1">[5]Sheet2!#REF!</definedName>
    <definedName name="BLPH1" localSheetId="38" hidden="1">[5]Sheet2!#REF!</definedName>
    <definedName name="BLPH1" localSheetId="39" hidden="1">[5]Sheet2!#REF!</definedName>
    <definedName name="BLPH1" localSheetId="40" hidden="1">[5]Sheet2!#REF!</definedName>
    <definedName name="BLPH1" localSheetId="41" hidden="1">[5]Sheet2!#REF!</definedName>
    <definedName name="BLPH1" localSheetId="44" hidden="1">[5]Sheet2!#REF!</definedName>
    <definedName name="BLPH1" localSheetId="45" hidden="1">[5]Sheet2!#REF!</definedName>
    <definedName name="BLPH1" localSheetId="46" hidden="1">[5]Sheet2!#REF!</definedName>
    <definedName name="BLPH1" localSheetId="47" hidden="1">[5]Sheet2!#REF!</definedName>
    <definedName name="BLPH1" localSheetId="50" hidden="1">[5]Sheet2!#REF!</definedName>
    <definedName name="BLPH1" localSheetId="51" hidden="1">[5]Sheet2!#REF!</definedName>
    <definedName name="BLPH1" localSheetId="55" hidden="1">[5]Sheet2!#REF!</definedName>
    <definedName name="BLPH1" localSheetId="57" hidden="1">[5]Sheet2!#REF!</definedName>
    <definedName name="BLPH1" localSheetId="58" hidden="1">[5]Sheet2!#REF!</definedName>
    <definedName name="BLPH1" localSheetId="59" hidden="1">[5]Sheet2!#REF!</definedName>
    <definedName name="BLPH1" localSheetId="60" hidden="1">[5]Sheet2!#REF!</definedName>
    <definedName name="BLPH1" localSheetId="61" hidden="1">[5]Sheet2!#REF!</definedName>
    <definedName name="BLPH1" localSheetId="2" hidden="1">[5]Sheet2!#REF!</definedName>
    <definedName name="BLPH1" hidden="1">[5]Sheet2!#REF!</definedName>
    <definedName name="BLPH10" localSheetId="7" hidden="1">#REF!</definedName>
    <definedName name="BLPH10" localSheetId="8" hidden="1">#REF!</definedName>
    <definedName name="BLPH10" localSheetId="15" hidden="1">#REF!</definedName>
    <definedName name="BLPH10" localSheetId="23" hidden="1">#REF!</definedName>
    <definedName name="BLPH10" localSheetId="25" hidden="1">#REF!</definedName>
    <definedName name="BLPH10" localSheetId="28" hidden="1">#REF!</definedName>
    <definedName name="BLPH10" localSheetId="21" hidden="1">#REF!</definedName>
    <definedName name="BLPH10" localSheetId="22" hidden="1">#REF!</definedName>
    <definedName name="BLPH10" localSheetId="32"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50" hidden="1">#REF!</definedName>
    <definedName name="BLPH10" localSheetId="51" hidden="1">#REF!</definedName>
    <definedName name="BLPH10" localSheetId="55" hidden="1">#REF!</definedName>
    <definedName name="BLPH10" localSheetId="57" hidden="1">#REF!</definedName>
    <definedName name="BLPH10" localSheetId="58" hidden="1">#REF!</definedName>
    <definedName name="BLPH10" localSheetId="59" hidden="1">#REF!</definedName>
    <definedName name="BLPH10" localSheetId="60" hidden="1">#REF!</definedName>
    <definedName name="BLPH10" localSheetId="61" hidden="1">#REF!</definedName>
    <definedName name="BLPH10" localSheetId="2" hidden="1">#REF!</definedName>
    <definedName name="BLPH10" hidden="1">#REF!</definedName>
    <definedName name="BLPH100" localSheetId="8" hidden="1">#REF!</definedName>
    <definedName name="BLPH100" localSheetId="15" hidden="1">#REF!</definedName>
    <definedName name="BLPH100" localSheetId="23" hidden="1">#REF!</definedName>
    <definedName name="BLPH100" localSheetId="25" hidden="1">#REF!</definedName>
    <definedName name="BLPH100" localSheetId="21" hidden="1">#REF!</definedName>
    <definedName name="BLPH100" localSheetId="22"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localSheetId="41" hidden="1">#REF!</definedName>
    <definedName name="BLPH100" localSheetId="43" hidden="1">#REF!</definedName>
    <definedName name="BLPH100" localSheetId="44" hidden="1">#REF!</definedName>
    <definedName name="BLPH100" localSheetId="45" hidden="1">#REF!</definedName>
    <definedName name="BLPH100" localSheetId="46" hidden="1">#REF!</definedName>
    <definedName name="BLPH100" localSheetId="50" hidden="1">#REF!</definedName>
    <definedName name="BLPH100" localSheetId="51" hidden="1">#REF!</definedName>
    <definedName name="BLPH100" localSheetId="55" hidden="1">#REF!</definedName>
    <definedName name="BLPH100" localSheetId="57" hidden="1">#REF!</definedName>
    <definedName name="BLPH100" localSheetId="58" hidden="1">#REF!</definedName>
    <definedName name="BLPH100" localSheetId="59" hidden="1">#REF!</definedName>
    <definedName name="BLPH100" localSheetId="60" hidden="1">#REF!</definedName>
    <definedName name="BLPH100" localSheetId="61" hidden="1">#REF!</definedName>
    <definedName name="BLPH100" localSheetId="2" hidden="1">#REF!</definedName>
    <definedName name="BLPH100" hidden="1">#REF!</definedName>
    <definedName name="BLPH101" localSheetId="8" hidden="1">#REF!</definedName>
    <definedName name="BLPH101" localSheetId="15" hidden="1">#REF!</definedName>
    <definedName name="BLPH101" localSheetId="23" hidden="1">#REF!</definedName>
    <definedName name="BLPH101" localSheetId="25" hidden="1">#REF!</definedName>
    <definedName name="BLPH101" localSheetId="21" hidden="1">#REF!</definedName>
    <definedName name="BLPH101" localSheetId="22"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localSheetId="41" hidden="1">#REF!</definedName>
    <definedName name="BLPH101" localSheetId="43" hidden="1">#REF!</definedName>
    <definedName name="BLPH101" localSheetId="44" hidden="1">#REF!</definedName>
    <definedName name="BLPH101" localSheetId="45" hidden="1">#REF!</definedName>
    <definedName name="BLPH101" localSheetId="46" hidden="1">#REF!</definedName>
    <definedName name="BLPH101" localSheetId="50" hidden="1">#REF!</definedName>
    <definedName name="BLPH101" localSheetId="51" hidden="1">#REF!</definedName>
    <definedName name="BLPH101" localSheetId="55" hidden="1">#REF!</definedName>
    <definedName name="BLPH101" localSheetId="57" hidden="1">#REF!</definedName>
    <definedName name="BLPH101" localSheetId="58" hidden="1">#REF!</definedName>
    <definedName name="BLPH101" localSheetId="59" hidden="1">#REF!</definedName>
    <definedName name="BLPH101" localSheetId="60" hidden="1">#REF!</definedName>
    <definedName name="BLPH101" localSheetId="61" hidden="1">#REF!</definedName>
    <definedName name="BLPH101" localSheetId="2" hidden="1">#REF!</definedName>
    <definedName name="BLPH101" hidden="1">#REF!</definedName>
    <definedName name="BLPH102" localSheetId="8" hidden="1">#REF!</definedName>
    <definedName name="BLPH102" localSheetId="23" hidden="1">#REF!</definedName>
    <definedName name="BLPH102" localSheetId="25" hidden="1">#REF!</definedName>
    <definedName name="BLPH102" localSheetId="21" hidden="1">#REF!</definedName>
    <definedName name="BLPH102" localSheetId="22"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localSheetId="41" hidden="1">#REF!</definedName>
    <definedName name="BLPH102" localSheetId="43" hidden="1">#REF!</definedName>
    <definedName name="BLPH102" localSheetId="44" hidden="1">#REF!</definedName>
    <definedName name="BLPH102" localSheetId="45" hidden="1">#REF!</definedName>
    <definedName name="BLPH102" localSheetId="46" hidden="1">#REF!</definedName>
    <definedName name="BLPH102" localSheetId="51" hidden="1">#REF!</definedName>
    <definedName name="BLPH102" localSheetId="58" hidden="1">#REF!</definedName>
    <definedName name="BLPH102" localSheetId="59" hidden="1">#REF!</definedName>
    <definedName name="BLPH102" localSheetId="60" hidden="1">#REF!</definedName>
    <definedName name="BLPH102" localSheetId="2" hidden="1">#REF!</definedName>
    <definedName name="BLPH102" hidden="1">#REF!</definedName>
    <definedName name="BLPH103" localSheetId="8" hidden="1">#REF!</definedName>
    <definedName name="BLPH103" localSheetId="23" hidden="1">#REF!</definedName>
    <definedName name="BLPH103" localSheetId="25" hidden="1">#REF!</definedName>
    <definedName name="BLPH103" localSheetId="21" hidden="1">#REF!</definedName>
    <definedName name="BLPH103" localSheetId="22"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localSheetId="41" hidden="1">#REF!</definedName>
    <definedName name="BLPH103" localSheetId="43" hidden="1">#REF!</definedName>
    <definedName name="BLPH103" localSheetId="44" hidden="1">#REF!</definedName>
    <definedName name="BLPH103" localSheetId="45" hidden="1">#REF!</definedName>
    <definedName name="BLPH103" localSheetId="46" hidden="1">#REF!</definedName>
    <definedName name="BLPH103" localSheetId="51" hidden="1">#REF!</definedName>
    <definedName name="BLPH103" localSheetId="58" hidden="1">#REF!</definedName>
    <definedName name="BLPH103" localSheetId="59" hidden="1">#REF!</definedName>
    <definedName name="BLPH103" localSheetId="60" hidden="1">#REF!</definedName>
    <definedName name="BLPH103" localSheetId="2" hidden="1">#REF!</definedName>
    <definedName name="BLPH103" hidden="1">#REF!</definedName>
    <definedName name="BLPH104" localSheetId="8" hidden="1">#REF!</definedName>
    <definedName name="BLPH104" localSheetId="23" hidden="1">#REF!</definedName>
    <definedName name="BLPH104" localSheetId="25" hidden="1">#REF!</definedName>
    <definedName name="BLPH104" localSheetId="21" hidden="1">#REF!</definedName>
    <definedName name="BLPH104" localSheetId="22"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localSheetId="41" hidden="1">#REF!</definedName>
    <definedName name="BLPH104" localSheetId="43" hidden="1">#REF!</definedName>
    <definedName name="BLPH104" localSheetId="44" hidden="1">#REF!</definedName>
    <definedName name="BLPH104" localSheetId="45" hidden="1">#REF!</definedName>
    <definedName name="BLPH104" localSheetId="46" hidden="1">#REF!</definedName>
    <definedName name="BLPH104" localSheetId="51" hidden="1">#REF!</definedName>
    <definedName name="BLPH104" localSheetId="58" hidden="1">#REF!</definedName>
    <definedName name="BLPH104" localSheetId="59" hidden="1">#REF!</definedName>
    <definedName name="BLPH104" localSheetId="60" hidden="1">#REF!</definedName>
    <definedName name="BLPH104" localSheetId="2" hidden="1">#REF!</definedName>
    <definedName name="BLPH104" hidden="1">#REF!</definedName>
    <definedName name="BLPH105" localSheetId="8" hidden="1">#REF!</definedName>
    <definedName name="BLPH105" localSheetId="23" hidden="1">#REF!</definedName>
    <definedName name="BLPH105" localSheetId="25" hidden="1">#REF!</definedName>
    <definedName name="BLPH105" localSheetId="21" hidden="1">#REF!</definedName>
    <definedName name="BLPH105" localSheetId="22"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localSheetId="41" hidden="1">#REF!</definedName>
    <definedName name="BLPH105" localSheetId="43" hidden="1">#REF!</definedName>
    <definedName name="BLPH105" localSheetId="44" hidden="1">#REF!</definedName>
    <definedName name="BLPH105" localSheetId="45" hidden="1">#REF!</definedName>
    <definedName name="BLPH105" localSheetId="46" hidden="1">#REF!</definedName>
    <definedName name="BLPH105" localSheetId="51" hidden="1">#REF!</definedName>
    <definedName name="BLPH105" localSheetId="58" hidden="1">#REF!</definedName>
    <definedName name="BLPH105" localSheetId="59" hidden="1">#REF!</definedName>
    <definedName name="BLPH105" localSheetId="60" hidden="1">#REF!</definedName>
    <definedName name="BLPH105" localSheetId="2" hidden="1">#REF!</definedName>
    <definedName name="BLPH105" hidden="1">#REF!</definedName>
    <definedName name="BLPH106" localSheetId="8" hidden="1">#REF!</definedName>
    <definedName name="BLPH106" localSheetId="23" hidden="1">#REF!</definedName>
    <definedName name="BLPH106" localSheetId="25" hidden="1">#REF!</definedName>
    <definedName name="BLPH106" localSheetId="21" hidden="1">#REF!</definedName>
    <definedName name="BLPH106" localSheetId="22"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localSheetId="41" hidden="1">#REF!</definedName>
    <definedName name="BLPH106" localSheetId="43" hidden="1">#REF!</definedName>
    <definedName name="BLPH106" localSheetId="44" hidden="1">#REF!</definedName>
    <definedName name="BLPH106" localSheetId="45" hidden="1">#REF!</definedName>
    <definedName name="BLPH106" localSheetId="46" hidden="1">#REF!</definedName>
    <definedName name="BLPH106" localSheetId="51" hidden="1">#REF!</definedName>
    <definedName name="BLPH106" localSheetId="58" hidden="1">#REF!</definedName>
    <definedName name="BLPH106" localSheetId="59" hidden="1">#REF!</definedName>
    <definedName name="BLPH106" localSheetId="60" hidden="1">#REF!</definedName>
    <definedName name="BLPH106" localSheetId="2" hidden="1">#REF!</definedName>
    <definedName name="BLPH106" hidden="1">#REF!</definedName>
    <definedName name="BLPH107" localSheetId="8" hidden="1">#REF!</definedName>
    <definedName name="BLPH107" localSheetId="23" hidden="1">#REF!</definedName>
    <definedName name="BLPH107" localSheetId="25" hidden="1">#REF!</definedName>
    <definedName name="BLPH107" localSheetId="21" hidden="1">#REF!</definedName>
    <definedName name="BLPH107" localSheetId="22"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localSheetId="41" hidden="1">#REF!</definedName>
    <definedName name="BLPH107" localSheetId="43" hidden="1">#REF!</definedName>
    <definedName name="BLPH107" localSheetId="44" hidden="1">#REF!</definedName>
    <definedName name="BLPH107" localSheetId="45" hidden="1">#REF!</definedName>
    <definedName name="BLPH107" localSheetId="46" hidden="1">#REF!</definedName>
    <definedName name="BLPH107" localSheetId="51" hidden="1">#REF!</definedName>
    <definedName name="BLPH107" localSheetId="58" hidden="1">#REF!</definedName>
    <definedName name="BLPH107" localSheetId="59" hidden="1">#REF!</definedName>
    <definedName name="BLPH107" localSheetId="60" hidden="1">#REF!</definedName>
    <definedName name="BLPH107" localSheetId="2" hidden="1">#REF!</definedName>
    <definedName name="BLPH107" hidden="1">#REF!</definedName>
    <definedName name="BLPH108" localSheetId="8" hidden="1">#REF!</definedName>
    <definedName name="BLPH108" localSheetId="23" hidden="1">#REF!</definedName>
    <definedName name="BLPH108" localSheetId="25" hidden="1">#REF!</definedName>
    <definedName name="BLPH108" localSheetId="21" hidden="1">#REF!</definedName>
    <definedName name="BLPH108" localSheetId="22"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localSheetId="41" hidden="1">#REF!</definedName>
    <definedName name="BLPH108" localSheetId="43" hidden="1">#REF!</definedName>
    <definedName name="BLPH108" localSheetId="44" hidden="1">#REF!</definedName>
    <definedName name="BLPH108" localSheetId="45" hidden="1">#REF!</definedName>
    <definedName name="BLPH108" localSheetId="46" hidden="1">#REF!</definedName>
    <definedName name="BLPH108" localSheetId="51" hidden="1">#REF!</definedName>
    <definedName name="BLPH108" localSheetId="58" hidden="1">#REF!</definedName>
    <definedName name="BLPH108" localSheetId="59" hidden="1">#REF!</definedName>
    <definedName name="BLPH108" localSheetId="60" hidden="1">#REF!</definedName>
    <definedName name="BLPH108" localSheetId="2" hidden="1">#REF!</definedName>
    <definedName name="BLPH108" hidden="1">#REF!</definedName>
    <definedName name="BLPH109" localSheetId="8" hidden="1">#REF!</definedName>
    <definedName name="BLPH109" localSheetId="23" hidden="1">#REF!</definedName>
    <definedName name="BLPH109" localSheetId="25" hidden="1">#REF!</definedName>
    <definedName name="BLPH109" localSheetId="21" hidden="1">#REF!</definedName>
    <definedName name="BLPH109" localSheetId="22"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localSheetId="41" hidden="1">#REF!</definedName>
    <definedName name="BLPH109" localSheetId="43" hidden="1">#REF!</definedName>
    <definedName name="BLPH109" localSheetId="44" hidden="1">#REF!</definedName>
    <definedName name="BLPH109" localSheetId="45" hidden="1">#REF!</definedName>
    <definedName name="BLPH109" localSheetId="46" hidden="1">#REF!</definedName>
    <definedName name="BLPH109" localSheetId="51" hidden="1">#REF!</definedName>
    <definedName name="BLPH109" localSheetId="58" hidden="1">#REF!</definedName>
    <definedName name="BLPH109" localSheetId="59" hidden="1">#REF!</definedName>
    <definedName name="BLPH109" localSheetId="60" hidden="1">#REF!</definedName>
    <definedName name="BLPH109" localSheetId="2" hidden="1">#REF!</definedName>
    <definedName name="BLPH109" hidden="1">#REF!</definedName>
    <definedName name="BLPH11" localSheetId="8" hidden="1">#REF!</definedName>
    <definedName name="BLPH11" localSheetId="23" hidden="1">#REF!</definedName>
    <definedName name="BLPH11" localSheetId="25" hidden="1">#REF!</definedName>
    <definedName name="BLPH11" localSheetId="21" hidden="1">#REF!</definedName>
    <definedName name="BLPH11" localSheetId="22"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localSheetId="41" hidden="1">#REF!</definedName>
    <definedName name="BLPH11" localSheetId="43" hidden="1">#REF!</definedName>
    <definedName name="BLPH11" localSheetId="44" hidden="1">#REF!</definedName>
    <definedName name="BLPH11" localSheetId="45" hidden="1">#REF!</definedName>
    <definedName name="BLPH11" localSheetId="46" hidden="1">#REF!</definedName>
    <definedName name="BLPH11" localSheetId="51" hidden="1">#REF!</definedName>
    <definedName name="BLPH11" localSheetId="58" hidden="1">#REF!</definedName>
    <definedName name="BLPH11" localSheetId="59" hidden="1">#REF!</definedName>
    <definedName name="BLPH11" localSheetId="60" hidden="1">#REF!</definedName>
    <definedName name="BLPH11" localSheetId="2" hidden="1">#REF!</definedName>
    <definedName name="BLPH11" hidden="1">#REF!</definedName>
    <definedName name="BLPH110" localSheetId="8" hidden="1">#REF!</definedName>
    <definedName name="BLPH110" localSheetId="23" hidden="1">#REF!</definedName>
    <definedName name="BLPH110" localSheetId="25" hidden="1">#REF!</definedName>
    <definedName name="BLPH110" localSheetId="21" hidden="1">#REF!</definedName>
    <definedName name="BLPH110" localSheetId="22"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localSheetId="41" hidden="1">#REF!</definedName>
    <definedName name="BLPH110" localSheetId="43" hidden="1">#REF!</definedName>
    <definedName name="BLPH110" localSheetId="44" hidden="1">#REF!</definedName>
    <definedName name="BLPH110" localSheetId="45" hidden="1">#REF!</definedName>
    <definedName name="BLPH110" localSheetId="46" hidden="1">#REF!</definedName>
    <definedName name="BLPH110" localSheetId="51" hidden="1">#REF!</definedName>
    <definedName name="BLPH110" localSheetId="58" hidden="1">#REF!</definedName>
    <definedName name="BLPH110" localSheetId="59" hidden="1">#REF!</definedName>
    <definedName name="BLPH110" localSheetId="60" hidden="1">#REF!</definedName>
    <definedName name="BLPH110" localSheetId="2" hidden="1">#REF!</definedName>
    <definedName name="BLPH110" hidden="1">#REF!</definedName>
    <definedName name="BLPH111" localSheetId="8" hidden="1">#REF!</definedName>
    <definedName name="BLPH111" localSheetId="23" hidden="1">#REF!</definedName>
    <definedName name="BLPH111" localSheetId="25" hidden="1">#REF!</definedName>
    <definedName name="BLPH111" localSheetId="21" hidden="1">#REF!</definedName>
    <definedName name="BLPH111" localSheetId="22"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localSheetId="41" hidden="1">#REF!</definedName>
    <definedName name="BLPH111" localSheetId="43" hidden="1">#REF!</definedName>
    <definedName name="BLPH111" localSheetId="44" hidden="1">#REF!</definedName>
    <definedName name="BLPH111" localSheetId="45" hidden="1">#REF!</definedName>
    <definedName name="BLPH111" localSheetId="46" hidden="1">#REF!</definedName>
    <definedName name="BLPH111" localSheetId="51" hidden="1">#REF!</definedName>
    <definedName name="BLPH111" localSheetId="58" hidden="1">#REF!</definedName>
    <definedName name="BLPH111" localSheetId="59" hidden="1">#REF!</definedName>
    <definedName name="BLPH111" localSheetId="60" hidden="1">#REF!</definedName>
    <definedName name="BLPH111" localSheetId="2" hidden="1">#REF!</definedName>
    <definedName name="BLPH111" hidden="1">#REF!</definedName>
    <definedName name="BLPH112" localSheetId="8" hidden="1">#REF!</definedName>
    <definedName name="BLPH112" localSheetId="23" hidden="1">#REF!</definedName>
    <definedName name="BLPH112" localSheetId="25" hidden="1">#REF!</definedName>
    <definedName name="BLPH112" localSheetId="21" hidden="1">#REF!</definedName>
    <definedName name="BLPH112" localSheetId="22"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localSheetId="41" hidden="1">#REF!</definedName>
    <definedName name="BLPH112" localSheetId="43" hidden="1">#REF!</definedName>
    <definedName name="BLPH112" localSheetId="44" hidden="1">#REF!</definedName>
    <definedName name="BLPH112" localSheetId="45" hidden="1">#REF!</definedName>
    <definedName name="BLPH112" localSheetId="46" hidden="1">#REF!</definedName>
    <definedName name="BLPH112" localSheetId="51" hidden="1">#REF!</definedName>
    <definedName name="BLPH112" localSheetId="58" hidden="1">#REF!</definedName>
    <definedName name="BLPH112" localSheetId="59" hidden="1">#REF!</definedName>
    <definedName name="BLPH112" localSheetId="60" hidden="1">#REF!</definedName>
    <definedName name="BLPH112" localSheetId="2" hidden="1">#REF!</definedName>
    <definedName name="BLPH112" hidden="1">#REF!</definedName>
    <definedName name="BLPH113" localSheetId="8" hidden="1">#REF!</definedName>
    <definedName name="BLPH113" localSheetId="23" hidden="1">#REF!</definedName>
    <definedName name="BLPH113" localSheetId="25" hidden="1">#REF!</definedName>
    <definedName name="BLPH113" localSheetId="21" hidden="1">#REF!</definedName>
    <definedName name="BLPH113" localSheetId="22"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localSheetId="41" hidden="1">#REF!</definedName>
    <definedName name="BLPH113" localSheetId="43" hidden="1">#REF!</definedName>
    <definedName name="BLPH113" localSheetId="44" hidden="1">#REF!</definedName>
    <definedName name="BLPH113" localSheetId="45" hidden="1">#REF!</definedName>
    <definedName name="BLPH113" localSheetId="46" hidden="1">#REF!</definedName>
    <definedName name="BLPH113" localSheetId="51" hidden="1">#REF!</definedName>
    <definedName name="BLPH113" localSheetId="58" hidden="1">#REF!</definedName>
    <definedName name="BLPH113" localSheetId="59" hidden="1">#REF!</definedName>
    <definedName name="BLPH113" localSheetId="60" hidden="1">#REF!</definedName>
    <definedName name="BLPH113" localSheetId="2" hidden="1">#REF!</definedName>
    <definedName name="BLPH113" hidden="1">#REF!</definedName>
    <definedName name="BLPH114" localSheetId="8" hidden="1">#REF!</definedName>
    <definedName name="BLPH114" localSheetId="23" hidden="1">#REF!</definedName>
    <definedName name="BLPH114" localSheetId="25" hidden="1">#REF!</definedName>
    <definedName name="BLPH114" localSheetId="21" hidden="1">#REF!</definedName>
    <definedName name="BLPH114" localSheetId="22"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localSheetId="41" hidden="1">#REF!</definedName>
    <definedName name="BLPH114" localSheetId="43" hidden="1">#REF!</definedName>
    <definedName name="BLPH114" localSheetId="44" hidden="1">#REF!</definedName>
    <definedName name="BLPH114" localSheetId="45" hidden="1">#REF!</definedName>
    <definedName name="BLPH114" localSheetId="46" hidden="1">#REF!</definedName>
    <definedName name="BLPH114" localSheetId="51" hidden="1">#REF!</definedName>
    <definedName name="BLPH114" localSheetId="58" hidden="1">#REF!</definedName>
    <definedName name="BLPH114" localSheetId="59" hidden="1">#REF!</definedName>
    <definedName name="BLPH114" localSheetId="60" hidden="1">#REF!</definedName>
    <definedName name="BLPH114" localSheetId="2" hidden="1">#REF!</definedName>
    <definedName name="BLPH114" hidden="1">#REF!</definedName>
    <definedName name="BLPH115" localSheetId="8" hidden="1">#REF!</definedName>
    <definedName name="BLPH115" localSheetId="23" hidden="1">#REF!</definedName>
    <definedName name="BLPH115" localSheetId="25" hidden="1">#REF!</definedName>
    <definedName name="BLPH115" localSheetId="21" hidden="1">#REF!</definedName>
    <definedName name="BLPH115" localSheetId="22"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localSheetId="41" hidden="1">#REF!</definedName>
    <definedName name="BLPH115" localSheetId="43" hidden="1">#REF!</definedName>
    <definedName name="BLPH115" localSheetId="44" hidden="1">#REF!</definedName>
    <definedName name="BLPH115" localSheetId="45" hidden="1">#REF!</definedName>
    <definedName name="BLPH115" localSheetId="46" hidden="1">#REF!</definedName>
    <definedName name="BLPH115" localSheetId="51" hidden="1">#REF!</definedName>
    <definedName name="BLPH115" localSheetId="58" hidden="1">#REF!</definedName>
    <definedName name="BLPH115" localSheetId="59" hidden="1">#REF!</definedName>
    <definedName name="BLPH115" localSheetId="60" hidden="1">#REF!</definedName>
    <definedName name="BLPH115" localSheetId="2" hidden="1">#REF!</definedName>
    <definedName name="BLPH115" hidden="1">#REF!</definedName>
    <definedName name="BLPH116" localSheetId="8" hidden="1">#REF!</definedName>
    <definedName name="BLPH116" localSheetId="23" hidden="1">#REF!</definedName>
    <definedName name="BLPH116" localSheetId="25" hidden="1">#REF!</definedName>
    <definedName name="BLPH116" localSheetId="21" hidden="1">#REF!</definedName>
    <definedName name="BLPH116" localSheetId="22"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localSheetId="41" hidden="1">#REF!</definedName>
    <definedName name="BLPH116" localSheetId="43" hidden="1">#REF!</definedName>
    <definedName name="BLPH116" localSheetId="44" hidden="1">#REF!</definedName>
    <definedName name="BLPH116" localSheetId="45" hidden="1">#REF!</definedName>
    <definedName name="BLPH116" localSheetId="46" hidden="1">#REF!</definedName>
    <definedName name="BLPH116" localSheetId="51" hidden="1">#REF!</definedName>
    <definedName name="BLPH116" localSheetId="58" hidden="1">#REF!</definedName>
    <definedName name="BLPH116" localSheetId="59" hidden="1">#REF!</definedName>
    <definedName name="BLPH116" localSheetId="60" hidden="1">#REF!</definedName>
    <definedName name="BLPH116" localSheetId="2" hidden="1">#REF!</definedName>
    <definedName name="BLPH116" hidden="1">#REF!</definedName>
    <definedName name="BLPH117" localSheetId="8" hidden="1">#REF!</definedName>
    <definedName name="BLPH117" localSheetId="23" hidden="1">#REF!</definedName>
    <definedName name="BLPH117" localSheetId="25" hidden="1">#REF!</definedName>
    <definedName name="BLPH117" localSheetId="21" hidden="1">#REF!</definedName>
    <definedName name="BLPH117" localSheetId="22"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localSheetId="41" hidden="1">#REF!</definedName>
    <definedName name="BLPH117" localSheetId="43" hidden="1">#REF!</definedName>
    <definedName name="BLPH117" localSheetId="44" hidden="1">#REF!</definedName>
    <definedName name="BLPH117" localSheetId="45" hidden="1">#REF!</definedName>
    <definedName name="BLPH117" localSheetId="46" hidden="1">#REF!</definedName>
    <definedName name="BLPH117" localSheetId="51" hidden="1">#REF!</definedName>
    <definedName name="BLPH117" localSheetId="58" hidden="1">#REF!</definedName>
    <definedName name="BLPH117" localSheetId="59" hidden="1">#REF!</definedName>
    <definedName name="BLPH117" localSheetId="60" hidden="1">#REF!</definedName>
    <definedName name="BLPH117" localSheetId="2" hidden="1">#REF!</definedName>
    <definedName name="BLPH117" hidden="1">#REF!</definedName>
    <definedName name="BLPH118" localSheetId="8" hidden="1">#REF!</definedName>
    <definedName name="BLPH118" localSheetId="23" hidden="1">#REF!</definedName>
    <definedName name="BLPH118" localSheetId="25" hidden="1">#REF!</definedName>
    <definedName name="BLPH118" localSheetId="21" hidden="1">#REF!</definedName>
    <definedName name="BLPH118" localSheetId="22"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localSheetId="41" hidden="1">#REF!</definedName>
    <definedName name="BLPH118" localSheetId="43" hidden="1">#REF!</definedName>
    <definedName name="BLPH118" localSheetId="44" hidden="1">#REF!</definedName>
    <definedName name="BLPH118" localSheetId="45" hidden="1">#REF!</definedName>
    <definedName name="BLPH118" localSheetId="46" hidden="1">#REF!</definedName>
    <definedName name="BLPH118" localSheetId="51" hidden="1">#REF!</definedName>
    <definedName name="BLPH118" localSheetId="58" hidden="1">#REF!</definedName>
    <definedName name="BLPH118" localSheetId="59" hidden="1">#REF!</definedName>
    <definedName name="BLPH118" localSheetId="60" hidden="1">#REF!</definedName>
    <definedName name="BLPH118" localSheetId="2" hidden="1">#REF!</definedName>
    <definedName name="BLPH118" hidden="1">#REF!</definedName>
    <definedName name="BLPH119" localSheetId="8" hidden="1">#REF!</definedName>
    <definedName name="BLPH119" localSheetId="23" hidden="1">#REF!</definedName>
    <definedName name="BLPH119" localSheetId="25" hidden="1">#REF!</definedName>
    <definedName name="BLPH119" localSheetId="21" hidden="1">#REF!</definedName>
    <definedName name="BLPH119" localSheetId="22"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localSheetId="41" hidden="1">#REF!</definedName>
    <definedName name="BLPH119" localSheetId="43" hidden="1">#REF!</definedName>
    <definedName name="BLPH119" localSheetId="44" hidden="1">#REF!</definedName>
    <definedName name="BLPH119" localSheetId="45" hidden="1">#REF!</definedName>
    <definedName name="BLPH119" localSheetId="46" hidden="1">#REF!</definedName>
    <definedName name="BLPH119" localSheetId="51" hidden="1">#REF!</definedName>
    <definedName name="BLPH119" localSheetId="58" hidden="1">#REF!</definedName>
    <definedName name="BLPH119" localSheetId="59" hidden="1">#REF!</definedName>
    <definedName name="BLPH119" localSheetId="60" hidden="1">#REF!</definedName>
    <definedName name="BLPH119" localSheetId="2" hidden="1">#REF!</definedName>
    <definedName name="BLPH119" hidden="1">#REF!</definedName>
    <definedName name="BLPH12" localSheetId="8" hidden="1">#REF!</definedName>
    <definedName name="BLPH12" localSheetId="23" hidden="1">#REF!</definedName>
    <definedName name="BLPH12" localSheetId="25" hidden="1">#REF!</definedName>
    <definedName name="BLPH12" localSheetId="21" hidden="1">#REF!</definedName>
    <definedName name="BLPH12" localSheetId="22"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localSheetId="41" hidden="1">#REF!</definedName>
    <definedName name="BLPH12" localSheetId="43" hidden="1">#REF!</definedName>
    <definedName name="BLPH12" localSheetId="44" hidden="1">#REF!</definedName>
    <definedName name="BLPH12" localSheetId="45" hidden="1">#REF!</definedName>
    <definedName name="BLPH12" localSheetId="46" hidden="1">#REF!</definedName>
    <definedName name="BLPH12" localSheetId="51" hidden="1">#REF!</definedName>
    <definedName name="BLPH12" localSheetId="58" hidden="1">#REF!</definedName>
    <definedName name="BLPH12" localSheetId="59" hidden="1">#REF!</definedName>
    <definedName name="BLPH12" localSheetId="60" hidden="1">#REF!</definedName>
    <definedName name="BLPH12" localSheetId="2" hidden="1">#REF!</definedName>
    <definedName name="BLPH12" hidden="1">#REF!</definedName>
    <definedName name="BLPH120" localSheetId="8" hidden="1">#REF!</definedName>
    <definedName name="BLPH120" localSheetId="23" hidden="1">#REF!</definedName>
    <definedName name="BLPH120" localSheetId="25" hidden="1">#REF!</definedName>
    <definedName name="BLPH120" localSheetId="21" hidden="1">#REF!</definedName>
    <definedName name="BLPH120" localSheetId="22"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localSheetId="41" hidden="1">#REF!</definedName>
    <definedName name="BLPH120" localSheetId="43" hidden="1">#REF!</definedName>
    <definedName name="BLPH120" localSheetId="44" hidden="1">#REF!</definedName>
    <definedName name="BLPH120" localSheetId="45" hidden="1">#REF!</definedName>
    <definedName name="BLPH120" localSheetId="46" hidden="1">#REF!</definedName>
    <definedName name="BLPH120" localSheetId="51" hidden="1">#REF!</definedName>
    <definedName name="BLPH120" localSheetId="58" hidden="1">#REF!</definedName>
    <definedName name="BLPH120" localSheetId="59" hidden="1">#REF!</definedName>
    <definedName name="BLPH120" localSheetId="60" hidden="1">#REF!</definedName>
    <definedName name="BLPH120" localSheetId="2" hidden="1">#REF!</definedName>
    <definedName name="BLPH120" hidden="1">#REF!</definedName>
    <definedName name="BLPH121" localSheetId="8" hidden="1">#REF!</definedName>
    <definedName name="BLPH121" localSheetId="23" hidden="1">#REF!</definedName>
    <definedName name="BLPH121" localSheetId="25" hidden="1">#REF!</definedName>
    <definedName name="BLPH121" localSheetId="21" hidden="1">#REF!</definedName>
    <definedName name="BLPH121" localSheetId="22"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localSheetId="41" hidden="1">#REF!</definedName>
    <definedName name="BLPH121" localSheetId="43" hidden="1">#REF!</definedName>
    <definedName name="BLPH121" localSheetId="44" hidden="1">#REF!</definedName>
    <definedName name="BLPH121" localSheetId="45" hidden="1">#REF!</definedName>
    <definedName name="BLPH121" localSheetId="46" hidden="1">#REF!</definedName>
    <definedName name="BLPH121" localSheetId="51" hidden="1">#REF!</definedName>
    <definedName name="BLPH121" localSheetId="58" hidden="1">#REF!</definedName>
    <definedName name="BLPH121" localSheetId="59" hidden="1">#REF!</definedName>
    <definedName name="BLPH121" localSheetId="60" hidden="1">#REF!</definedName>
    <definedName name="BLPH121" localSheetId="2" hidden="1">#REF!</definedName>
    <definedName name="BLPH121" hidden="1">#REF!</definedName>
    <definedName name="BLPH122" localSheetId="8" hidden="1">#REF!</definedName>
    <definedName name="BLPH122" localSheetId="23" hidden="1">#REF!</definedName>
    <definedName name="BLPH122" localSheetId="25" hidden="1">#REF!</definedName>
    <definedName name="BLPH122" localSheetId="21" hidden="1">#REF!</definedName>
    <definedName name="BLPH122" localSheetId="22"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localSheetId="41" hidden="1">#REF!</definedName>
    <definedName name="BLPH122" localSheetId="43" hidden="1">#REF!</definedName>
    <definedName name="BLPH122" localSheetId="44" hidden="1">#REF!</definedName>
    <definedName name="BLPH122" localSheetId="45" hidden="1">#REF!</definedName>
    <definedName name="BLPH122" localSheetId="46" hidden="1">#REF!</definedName>
    <definedName name="BLPH122" localSheetId="51" hidden="1">#REF!</definedName>
    <definedName name="BLPH122" localSheetId="58" hidden="1">#REF!</definedName>
    <definedName name="BLPH122" localSheetId="59" hidden="1">#REF!</definedName>
    <definedName name="BLPH122" localSheetId="60" hidden="1">#REF!</definedName>
    <definedName name="BLPH122" localSheetId="2" hidden="1">#REF!</definedName>
    <definedName name="BLPH122" hidden="1">#REF!</definedName>
    <definedName name="BLPH123" localSheetId="8" hidden="1">#REF!</definedName>
    <definedName name="BLPH123" localSheetId="23" hidden="1">#REF!</definedName>
    <definedName name="BLPH123" localSheetId="25" hidden="1">#REF!</definedName>
    <definedName name="BLPH123" localSheetId="21" hidden="1">#REF!</definedName>
    <definedName name="BLPH123" localSheetId="22"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localSheetId="41" hidden="1">#REF!</definedName>
    <definedName name="BLPH123" localSheetId="43" hidden="1">#REF!</definedName>
    <definedName name="BLPH123" localSheetId="44" hidden="1">#REF!</definedName>
    <definedName name="BLPH123" localSheetId="45" hidden="1">#REF!</definedName>
    <definedName name="BLPH123" localSheetId="46" hidden="1">#REF!</definedName>
    <definedName name="BLPH123" localSheetId="51" hidden="1">#REF!</definedName>
    <definedName name="BLPH123" localSheetId="58" hidden="1">#REF!</definedName>
    <definedName name="BLPH123" localSheetId="59" hidden="1">#REF!</definedName>
    <definedName name="BLPH123" localSheetId="60" hidden="1">#REF!</definedName>
    <definedName name="BLPH123" localSheetId="2" hidden="1">#REF!</definedName>
    <definedName name="BLPH123" hidden="1">#REF!</definedName>
    <definedName name="BLPH124" localSheetId="8" hidden="1">#REF!</definedName>
    <definedName name="BLPH124" localSheetId="23" hidden="1">#REF!</definedName>
    <definedName name="BLPH124" localSheetId="25" hidden="1">#REF!</definedName>
    <definedName name="BLPH124" localSheetId="21" hidden="1">#REF!</definedName>
    <definedName name="BLPH124" localSheetId="22"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localSheetId="41" hidden="1">#REF!</definedName>
    <definedName name="BLPH124" localSheetId="43" hidden="1">#REF!</definedName>
    <definedName name="BLPH124" localSheetId="44" hidden="1">#REF!</definedName>
    <definedName name="BLPH124" localSheetId="45" hidden="1">#REF!</definedName>
    <definedName name="BLPH124" localSheetId="46" hidden="1">#REF!</definedName>
    <definedName name="BLPH124" localSheetId="51" hidden="1">#REF!</definedName>
    <definedName name="BLPH124" localSheetId="58" hidden="1">#REF!</definedName>
    <definedName name="BLPH124" localSheetId="59" hidden="1">#REF!</definedName>
    <definedName name="BLPH124" localSheetId="60" hidden="1">#REF!</definedName>
    <definedName name="BLPH124" localSheetId="2" hidden="1">#REF!</definedName>
    <definedName name="BLPH124" hidden="1">#REF!</definedName>
    <definedName name="BLPH125" localSheetId="8" hidden="1">#REF!</definedName>
    <definedName name="BLPH125" localSheetId="23" hidden="1">#REF!</definedName>
    <definedName name="BLPH125" localSheetId="25" hidden="1">#REF!</definedName>
    <definedName name="BLPH125" localSheetId="21" hidden="1">#REF!</definedName>
    <definedName name="BLPH125" localSheetId="22"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localSheetId="41" hidden="1">#REF!</definedName>
    <definedName name="BLPH125" localSheetId="43" hidden="1">#REF!</definedName>
    <definedName name="BLPH125" localSheetId="44" hidden="1">#REF!</definedName>
    <definedName name="BLPH125" localSheetId="45" hidden="1">#REF!</definedName>
    <definedName name="BLPH125" localSheetId="46" hidden="1">#REF!</definedName>
    <definedName name="BLPH125" localSheetId="51" hidden="1">#REF!</definedName>
    <definedName name="BLPH125" localSheetId="58" hidden="1">#REF!</definedName>
    <definedName name="BLPH125" localSheetId="59" hidden="1">#REF!</definedName>
    <definedName name="BLPH125" localSheetId="60" hidden="1">#REF!</definedName>
    <definedName name="BLPH125" localSheetId="2" hidden="1">#REF!</definedName>
    <definedName name="BLPH125" hidden="1">#REF!</definedName>
    <definedName name="BLPH126" localSheetId="8" hidden="1">#REF!</definedName>
    <definedName name="BLPH126" localSheetId="23" hidden="1">#REF!</definedName>
    <definedName name="BLPH126" localSheetId="25" hidden="1">#REF!</definedName>
    <definedName name="BLPH126" localSheetId="21" hidden="1">#REF!</definedName>
    <definedName name="BLPH126" localSheetId="22"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localSheetId="41" hidden="1">#REF!</definedName>
    <definedName name="BLPH126" localSheetId="43" hidden="1">#REF!</definedName>
    <definedName name="BLPH126" localSheetId="44" hidden="1">#REF!</definedName>
    <definedName name="BLPH126" localSheetId="45" hidden="1">#REF!</definedName>
    <definedName name="BLPH126" localSheetId="46" hidden="1">#REF!</definedName>
    <definedName name="BLPH126" localSheetId="51" hidden="1">#REF!</definedName>
    <definedName name="BLPH126" localSheetId="58" hidden="1">#REF!</definedName>
    <definedName name="BLPH126" localSheetId="59" hidden="1">#REF!</definedName>
    <definedName name="BLPH126" localSheetId="60" hidden="1">#REF!</definedName>
    <definedName name="BLPH126" localSheetId="2" hidden="1">#REF!</definedName>
    <definedName name="BLPH126" hidden="1">#REF!</definedName>
    <definedName name="BLPH127" localSheetId="8" hidden="1">#REF!</definedName>
    <definedName name="BLPH127" localSheetId="23" hidden="1">#REF!</definedName>
    <definedName name="BLPH127" localSheetId="25" hidden="1">#REF!</definedName>
    <definedName name="BLPH127" localSheetId="21" hidden="1">#REF!</definedName>
    <definedName name="BLPH127" localSheetId="22"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localSheetId="41" hidden="1">#REF!</definedName>
    <definedName name="BLPH127" localSheetId="43" hidden="1">#REF!</definedName>
    <definedName name="BLPH127" localSheetId="44" hidden="1">#REF!</definedName>
    <definedName name="BLPH127" localSheetId="45" hidden="1">#REF!</definedName>
    <definedName name="BLPH127" localSheetId="46" hidden="1">#REF!</definedName>
    <definedName name="BLPH127" localSheetId="51" hidden="1">#REF!</definedName>
    <definedName name="BLPH127" localSheetId="58" hidden="1">#REF!</definedName>
    <definedName name="BLPH127" localSheetId="59" hidden="1">#REF!</definedName>
    <definedName name="BLPH127" localSheetId="60" hidden="1">#REF!</definedName>
    <definedName name="BLPH127" localSheetId="2" hidden="1">#REF!</definedName>
    <definedName name="BLPH127" hidden="1">#REF!</definedName>
    <definedName name="BLPH128" localSheetId="8" hidden="1">#REF!</definedName>
    <definedName name="BLPH128" localSheetId="23" hidden="1">#REF!</definedName>
    <definedName name="BLPH128" localSheetId="25" hidden="1">#REF!</definedName>
    <definedName name="BLPH128" localSheetId="21" hidden="1">#REF!</definedName>
    <definedName name="BLPH128" localSheetId="22"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localSheetId="41" hidden="1">#REF!</definedName>
    <definedName name="BLPH128" localSheetId="43" hidden="1">#REF!</definedName>
    <definedName name="BLPH128" localSheetId="44" hidden="1">#REF!</definedName>
    <definedName name="BLPH128" localSheetId="45" hidden="1">#REF!</definedName>
    <definedName name="BLPH128" localSheetId="46" hidden="1">#REF!</definedName>
    <definedName name="BLPH128" localSheetId="51" hidden="1">#REF!</definedName>
    <definedName name="BLPH128" localSheetId="58" hidden="1">#REF!</definedName>
    <definedName name="BLPH128" localSheetId="59" hidden="1">#REF!</definedName>
    <definedName name="BLPH128" localSheetId="60" hidden="1">#REF!</definedName>
    <definedName name="BLPH128" localSheetId="2" hidden="1">#REF!</definedName>
    <definedName name="BLPH128" hidden="1">#REF!</definedName>
    <definedName name="BLPH129" localSheetId="8" hidden="1">#REF!</definedName>
    <definedName name="BLPH129" localSheetId="23" hidden="1">#REF!</definedName>
    <definedName name="BLPH129" localSheetId="25" hidden="1">#REF!</definedName>
    <definedName name="BLPH129" localSheetId="21" hidden="1">#REF!</definedName>
    <definedName name="BLPH129" localSheetId="22"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localSheetId="41" hidden="1">#REF!</definedName>
    <definedName name="BLPH129" localSheetId="43" hidden="1">#REF!</definedName>
    <definedName name="BLPH129" localSheetId="44" hidden="1">#REF!</definedName>
    <definedName name="BLPH129" localSheetId="45" hidden="1">#REF!</definedName>
    <definedName name="BLPH129" localSheetId="46" hidden="1">#REF!</definedName>
    <definedName name="BLPH129" localSheetId="51" hidden="1">#REF!</definedName>
    <definedName name="BLPH129" localSheetId="58" hidden="1">#REF!</definedName>
    <definedName name="BLPH129" localSheetId="59" hidden="1">#REF!</definedName>
    <definedName name="BLPH129" localSheetId="60" hidden="1">#REF!</definedName>
    <definedName name="BLPH129" localSheetId="2" hidden="1">#REF!</definedName>
    <definedName name="BLPH129" hidden="1">#REF!</definedName>
    <definedName name="BLPH13" localSheetId="8" hidden="1">#REF!</definedName>
    <definedName name="BLPH13" localSheetId="23" hidden="1">#REF!</definedName>
    <definedName name="BLPH13" localSheetId="25" hidden="1">#REF!</definedName>
    <definedName name="BLPH13" localSheetId="21" hidden="1">#REF!</definedName>
    <definedName name="BLPH13" localSheetId="22"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localSheetId="41" hidden="1">#REF!</definedName>
    <definedName name="BLPH13" localSheetId="43" hidden="1">#REF!</definedName>
    <definedName name="BLPH13" localSheetId="44" hidden="1">#REF!</definedName>
    <definedName name="BLPH13" localSheetId="45" hidden="1">#REF!</definedName>
    <definedName name="BLPH13" localSheetId="46" hidden="1">#REF!</definedName>
    <definedName name="BLPH13" localSheetId="51" hidden="1">#REF!</definedName>
    <definedName name="BLPH13" localSheetId="58" hidden="1">#REF!</definedName>
    <definedName name="BLPH13" localSheetId="59" hidden="1">#REF!</definedName>
    <definedName name="BLPH13" localSheetId="60" hidden="1">#REF!</definedName>
    <definedName name="BLPH13" localSheetId="2" hidden="1">#REF!</definedName>
    <definedName name="BLPH13" hidden="1">#REF!</definedName>
    <definedName name="BLPH130" localSheetId="8" hidden="1">#REF!</definedName>
    <definedName name="BLPH130" localSheetId="23" hidden="1">#REF!</definedName>
    <definedName name="BLPH130" localSheetId="25" hidden="1">#REF!</definedName>
    <definedName name="BLPH130" localSheetId="21" hidden="1">#REF!</definedName>
    <definedName name="BLPH130" localSheetId="22"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localSheetId="41" hidden="1">#REF!</definedName>
    <definedName name="BLPH130" localSheetId="43" hidden="1">#REF!</definedName>
    <definedName name="BLPH130" localSheetId="44" hidden="1">#REF!</definedName>
    <definedName name="BLPH130" localSheetId="45" hidden="1">#REF!</definedName>
    <definedName name="BLPH130" localSheetId="46" hidden="1">#REF!</definedName>
    <definedName name="BLPH130" localSheetId="51" hidden="1">#REF!</definedName>
    <definedName name="BLPH130" localSheetId="58" hidden="1">#REF!</definedName>
    <definedName name="BLPH130" localSheetId="59" hidden="1">#REF!</definedName>
    <definedName name="BLPH130" localSheetId="60" hidden="1">#REF!</definedName>
    <definedName name="BLPH130" localSheetId="2" hidden="1">#REF!</definedName>
    <definedName name="BLPH130" hidden="1">#REF!</definedName>
    <definedName name="BLPH131" localSheetId="8" hidden="1">#REF!</definedName>
    <definedName name="BLPH131" localSheetId="23" hidden="1">#REF!</definedName>
    <definedName name="BLPH131" localSheetId="25" hidden="1">#REF!</definedName>
    <definedName name="BLPH131" localSheetId="21" hidden="1">#REF!</definedName>
    <definedName name="BLPH131" localSheetId="22"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localSheetId="41" hidden="1">#REF!</definedName>
    <definedName name="BLPH131" localSheetId="43" hidden="1">#REF!</definedName>
    <definedName name="BLPH131" localSheetId="44" hidden="1">#REF!</definedName>
    <definedName name="BLPH131" localSheetId="45" hidden="1">#REF!</definedName>
    <definedName name="BLPH131" localSheetId="46" hidden="1">#REF!</definedName>
    <definedName name="BLPH131" localSheetId="51" hidden="1">#REF!</definedName>
    <definedName name="BLPH131" localSheetId="58" hidden="1">#REF!</definedName>
    <definedName name="BLPH131" localSheetId="59" hidden="1">#REF!</definedName>
    <definedName name="BLPH131" localSheetId="60" hidden="1">#REF!</definedName>
    <definedName name="BLPH131" localSheetId="2" hidden="1">#REF!</definedName>
    <definedName name="BLPH131" hidden="1">#REF!</definedName>
    <definedName name="BLPH132" localSheetId="8" hidden="1">#REF!</definedName>
    <definedName name="BLPH132" localSheetId="23" hidden="1">#REF!</definedName>
    <definedName name="BLPH132" localSheetId="25" hidden="1">#REF!</definedName>
    <definedName name="BLPH132" localSheetId="21" hidden="1">#REF!</definedName>
    <definedName name="BLPH132" localSheetId="22"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localSheetId="41" hidden="1">#REF!</definedName>
    <definedName name="BLPH132" localSheetId="43" hidden="1">#REF!</definedName>
    <definedName name="BLPH132" localSheetId="44" hidden="1">#REF!</definedName>
    <definedName name="BLPH132" localSheetId="45" hidden="1">#REF!</definedName>
    <definedName name="BLPH132" localSheetId="46" hidden="1">#REF!</definedName>
    <definedName name="BLPH132" localSheetId="51" hidden="1">#REF!</definedName>
    <definedName name="BLPH132" localSheetId="58" hidden="1">#REF!</definedName>
    <definedName name="BLPH132" localSheetId="59" hidden="1">#REF!</definedName>
    <definedName name="BLPH132" localSheetId="60" hidden="1">#REF!</definedName>
    <definedName name="BLPH132" localSheetId="2" hidden="1">#REF!</definedName>
    <definedName name="BLPH132" hidden="1">#REF!</definedName>
    <definedName name="BLPH133" localSheetId="8" hidden="1">#REF!</definedName>
    <definedName name="BLPH133" localSheetId="23" hidden="1">#REF!</definedName>
    <definedName name="BLPH133" localSheetId="25" hidden="1">#REF!</definedName>
    <definedName name="BLPH133" localSheetId="21" hidden="1">#REF!</definedName>
    <definedName name="BLPH133" localSheetId="22"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localSheetId="41" hidden="1">#REF!</definedName>
    <definedName name="BLPH133" localSheetId="43" hidden="1">#REF!</definedName>
    <definedName name="BLPH133" localSheetId="44" hidden="1">#REF!</definedName>
    <definedName name="BLPH133" localSheetId="45" hidden="1">#REF!</definedName>
    <definedName name="BLPH133" localSheetId="46" hidden="1">#REF!</definedName>
    <definedName name="BLPH133" localSheetId="51" hidden="1">#REF!</definedName>
    <definedName name="BLPH133" localSheetId="58" hidden="1">#REF!</definedName>
    <definedName name="BLPH133" localSheetId="59" hidden="1">#REF!</definedName>
    <definedName name="BLPH133" localSheetId="60" hidden="1">#REF!</definedName>
    <definedName name="BLPH133" localSheetId="2" hidden="1">#REF!</definedName>
    <definedName name="BLPH133" hidden="1">#REF!</definedName>
    <definedName name="BLPH134" localSheetId="8" hidden="1">#REF!</definedName>
    <definedName name="BLPH134" localSheetId="23" hidden="1">#REF!</definedName>
    <definedName name="BLPH134" localSheetId="25" hidden="1">#REF!</definedName>
    <definedName name="BLPH134" localSheetId="21" hidden="1">#REF!</definedName>
    <definedName name="BLPH134" localSheetId="22"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localSheetId="41" hidden="1">#REF!</definedName>
    <definedName name="BLPH134" localSheetId="43" hidden="1">#REF!</definedName>
    <definedName name="BLPH134" localSheetId="44" hidden="1">#REF!</definedName>
    <definedName name="BLPH134" localSheetId="45" hidden="1">#REF!</definedName>
    <definedName name="BLPH134" localSheetId="46" hidden="1">#REF!</definedName>
    <definedName name="BLPH134" localSheetId="51" hidden="1">#REF!</definedName>
    <definedName name="BLPH134" localSheetId="58" hidden="1">#REF!</definedName>
    <definedName name="BLPH134" localSheetId="59" hidden="1">#REF!</definedName>
    <definedName name="BLPH134" localSheetId="60" hidden="1">#REF!</definedName>
    <definedName name="BLPH134" localSheetId="2" hidden="1">#REF!</definedName>
    <definedName name="BLPH134" hidden="1">#REF!</definedName>
    <definedName name="BLPH135" localSheetId="8" hidden="1">#REF!</definedName>
    <definedName name="BLPH135" localSheetId="23" hidden="1">#REF!</definedName>
    <definedName name="BLPH135" localSheetId="25" hidden="1">#REF!</definedName>
    <definedName name="BLPH135" localSheetId="21" hidden="1">#REF!</definedName>
    <definedName name="BLPH135" localSheetId="22"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localSheetId="41" hidden="1">#REF!</definedName>
    <definedName name="BLPH135" localSheetId="43" hidden="1">#REF!</definedName>
    <definedName name="BLPH135" localSheetId="44" hidden="1">#REF!</definedName>
    <definedName name="BLPH135" localSheetId="45" hidden="1">#REF!</definedName>
    <definedName name="BLPH135" localSheetId="46" hidden="1">#REF!</definedName>
    <definedName name="BLPH135" localSheetId="51" hidden="1">#REF!</definedName>
    <definedName name="BLPH135" localSheetId="58" hidden="1">#REF!</definedName>
    <definedName name="BLPH135" localSheetId="59" hidden="1">#REF!</definedName>
    <definedName name="BLPH135" localSheetId="60" hidden="1">#REF!</definedName>
    <definedName name="BLPH135" localSheetId="2" hidden="1">#REF!</definedName>
    <definedName name="BLPH135" hidden="1">#REF!</definedName>
    <definedName name="BLPH136" localSheetId="8" hidden="1">#REF!</definedName>
    <definedName name="BLPH136" localSheetId="23" hidden="1">#REF!</definedName>
    <definedName name="BLPH136" localSheetId="25" hidden="1">#REF!</definedName>
    <definedName name="BLPH136" localSheetId="21" hidden="1">#REF!</definedName>
    <definedName name="BLPH136" localSheetId="22"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localSheetId="41" hidden="1">#REF!</definedName>
    <definedName name="BLPH136" localSheetId="43" hidden="1">#REF!</definedName>
    <definedName name="BLPH136" localSheetId="44" hidden="1">#REF!</definedName>
    <definedName name="BLPH136" localSheetId="45" hidden="1">#REF!</definedName>
    <definedName name="BLPH136" localSheetId="46" hidden="1">#REF!</definedName>
    <definedName name="BLPH136" localSheetId="51" hidden="1">#REF!</definedName>
    <definedName name="BLPH136" localSheetId="58" hidden="1">#REF!</definedName>
    <definedName name="BLPH136" localSheetId="59" hidden="1">#REF!</definedName>
    <definedName name="BLPH136" localSheetId="60" hidden="1">#REF!</definedName>
    <definedName name="BLPH136" localSheetId="2" hidden="1">#REF!</definedName>
    <definedName name="BLPH136" hidden="1">#REF!</definedName>
    <definedName name="BLPH137" localSheetId="8" hidden="1">#REF!</definedName>
    <definedName name="BLPH137" localSheetId="23" hidden="1">#REF!</definedName>
    <definedName name="BLPH137" localSheetId="25" hidden="1">#REF!</definedName>
    <definedName name="BLPH137" localSheetId="21" hidden="1">#REF!</definedName>
    <definedName name="BLPH137" localSheetId="22"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localSheetId="41" hidden="1">#REF!</definedName>
    <definedName name="BLPH137" localSheetId="43" hidden="1">#REF!</definedName>
    <definedName name="BLPH137" localSheetId="44" hidden="1">#REF!</definedName>
    <definedName name="BLPH137" localSheetId="45" hidden="1">#REF!</definedName>
    <definedName name="BLPH137" localSheetId="46" hidden="1">#REF!</definedName>
    <definedName name="BLPH137" localSheetId="51" hidden="1">#REF!</definedName>
    <definedName name="BLPH137" localSheetId="58" hidden="1">#REF!</definedName>
    <definedName name="BLPH137" localSheetId="59" hidden="1">#REF!</definedName>
    <definedName name="BLPH137" localSheetId="60" hidden="1">#REF!</definedName>
    <definedName name="BLPH137" localSheetId="2" hidden="1">#REF!</definedName>
    <definedName name="BLPH137" hidden="1">#REF!</definedName>
    <definedName name="BLPH138" localSheetId="8" hidden="1">#REF!</definedName>
    <definedName name="BLPH138" localSheetId="23" hidden="1">#REF!</definedName>
    <definedName name="BLPH138" localSheetId="25" hidden="1">#REF!</definedName>
    <definedName name="BLPH138" localSheetId="21" hidden="1">#REF!</definedName>
    <definedName name="BLPH138" localSheetId="22"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localSheetId="41" hidden="1">#REF!</definedName>
    <definedName name="BLPH138" localSheetId="43" hidden="1">#REF!</definedName>
    <definedName name="BLPH138" localSheetId="44" hidden="1">#REF!</definedName>
    <definedName name="BLPH138" localSheetId="45" hidden="1">#REF!</definedName>
    <definedName name="BLPH138" localSheetId="46" hidden="1">#REF!</definedName>
    <definedName name="BLPH138" localSheetId="51" hidden="1">#REF!</definedName>
    <definedName name="BLPH138" localSheetId="58" hidden="1">#REF!</definedName>
    <definedName name="BLPH138" localSheetId="59" hidden="1">#REF!</definedName>
    <definedName name="BLPH138" localSheetId="60" hidden="1">#REF!</definedName>
    <definedName name="BLPH138" localSheetId="2" hidden="1">#REF!</definedName>
    <definedName name="BLPH138" hidden="1">#REF!</definedName>
    <definedName name="BLPH139" localSheetId="8" hidden="1">#REF!</definedName>
    <definedName name="BLPH139" localSheetId="23" hidden="1">#REF!</definedName>
    <definedName name="BLPH139" localSheetId="25" hidden="1">#REF!</definedName>
    <definedName name="BLPH139" localSheetId="21" hidden="1">#REF!</definedName>
    <definedName name="BLPH139" localSheetId="22"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localSheetId="41" hidden="1">#REF!</definedName>
    <definedName name="BLPH139" localSheetId="43" hidden="1">#REF!</definedName>
    <definedName name="BLPH139" localSheetId="44" hidden="1">#REF!</definedName>
    <definedName name="BLPH139" localSheetId="45" hidden="1">#REF!</definedName>
    <definedName name="BLPH139" localSheetId="46" hidden="1">#REF!</definedName>
    <definedName name="BLPH139" localSheetId="51" hidden="1">#REF!</definedName>
    <definedName name="BLPH139" localSheetId="58" hidden="1">#REF!</definedName>
    <definedName name="BLPH139" localSheetId="59" hidden="1">#REF!</definedName>
    <definedName name="BLPH139" localSheetId="60" hidden="1">#REF!</definedName>
    <definedName name="BLPH139" localSheetId="2" hidden="1">#REF!</definedName>
    <definedName name="BLPH139" hidden="1">#REF!</definedName>
    <definedName name="BLPH14" localSheetId="8" hidden="1">#REF!</definedName>
    <definedName name="BLPH14" localSheetId="23" hidden="1">#REF!</definedName>
    <definedName name="BLPH14" localSheetId="25" hidden="1">#REF!</definedName>
    <definedName name="BLPH14" localSheetId="21" hidden="1">#REF!</definedName>
    <definedName name="BLPH14" localSheetId="22"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localSheetId="41" hidden="1">#REF!</definedName>
    <definedName name="BLPH14" localSheetId="43" hidden="1">#REF!</definedName>
    <definedName name="BLPH14" localSheetId="44" hidden="1">#REF!</definedName>
    <definedName name="BLPH14" localSheetId="45" hidden="1">#REF!</definedName>
    <definedName name="BLPH14" localSheetId="46" hidden="1">#REF!</definedName>
    <definedName name="BLPH14" localSheetId="51" hidden="1">#REF!</definedName>
    <definedName name="BLPH14" localSheetId="58" hidden="1">#REF!</definedName>
    <definedName name="BLPH14" localSheetId="59" hidden="1">#REF!</definedName>
    <definedName name="BLPH14" localSheetId="60" hidden="1">#REF!</definedName>
    <definedName name="BLPH14" localSheetId="2" hidden="1">#REF!</definedName>
    <definedName name="BLPH14" hidden="1">#REF!</definedName>
    <definedName name="BLPH140" localSheetId="8" hidden="1">#REF!</definedName>
    <definedName name="BLPH140" localSheetId="23" hidden="1">#REF!</definedName>
    <definedName name="BLPH140" localSheetId="25" hidden="1">#REF!</definedName>
    <definedName name="BLPH140" localSheetId="21" hidden="1">#REF!</definedName>
    <definedName name="BLPH140" localSheetId="22"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localSheetId="41" hidden="1">#REF!</definedName>
    <definedName name="BLPH140" localSheetId="43" hidden="1">#REF!</definedName>
    <definedName name="BLPH140" localSheetId="44" hidden="1">#REF!</definedName>
    <definedName name="BLPH140" localSheetId="45" hidden="1">#REF!</definedName>
    <definedName name="BLPH140" localSheetId="46" hidden="1">#REF!</definedName>
    <definedName name="BLPH140" localSheetId="51" hidden="1">#REF!</definedName>
    <definedName name="BLPH140" localSheetId="58" hidden="1">#REF!</definedName>
    <definedName name="BLPH140" localSheetId="59" hidden="1">#REF!</definedName>
    <definedName name="BLPH140" localSheetId="60" hidden="1">#REF!</definedName>
    <definedName name="BLPH140" localSheetId="2" hidden="1">#REF!</definedName>
    <definedName name="BLPH140" hidden="1">#REF!</definedName>
    <definedName name="BLPH141" localSheetId="8" hidden="1">#REF!</definedName>
    <definedName name="BLPH141" localSheetId="23" hidden="1">#REF!</definedName>
    <definedName name="BLPH141" localSheetId="25" hidden="1">#REF!</definedName>
    <definedName name="BLPH141" localSheetId="21" hidden="1">#REF!</definedName>
    <definedName name="BLPH141" localSheetId="22"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localSheetId="41" hidden="1">#REF!</definedName>
    <definedName name="BLPH141" localSheetId="43" hidden="1">#REF!</definedName>
    <definedName name="BLPH141" localSheetId="44" hidden="1">#REF!</definedName>
    <definedName name="BLPH141" localSheetId="45" hidden="1">#REF!</definedName>
    <definedName name="BLPH141" localSheetId="46" hidden="1">#REF!</definedName>
    <definedName name="BLPH141" localSheetId="51" hidden="1">#REF!</definedName>
    <definedName name="BLPH141" localSheetId="58" hidden="1">#REF!</definedName>
    <definedName name="BLPH141" localSheetId="59" hidden="1">#REF!</definedName>
    <definedName name="BLPH141" localSheetId="60" hidden="1">#REF!</definedName>
    <definedName name="BLPH141" localSheetId="2" hidden="1">#REF!</definedName>
    <definedName name="BLPH141" hidden="1">#REF!</definedName>
    <definedName name="BLPH142" localSheetId="8" hidden="1">#REF!</definedName>
    <definedName name="BLPH142" localSheetId="23" hidden="1">#REF!</definedName>
    <definedName name="BLPH142" localSheetId="25" hidden="1">#REF!</definedName>
    <definedName name="BLPH142" localSheetId="21" hidden="1">#REF!</definedName>
    <definedName name="BLPH142" localSheetId="22"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localSheetId="41" hidden="1">#REF!</definedName>
    <definedName name="BLPH142" localSheetId="43" hidden="1">#REF!</definedName>
    <definedName name="BLPH142" localSheetId="44" hidden="1">#REF!</definedName>
    <definedName name="BLPH142" localSheetId="45" hidden="1">#REF!</definedName>
    <definedName name="BLPH142" localSheetId="46" hidden="1">#REF!</definedName>
    <definedName name="BLPH142" localSheetId="51" hidden="1">#REF!</definedName>
    <definedName name="BLPH142" localSheetId="58" hidden="1">#REF!</definedName>
    <definedName name="BLPH142" localSheetId="59" hidden="1">#REF!</definedName>
    <definedName name="BLPH142" localSheetId="60" hidden="1">#REF!</definedName>
    <definedName name="BLPH142" localSheetId="2" hidden="1">#REF!</definedName>
    <definedName name="BLPH142" hidden="1">#REF!</definedName>
    <definedName name="BLPH143" localSheetId="8" hidden="1">#REF!</definedName>
    <definedName name="BLPH143" localSheetId="23" hidden="1">#REF!</definedName>
    <definedName name="BLPH143" localSheetId="25" hidden="1">#REF!</definedName>
    <definedName name="BLPH143" localSheetId="21" hidden="1">#REF!</definedName>
    <definedName name="BLPH143" localSheetId="22"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localSheetId="41" hidden="1">#REF!</definedName>
    <definedName name="BLPH143" localSheetId="43" hidden="1">#REF!</definedName>
    <definedName name="BLPH143" localSheetId="44" hidden="1">#REF!</definedName>
    <definedName name="BLPH143" localSheetId="45" hidden="1">#REF!</definedName>
    <definedName name="BLPH143" localSheetId="46" hidden="1">#REF!</definedName>
    <definedName name="BLPH143" localSheetId="51" hidden="1">#REF!</definedName>
    <definedName name="BLPH143" localSheetId="58" hidden="1">#REF!</definedName>
    <definedName name="BLPH143" localSheetId="59" hidden="1">#REF!</definedName>
    <definedName name="BLPH143" localSheetId="60" hidden="1">#REF!</definedName>
    <definedName name="BLPH143" localSheetId="2" hidden="1">#REF!</definedName>
    <definedName name="BLPH143" hidden="1">#REF!</definedName>
    <definedName name="BLPH144" localSheetId="8" hidden="1">#REF!</definedName>
    <definedName name="BLPH144" localSheetId="23" hidden="1">#REF!</definedName>
    <definedName name="BLPH144" localSheetId="25" hidden="1">#REF!</definedName>
    <definedName name="BLPH144" localSheetId="21" hidden="1">#REF!</definedName>
    <definedName name="BLPH144" localSheetId="22"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localSheetId="41" hidden="1">#REF!</definedName>
    <definedName name="BLPH144" localSheetId="43" hidden="1">#REF!</definedName>
    <definedName name="BLPH144" localSheetId="44" hidden="1">#REF!</definedName>
    <definedName name="BLPH144" localSheetId="45" hidden="1">#REF!</definedName>
    <definedName name="BLPH144" localSheetId="46" hidden="1">#REF!</definedName>
    <definedName name="BLPH144" localSheetId="51" hidden="1">#REF!</definedName>
    <definedName name="BLPH144" localSheetId="58" hidden="1">#REF!</definedName>
    <definedName name="BLPH144" localSheetId="59" hidden="1">#REF!</definedName>
    <definedName name="BLPH144" localSheetId="60" hidden="1">#REF!</definedName>
    <definedName name="BLPH144" localSheetId="2" hidden="1">#REF!</definedName>
    <definedName name="BLPH144" hidden="1">#REF!</definedName>
    <definedName name="BLPH145" localSheetId="8" hidden="1">#REF!</definedName>
    <definedName name="BLPH145" localSheetId="23" hidden="1">#REF!</definedName>
    <definedName name="BLPH145" localSheetId="25" hidden="1">#REF!</definedName>
    <definedName name="BLPH145" localSheetId="21" hidden="1">#REF!</definedName>
    <definedName name="BLPH145" localSheetId="22"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localSheetId="41" hidden="1">#REF!</definedName>
    <definedName name="BLPH145" localSheetId="43" hidden="1">#REF!</definedName>
    <definedName name="BLPH145" localSheetId="44" hidden="1">#REF!</definedName>
    <definedName name="BLPH145" localSheetId="45" hidden="1">#REF!</definedName>
    <definedName name="BLPH145" localSheetId="46" hidden="1">#REF!</definedName>
    <definedName name="BLPH145" localSheetId="51" hidden="1">#REF!</definedName>
    <definedName name="BLPH145" localSheetId="58" hidden="1">#REF!</definedName>
    <definedName name="BLPH145" localSheetId="59" hidden="1">#REF!</definedName>
    <definedName name="BLPH145" localSheetId="60" hidden="1">#REF!</definedName>
    <definedName name="BLPH145" localSheetId="2" hidden="1">#REF!</definedName>
    <definedName name="BLPH145" hidden="1">#REF!</definedName>
    <definedName name="BLPH146" localSheetId="8" hidden="1">#REF!</definedName>
    <definedName name="BLPH146" localSheetId="23" hidden="1">#REF!</definedName>
    <definedName name="BLPH146" localSheetId="25" hidden="1">#REF!</definedName>
    <definedName name="BLPH146" localSheetId="21" hidden="1">#REF!</definedName>
    <definedName name="BLPH146" localSheetId="22"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localSheetId="41" hidden="1">#REF!</definedName>
    <definedName name="BLPH146" localSheetId="43" hidden="1">#REF!</definedName>
    <definedName name="BLPH146" localSheetId="44" hidden="1">#REF!</definedName>
    <definedName name="BLPH146" localSheetId="45" hidden="1">#REF!</definedName>
    <definedName name="BLPH146" localSheetId="46" hidden="1">#REF!</definedName>
    <definedName name="BLPH146" localSheetId="51" hidden="1">#REF!</definedName>
    <definedName name="BLPH146" localSheetId="58" hidden="1">#REF!</definedName>
    <definedName name="BLPH146" localSheetId="59" hidden="1">#REF!</definedName>
    <definedName name="BLPH146" localSheetId="60" hidden="1">#REF!</definedName>
    <definedName name="BLPH146" localSheetId="2" hidden="1">#REF!</definedName>
    <definedName name="BLPH146" hidden="1">#REF!</definedName>
    <definedName name="BLPH147" localSheetId="8" hidden="1">#REF!</definedName>
    <definedName name="BLPH147" localSheetId="23" hidden="1">#REF!</definedName>
    <definedName name="BLPH147" localSheetId="25" hidden="1">#REF!</definedName>
    <definedName name="BLPH147" localSheetId="21" hidden="1">#REF!</definedName>
    <definedName name="BLPH147" localSheetId="22"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localSheetId="41" hidden="1">#REF!</definedName>
    <definedName name="BLPH147" localSheetId="43" hidden="1">#REF!</definedName>
    <definedName name="BLPH147" localSheetId="44" hidden="1">#REF!</definedName>
    <definedName name="BLPH147" localSheetId="45" hidden="1">#REF!</definedName>
    <definedName name="BLPH147" localSheetId="46" hidden="1">#REF!</definedName>
    <definedName name="BLPH147" localSheetId="51" hidden="1">#REF!</definedName>
    <definedName name="BLPH147" localSheetId="58" hidden="1">#REF!</definedName>
    <definedName name="BLPH147" localSheetId="59" hidden="1">#REF!</definedName>
    <definedName name="BLPH147" localSheetId="60" hidden="1">#REF!</definedName>
    <definedName name="BLPH147" localSheetId="2" hidden="1">#REF!</definedName>
    <definedName name="BLPH147" hidden="1">#REF!</definedName>
    <definedName name="BLPH148" localSheetId="8" hidden="1">#REF!</definedName>
    <definedName name="BLPH148" localSheetId="23" hidden="1">#REF!</definedName>
    <definedName name="BLPH148" localSheetId="25" hidden="1">#REF!</definedName>
    <definedName name="BLPH148" localSheetId="21" hidden="1">#REF!</definedName>
    <definedName name="BLPH148" localSheetId="22"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localSheetId="41" hidden="1">#REF!</definedName>
    <definedName name="BLPH148" localSheetId="43" hidden="1">#REF!</definedName>
    <definedName name="BLPH148" localSheetId="44" hidden="1">#REF!</definedName>
    <definedName name="BLPH148" localSheetId="45" hidden="1">#REF!</definedName>
    <definedName name="BLPH148" localSheetId="46" hidden="1">#REF!</definedName>
    <definedName name="BLPH148" localSheetId="51" hidden="1">#REF!</definedName>
    <definedName name="BLPH148" localSheetId="58" hidden="1">#REF!</definedName>
    <definedName name="BLPH148" localSheetId="59" hidden="1">#REF!</definedName>
    <definedName name="BLPH148" localSheetId="60" hidden="1">#REF!</definedName>
    <definedName name="BLPH148" localSheetId="2" hidden="1">#REF!</definedName>
    <definedName name="BLPH148" hidden="1">#REF!</definedName>
    <definedName name="BLPH149" localSheetId="8" hidden="1">#REF!</definedName>
    <definedName name="BLPH149" localSheetId="23" hidden="1">#REF!</definedName>
    <definedName name="BLPH149" localSheetId="25" hidden="1">#REF!</definedName>
    <definedName name="BLPH149" localSheetId="21" hidden="1">#REF!</definedName>
    <definedName name="BLPH149" localSheetId="22"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localSheetId="41" hidden="1">#REF!</definedName>
    <definedName name="BLPH149" localSheetId="43" hidden="1">#REF!</definedName>
    <definedName name="BLPH149" localSheetId="44" hidden="1">#REF!</definedName>
    <definedName name="BLPH149" localSheetId="45" hidden="1">#REF!</definedName>
    <definedName name="BLPH149" localSheetId="46" hidden="1">#REF!</definedName>
    <definedName name="BLPH149" localSheetId="51" hidden="1">#REF!</definedName>
    <definedName name="BLPH149" localSheetId="58" hidden="1">#REF!</definedName>
    <definedName name="BLPH149" localSheetId="59" hidden="1">#REF!</definedName>
    <definedName name="BLPH149" localSheetId="60" hidden="1">#REF!</definedName>
    <definedName name="BLPH149" localSheetId="2" hidden="1">#REF!</definedName>
    <definedName name="BLPH149" hidden="1">#REF!</definedName>
    <definedName name="BLPH15" localSheetId="8" hidden="1">#REF!</definedName>
    <definedName name="BLPH15" localSheetId="23" hidden="1">#REF!</definedName>
    <definedName name="BLPH15" localSheetId="25" hidden="1">#REF!</definedName>
    <definedName name="BLPH15" localSheetId="21" hidden="1">#REF!</definedName>
    <definedName name="BLPH15" localSheetId="22"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localSheetId="41"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51" hidden="1">#REF!</definedName>
    <definedName name="BLPH15" localSheetId="58" hidden="1">#REF!</definedName>
    <definedName name="BLPH15" localSheetId="59" hidden="1">#REF!</definedName>
    <definedName name="BLPH15" localSheetId="60" hidden="1">#REF!</definedName>
    <definedName name="BLPH15" localSheetId="2" hidden="1">#REF!</definedName>
    <definedName name="BLPH15" hidden="1">#REF!</definedName>
    <definedName name="BLPH150" localSheetId="8" hidden="1">#REF!</definedName>
    <definedName name="BLPH150" localSheetId="23" hidden="1">#REF!</definedName>
    <definedName name="BLPH150" localSheetId="25" hidden="1">#REF!</definedName>
    <definedName name="BLPH150" localSheetId="21" hidden="1">#REF!</definedName>
    <definedName name="BLPH150" localSheetId="22"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localSheetId="41" hidden="1">#REF!</definedName>
    <definedName name="BLPH150" localSheetId="43" hidden="1">#REF!</definedName>
    <definedName name="BLPH150" localSheetId="44" hidden="1">#REF!</definedName>
    <definedName name="BLPH150" localSheetId="45" hidden="1">#REF!</definedName>
    <definedName name="BLPH150" localSheetId="46" hidden="1">#REF!</definedName>
    <definedName name="BLPH150" localSheetId="51" hidden="1">#REF!</definedName>
    <definedName name="BLPH150" localSheetId="58" hidden="1">#REF!</definedName>
    <definedName name="BLPH150" localSheetId="59" hidden="1">#REF!</definedName>
    <definedName name="BLPH150" localSheetId="60" hidden="1">#REF!</definedName>
    <definedName name="BLPH150" localSheetId="2" hidden="1">#REF!</definedName>
    <definedName name="BLPH150" hidden="1">#REF!</definedName>
    <definedName name="BLPH151" localSheetId="8" hidden="1">#REF!</definedName>
    <definedName name="BLPH151" localSheetId="23" hidden="1">#REF!</definedName>
    <definedName name="BLPH151" localSheetId="25" hidden="1">#REF!</definedName>
    <definedName name="BLPH151" localSheetId="21" hidden="1">#REF!</definedName>
    <definedName name="BLPH151" localSheetId="22"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localSheetId="41" hidden="1">#REF!</definedName>
    <definedName name="BLPH151" localSheetId="43" hidden="1">#REF!</definedName>
    <definedName name="BLPH151" localSheetId="44" hidden="1">#REF!</definedName>
    <definedName name="BLPH151" localSheetId="45" hidden="1">#REF!</definedName>
    <definedName name="BLPH151" localSheetId="46" hidden="1">#REF!</definedName>
    <definedName name="BLPH151" localSheetId="51" hidden="1">#REF!</definedName>
    <definedName name="BLPH151" localSheetId="58" hidden="1">#REF!</definedName>
    <definedName name="BLPH151" localSheetId="59" hidden="1">#REF!</definedName>
    <definedName name="BLPH151" localSheetId="60" hidden="1">#REF!</definedName>
    <definedName name="BLPH151" localSheetId="2" hidden="1">#REF!</definedName>
    <definedName name="BLPH151" hidden="1">#REF!</definedName>
    <definedName name="BLPH152" localSheetId="8" hidden="1">#REF!</definedName>
    <definedName name="BLPH152" localSheetId="23" hidden="1">#REF!</definedName>
    <definedName name="BLPH152" localSheetId="25" hidden="1">#REF!</definedName>
    <definedName name="BLPH152" localSheetId="21" hidden="1">#REF!</definedName>
    <definedName name="BLPH152" localSheetId="22"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localSheetId="41" hidden="1">#REF!</definedName>
    <definedName name="BLPH152" localSheetId="43" hidden="1">#REF!</definedName>
    <definedName name="BLPH152" localSheetId="44" hidden="1">#REF!</definedName>
    <definedName name="BLPH152" localSheetId="45" hidden="1">#REF!</definedName>
    <definedName name="BLPH152" localSheetId="46" hidden="1">#REF!</definedName>
    <definedName name="BLPH152" localSheetId="51" hidden="1">#REF!</definedName>
    <definedName name="BLPH152" localSheetId="58" hidden="1">#REF!</definedName>
    <definedName name="BLPH152" localSheetId="59" hidden="1">#REF!</definedName>
    <definedName name="BLPH152" localSheetId="60" hidden="1">#REF!</definedName>
    <definedName name="BLPH152" localSheetId="2" hidden="1">#REF!</definedName>
    <definedName name="BLPH152" hidden="1">#REF!</definedName>
    <definedName name="BLPH153" localSheetId="8" hidden="1">#REF!</definedName>
    <definedName name="BLPH153" localSheetId="23" hidden="1">#REF!</definedName>
    <definedName name="BLPH153" localSheetId="25" hidden="1">#REF!</definedName>
    <definedName name="BLPH153" localSheetId="21" hidden="1">#REF!</definedName>
    <definedName name="BLPH153" localSheetId="22"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localSheetId="41" hidden="1">#REF!</definedName>
    <definedName name="BLPH153" localSheetId="43" hidden="1">#REF!</definedName>
    <definedName name="BLPH153" localSheetId="44" hidden="1">#REF!</definedName>
    <definedName name="BLPH153" localSheetId="45" hidden="1">#REF!</definedName>
    <definedName name="BLPH153" localSheetId="46" hidden="1">#REF!</definedName>
    <definedName name="BLPH153" localSheetId="51" hidden="1">#REF!</definedName>
    <definedName name="BLPH153" localSheetId="58" hidden="1">#REF!</definedName>
    <definedName name="BLPH153" localSheetId="59" hidden="1">#REF!</definedName>
    <definedName name="BLPH153" localSheetId="60" hidden="1">#REF!</definedName>
    <definedName name="BLPH153" localSheetId="2" hidden="1">#REF!</definedName>
    <definedName name="BLPH153" hidden="1">#REF!</definedName>
    <definedName name="BLPH154" localSheetId="8" hidden="1">#REF!</definedName>
    <definedName name="BLPH154" localSheetId="23" hidden="1">#REF!</definedName>
    <definedName name="BLPH154" localSheetId="25" hidden="1">#REF!</definedName>
    <definedName name="BLPH154" localSheetId="21" hidden="1">#REF!</definedName>
    <definedName name="BLPH154" localSheetId="22"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localSheetId="41" hidden="1">#REF!</definedName>
    <definedName name="BLPH154" localSheetId="43" hidden="1">#REF!</definedName>
    <definedName name="BLPH154" localSheetId="44" hidden="1">#REF!</definedName>
    <definedName name="BLPH154" localSheetId="45" hidden="1">#REF!</definedName>
    <definedName name="BLPH154" localSheetId="46" hidden="1">#REF!</definedName>
    <definedName name="BLPH154" localSheetId="51" hidden="1">#REF!</definedName>
    <definedName name="BLPH154" localSheetId="58" hidden="1">#REF!</definedName>
    <definedName name="BLPH154" localSheetId="59" hidden="1">#REF!</definedName>
    <definedName name="BLPH154" localSheetId="60" hidden="1">#REF!</definedName>
    <definedName name="BLPH154" localSheetId="2" hidden="1">#REF!</definedName>
    <definedName name="BLPH154" hidden="1">#REF!</definedName>
    <definedName name="BLPH155" localSheetId="8" hidden="1">#REF!</definedName>
    <definedName name="BLPH155" localSheetId="23" hidden="1">#REF!</definedName>
    <definedName name="BLPH155" localSheetId="25" hidden="1">#REF!</definedName>
    <definedName name="BLPH155" localSheetId="21" hidden="1">#REF!</definedName>
    <definedName name="BLPH155" localSheetId="22"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localSheetId="41" hidden="1">#REF!</definedName>
    <definedName name="BLPH155" localSheetId="43" hidden="1">#REF!</definedName>
    <definedName name="BLPH155" localSheetId="44" hidden="1">#REF!</definedName>
    <definedName name="BLPH155" localSheetId="45" hidden="1">#REF!</definedName>
    <definedName name="BLPH155" localSheetId="46" hidden="1">#REF!</definedName>
    <definedName name="BLPH155" localSheetId="51" hidden="1">#REF!</definedName>
    <definedName name="BLPH155" localSheetId="58" hidden="1">#REF!</definedName>
    <definedName name="BLPH155" localSheetId="59" hidden="1">#REF!</definedName>
    <definedName name="BLPH155" localSheetId="60" hidden="1">#REF!</definedName>
    <definedName name="BLPH155" localSheetId="2" hidden="1">#REF!</definedName>
    <definedName name="BLPH155" hidden="1">#REF!</definedName>
    <definedName name="BLPH156" localSheetId="8" hidden="1">#REF!</definedName>
    <definedName name="BLPH156" localSheetId="23" hidden="1">#REF!</definedName>
    <definedName name="BLPH156" localSheetId="25" hidden="1">#REF!</definedName>
    <definedName name="BLPH156" localSheetId="21" hidden="1">#REF!</definedName>
    <definedName name="BLPH156" localSheetId="22"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localSheetId="41" hidden="1">#REF!</definedName>
    <definedName name="BLPH156" localSheetId="43" hidden="1">#REF!</definedName>
    <definedName name="BLPH156" localSheetId="44" hidden="1">#REF!</definedName>
    <definedName name="BLPH156" localSheetId="45" hidden="1">#REF!</definedName>
    <definedName name="BLPH156" localSheetId="46" hidden="1">#REF!</definedName>
    <definedName name="BLPH156" localSheetId="51" hidden="1">#REF!</definedName>
    <definedName name="BLPH156" localSheetId="58" hidden="1">#REF!</definedName>
    <definedName name="BLPH156" localSheetId="59" hidden="1">#REF!</definedName>
    <definedName name="BLPH156" localSheetId="60" hidden="1">#REF!</definedName>
    <definedName name="BLPH156" localSheetId="2" hidden="1">#REF!</definedName>
    <definedName name="BLPH156" hidden="1">#REF!</definedName>
    <definedName name="BLPH157" localSheetId="8" hidden="1">#REF!</definedName>
    <definedName name="BLPH157" localSheetId="23" hidden="1">#REF!</definedName>
    <definedName name="BLPH157" localSheetId="25" hidden="1">#REF!</definedName>
    <definedName name="BLPH157" localSheetId="21" hidden="1">#REF!</definedName>
    <definedName name="BLPH157" localSheetId="22"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localSheetId="41" hidden="1">#REF!</definedName>
    <definedName name="BLPH157" localSheetId="43" hidden="1">#REF!</definedName>
    <definedName name="BLPH157" localSheetId="44" hidden="1">#REF!</definedName>
    <definedName name="BLPH157" localSheetId="45" hidden="1">#REF!</definedName>
    <definedName name="BLPH157" localSheetId="46" hidden="1">#REF!</definedName>
    <definedName name="BLPH157" localSheetId="51" hidden="1">#REF!</definedName>
    <definedName name="BLPH157" localSheetId="58" hidden="1">#REF!</definedName>
    <definedName name="BLPH157" localSheetId="59" hidden="1">#REF!</definedName>
    <definedName name="BLPH157" localSheetId="60" hidden="1">#REF!</definedName>
    <definedName name="BLPH157" localSheetId="2" hidden="1">#REF!</definedName>
    <definedName name="BLPH157" hidden="1">#REF!</definedName>
    <definedName name="BLPH158" localSheetId="8" hidden="1">#REF!</definedName>
    <definedName name="BLPH158" localSheetId="23" hidden="1">#REF!</definedName>
    <definedName name="BLPH158" localSheetId="25" hidden="1">#REF!</definedName>
    <definedName name="BLPH158" localSheetId="21" hidden="1">#REF!</definedName>
    <definedName name="BLPH158" localSheetId="22"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localSheetId="41" hidden="1">#REF!</definedName>
    <definedName name="BLPH158" localSheetId="43" hidden="1">#REF!</definedName>
    <definedName name="BLPH158" localSheetId="44" hidden="1">#REF!</definedName>
    <definedName name="BLPH158" localSheetId="45" hidden="1">#REF!</definedName>
    <definedName name="BLPH158" localSheetId="46" hidden="1">#REF!</definedName>
    <definedName name="BLPH158" localSheetId="51" hidden="1">#REF!</definedName>
    <definedName name="BLPH158" localSheetId="58" hidden="1">#REF!</definedName>
    <definedName name="BLPH158" localSheetId="59" hidden="1">#REF!</definedName>
    <definedName name="BLPH158" localSheetId="60" hidden="1">#REF!</definedName>
    <definedName name="BLPH158" localSheetId="2" hidden="1">#REF!</definedName>
    <definedName name="BLPH158" hidden="1">#REF!</definedName>
    <definedName name="BLPH159" localSheetId="8" hidden="1">#REF!</definedName>
    <definedName name="BLPH159" localSheetId="23" hidden="1">#REF!</definedName>
    <definedName name="BLPH159" localSheetId="25" hidden="1">#REF!</definedName>
    <definedName name="BLPH159" localSheetId="21" hidden="1">#REF!</definedName>
    <definedName name="BLPH159" localSheetId="22"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localSheetId="41" hidden="1">#REF!</definedName>
    <definedName name="BLPH159" localSheetId="43" hidden="1">#REF!</definedName>
    <definedName name="BLPH159" localSheetId="44" hidden="1">#REF!</definedName>
    <definedName name="BLPH159" localSheetId="45" hidden="1">#REF!</definedName>
    <definedName name="BLPH159" localSheetId="46" hidden="1">#REF!</definedName>
    <definedName name="BLPH159" localSheetId="51" hidden="1">#REF!</definedName>
    <definedName name="BLPH159" localSheetId="58" hidden="1">#REF!</definedName>
    <definedName name="BLPH159" localSheetId="59" hidden="1">#REF!</definedName>
    <definedName name="BLPH159" localSheetId="60" hidden="1">#REF!</definedName>
    <definedName name="BLPH159" localSheetId="2" hidden="1">#REF!</definedName>
    <definedName name="BLPH159" hidden="1">#REF!</definedName>
    <definedName name="BLPH16" localSheetId="8" hidden="1">#REF!</definedName>
    <definedName name="BLPH16" localSheetId="23" hidden="1">#REF!</definedName>
    <definedName name="BLPH16" localSheetId="25" hidden="1">#REF!</definedName>
    <definedName name="BLPH16" localSheetId="21" hidden="1">#REF!</definedName>
    <definedName name="BLPH16" localSheetId="22"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localSheetId="41" hidden="1">#REF!</definedName>
    <definedName name="BLPH16" localSheetId="43" hidden="1">#REF!</definedName>
    <definedName name="BLPH16" localSheetId="44" hidden="1">#REF!</definedName>
    <definedName name="BLPH16" localSheetId="45" hidden="1">#REF!</definedName>
    <definedName name="BLPH16" localSheetId="46" hidden="1">#REF!</definedName>
    <definedName name="BLPH16" localSheetId="51" hidden="1">#REF!</definedName>
    <definedName name="BLPH16" localSheetId="58" hidden="1">#REF!</definedName>
    <definedName name="BLPH16" localSheetId="59" hidden="1">#REF!</definedName>
    <definedName name="BLPH16" localSheetId="60" hidden="1">#REF!</definedName>
    <definedName name="BLPH16" localSheetId="2" hidden="1">#REF!</definedName>
    <definedName name="BLPH16" hidden="1">#REF!</definedName>
    <definedName name="BLPH160" localSheetId="8" hidden="1">#REF!</definedName>
    <definedName name="BLPH160" localSheetId="23" hidden="1">#REF!</definedName>
    <definedName name="BLPH160" localSheetId="25" hidden="1">#REF!</definedName>
    <definedName name="BLPH160" localSheetId="21" hidden="1">#REF!</definedName>
    <definedName name="BLPH160" localSheetId="22"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localSheetId="41" hidden="1">#REF!</definedName>
    <definedName name="BLPH160" localSheetId="43" hidden="1">#REF!</definedName>
    <definedName name="BLPH160" localSheetId="44" hidden="1">#REF!</definedName>
    <definedName name="BLPH160" localSheetId="45" hidden="1">#REF!</definedName>
    <definedName name="BLPH160" localSheetId="46" hidden="1">#REF!</definedName>
    <definedName name="BLPH160" localSheetId="51" hidden="1">#REF!</definedName>
    <definedName name="BLPH160" localSheetId="58" hidden="1">#REF!</definedName>
    <definedName name="BLPH160" localSheetId="59" hidden="1">#REF!</definedName>
    <definedName name="BLPH160" localSheetId="60" hidden="1">#REF!</definedName>
    <definedName name="BLPH160" localSheetId="2" hidden="1">#REF!</definedName>
    <definedName name="BLPH160" hidden="1">#REF!</definedName>
    <definedName name="BLPH161" localSheetId="8" hidden="1">#REF!</definedName>
    <definedName name="BLPH161" localSheetId="23" hidden="1">#REF!</definedName>
    <definedName name="BLPH161" localSheetId="25" hidden="1">#REF!</definedName>
    <definedName name="BLPH161" localSheetId="21" hidden="1">#REF!</definedName>
    <definedName name="BLPH161" localSheetId="22"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localSheetId="41" hidden="1">#REF!</definedName>
    <definedName name="BLPH161" localSheetId="43" hidden="1">#REF!</definedName>
    <definedName name="BLPH161" localSheetId="44" hidden="1">#REF!</definedName>
    <definedName name="BLPH161" localSheetId="45" hidden="1">#REF!</definedName>
    <definedName name="BLPH161" localSheetId="46" hidden="1">#REF!</definedName>
    <definedName name="BLPH161" localSheetId="51" hidden="1">#REF!</definedName>
    <definedName name="BLPH161" localSheetId="58" hidden="1">#REF!</definedName>
    <definedName name="BLPH161" localSheetId="59" hidden="1">#REF!</definedName>
    <definedName name="BLPH161" localSheetId="60" hidden="1">#REF!</definedName>
    <definedName name="BLPH161" localSheetId="2" hidden="1">#REF!</definedName>
    <definedName name="BLPH161" hidden="1">#REF!</definedName>
    <definedName name="BLPH162" localSheetId="8" hidden="1">#REF!</definedName>
    <definedName name="BLPH162" localSheetId="23" hidden="1">#REF!</definedName>
    <definedName name="BLPH162" localSheetId="25" hidden="1">#REF!</definedName>
    <definedName name="BLPH162" localSheetId="21" hidden="1">#REF!</definedName>
    <definedName name="BLPH162" localSheetId="22"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localSheetId="41" hidden="1">#REF!</definedName>
    <definedName name="BLPH162" localSheetId="43" hidden="1">#REF!</definedName>
    <definedName name="BLPH162" localSheetId="44" hidden="1">#REF!</definedName>
    <definedName name="BLPH162" localSheetId="45" hidden="1">#REF!</definedName>
    <definedName name="BLPH162" localSheetId="46" hidden="1">#REF!</definedName>
    <definedName name="BLPH162" localSheetId="51" hidden="1">#REF!</definedName>
    <definedName name="BLPH162" localSheetId="58" hidden="1">#REF!</definedName>
    <definedName name="BLPH162" localSheetId="59" hidden="1">#REF!</definedName>
    <definedName name="BLPH162" localSheetId="60" hidden="1">#REF!</definedName>
    <definedName name="BLPH162" localSheetId="2" hidden="1">#REF!</definedName>
    <definedName name="BLPH162" hidden="1">#REF!</definedName>
    <definedName name="BLPH163" localSheetId="8" hidden="1">#REF!</definedName>
    <definedName name="BLPH163" localSheetId="23" hidden="1">#REF!</definedName>
    <definedName name="BLPH163" localSheetId="25" hidden="1">#REF!</definedName>
    <definedName name="BLPH163" localSheetId="21" hidden="1">#REF!</definedName>
    <definedName name="BLPH163" localSheetId="22"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localSheetId="41" hidden="1">#REF!</definedName>
    <definedName name="BLPH163" localSheetId="43" hidden="1">#REF!</definedName>
    <definedName name="BLPH163" localSheetId="44" hidden="1">#REF!</definedName>
    <definedName name="BLPH163" localSheetId="45" hidden="1">#REF!</definedName>
    <definedName name="BLPH163" localSheetId="46" hidden="1">#REF!</definedName>
    <definedName name="BLPH163" localSheetId="51" hidden="1">#REF!</definedName>
    <definedName name="BLPH163" localSheetId="58" hidden="1">#REF!</definedName>
    <definedName name="BLPH163" localSheetId="59" hidden="1">#REF!</definedName>
    <definedName name="BLPH163" localSheetId="60" hidden="1">#REF!</definedName>
    <definedName name="BLPH163" localSheetId="2" hidden="1">#REF!</definedName>
    <definedName name="BLPH163" hidden="1">#REF!</definedName>
    <definedName name="BLPH164" localSheetId="8" hidden="1">#REF!</definedName>
    <definedName name="BLPH164" localSheetId="23" hidden="1">#REF!</definedName>
    <definedName name="BLPH164" localSheetId="25" hidden="1">#REF!</definedName>
    <definedName name="BLPH164" localSheetId="21" hidden="1">#REF!</definedName>
    <definedName name="BLPH164" localSheetId="22"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localSheetId="41" hidden="1">#REF!</definedName>
    <definedName name="BLPH164" localSheetId="43" hidden="1">#REF!</definedName>
    <definedName name="BLPH164" localSheetId="44" hidden="1">#REF!</definedName>
    <definedName name="BLPH164" localSheetId="45" hidden="1">#REF!</definedName>
    <definedName name="BLPH164" localSheetId="46" hidden="1">#REF!</definedName>
    <definedName name="BLPH164" localSheetId="51" hidden="1">#REF!</definedName>
    <definedName name="BLPH164" localSheetId="58" hidden="1">#REF!</definedName>
    <definedName name="BLPH164" localSheetId="59" hidden="1">#REF!</definedName>
    <definedName name="BLPH164" localSheetId="60" hidden="1">#REF!</definedName>
    <definedName name="BLPH164" localSheetId="2" hidden="1">#REF!</definedName>
    <definedName name="BLPH164" hidden="1">#REF!</definedName>
    <definedName name="BLPH165" localSheetId="8" hidden="1">#REF!</definedName>
    <definedName name="BLPH165" localSheetId="23" hidden="1">#REF!</definedName>
    <definedName name="BLPH165" localSheetId="25" hidden="1">#REF!</definedName>
    <definedName name="BLPH165" localSheetId="21" hidden="1">#REF!</definedName>
    <definedName name="BLPH165" localSheetId="22"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localSheetId="41" hidden="1">#REF!</definedName>
    <definedName name="BLPH165" localSheetId="43" hidden="1">#REF!</definedName>
    <definedName name="BLPH165" localSheetId="44" hidden="1">#REF!</definedName>
    <definedName name="BLPH165" localSheetId="45" hidden="1">#REF!</definedName>
    <definedName name="BLPH165" localSheetId="46" hidden="1">#REF!</definedName>
    <definedName name="BLPH165" localSheetId="51" hidden="1">#REF!</definedName>
    <definedName name="BLPH165" localSheetId="58" hidden="1">#REF!</definedName>
    <definedName name="BLPH165" localSheetId="59" hidden="1">#REF!</definedName>
    <definedName name="BLPH165" localSheetId="60" hidden="1">#REF!</definedName>
    <definedName name="BLPH165" localSheetId="2" hidden="1">#REF!</definedName>
    <definedName name="BLPH165" hidden="1">#REF!</definedName>
    <definedName name="BLPH166" localSheetId="8" hidden="1">#REF!</definedName>
    <definedName name="BLPH166" localSheetId="23" hidden="1">#REF!</definedName>
    <definedName name="BLPH166" localSheetId="25" hidden="1">#REF!</definedName>
    <definedName name="BLPH166" localSheetId="21" hidden="1">#REF!</definedName>
    <definedName name="BLPH166" localSheetId="22"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localSheetId="41" hidden="1">#REF!</definedName>
    <definedName name="BLPH166" localSheetId="43" hidden="1">#REF!</definedName>
    <definedName name="BLPH166" localSheetId="44" hidden="1">#REF!</definedName>
    <definedName name="BLPH166" localSheetId="45" hidden="1">#REF!</definedName>
    <definedName name="BLPH166" localSheetId="46" hidden="1">#REF!</definedName>
    <definedName name="BLPH166" localSheetId="51" hidden="1">#REF!</definedName>
    <definedName name="BLPH166" localSheetId="58" hidden="1">#REF!</definedName>
    <definedName name="BLPH166" localSheetId="59" hidden="1">#REF!</definedName>
    <definedName name="BLPH166" localSheetId="60" hidden="1">#REF!</definedName>
    <definedName name="BLPH166" localSheetId="2" hidden="1">#REF!</definedName>
    <definedName name="BLPH166" hidden="1">#REF!</definedName>
    <definedName name="BLPH167" localSheetId="8" hidden="1">#REF!</definedName>
    <definedName name="BLPH167" localSheetId="23" hidden="1">#REF!</definedName>
    <definedName name="BLPH167" localSheetId="25" hidden="1">#REF!</definedName>
    <definedName name="BLPH167" localSheetId="21" hidden="1">#REF!</definedName>
    <definedName name="BLPH167" localSheetId="22"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localSheetId="41" hidden="1">#REF!</definedName>
    <definedName name="BLPH167" localSheetId="43" hidden="1">#REF!</definedName>
    <definedName name="BLPH167" localSheetId="44" hidden="1">#REF!</definedName>
    <definedName name="BLPH167" localSheetId="45" hidden="1">#REF!</definedName>
    <definedName name="BLPH167" localSheetId="46" hidden="1">#REF!</definedName>
    <definedName name="BLPH167" localSheetId="51" hidden="1">#REF!</definedName>
    <definedName name="BLPH167" localSheetId="58" hidden="1">#REF!</definedName>
    <definedName name="BLPH167" localSheetId="59" hidden="1">#REF!</definedName>
    <definedName name="BLPH167" localSheetId="60" hidden="1">#REF!</definedName>
    <definedName name="BLPH167" localSheetId="2" hidden="1">#REF!</definedName>
    <definedName name="BLPH167" hidden="1">#REF!</definedName>
    <definedName name="BLPH168" localSheetId="8" hidden="1">#REF!</definedName>
    <definedName name="BLPH168" localSheetId="23" hidden="1">#REF!</definedName>
    <definedName name="BLPH168" localSheetId="25" hidden="1">#REF!</definedName>
    <definedName name="BLPH168" localSheetId="21" hidden="1">#REF!</definedName>
    <definedName name="BLPH168" localSheetId="22"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localSheetId="41" hidden="1">#REF!</definedName>
    <definedName name="BLPH168" localSheetId="43" hidden="1">#REF!</definedName>
    <definedName name="BLPH168" localSheetId="44" hidden="1">#REF!</definedName>
    <definedName name="BLPH168" localSheetId="45" hidden="1">#REF!</definedName>
    <definedName name="BLPH168" localSheetId="46" hidden="1">#REF!</definedName>
    <definedName name="BLPH168" localSheetId="51" hidden="1">#REF!</definedName>
    <definedName name="BLPH168" localSheetId="58" hidden="1">#REF!</definedName>
    <definedName name="BLPH168" localSheetId="59" hidden="1">#REF!</definedName>
    <definedName name="BLPH168" localSheetId="60" hidden="1">#REF!</definedName>
    <definedName name="BLPH168" localSheetId="2" hidden="1">#REF!</definedName>
    <definedName name="BLPH168" hidden="1">#REF!</definedName>
    <definedName name="BLPH169" localSheetId="8" hidden="1">#REF!</definedName>
    <definedName name="BLPH169" localSheetId="23" hidden="1">#REF!</definedName>
    <definedName name="BLPH169" localSheetId="25" hidden="1">#REF!</definedName>
    <definedName name="BLPH169" localSheetId="21" hidden="1">#REF!</definedName>
    <definedName name="BLPH169" localSheetId="22"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localSheetId="41" hidden="1">#REF!</definedName>
    <definedName name="BLPH169" localSheetId="43" hidden="1">#REF!</definedName>
    <definedName name="BLPH169" localSheetId="44" hidden="1">#REF!</definedName>
    <definedName name="BLPH169" localSheetId="45" hidden="1">#REF!</definedName>
    <definedName name="BLPH169" localSheetId="46" hidden="1">#REF!</definedName>
    <definedName name="BLPH169" localSheetId="51" hidden="1">#REF!</definedName>
    <definedName name="BLPH169" localSheetId="58" hidden="1">#REF!</definedName>
    <definedName name="BLPH169" localSheetId="59" hidden="1">#REF!</definedName>
    <definedName name="BLPH169" localSheetId="60" hidden="1">#REF!</definedName>
    <definedName name="BLPH169" localSheetId="2" hidden="1">#REF!</definedName>
    <definedName name="BLPH169" hidden="1">#REF!</definedName>
    <definedName name="BLPH17" localSheetId="8" hidden="1">#REF!</definedName>
    <definedName name="BLPH17" localSheetId="23" hidden="1">#REF!</definedName>
    <definedName name="BLPH17" localSheetId="25" hidden="1">#REF!</definedName>
    <definedName name="BLPH17" localSheetId="21" hidden="1">#REF!</definedName>
    <definedName name="BLPH17" localSheetId="22"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localSheetId="41" hidden="1">#REF!</definedName>
    <definedName name="BLPH17" localSheetId="43" hidden="1">#REF!</definedName>
    <definedName name="BLPH17" localSheetId="44" hidden="1">#REF!</definedName>
    <definedName name="BLPH17" localSheetId="45" hidden="1">#REF!</definedName>
    <definedName name="BLPH17" localSheetId="46" hidden="1">#REF!</definedName>
    <definedName name="BLPH17" localSheetId="51" hidden="1">#REF!</definedName>
    <definedName name="BLPH17" localSheetId="58" hidden="1">#REF!</definedName>
    <definedName name="BLPH17" localSheetId="59" hidden="1">#REF!</definedName>
    <definedName name="BLPH17" localSheetId="60" hidden="1">#REF!</definedName>
    <definedName name="BLPH17" localSheetId="2" hidden="1">#REF!</definedName>
    <definedName name="BLPH17" hidden="1">#REF!</definedName>
    <definedName name="BLPH170" localSheetId="8" hidden="1">#REF!</definedName>
    <definedName name="BLPH170" localSheetId="23" hidden="1">#REF!</definedName>
    <definedName name="BLPH170" localSheetId="25" hidden="1">#REF!</definedName>
    <definedName name="BLPH170" localSheetId="21" hidden="1">#REF!</definedName>
    <definedName name="BLPH170" localSheetId="22"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localSheetId="41" hidden="1">#REF!</definedName>
    <definedName name="BLPH170" localSheetId="43" hidden="1">#REF!</definedName>
    <definedName name="BLPH170" localSheetId="44" hidden="1">#REF!</definedName>
    <definedName name="BLPH170" localSheetId="45" hidden="1">#REF!</definedName>
    <definedName name="BLPH170" localSheetId="46" hidden="1">#REF!</definedName>
    <definedName name="BLPH170" localSheetId="51" hidden="1">#REF!</definedName>
    <definedName name="BLPH170" localSheetId="58" hidden="1">#REF!</definedName>
    <definedName name="BLPH170" localSheetId="59" hidden="1">#REF!</definedName>
    <definedName name="BLPH170" localSheetId="60" hidden="1">#REF!</definedName>
    <definedName name="BLPH170" localSheetId="2" hidden="1">#REF!</definedName>
    <definedName name="BLPH170" hidden="1">#REF!</definedName>
    <definedName name="BLPH171" localSheetId="8" hidden="1">#REF!</definedName>
    <definedName name="BLPH171" localSheetId="23" hidden="1">#REF!</definedName>
    <definedName name="BLPH171" localSheetId="25" hidden="1">#REF!</definedName>
    <definedName name="BLPH171" localSheetId="21" hidden="1">#REF!</definedName>
    <definedName name="BLPH171" localSheetId="22"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localSheetId="41" hidden="1">#REF!</definedName>
    <definedName name="BLPH171" localSheetId="43" hidden="1">#REF!</definedName>
    <definedName name="BLPH171" localSheetId="44" hidden="1">#REF!</definedName>
    <definedName name="BLPH171" localSheetId="45" hidden="1">#REF!</definedName>
    <definedName name="BLPH171" localSheetId="46" hidden="1">#REF!</definedName>
    <definedName name="BLPH171" localSheetId="51" hidden="1">#REF!</definedName>
    <definedName name="BLPH171" localSheetId="58" hidden="1">#REF!</definedName>
    <definedName name="BLPH171" localSheetId="59" hidden="1">#REF!</definedName>
    <definedName name="BLPH171" localSheetId="60" hidden="1">#REF!</definedName>
    <definedName name="BLPH171" localSheetId="2" hidden="1">#REF!</definedName>
    <definedName name="BLPH171" hidden="1">#REF!</definedName>
    <definedName name="BLPH172" localSheetId="8" hidden="1">#REF!</definedName>
    <definedName name="BLPH172" localSheetId="23" hidden="1">#REF!</definedName>
    <definedName name="BLPH172" localSheetId="25" hidden="1">#REF!</definedName>
    <definedName name="BLPH172" localSheetId="21" hidden="1">#REF!</definedName>
    <definedName name="BLPH172" localSheetId="22"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localSheetId="41" hidden="1">#REF!</definedName>
    <definedName name="BLPH172" localSheetId="43" hidden="1">#REF!</definedName>
    <definedName name="BLPH172" localSheetId="44" hidden="1">#REF!</definedName>
    <definedName name="BLPH172" localSheetId="45" hidden="1">#REF!</definedName>
    <definedName name="BLPH172" localSheetId="46" hidden="1">#REF!</definedName>
    <definedName name="BLPH172" localSheetId="51" hidden="1">#REF!</definedName>
    <definedName name="BLPH172" localSheetId="58" hidden="1">#REF!</definedName>
    <definedName name="BLPH172" localSheetId="59" hidden="1">#REF!</definedName>
    <definedName name="BLPH172" localSheetId="60" hidden="1">#REF!</definedName>
    <definedName name="BLPH172" localSheetId="2" hidden="1">#REF!</definedName>
    <definedName name="BLPH172" hidden="1">#REF!</definedName>
    <definedName name="BLPH173" localSheetId="8" hidden="1">#REF!</definedName>
    <definedName name="BLPH173" localSheetId="23" hidden="1">#REF!</definedName>
    <definedName name="BLPH173" localSheetId="25" hidden="1">#REF!</definedName>
    <definedName name="BLPH173" localSheetId="21" hidden="1">#REF!</definedName>
    <definedName name="BLPH173" localSheetId="22"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localSheetId="41" hidden="1">#REF!</definedName>
    <definedName name="BLPH173" localSheetId="43" hidden="1">#REF!</definedName>
    <definedName name="BLPH173" localSheetId="44" hidden="1">#REF!</definedName>
    <definedName name="BLPH173" localSheetId="45" hidden="1">#REF!</definedName>
    <definedName name="BLPH173" localSheetId="46" hidden="1">#REF!</definedName>
    <definedName name="BLPH173" localSheetId="51" hidden="1">#REF!</definedName>
    <definedName name="BLPH173" localSheetId="58" hidden="1">#REF!</definedName>
    <definedName name="BLPH173" localSheetId="59" hidden="1">#REF!</definedName>
    <definedName name="BLPH173" localSheetId="60" hidden="1">#REF!</definedName>
    <definedName name="BLPH173" localSheetId="2" hidden="1">#REF!</definedName>
    <definedName name="BLPH173" hidden="1">#REF!</definedName>
    <definedName name="BLPH174" localSheetId="8" hidden="1">#REF!</definedName>
    <definedName name="BLPH174" localSheetId="23" hidden="1">#REF!</definedName>
    <definedName name="BLPH174" localSheetId="25" hidden="1">#REF!</definedName>
    <definedName name="BLPH174" localSheetId="21" hidden="1">#REF!</definedName>
    <definedName name="BLPH174" localSheetId="22"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localSheetId="41" hidden="1">#REF!</definedName>
    <definedName name="BLPH174" localSheetId="43" hidden="1">#REF!</definedName>
    <definedName name="BLPH174" localSheetId="44" hidden="1">#REF!</definedName>
    <definedName name="BLPH174" localSheetId="45" hidden="1">#REF!</definedName>
    <definedName name="BLPH174" localSheetId="46" hidden="1">#REF!</definedName>
    <definedName name="BLPH174" localSheetId="51" hidden="1">#REF!</definedName>
    <definedName name="BLPH174" localSheetId="58" hidden="1">#REF!</definedName>
    <definedName name="BLPH174" localSheetId="59" hidden="1">#REF!</definedName>
    <definedName name="BLPH174" localSheetId="60" hidden="1">#REF!</definedName>
    <definedName name="BLPH174" localSheetId="2" hidden="1">#REF!</definedName>
    <definedName name="BLPH174" hidden="1">#REF!</definedName>
    <definedName name="BLPH175" localSheetId="8" hidden="1">#REF!</definedName>
    <definedName name="BLPH175" localSheetId="23" hidden="1">#REF!</definedName>
    <definedName name="BLPH175" localSheetId="25" hidden="1">#REF!</definedName>
    <definedName name="BLPH175" localSheetId="21" hidden="1">#REF!</definedName>
    <definedName name="BLPH175" localSheetId="22"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localSheetId="41" hidden="1">#REF!</definedName>
    <definedName name="BLPH175" localSheetId="43" hidden="1">#REF!</definedName>
    <definedName name="BLPH175" localSheetId="44" hidden="1">#REF!</definedName>
    <definedName name="BLPH175" localSheetId="45" hidden="1">#REF!</definedName>
    <definedName name="BLPH175" localSheetId="46" hidden="1">#REF!</definedName>
    <definedName name="BLPH175" localSheetId="51" hidden="1">#REF!</definedName>
    <definedName name="BLPH175" localSheetId="58" hidden="1">#REF!</definedName>
    <definedName name="BLPH175" localSheetId="59" hidden="1">#REF!</definedName>
    <definedName name="BLPH175" localSheetId="60" hidden="1">#REF!</definedName>
    <definedName name="BLPH175" localSheetId="2" hidden="1">#REF!</definedName>
    <definedName name="BLPH175" hidden="1">#REF!</definedName>
    <definedName name="BLPH176" localSheetId="8" hidden="1">#REF!</definedName>
    <definedName name="BLPH176" localSheetId="23" hidden="1">#REF!</definedName>
    <definedName name="BLPH176" localSheetId="25" hidden="1">#REF!</definedName>
    <definedName name="BLPH176" localSheetId="21" hidden="1">#REF!</definedName>
    <definedName name="BLPH176" localSheetId="22"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localSheetId="41" hidden="1">#REF!</definedName>
    <definedName name="BLPH176" localSheetId="43" hidden="1">#REF!</definedName>
    <definedName name="BLPH176" localSheetId="44" hidden="1">#REF!</definedName>
    <definedName name="BLPH176" localSheetId="45" hidden="1">#REF!</definedName>
    <definedName name="BLPH176" localSheetId="46" hidden="1">#REF!</definedName>
    <definedName name="BLPH176" localSheetId="51" hidden="1">#REF!</definedName>
    <definedName name="BLPH176" localSheetId="58" hidden="1">#REF!</definedName>
    <definedName name="BLPH176" localSheetId="59" hidden="1">#REF!</definedName>
    <definedName name="BLPH176" localSheetId="60" hidden="1">#REF!</definedName>
    <definedName name="BLPH176" localSheetId="2" hidden="1">#REF!</definedName>
    <definedName name="BLPH176" hidden="1">#REF!</definedName>
    <definedName name="BLPH177" localSheetId="8" hidden="1">#REF!</definedName>
    <definedName name="BLPH177" localSheetId="23" hidden="1">#REF!</definedName>
    <definedName name="BLPH177" localSheetId="25" hidden="1">#REF!</definedName>
    <definedName name="BLPH177" localSheetId="21" hidden="1">#REF!</definedName>
    <definedName name="BLPH177" localSheetId="22"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localSheetId="41" hidden="1">#REF!</definedName>
    <definedName name="BLPH177" localSheetId="43" hidden="1">#REF!</definedName>
    <definedName name="BLPH177" localSheetId="44" hidden="1">#REF!</definedName>
    <definedName name="BLPH177" localSheetId="45" hidden="1">#REF!</definedName>
    <definedName name="BLPH177" localSheetId="46" hidden="1">#REF!</definedName>
    <definedName name="BLPH177" localSheetId="51" hidden="1">#REF!</definedName>
    <definedName name="BLPH177" localSheetId="58" hidden="1">#REF!</definedName>
    <definedName name="BLPH177" localSheetId="59" hidden="1">#REF!</definedName>
    <definedName name="BLPH177" localSheetId="60" hidden="1">#REF!</definedName>
    <definedName name="BLPH177" localSheetId="2" hidden="1">#REF!</definedName>
    <definedName name="BLPH177" hidden="1">#REF!</definedName>
    <definedName name="BLPH178" localSheetId="8" hidden="1">#REF!</definedName>
    <definedName name="BLPH178" localSheetId="23" hidden="1">#REF!</definedName>
    <definedName name="BLPH178" localSheetId="25" hidden="1">#REF!</definedName>
    <definedName name="BLPH178" localSheetId="21" hidden="1">#REF!</definedName>
    <definedName name="BLPH178" localSheetId="22"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localSheetId="41" hidden="1">#REF!</definedName>
    <definedName name="BLPH178" localSheetId="43" hidden="1">#REF!</definedName>
    <definedName name="BLPH178" localSheetId="44" hidden="1">#REF!</definedName>
    <definedName name="BLPH178" localSheetId="45" hidden="1">#REF!</definedName>
    <definedName name="BLPH178" localSheetId="46" hidden="1">#REF!</definedName>
    <definedName name="BLPH178" localSheetId="51" hidden="1">#REF!</definedName>
    <definedName name="BLPH178" localSheetId="58" hidden="1">#REF!</definedName>
    <definedName name="BLPH178" localSheetId="59" hidden="1">#REF!</definedName>
    <definedName name="BLPH178" localSheetId="60" hidden="1">#REF!</definedName>
    <definedName name="BLPH178" localSheetId="2" hidden="1">#REF!</definedName>
    <definedName name="BLPH178" hidden="1">#REF!</definedName>
    <definedName name="BLPH179" localSheetId="8" hidden="1">#REF!</definedName>
    <definedName name="BLPH179" localSheetId="23" hidden="1">#REF!</definedName>
    <definedName name="BLPH179" localSheetId="25" hidden="1">#REF!</definedName>
    <definedName name="BLPH179" localSheetId="21" hidden="1">#REF!</definedName>
    <definedName name="BLPH179" localSheetId="22"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localSheetId="41" hidden="1">#REF!</definedName>
    <definedName name="BLPH179" localSheetId="43" hidden="1">#REF!</definedName>
    <definedName name="BLPH179" localSheetId="44" hidden="1">#REF!</definedName>
    <definedName name="BLPH179" localSheetId="45" hidden="1">#REF!</definedName>
    <definedName name="BLPH179" localSheetId="46" hidden="1">#REF!</definedName>
    <definedName name="BLPH179" localSheetId="51" hidden="1">#REF!</definedName>
    <definedName name="BLPH179" localSheetId="58" hidden="1">#REF!</definedName>
    <definedName name="BLPH179" localSheetId="59" hidden="1">#REF!</definedName>
    <definedName name="BLPH179" localSheetId="60" hidden="1">#REF!</definedName>
    <definedName name="BLPH179" localSheetId="2" hidden="1">#REF!</definedName>
    <definedName name="BLPH179" hidden="1">#REF!</definedName>
    <definedName name="BLPH18" localSheetId="8" hidden="1">#REF!</definedName>
    <definedName name="BLPH18" localSheetId="23" hidden="1">#REF!</definedName>
    <definedName name="BLPH18" localSheetId="25" hidden="1">#REF!</definedName>
    <definedName name="BLPH18" localSheetId="21" hidden="1">#REF!</definedName>
    <definedName name="BLPH18" localSheetId="22"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localSheetId="41" hidden="1">#REF!</definedName>
    <definedName name="BLPH18" localSheetId="43" hidden="1">#REF!</definedName>
    <definedName name="BLPH18" localSheetId="44" hidden="1">#REF!</definedName>
    <definedName name="BLPH18" localSheetId="45" hidden="1">#REF!</definedName>
    <definedName name="BLPH18" localSheetId="46" hidden="1">#REF!</definedName>
    <definedName name="BLPH18" localSheetId="51" hidden="1">#REF!</definedName>
    <definedName name="BLPH18" localSheetId="58" hidden="1">#REF!</definedName>
    <definedName name="BLPH18" localSheetId="59" hidden="1">#REF!</definedName>
    <definedName name="BLPH18" localSheetId="60" hidden="1">#REF!</definedName>
    <definedName name="BLPH18" localSheetId="2" hidden="1">#REF!</definedName>
    <definedName name="BLPH18" hidden="1">#REF!</definedName>
    <definedName name="BLPH180" localSheetId="8" hidden="1">#REF!</definedName>
    <definedName name="BLPH180" localSheetId="23" hidden="1">#REF!</definedName>
    <definedName name="BLPH180" localSheetId="25" hidden="1">#REF!</definedName>
    <definedName name="BLPH180" localSheetId="21" hidden="1">#REF!</definedName>
    <definedName name="BLPH180" localSheetId="22"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localSheetId="41" hidden="1">#REF!</definedName>
    <definedName name="BLPH180" localSheetId="43" hidden="1">#REF!</definedName>
    <definedName name="BLPH180" localSheetId="44" hidden="1">#REF!</definedName>
    <definedName name="BLPH180" localSheetId="45" hidden="1">#REF!</definedName>
    <definedName name="BLPH180" localSheetId="46" hidden="1">#REF!</definedName>
    <definedName name="BLPH180" localSheetId="51" hidden="1">#REF!</definedName>
    <definedName name="BLPH180" localSheetId="58" hidden="1">#REF!</definedName>
    <definedName name="BLPH180" localSheetId="59" hidden="1">#REF!</definedName>
    <definedName name="BLPH180" localSheetId="60" hidden="1">#REF!</definedName>
    <definedName name="BLPH180" localSheetId="2" hidden="1">#REF!</definedName>
    <definedName name="BLPH180" hidden="1">#REF!</definedName>
    <definedName name="BLPH181" localSheetId="8" hidden="1">#REF!</definedName>
    <definedName name="BLPH181" localSheetId="23" hidden="1">#REF!</definedName>
    <definedName name="BLPH181" localSheetId="25" hidden="1">#REF!</definedName>
    <definedName name="BLPH181" localSheetId="21" hidden="1">#REF!</definedName>
    <definedName name="BLPH181" localSheetId="22"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localSheetId="41" hidden="1">#REF!</definedName>
    <definedName name="BLPH181" localSheetId="43" hidden="1">#REF!</definedName>
    <definedName name="BLPH181" localSheetId="44" hidden="1">#REF!</definedName>
    <definedName name="BLPH181" localSheetId="45" hidden="1">#REF!</definedName>
    <definedName name="BLPH181" localSheetId="46" hidden="1">#REF!</definedName>
    <definedName name="BLPH181" localSheetId="51" hidden="1">#REF!</definedName>
    <definedName name="BLPH181" localSheetId="58" hidden="1">#REF!</definedName>
    <definedName name="BLPH181" localSheetId="59" hidden="1">#REF!</definedName>
    <definedName name="BLPH181" localSheetId="60" hidden="1">#REF!</definedName>
    <definedName name="BLPH181" localSheetId="2" hidden="1">#REF!</definedName>
    <definedName name="BLPH181" hidden="1">#REF!</definedName>
    <definedName name="BLPH182" localSheetId="8" hidden="1">#REF!</definedName>
    <definedName name="BLPH182" localSheetId="23" hidden="1">#REF!</definedName>
    <definedName name="BLPH182" localSheetId="25" hidden="1">#REF!</definedName>
    <definedName name="BLPH182" localSheetId="21" hidden="1">#REF!</definedName>
    <definedName name="BLPH182" localSheetId="22"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localSheetId="41" hidden="1">#REF!</definedName>
    <definedName name="BLPH182" localSheetId="43" hidden="1">#REF!</definedName>
    <definedName name="BLPH182" localSheetId="44" hidden="1">#REF!</definedName>
    <definedName name="BLPH182" localSheetId="45" hidden="1">#REF!</definedName>
    <definedName name="BLPH182" localSheetId="46" hidden="1">#REF!</definedName>
    <definedName name="BLPH182" localSheetId="51" hidden="1">#REF!</definedName>
    <definedName name="BLPH182" localSheetId="58" hidden="1">#REF!</definedName>
    <definedName name="BLPH182" localSheetId="59" hidden="1">#REF!</definedName>
    <definedName name="BLPH182" localSheetId="60" hidden="1">#REF!</definedName>
    <definedName name="BLPH182" localSheetId="2" hidden="1">#REF!</definedName>
    <definedName name="BLPH182" hidden="1">#REF!</definedName>
    <definedName name="BLPH183" localSheetId="8" hidden="1">#REF!</definedName>
    <definedName name="BLPH183" localSheetId="23" hidden="1">#REF!</definedName>
    <definedName name="BLPH183" localSheetId="25" hidden="1">#REF!</definedName>
    <definedName name="BLPH183" localSheetId="21" hidden="1">#REF!</definedName>
    <definedName name="BLPH183" localSheetId="22"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localSheetId="41" hidden="1">#REF!</definedName>
    <definedName name="BLPH183" localSheetId="43" hidden="1">#REF!</definedName>
    <definedName name="BLPH183" localSheetId="44" hidden="1">#REF!</definedName>
    <definedName name="BLPH183" localSheetId="45" hidden="1">#REF!</definedName>
    <definedName name="BLPH183" localSheetId="46" hidden="1">#REF!</definedName>
    <definedName name="BLPH183" localSheetId="51" hidden="1">#REF!</definedName>
    <definedName name="BLPH183" localSheetId="58" hidden="1">#REF!</definedName>
    <definedName name="BLPH183" localSheetId="59" hidden="1">#REF!</definedName>
    <definedName name="BLPH183" localSheetId="60" hidden="1">#REF!</definedName>
    <definedName name="BLPH183" localSheetId="2" hidden="1">#REF!</definedName>
    <definedName name="BLPH183" hidden="1">#REF!</definedName>
    <definedName name="BLPH184" localSheetId="8" hidden="1">#REF!</definedName>
    <definedName name="BLPH184" localSheetId="23" hidden="1">#REF!</definedName>
    <definedName name="BLPH184" localSheetId="25" hidden="1">#REF!</definedName>
    <definedName name="BLPH184" localSheetId="21" hidden="1">#REF!</definedName>
    <definedName name="BLPH184" localSheetId="22"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localSheetId="41" hidden="1">#REF!</definedName>
    <definedName name="BLPH184" localSheetId="43" hidden="1">#REF!</definedName>
    <definedName name="BLPH184" localSheetId="44" hidden="1">#REF!</definedName>
    <definedName name="BLPH184" localSheetId="45" hidden="1">#REF!</definedName>
    <definedName name="BLPH184" localSheetId="46" hidden="1">#REF!</definedName>
    <definedName name="BLPH184" localSheetId="51" hidden="1">#REF!</definedName>
    <definedName name="BLPH184" localSheetId="58" hidden="1">#REF!</definedName>
    <definedName name="BLPH184" localSheetId="59" hidden="1">#REF!</definedName>
    <definedName name="BLPH184" localSheetId="60" hidden="1">#REF!</definedName>
    <definedName name="BLPH184" localSheetId="2" hidden="1">#REF!</definedName>
    <definedName name="BLPH184" hidden="1">#REF!</definedName>
    <definedName name="BLPH185" localSheetId="8" hidden="1">#REF!</definedName>
    <definedName name="BLPH185" localSheetId="23" hidden="1">#REF!</definedName>
    <definedName name="BLPH185" localSheetId="25" hidden="1">#REF!</definedName>
    <definedName name="BLPH185" localSheetId="21" hidden="1">#REF!</definedName>
    <definedName name="BLPH185" localSheetId="22"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localSheetId="41" hidden="1">#REF!</definedName>
    <definedName name="BLPH185" localSheetId="43" hidden="1">#REF!</definedName>
    <definedName name="BLPH185" localSheetId="44" hidden="1">#REF!</definedName>
    <definedName name="BLPH185" localSheetId="45" hidden="1">#REF!</definedName>
    <definedName name="BLPH185" localSheetId="46" hidden="1">#REF!</definedName>
    <definedName name="BLPH185" localSheetId="51" hidden="1">#REF!</definedName>
    <definedName name="BLPH185" localSheetId="58" hidden="1">#REF!</definedName>
    <definedName name="BLPH185" localSheetId="59" hidden="1">#REF!</definedName>
    <definedName name="BLPH185" localSheetId="60" hidden="1">#REF!</definedName>
    <definedName name="BLPH185" localSheetId="2" hidden="1">#REF!</definedName>
    <definedName name="BLPH185" hidden="1">#REF!</definedName>
    <definedName name="BLPH186" localSheetId="8" hidden="1">#REF!</definedName>
    <definedName name="BLPH186" localSheetId="23" hidden="1">#REF!</definedName>
    <definedName name="BLPH186" localSheetId="25" hidden="1">#REF!</definedName>
    <definedName name="BLPH186" localSheetId="21" hidden="1">#REF!</definedName>
    <definedName name="BLPH186" localSheetId="22"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localSheetId="41" hidden="1">#REF!</definedName>
    <definedName name="BLPH186" localSheetId="43" hidden="1">#REF!</definedName>
    <definedName name="BLPH186" localSheetId="44" hidden="1">#REF!</definedName>
    <definedName name="BLPH186" localSheetId="45" hidden="1">#REF!</definedName>
    <definedName name="BLPH186" localSheetId="46" hidden="1">#REF!</definedName>
    <definedName name="BLPH186" localSheetId="51" hidden="1">#REF!</definedName>
    <definedName name="BLPH186" localSheetId="58" hidden="1">#REF!</definedName>
    <definedName name="BLPH186" localSheetId="59" hidden="1">#REF!</definedName>
    <definedName name="BLPH186" localSheetId="60" hidden="1">#REF!</definedName>
    <definedName name="BLPH186" localSheetId="2" hidden="1">#REF!</definedName>
    <definedName name="BLPH186" hidden="1">#REF!</definedName>
    <definedName name="BLPH187" localSheetId="8" hidden="1">#REF!</definedName>
    <definedName name="BLPH187" localSheetId="23" hidden="1">#REF!</definedName>
    <definedName name="BLPH187" localSheetId="25" hidden="1">#REF!</definedName>
    <definedName name="BLPH187" localSheetId="21" hidden="1">#REF!</definedName>
    <definedName name="BLPH187" localSheetId="22"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localSheetId="41" hidden="1">#REF!</definedName>
    <definedName name="BLPH187" localSheetId="43" hidden="1">#REF!</definedName>
    <definedName name="BLPH187" localSheetId="44" hidden="1">#REF!</definedName>
    <definedName name="BLPH187" localSheetId="45" hidden="1">#REF!</definedName>
    <definedName name="BLPH187" localSheetId="46" hidden="1">#REF!</definedName>
    <definedName name="BLPH187" localSheetId="51" hidden="1">#REF!</definedName>
    <definedName name="BLPH187" localSheetId="58" hidden="1">#REF!</definedName>
    <definedName name="BLPH187" localSheetId="59" hidden="1">#REF!</definedName>
    <definedName name="BLPH187" localSheetId="60" hidden="1">#REF!</definedName>
    <definedName name="BLPH187" localSheetId="2" hidden="1">#REF!</definedName>
    <definedName name="BLPH187" hidden="1">#REF!</definedName>
    <definedName name="BLPH188" localSheetId="8" hidden="1">#REF!</definedName>
    <definedName name="BLPH188" localSheetId="23" hidden="1">#REF!</definedName>
    <definedName name="BLPH188" localSheetId="25" hidden="1">#REF!</definedName>
    <definedName name="BLPH188" localSheetId="21" hidden="1">#REF!</definedName>
    <definedName name="BLPH188" localSheetId="22"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localSheetId="41" hidden="1">#REF!</definedName>
    <definedName name="BLPH188" localSheetId="43" hidden="1">#REF!</definedName>
    <definedName name="BLPH188" localSheetId="44" hidden="1">#REF!</definedName>
    <definedName name="BLPH188" localSheetId="45" hidden="1">#REF!</definedName>
    <definedName name="BLPH188" localSheetId="46" hidden="1">#REF!</definedName>
    <definedName name="BLPH188" localSheetId="51" hidden="1">#REF!</definedName>
    <definedName name="BLPH188" localSheetId="58" hidden="1">#REF!</definedName>
    <definedName name="BLPH188" localSheetId="59" hidden="1">#REF!</definedName>
    <definedName name="BLPH188" localSheetId="60" hidden="1">#REF!</definedName>
    <definedName name="BLPH188" localSheetId="2" hidden="1">#REF!</definedName>
    <definedName name="BLPH188" hidden="1">#REF!</definedName>
    <definedName name="BLPH189" localSheetId="8" hidden="1">#REF!</definedName>
    <definedName name="BLPH189" localSheetId="23" hidden="1">#REF!</definedName>
    <definedName name="BLPH189" localSheetId="25" hidden="1">#REF!</definedName>
    <definedName name="BLPH189" localSheetId="21" hidden="1">#REF!</definedName>
    <definedName name="BLPH189" localSheetId="22"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localSheetId="41" hidden="1">#REF!</definedName>
    <definedName name="BLPH189" localSheetId="43" hidden="1">#REF!</definedName>
    <definedName name="BLPH189" localSheetId="44" hidden="1">#REF!</definedName>
    <definedName name="BLPH189" localSheetId="45" hidden="1">#REF!</definedName>
    <definedName name="BLPH189" localSheetId="46" hidden="1">#REF!</definedName>
    <definedName name="BLPH189" localSheetId="51" hidden="1">#REF!</definedName>
    <definedName name="BLPH189" localSheetId="58" hidden="1">#REF!</definedName>
    <definedName name="BLPH189" localSheetId="59" hidden="1">#REF!</definedName>
    <definedName name="BLPH189" localSheetId="60" hidden="1">#REF!</definedName>
    <definedName name="BLPH189" localSheetId="2" hidden="1">#REF!</definedName>
    <definedName name="BLPH189" hidden="1">#REF!</definedName>
    <definedName name="BLPH19" localSheetId="8" hidden="1">#REF!</definedName>
    <definedName name="BLPH19" localSheetId="23" hidden="1">#REF!</definedName>
    <definedName name="BLPH19" localSheetId="25" hidden="1">#REF!</definedName>
    <definedName name="BLPH19" localSheetId="21" hidden="1">#REF!</definedName>
    <definedName name="BLPH19" localSheetId="22"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localSheetId="41" hidden="1">#REF!</definedName>
    <definedName name="BLPH19" localSheetId="43" hidden="1">#REF!</definedName>
    <definedName name="BLPH19" localSheetId="44" hidden="1">#REF!</definedName>
    <definedName name="BLPH19" localSheetId="45" hidden="1">#REF!</definedName>
    <definedName name="BLPH19" localSheetId="46" hidden="1">#REF!</definedName>
    <definedName name="BLPH19" localSheetId="51" hidden="1">#REF!</definedName>
    <definedName name="BLPH19" localSheetId="58" hidden="1">#REF!</definedName>
    <definedName name="BLPH19" localSheetId="59" hidden="1">#REF!</definedName>
    <definedName name="BLPH19" localSheetId="60" hidden="1">#REF!</definedName>
    <definedName name="BLPH19" localSheetId="2" hidden="1">#REF!</definedName>
    <definedName name="BLPH19" hidden="1">#REF!</definedName>
    <definedName name="BLPH190" localSheetId="8" hidden="1">#REF!</definedName>
    <definedName name="BLPH190" localSheetId="23" hidden="1">#REF!</definedName>
    <definedName name="BLPH190" localSheetId="25" hidden="1">#REF!</definedName>
    <definedName name="BLPH190" localSheetId="21" hidden="1">#REF!</definedName>
    <definedName name="BLPH190" localSheetId="22"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localSheetId="41" hidden="1">#REF!</definedName>
    <definedName name="BLPH190" localSheetId="43" hidden="1">#REF!</definedName>
    <definedName name="BLPH190" localSheetId="44" hidden="1">#REF!</definedName>
    <definedName name="BLPH190" localSheetId="45" hidden="1">#REF!</definedName>
    <definedName name="BLPH190" localSheetId="46" hidden="1">#REF!</definedName>
    <definedName name="BLPH190" localSheetId="51" hidden="1">#REF!</definedName>
    <definedName name="BLPH190" localSheetId="58" hidden="1">#REF!</definedName>
    <definedName name="BLPH190" localSheetId="59" hidden="1">#REF!</definedName>
    <definedName name="BLPH190" localSheetId="60" hidden="1">#REF!</definedName>
    <definedName name="BLPH190" localSheetId="2" hidden="1">#REF!</definedName>
    <definedName name="BLPH190" hidden="1">#REF!</definedName>
    <definedName name="BLPH191" localSheetId="8" hidden="1">#REF!</definedName>
    <definedName name="BLPH191" localSheetId="23" hidden="1">#REF!</definedName>
    <definedName name="BLPH191" localSheetId="25" hidden="1">#REF!</definedName>
    <definedName name="BLPH191" localSheetId="21" hidden="1">#REF!</definedName>
    <definedName name="BLPH191" localSheetId="22"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localSheetId="41" hidden="1">#REF!</definedName>
    <definedName name="BLPH191" localSheetId="43" hidden="1">#REF!</definedName>
    <definedName name="BLPH191" localSheetId="44" hidden="1">#REF!</definedName>
    <definedName name="BLPH191" localSheetId="45" hidden="1">#REF!</definedName>
    <definedName name="BLPH191" localSheetId="46" hidden="1">#REF!</definedName>
    <definedName name="BLPH191" localSheetId="51" hidden="1">#REF!</definedName>
    <definedName name="BLPH191" localSheetId="58" hidden="1">#REF!</definedName>
    <definedName name="BLPH191" localSheetId="59" hidden="1">#REF!</definedName>
    <definedName name="BLPH191" localSheetId="60" hidden="1">#REF!</definedName>
    <definedName name="BLPH191" localSheetId="2" hidden="1">#REF!</definedName>
    <definedName name="BLPH191" hidden="1">#REF!</definedName>
    <definedName name="BLPH192" localSheetId="8" hidden="1">#REF!</definedName>
    <definedName name="BLPH192" localSheetId="23" hidden="1">#REF!</definedName>
    <definedName name="BLPH192" localSheetId="25" hidden="1">#REF!</definedName>
    <definedName name="BLPH192" localSheetId="21" hidden="1">#REF!</definedName>
    <definedName name="BLPH192" localSheetId="22"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localSheetId="41" hidden="1">#REF!</definedName>
    <definedName name="BLPH192" localSheetId="43" hidden="1">#REF!</definedName>
    <definedName name="BLPH192" localSheetId="44" hidden="1">#REF!</definedName>
    <definedName name="BLPH192" localSheetId="45" hidden="1">#REF!</definedName>
    <definedName name="BLPH192" localSheetId="46" hidden="1">#REF!</definedName>
    <definedName name="BLPH192" localSheetId="51" hidden="1">#REF!</definedName>
    <definedName name="BLPH192" localSheetId="58" hidden="1">#REF!</definedName>
    <definedName name="BLPH192" localSheetId="59" hidden="1">#REF!</definedName>
    <definedName name="BLPH192" localSheetId="60" hidden="1">#REF!</definedName>
    <definedName name="BLPH192" localSheetId="2" hidden="1">#REF!</definedName>
    <definedName name="BLPH192" hidden="1">#REF!</definedName>
    <definedName name="BLPH193" localSheetId="8" hidden="1">#REF!</definedName>
    <definedName name="BLPH193" localSheetId="23" hidden="1">#REF!</definedName>
    <definedName name="BLPH193" localSheetId="25" hidden="1">#REF!</definedName>
    <definedName name="BLPH193" localSheetId="21" hidden="1">#REF!</definedName>
    <definedName name="BLPH193" localSheetId="22"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localSheetId="41" hidden="1">#REF!</definedName>
    <definedName name="BLPH193" localSheetId="43" hidden="1">#REF!</definedName>
    <definedName name="BLPH193" localSheetId="44" hidden="1">#REF!</definedName>
    <definedName name="BLPH193" localSheetId="45" hidden="1">#REF!</definedName>
    <definedName name="BLPH193" localSheetId="46" hidden="1">#REF!</definedName>
    <definedName name="BLPH193" localSheetId="51" hidden="1">#REF!</definedName>
    <definedName name="BLPH193" localSheetId="58" hidden="1">#REF!</definedName>
    <definedName name="BLPH193" localSheetId="59" hidden="1">#REF!</definedName>
    <definedName name="BLPH193" localSheetId="60" hidden="1">#REF!</definedName>
    <definedName name="BLPH193" localSheetId="2" hidden="1">#REF!</definedName>
    <definedName name="BLPH193" hidden="1">#REF!</definedName>
    <definedName name="BLPH194" localSheetId="8" hidden="1">#REF!</definedName>
    <definedName name="BLPH194" localSheetId="23" hidden="1">#REF!</definedName>
    <definedName name="BLPH194" localSheetId="25" hidden="1">#REF!</definedName>
    <definedName name="BLPH194" localSheetId="21" hidden="1">#REF!</definedName>
    <definedName name="BLPH194" localSheetId="22"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localSheetId="41" hidden="1">#REF!</definedName>
    <definedName name="BLPH194" localSheetId="43" hidden="1">#REF!</definedName>
    <definedName name="BLPH194" localSheetId="44" hidden="1">#REF!</definedName>
    <definedName name="BLPH194" localSheetId="45" hidden="1">#REF!</definedName>
    <definedName name="BLPH194" localSheetId="46" hidden="1">#REF!</definedName>
    <definedName name="BLPH194" localSheetId="51" hidden="1">#REF!</definedName>
    <definedName name="BLPH194" localSheetId="58" hidden="1">#REF!</definedName>
    <definedName name="BLPH194" localSheetId="59" hidden="1">#REF!</definedName>
    <definedName name="BLPH194" localSheetId="60" hidden="1">#REF!</definedName>
    <definedName name="BLPH194" localSheetId="2" hidden="1">#REF!</definedName>
    <definedName name="BLPH194" hidden="1">#REF!</definedName>
    <definedName name="BLPH195" localSheetId="8" hidden="1">#REF!</definedName>
    <definedName name="BLPH195" localSheetId="23" hidden="1">#REF!</definedName>
    <definedName name="BLPH195" localSheetId="25" hidden="1">#REF!</definedName>
    <definedName name="BLPH195" localSheetId="21" hidden="1">#REF!</definedName>
    <definedName name="BLPH195" localSheetId="22"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localSheetId="41" hidden="1">#REF!</definedName>
    <definedName name="BLPH195" localSheetId="43" hidden="1">#REF!</definedName>
    <definedName name="BLPH195" localSheetId="44" hidden="1">#REF!</definedName>
    <definedName name="BLPH195" localSheetId="45" hidden="1">#REF!</definedName>
    <definedName name="BLPH195" localSheetId="46" hidden="1">#REF!</definedName>
    <definedName name="BLPH195" localSheetId="51" hidden="1">#REF!</definedName>
    <definedName name="BLPH195" localSheetId="58" hidden="1">#REF!</definedName>
    <definedName name="BLPH195" localSheetId="59" hidden="1">#REF!</definedName>
    <definedName name="BLPH195" localSheetId="60" hidden="1">#REF!</definedName>
    <definedName name="BLPH195" localSheetId="2" hidden="1">#REF!</definedName>
    <definedName name="BLPH195" hidden="1">#REF!</definedName>
    <definedName name="BLPH196" localSheetId="8" hidden="1">#REF!</definedName>
    <definedName name="BLPH196" localSheetId="23" hidden="1">#REF!</definedName>
    <definedName name="BLPH196" localSheetId="25" hidden="1">#REF!</definedName>
    <definedName name="BLPH196" localSheetId="21" hidden="1">#REF!</definedName>
    <definedName name="BLPH196" localSheetId="22"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localSheetId="41" hidden="1">#REF!</definedName>
    <definedName name="BLPH196" localSheetId="43" hidden="1">#REF!</definedName>
    <definedName name="BLPH196" localSheetId="44" hidden="1">#REF!</definedName>
    <definedName name="BLPH196" localSheetId="45" hidden="1">#REF!</definedName>
    <definedName name="BLPH196" localSheetId="46" hidden="1">#REF!</definedName>
    <definedName name="BLPH196" localSheetId="51" hidden="1">#REF!</definedName>
    <definedName name="BLPH196" localSheetId="58" hidden="1">#REF!</definedName>
    <definedName name="BLPH196" localSheetId="59" hidden="1">#REF!</definedName>
    <definedName name="BLPH196" localSheetId="60" hidden="1">#REF!</definedName>
    <definedName name="BLPH196" localSheetId="2" hidden="1">#REF!</definedName>
    <definedName name="BLPH196" hidden="1">#REF!</definedName>
    <definedName name="BLPH197" localSheetId="8" hidden="1">#REF!</definedName>
    <definedName name="BLPH197" localSheetId="23" hidden="1">#REF!</definedName>
    <definedName name="BLPH197" localSheetId="25" hidden="1">#REF!</definedName>
    <definedName name="BLPH197" localSheetId="21" hidden="1">#REF!</definedName>
    <definedName name="BLPH197" localSheetId="22"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localSheetId="41" hidden="1">#REF!</definedName>
    <definedName name="BLPH197" localSheetId="43" hidden="1">#REF!</definedName>
    <definedName name="BLPH197" localSheetId="44" hidden="1">#REF!</definedName>
    <definedName name="BLPH197" localSheetId="45" hidden="1">#REF!</definedName>
    <definedName name="BLPH197" localSheetId="46" hidden="1">#REF!</definedName>
    <definedName name="BLPH197" localSheetId="51" hidden="1">#REF!</definedName>
    <definedName name="BLPH197" localSheetId="58" hidden="1">#REF!</definedName>
    <definedName name="BLPH197" localSheetId="59" hidden="1">#REF!</definedName>
    <definedName name="BLPH197" localSheetId="60" hidden="1">#REF!</definedName>
    <definedName name="BLPH197" localSheetId="2" hidden="1">#REF!</definedName>
    <definedName name="BLPH197" hidden="1">#REF!</definedName>
    <definedName name="BLPH198" localSheetId="8" hidden="1">#REF!</definedName>
    <definedName name="BLPH198" localSheetId="23" hidden="1">#REF!</definedName>
    <definedName name="BLPH198" localSheetId="25" hidden="1">#REF!</definedName>
    <definedName name="BLPH198" localSheetId="21" hidden="1">#REF!</definedName>
    <definedName name="BLPH198" localSheetId="22"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localSheetId="41" hidden="1">#REF!</definedName>
    <definedName name="BLPH198" localSheetId="43" hidden="1">#REF!</definedName>
    <definedName name="BLPH198" localSheetId="44" hidden="1">#REF!</definedName>
    <definedName name="BLPH198" localSheetId="45" hidden="1">#REF!</definedName>
    <definedName name="BLPH198" localSheetId="46" hidden="1">#REF!</definedName>
    <definedName name="BLPH198" localSheetId="51" hidden="1">#REF!</definedName>
    <definedName name="BLPH198" localSheetId="58" hidden="1">#REF!</definedName>
    <definedName name="BLPH198" localSheetId="59" hidden="1">#REF!</definedName>
    <definedName name="BLPH198" localSheetId="60" hidden="1">#REF!</definedName>
    <definedName name="BLPH198" localSheetId="2" hidden="1">#REF!</definedName>
    <definedName name="BLPH198" hidden="1">#REF!</definedName>
    <definedName name="BLPH199" localSheetId="8" hidden="1">#REF!</definedName>
    <definedName name="BLPH199" localSheetId="23" hidden="1">#REF!</definedName>
    <definedName name="BLPH199" localSheetId="25" hidden="1">#REF!</definedName>
    <definedName name="BLPH199" localSheetId="21" hidden="1">#REF!</definedName>
    <definedName name="BLPH199" localSheetId="22"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localSheetId="41" hidden="1">#REF!</definedName>
    <definedName name="BLPH199" localSheetId="43" hidden="1">#REF!</definedName>
    <definedName name="BLPH199" localSheetId="44" hidden="1">#REF!</definedName>
    <definedName name="BLPH199" localSheetId="45" hidden="1">#REF!</definedName>
    <definedName name="BLPH199" localSheetId="46" hidden="1">#REF!</definedName>
    <definedName name="BLPH199" localSheetId="51" hidden="1">#REF!</definedName>
    <definedName name="BLPH199" localSheetId="58" hidden="1">#REF!</definedName>
    <definedName name="BLPH199" localSheetId="59" hidden="1">#REF!</definedName>
    <definedName name="BLPH199" localSheetId="60" hidden="1">#REF!</definedName>
    <definedName name="BLPH199" localSheetId="2" hidden="1">#REF!</definedName>
    <definedName name="BLPH199" hidden="1">#REF!</definedName>
    <definedName name="BLPH2" localSheetId="8" hidden="1">[5]Sheet2!#REF!</definedName>
    <definedName name="BLPH2" localSheetId="23" hidden="1">[5]Sheet2!#REF!</definedName>
    <definedName name="BLPH2" localSheetId="25" hidden="1">[5]Sheet2!#REF!</definedName>
    <definedName name="BLPH2" localSheetId="28" hidden="1">[5]Sheet2!#REF!</definedName>
    <definedName name="BLPH2" localSheetId="21" hidden="1">[5]Sheet2!#REF!</definedName>
    <definedName name="BLPH2" localSheetId="22" hidden="1">[5]Sheet2!#REF!</definedName>
    <definedName name="BLPH2" localSheetId="37" hidden="1">[5]Sheet2!#REF!</definedName>
    <definedName name="BLPH2" localSheetId="38" hidden="1">[5]Sheet2!#REF!</definedName>
    <definedName name="BLPH2" localSheetId="39" hidden="1">[5]Sheet2!#REF!</definedName>
    <definedName name="BLPH2" localSheetId="40" hidden="1">[5]Sheet2!#REF!</definedName>
    <definedName name="BLPH2" localSheetId="41" hidden="1">[5]Sheet2!#REF!</definedName>
    <definedName name="BLPH2" localSheetId="44" hidden="1">[5]Sheet2!#REF!</definedName>
    <definedName name="BLPH2" localSheetId="45" hidden="1">[5]Sheet2!#REF!</definedName>
    <definedName name="BLPH2" localSheetId="47" hidden="1">[5]Sheet2!#REF!</definedName>
    <definedName name="BLPH2" localSheetId="51" hidden="1">[5]Sheet2!#REF!</definedName>
    <definedName name="BLPH2" localSheetId="58" hidden="1">[5]Sheet2!#REF!</definedName>
    <definedName name="BLPH2" localSheetId="59" hidden="1">[5]Sheet2!#REF!</definedName>
    <definedName name="BLPH2" localSheetId="2" hidden="1">[5]Sheet2!#REF!</definedName>
    <definedName name="BLPH2" hidden="1">[5]Sheet2!#REF!</definedName>
    <definedName name="BLPH20" localSheetId="7" hidden="1">#REF!</definedName>
    <definedName name="BLPH20" localSheetId="8" hidden="1">#REF!</definedName>
    <definedName name="BLPH20" localSheetId="15" hidden="1">#REF!</definedName>
    <definedName name="BLPH20" localSheetId="23" hidden="1">#REF!</definedName>
    <definedName name="BLPH20" localSheetId="25" hidden="1">#REF!</definedName>
    <definedName name="BLPH20" localSheetId="28" hidden="1">#REF!</definedName>
    <definedName name="BLPH20" localSheetId="21" hidden="1">#REF!</definedName>
    <definedName name="BLPH20" localSheetId="22" hidden="1">#REF!</definedName>
    <definedName name="BLPH20" localSheetId="32"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localSheetId="41" hidden="1">#REF!</definedName>
    <definedName name="BLPH20" localSheetId="43" hidden="1">#REF!</definedName>
    <definedName name="BLPH20" localSheetId="44" hidden="1">#REF!</definedName>
    <definedName name="BLPH20" localSheetId="45" hidden="1">#REF!</definedName>
    <definedName name="BLPH20" localSheetId="46" hidden="1">#REF!</definedName>
    <definedName name="BLPH20" localSheetId="50" hidden="1">#REF!</definedName>
    <definedName name="BLPH20" localSheetId="51" hidden="1">#REF!</definedName>
    <definedName name="BLPH20" localSheetId="55" hidden="1">#REF!</definedName>
    <definedName name="BLPH20" localSheetId="57" hidden="1">#REF!</definedName>
    <definedName name="BLPH20" localSheetId="58" hidden="1">#REF!</definedName>
    <definedName name="BLPH20" localSheetId="59" hidden="1">#REF!</definedName>
    <definedName name="BLPH20" localSheetId="60" hidden="1">#REF!</definedName>
    <definedName name="BLPH20" localSheetId="61" hidden="1">#REF!</definedName>
    <definedName name="BLPH20" localSheetId="2" hidden="1">#REF!</definedName>
    <definedName name="BLPH20" hidden="1">#REF!</definedName>
    <definedName name="BLPH200" localSheetId="8" hidden="1">#REF!</definedName>
    <definedName name="BLPH200" localSheetId="15" hidden="1">#REF!</definedName>
    <definedName name="BLPH200" localSheetId="23" hidden="1">#REF!</definedName>
    <definedName name="BLPH200" localSheetId="25" hidden="1">#REF!</definedName>
    <definedName name="BLPH200" localSheetId="21" hidden="1">#REF!</definedName>
    <definedName name="BLPH200" localSheetId="22"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localSheetId="41" hidden="1">#REF!</definedName>
    <definedName name="BLPH200" localSheetId="43" hidden="1">#REF!</definedName>
    <definedName name="BLPH200" localSheetId="44" hidden="1">#REF!</definedName>
    <definedName name="BLPH200" localSheetId="45" hidden="1">#REF!</definedName>
    <definedName name="BLPH200" localSheetId="46" hidden="1">#REF!</definedName>
    <definedName name="BLPH200" localSheetId="50" hidden="1">#REF!</definedName>
    <definedName name="BLPH200" localSheetId="51" hidden="1">#REF!</definedName>
    <definedName name="BLPH200" localSheetId="55" hidden="1">#REF!</definedName>
    <definedName name="BLPH200" localSheetId="57" hidden="1">#REF!</definedName>
    <definedName name="BLPH200" localSheetId="58" hidden="1">#REF!</definedName>
    <definedName name="BLPH200" localSheetId="59" hidden="1">#REF!</definedName>
    <definedName name="BLPH200" localSheetId="60" hidden="1">#REF!</definedName>
    <definedName name="BLPH200" localSheetId="61" hidden="1">#REF!</definedName>
    <definedName name="BLPH200" localSheetId="2" hidden="1">#REF!</definedName>
    <definedName name="BLPH200" hidden="1">#REF!</definedName>
    <definedName name="BLPH201" localSheetId="8" hidden="1">#REF!</definedName>
    <definedName name="BLPH201" localSheetId="15" hidden="1">#REF!</definedName>
    <definedName name="BLPH201" localSheetId="23" hidden="1">#REF!</definedName>
    <definedName name="BLPH201" localSheetId="25" hidden="1">#REF!</definedName>
    <definedName name="BLPH201" localSheetId="21" hidden="1">#REF!</definedName>
    <definedName name="BLPH201" localSheetId="22"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localSheetId="41" hidden="1">#REF!</definedName>
    <definedName name="BLPH201" localSheetId="43" hidden="1">#REF!</definedName>
    <definedName name="BLPH201" localSheetId="44" hidden="1">#REF!</definedName>
    <definedName name="BLPH201" localSheetId="45" hidden="1">#REF!</definedName>
    <definedName name="BLPH201" localSheetId="46" hidden="1">#REF!</definedName>
    <definedName name="BLPH201" localSheetId="50" hidden="1">#REF!</definedName>
    <definedName name="BLPH201" localSheetId="51" hidden="1">#REF!</definedName>
    <definedName name="BLPH201" localSheetId="55" hidden="1">#REF!</definedName>
    <definedName name="BLPH201" localSheetId="57" hidden="1">#REF!</definedName>
    <definedName name="BLPH201" localSheetId="58" hidden="1">#REF!</definedName>
    <definedName name="BLPH201" localSheetId="59" hidden="1">#REF!</definedName>
    <definedName name="BLPH201" localSheetId="60" hidden="1">#REF!</definedName>
    <definedName name="BLPH201" localSheetId="61" hidden="1">#REF!</definedName>
    <definedName name="BLPH201" localSheetId="2" hidden="1">#REF!</definedName>
    <definedName name="BLPH201" hidden="1">#REF!</definedName>
    <definedName name="BLPH202" localSheetId="8" hidden="1">#REF!</definedName>
    <definedName name="BLPH202" localSheetId="23" hidden="1">#REF!</definedName>
    <definedName name="BLPH202" localSheetId="25" hidden="1">#REF!</definedName>
    <definedName name="BLPH202" localSheetId="21" hidden="1">#REF!</definedName>
    <definedName name="BLPH202" localSheetId="22"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localSheetId="41" hidden="1">#REF!</definedName>
    <definedName name="BLPH202" localSheetId="43" hidden="1">#REF!</definedName>
    <definedName name="BLPH202" localSheetId="44" hidden="1">#REF!</definedName>
    <definedName name="BLPH202" localSheetId="45" hidden="1">#REF!</definedName>
    <definedName name="BLPH202" localSheetId="46" hidden="1">#REF!</definedName>
    <definedName name="BLPH202" localSheetId="51" hidden="1">#REF!</definedName>
    <definedName name="BLPH202" localSheetId="58" hidden="1">#REF!</definedName>
    <definedName name="BLPH202" localSheetId="59" hidden="1">#REF!</definedName>
    <definedName name="BLPH202" localSheetId="60" hidden="1">#REF!</definedName>
    <definedName name="BLPH202" localSheetId="2" hidden="1">#REF!</definedName>
    <definedName name="BLPH202" hidden="1">#REF!</definedName>
    <definedName name="BLPH203" localSheetId="8" hidden="1">#REF!</definedName>
    <definedName name="BLPH203" localSheetId="23" hidden="1">#REF!</definedName>
    <definedName name="BLPH203" localSheetId="25" hidden="1">#REF!</definedName>
    <definedName name="BLPH203" localSheetId="21" hidden="1">#REF!</definedName>
    <definedName name="BLPH203" localSheetId="22"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localSheetId="41" hidden="1">#REF!</definedName>
    <definedName name="BLPH203" localSheetId="43" hidden="1">#REF!</definedName>
    <definedName name="BLPH203" localSheetId="44" hidden="1">#REF!</definedName>
    <definedName name="BLPH203" localSheetId="45" hidden="1">#REF!</definedName>
    <definedName name="BLPH203" localSheetId="46" hidden="1">#REF!</definedName>
    <definedName name="BLPH203" localSheetId="51" hidden="1">#REF!</definedName>
    <definedName name="BLPH203" localSheetId="58" hidden="1">#REF!</definedName>
    <definedName name="BLPH203" localSheetId="59" hidden="1">#REF!</definedName>
    <definedName name="BLPH203" localSheetId="60" hidden="1">#REF!</definedName>
    <definedName name="BLPH203" localSheetId="2" hidden="1">#REF!</definedName>
    <definedName name="BLPH203" hidden="1">#REF!</definedName>
    <definedName name="BLPH204" localSheetId="8" hidden="1">#REF!</definedName>
    <definedName name="BLPH204" localSheetId="23" hidden="1">#REF!</definedName>
    <definedName name="BLPH204" localSheetId="25" hidden="1">#REF!</definedName>
    <definedName name="BLPH204" localSheetId="21" hidden="1">#REF!</definedName>
    <definedName name="BLPH204" localSheetId="22"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localSheetId="41" hidden="1">#REF!</definedName>
    <definedName name="BLPH204" localSheetId="43" hidden="1">#REF!</definedName>
    <definedName name="BLPH204" localSheetId="44" hidden="1">#REF!</definedName>
    <definedName name="BLPH204" localSheetId="45" hidden="1">#REF!</definedName>
    <definedName name="BLPH204" localSheetId="46" hidden="1">#REF!</definedName>
    <definedName name="BLPH204" localSheetId="51" hidden="1">#REF!</definedName>
    <definedName name="BLPH204" localSheetId="58" hidden="1">#REF!</definedName>
    <definedName name="BLPH204" localSheetId="59" hidden="1">#REF!</definedName>
    <definedName name="BLPH204" localSheetId="60" hidden="1">#REF!</definedName>
    <definedName name="BLPH204" localSheetId="2" hidden="1">#REF!</definedName>
    <definedName name="BLPH204" hidden="1">#REF!</definedName>
    <definedName name="BLPH205" localSheetId="8" hidden="1">#REF!</definedName>
    <definedName name="BLPH205" localSheetId="23" hidden="1">#REF!</definedName>
    <definedName name="BLPH205" localSheetId="25" hidden="1">#REF!</definedName>
    <definedName name="BLPH205" localSheetId="21" hidden="1">#REF!</definedName>
    <definedName name="BLPH205" localSheetId="22"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localSheetId="41" hidden="1">#REF!</definedName>
    <definedName name="BLPH205" localSheetId="43" hidden="1">#REF!</definedName>
    <definedName name="BLPH205" localSheetId="44" hidden="1">#REF!</definedName>
    <definedName name="BLPH205" localSheetId="45" hidden="1">#REF!</definedName>
    <definedName name="BLPH205" localSheetId="46" hidden="1">#REF!</definedName>
    <definedName name="BLPH205" localSheetId="51" hidden="1">#REF!</definedName>
    <definedName name="BLPH205" localSheetId="58" hidden="1">#REF!</definedName>
    <definedName name="BLPH205" localSheetId="59" hidden="1">#REF!</definedName>
    <definedName name="BLPH205" localSheetId="60" hidden="1">#REF!</definedName>
    <definedName name="BLPH205" localSheetId="2" hidden="1">#REF!</definedName>
    <definedName name="BLPH205" hidden="1">#REF!</definedName>
    <definedName name="BLPH206" localSheetId="8" hidden="1">#REF!</definedName>
    <definedName name="BLPH206" localSheetId="23" hidden="1">#REF!</definedName>
    <definedName name="BLPH206" localSheetId="25" hidden="1">#REF!</definedName>
    <definedName name="BLPH206" localSheetId="21" hidden="1">#REF!</definedName>
    <definedName name="BLPH206" localSheetId="22"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localSheetId="41" hidden="1">#REF!</definedName>
    <definedName name="BLPH206" localSheetId="43" hidden="1">#REF!</definedName>
    <definedName name="BLPH206" localSheetId="44" hidden="1">#REF!</definedName>
    <definedName name="BLPH206" localSheetId="45" hidden="1">#REF!</definedName>
    <definedName name="BLPH206" localSheetId="46" hidden="1">#REF!</definedName>
    <definedName name="BLPH206" localSheetId="51" hidden="1">#REF!</definedName>
    <definedName name="BLPH206" localSheetId="58" hidden="1">#REF!</definedName>
    <definedName name="BLPH206" localSheetId="59" hidden="1">#REF!</definedName>
    <definedName name="BLPH206" localSheetId="60" hidden="1">#REF!</definedName>
    <definedName name="BLPH206" localSheetId="2" hidden="1">#REF!</definedName>
    <definedName name="BLPH206" hidden="1">#REF!</definedName>
    <definedName name="BLPH207" localSheetId="8" hidden="1">#REF!</definedName>
    <definedName name="BLPH207" localSheetId="23" hidden="1">#REF!</definedName>
    <definedName name="BLPH207" localSheetId="25" hidden="1">#REF!</definedName>
    <definedName name="BLPH207" localSheetId="21" hidden="1">#REF!</definedName>
    <definedName name="BLPH207" localSheetId="22"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localSheetId="41" hidden="1">#REF!</definedName>
    <definedName name="BLPH207" localSheetId="43" hidden="1">#REF!</definedName>
    <definedName name="BLPH207" localSheetId="44" hidden="1">#REF!</definedName>
    <definedName name="BLPH207" localSheetId="45" hidden="1">#REF!</definedName>
    <definedName name="BLPH207" localSheetId="46" hidden="1">#REF!</definedName>
    <definedName name="BLPH207" localSheetId="51" hidden="1">#REF!</definedName>
    <definedName name="BLPH207" localSheetId="58" hidden="1">#REF!</definedName>
    <definedName name="BLPH207" localSheetId="59" hidden="1">#REF!</definedName>
    <definedName name="BLPH207" localSheetId="60" hidden="1">#REF!</definedName>
    <definedName name="BLPH207" localSheetId="2" hidden="1">#REF!</definedName>
    <definedName name="BLPH207" hidden="1">#REF!</definedName>
    <definedName name="BLPH208" localSheetId="8" hidden="1">#REF!</definedName>
    <definedName name="BLPH208" localSheetId="23" hidden="1">#REF!</definedName>
    <definedName name="BLPH208" localSheetId="25" hidden="1">#REF!</definedName>
    <definedName name="BLPH208" localSheetId="21" hidden="1">#REF!</definedName>
    <definedName name="BLPH208" localSheetId="22"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localSheetId="41" hidden="1">#REF!</definedName>
    <definedName name="BLPH208" localSheetId="43" hidden="1">#REF!</definedName>
    <definedName name="BLPH208" localSheetId="44" hidden="1">#REF!</definedName>
    <definedName name="BLPH208" localSheetId="45" hidden="1">#REF!</definedName>
    <definedName name="BLPH208" localSheetId="46" hidden="1">#REF!</definedName>
    <definedName name="BLPH208" localSheetId="51" hidden="1">#REF!</definedName>
    <definedName name="BLPH208" localSheetId="58" hidden="1">#REF!</definedName>
    <definedName name="BLPH208" localSheetId="59" hidden="1">#REF!</definedName>
    <definedName name="BLPH208" localSheetId="60" hidden="1">#REF!</definedName>
    <definedName name="BLPH208" localSheetId="2" hidden="1">#REF!</definedName>
    <definedName name="BLPH208" hidden="1">#REF!</definedName>
    <definedName name="BLPH209" localSheetId="8" hidden="1">#REF!</definedName>
    <definedName name="BLPH209" localSheetId="23" hidden="1">#REF!</definedName>
    <definedName name="BLPH209" localSheetId="25" hidden="1">#REF!</definedName>
    <definedName name="BLPH209" localSheetId="21" hidden="1">#REF!</definedName>
    <definedName name="BLPH209" localSheetId="22"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localSheetId="41" hidden="1">#REF!</definedName>
    <definedName name="BLPH209" localSheetId="43" hidden="1">#REF!</definedName>
    <definedName name="BLPH209" localSheetId="44" hidden="1">#REF!</definedName>
    <definedName name="BLPH209" localSheetId="45" hidden="1">#REF!</definedName>
    <definedName name="BLPH209" localSheetId="46" hidden="1">#REF!</definedName>
    <definedName name="BLPH209" localSheetId="51" hidden="1">#REF!</definedName>
    <definedName name="BLPH209" localSheetId="58" hidden="1">#REF!</definedName>
    <definedName name="BLPH209" localSheetId="59" hidden="1">#REF!</definedName>
    <definedName name="BLPH209" localSheetId="60" hidden="1">#REF!</definedName>
    <definedName name="BLPH209" localSheetId="2" hidden="1">#REF!</definedName>
    <definedName name="BLPH209" hidden="1">#REF!</definedName>
    <definedName name="BLPH21" hidden="1">'[6]Risk-Free Rate'!$AQ$15</definedName>
    <definedName name="BLPH210" localSheetId="7" hidden="1">#REF!</definedName>
    <definedName name="BLPH210" localSheetId="8" hidden="1">#REF!</definedName>
    <definedName name="BLPH210" localSheetId="15" hidden="1">#REF!</definedName>
    <definedName name="BLPH210" localSheetId="23" hidden="1">#REF!</definedName>
    <definedName name="BLPH210" localSheetId="25" hidden="1">#REF!</definedName>
    <definedName name="BLPH210" localSheetId="28" hidden="1">#REF!</definedName>
    <definedName name="BLPH210" localSheetId="21" hidden="1">#REF!</definedName>
    <definedName name="BLPH210" localSheetId="22" hidden="1">#REF!</definedName>
    <definedName name="BLPH210" localSheetId="32"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localSheetId="41" hidden="1">#REF!</definedName>
    <definedName name="BLPH210" localSheetId="43" hidden="1">#REF!</definedName>
    <definedName name="BLPH210" localSheetId="44" hidden="1">#REF!</definedName>
    <definedName name="BLPH210" localSheetId="45" hidden="1">#REF!</definedName>
    <definedName name="BLPH210" localSheetId="46" hidden="1">#REF!</definedName>
    <definedName name="BLPH210" localSheetId="50" hidden="1">#REF!</definedName>
    <definedName name="BLPH210" localSheetId="51" hidden="1">#REF!</definedName>
    <definedName name="BLPH210" localSheetId="55" hidden="1">#REF!</definedName>
    <definedName name="BLPH210" localSheetId="57" hidden="1">#REF!</definedName>
    <definedName name="BLPH210" localSheetId="58" hidden="1">#REF!</definedName>
    <definedName name="BLPH210" localSheetId="59" hidden="1">#REF!</definedName>
    <definedName name="BLPH210" localSheetId="60" hidden="1">#REF!</definedName>
    <definedName name="BLPH210" localSheetId="61" hidden="1">#REF!</definedName>
    <definedName name="BLPH210" localSheetId="2" hidden="1">#REF!</definedName>
    <definedName name="BLPH210" hidden="1">#REF!</definedName>
    <definedName name="BLPH211" localSheetId="8" hidden="1">#REF!</definedName>
    <definedName name="BLPH211" localSheetId="15" hidden="1">#REF!</definedName>
    <definedName name="BLPH211" localSheetId="23" hidden="1">#REF!</definedName>
    <definedName name="BLPH211" localSheetId="25" hidden="1">#REF!</definedName>
    <definedName name="BLPH211" localSheetId="21" hidden="1">#REF!</definedName>
    <definedName name="BLPH211" localSheetId="22"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localSheetId="41" hidden="1">#REF!</definedName>
    <definedName name="BLPH211" localSheetId="43" hidden="1">#REF!</definedName>
    <definedName name="BLPH211" localSheetId="44" hidden="1">#REF!</definedName>
    <definedName name="BLPH211" localSheetId="45" hidden="1">#REF!</definedName>
    <definedName name="BLPH211" localSheetId="46" hidden="1">#REF!</definedName>
    <definedName name="BLPH211" localSheetId="50" hidden="1">#REF!</definedName>
    <definedName name="BLPH211" localSheetId="51" hidden="1">#REF!</definedName>
    <definedName name="BLPH211" localSheetId="55" hidden="1">#REF!</definedName>
    <definedName name="BLPH211" localSheetId="57" hidden="1">#REF!</definedName>
    <definedName name="BLPH211" localSheetId="58" hidden="1">#REF!</definedName>
    <definedName name="BLPH211" localSheetId="59" hidden="1">#REF!</definedName>
    <definedName name="BLPH211" localSheetId="60" hidden="1">#REF!</definedName>
    <definedName name="BLPH211" localSheetId="61" hidden="1">#REF!</definedName>
    <definedName name="BLPH211" localSheetId="2" hidden="1">#REF!</definedName>
    <definedName name="BLPH211" hidden="1">#REF!</definedName>
    <definedName name="BLPH212" localSheetId="8" hidden="1">#REF!</definedName>
    <definedName name="BLPH212" localSheetId="15" hidden="1">#REF!</definedName>
    <definedName name="BLPH212" localSheetId="23" hidden="1">#REF!</definedName>
    <definedName name="BLPH212" localSheetId="25" hidden="1">#REF!</definedName>
    <definedName name="BLPH212" localSheetId="21" hidden="1">#REF!</definedName>
    <definedName name="BLPH212" localSheetId="22"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localSheetId="41" hidden="1">#REF!</definedName>
    <definedName name="BLPH212" localSheetId="43" hidden="1">#REF!</definedName>
    <definedName name="BLPH212" localSheetId="44" hidden="1">#REF!</definedName>
    <definedName name="BLPH212" localSheetId="45" hidden="1">#REF!</definedName>
    <definedName name="BLPH212" localSheetId="46" hidden="1">#REF!</definedName>
    <definedName name="BLPH212" localSheetId="50" hidden="1">#REF!</definedName>
    <definedName name="BLPH212" localSheetId="51" hidden="1">#REF!</definedName>
    <definedName name="BLPH212" localSheetId="55" hidden="1">#REF!</definedName>
    <definedName name="BLPH212" localSheetId="57" hidden="1">#REF!</definedName>
    <definedName name="BLPH212" localSheetId="58" hidden="1">#REF!</definedName>
    <definedName name="BLPH212" localSheetId="59" hidden="1">#REF!</definedName>
    <definedName name="BLPH212" localSheetId="60" hidden="1">#REF!</definedName>
    <definedName name="BLPH212" localSheetId="61" hidden="1">#REF!</definedName>
    <definedName name="BLPH212" localSheetId="2" hidden="1">#REF!</definedName>
    <definedName name="BLPH212" hidden="1">#REF!</definedName>
    <definedName name="BLPH213" localSheetId="8" hidden="1">#REF!</definedName>
    <definedName name="BLPH213" localSheetId="23" hidden="1">#REF!</definedName>
    <definedName name="BLPH213" localSheetId="25" hidden="1">#REF!</definedName>
    <definedName name="BLPH213" localSheetId="21" hidden="1">#REF!</definedName>
    <definedName name="BLPH213" localSheetId="22"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localSheetId="41" hidden="1">#REF!</definedName>
    <definedName name="BLPH213" localSheetId="43" hidden="1">#REF!</definedName>
    <definedName name="BLPH213" localSheetId="44" hidden="1">#REF!</definedName>
    <definedName name="BLPH213" localSheetId="45" hidden="1">#REF!</definedName>
    <definedName name="BLPH213" localSheetId="46" hidden="1">#REF!</definedName>
    <definedName name="BLPH213" localSheetId="51" hidden="1">#REF!</definedName>
    <definedName name="BLPH213" localSheetId="58" hidden="1">#REF!</definedName>
    <definedName name="BLPH213" localSheetId="59" hidden="1">#REF!</definedName>
    <definedName name="BLPH213" localSheetId="60" hidden="1">#REF!</definedName>
    <definedName name="BLPH213" localSheetId="2" hidden="1">#REF!</definedName>
    <definedName name="BLPH213" hidden="1">#REF!</definedName>
    <definedName name="BLPH214" localSheetId="8" hidden="1">#REF!</definedName>
    <definedName name="BLPH214" localSheetId="23" hidden="1">#REF!</definedName>
    <definedName name="BLPH214" localSheetId="25" hidden="1">#REF!</definedName>
    <definedName name="BLPH214" localSheetId="21" hidden="1">#REF!</definedName>
    <definedName name="BLPH214" localSheetId="22"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localSheetId="41" hidden="1">#REF!</definedName>
    <definedName name="BLPH214" localSheetId="43" hidden="1">#REF!</definedName>
    <definedName name="BLPH214" localSheetId="44" hidden="1">#REF!</definedName>
    <definedName name="BLPH214" localSheetId="45" hidden="1">#REF!</definedName>
    <definedName name="BLPH214" localSheetId="46" hidden="1">#REF!</definedName>
    <definedName name="BLPH214" localSheetId="51" hidden="1">#REF!</definedName>
    <definedName name="BLPH214" localSheetId="58" hidden="1">#REF!</definedName>
    <definedName name="BLPH214" localSheetId="59" hidden="1">#REF!</definedName>
    <definedName name="BLPH214" localSheetId="60" hidden="1">#REF!</definedName>
    <definedName name="BLPH214" localSheetId="2" hidden="1">#REF!</definedName>
    <definedName name="BLPH214" hidden="1">#REF!</definedName>
    <definedName name="BLPH215" localSheetId="8" hidden="1">#REF!</definedName>
    <definedName name="BLPH215" localSheetId="23" hidden="1">#REF!</definedName>
    <definedName name="BLPH215" localSheetId="25" hidden="1">#REF!</definedName>
    <definedName name="BLPH215" localSheetId="21" hidden="1">#REF!</definedName>
    <definedName name="BLPH215" localSheetId="22"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localSheetId="41" hidden="1">#REF!</definedName>
    <definedName name="BLPH215" localSheetId="43" hidden="1">#REF!</definedName>
    <definedName name="BLPH215" localSheetId="44" hidden="1">#REF!</definedName>
    <definedName name="BLPH215" localSheetId="45" hidden="1">#REF!</definedName>
    <definedName name="BLPH215" localSheetId="46" hidden="1">#REF!</definedName>
    <definedName name="BLPH215" localSheetId="51" hidden="1">#REF!</definedName>
    <definedName name="BLPH215" localSheetId="58" hidden="1">#REF!</definedName>
    <definedName name="BLPH215" localSheetId="59" hidden="1">#REF!</definedName>
    <definedName name="BLPH215" localSheetId="60" hidden="1">#REF!</definedName>
    <definedName name="BLPH215" localSheetId="2" hidden="1">#REF!</definedName>
    <definedName name="BLPH215" hidden="1">#REF!</definedName>
    <definedName name="BLPH216" localSheetId="8" hidden="1">#REF!</definedName>
    <definedName name="BLPH216" localSheetId="23" hidden="1">#REF!</definedName>
    <definedName name="BLPH216" localSheetId="25" hidden="1">#REF!</definedName>
    <definedName name="BLPH216" localSheetId="21" hidden="1">#REF!</definedName>
    <definedName name="BLPH216" localSheetId="22"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localSheetId="41" hidden="1">#REF!</definedName>
    <definedName name="BLPH216" localSheetId="43" hidden="1">#REF!</definedName>
    <definedName name="BLPH216" localSheetId="44" hidden="1">#REF!</definedName>
    <definedName name="BLPH216" localSheetId="45" hidden="1">#REF!</definedName>
    <definedName name="BLPH216" localSheetId="46" hidden="1">#REF!</definedName>
    <definedName name="BLPH216" localSheetId="51" hidden="1">#REF!</definedName>
    <definedName name="BLPH216" localSheetId="58" hidden="1">#REF!</definedName>
    <definedName name="BLPH216" localSheetId="59" hidden="1">#REF!</definedName>
    <definedName name="BLPH216" localSheetId="60" hidden="1">#REF!</definedName>
    <definedName name="BLPH216" localSheetId="2" hidden="1">#REF!</definedName>
    <definedName name="BLPH216" hidden="1">#REF!</definedName>
    <definedName name="BLPH217" localSheetId="8" hidden="1">#REF!</definedName>
    <definedName name="BLPH217" localSheetId="23" hidden="1">#REF!</definedName>
    <definedName name="BLPH217" localSheetId="25" hidden="1">#REF!</definedName>
    <definedName name="BLPH217" localSheetId="21" hidden="1">#REF!</definedName>
    <definedName name="BLPH217" localSheetId="22"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localSheetId="41" hidden="1">#REF!</definedName>
    <definedName name="BLPH217" localSheetId="43" hidden="1">#REF!</definedName>
    <definedName name="BLPH217" localSheetId="44" hidden="1">#REF!</definedName>
    <definedName name="BLPH217" localSheetId="45" hidden="1">#REF!</definedName>
    <definedName name="BLPH217" localSheetId="46" hidden="1">#REF!</definedName>
    <definedName name="BLPH217" localSheetId="51" hidden="1">#REF!</definedName>
    <definedName name="BLPH217" localSheetId="58" hidden="1">#REF!</definedName>
    <definedName name="BLPH217" localSheetId="59" hidden="1">#REF!</definedName>
    <definedName name="BLPH217" localSheetId="60" hidden="1">#REF!</definedName>
    <definedName name="BLPH217" localSheetId="2" hidden="1">#REF!</definedName>
    <definedName name="BLPH217" hidden="1">#REF!</definedName>
    <definedName name="BLPH218" localSheetId="8" hidden="1">#REF!</definedName>
    <definedName name="BLPH218" localSheetId="23" hidden="1">#REF!</definedName>
    <definedName name="BLPH218" localSheetId="25" hidden="1">#REF!</definedName>
    <definedName name="BLPH218" localSheetId="21" hidden="1">#REF!</definedName>
    <definedName name="BLPH218" localSheetId="22"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localSheetId="41" hidden="1">#REF!</definedName>
    <definedName name="BLPH218" localSheetId="43" hidden="1">#REF!</definedName>
    <definedName name="BLPH218" localSheetId="44" hidden="1">#REF!</definedName>
    <definedName name="BLPH218" localSheetId="45" hidden="1">#REF!</definedName>
    <definedName name="BLPH218" localSheetId="46" hidden="1">#REF!</definedName>
    <definedName name="BLPH218" localSheetId="51" hidden="1">#REF!</definedName>
    <definedName name="BLPH218" localSheetId="58" hidden="1">#REF!</definedName>
    <definedName name="BLPH218" localSheetId="59" hidden="1">#REF!</definedName>
    <definedName name="BLPH218" localSheetId="60" hidden="1">#REF!</definedName>
    <definedName name="BLPH218" localSheetId="2" hidden="1">#REF!</definedName>
    <definedName name="BLPH218" hidden="1">#REF!</definedName>
    <definedName name="BLPH219" localSheetId="8" hidden="1">#REF!</definedName>
    <definedName name="BLPH219" localSheetId="23" hidden="1">#REF!</definedName>
    <definedName name="BLPH219" localSheetId="25" hidden="1">#REF!</definedName>
    <definedName name="BLPH219" localSheetId="21" hidden="1">#REF!</definedName>
    <definedName name="BLPH219" localSheetId="22"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localSheetId="41" hidden="1">#REF!</definedName>
    <definedName name="BLPH219" localSheetId="43" hidden="1">#REF!</definedName>
    <definedName name="BLPH219" localSheetId="44" hidden="1">#REF!</definedName>
    <definedName name="BLPH219" localSheetId="45" hidden="1">#REF!</definedName>
    <definedName name="BLPH219" localSheetId="46" hidden="1">#REF!</definedName>
    <definedName name="BLPH219" localSheetId="51" hidden="1">#REF!</definedName>
    <definedName name="BLPH219" localSheetId="58" hidden="1">#REF!</definedName>
    <definedName name="BLPH219" localSheetId="59" hidden="1">#REF!</definedName>
    <definedName name="BLPH219" localSheetId="60" hidden="1">#REF!</definedName>
    <definedName name="BLPH219" localSheetId="2" hidden="1">#REF!</definedName>
    <definedName name="BLPH219" hidden="1">#REF!</definedName>
    <definedName name="BLPH22" hidden="1">'[6]Risk-Free Rate'!$AN$15</definedName>
    <definedName name="BLPH220" localSheetId="7" hidden="1">#REF!</definedName>
    <definedName name="BLPH220" localSheetId="8" hidden="1">#REF!</definedName>
    <definedName name="BLPH220" localSheetId="15" hidden="1">#REF!</definedName>
    <definedName name="BLPH220" localSheetId="23" hidden="1">#REF!</definedName>
    <definedName name="BLPH220" localSheetId="25" hidden="1">#REF!</definedName>
    <definedName name="BLPH220" localSheetId="28" hidden="1">#REF!</definedName>
    <definedName name="BLPH220" localSheetId="21" hidden="1">#REF!</definedName>
    <definedName name="BLPH220" localSheetId="22" hidden="1">#REF!</definedName>
    <definedName name="BLPH220" localSheetId="32"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localSheetId="41" hidden="1">#REF!</definedName>
    <definedName name="BLPH220" localSheetId="43" hidden="1">#REF!</definedName>
    <definedName name="BLPH220" localSheetId="44" hidden="1">#REF!</definedName>
    <definedName name="BLPH220" localSheetId="45" hidden="1">#REF!</definedName>
    <definedName name="BLPH220" localSheetId="46" hidden="1">#REF!</definedName>
    <definedName name="BLPH220" localSheetId="50" hidden="1">#REF!</definedName>
    <definedName name="BLPH220" localSheetId="51" hidden="1">#REF!</definedName>
    <definedName name="BLPH220" localSheetId="55" hidden="1">#REF!</definedName>
    <definedName name="BLPH220" localSheetId="57" hidden="1">#REF!</definedName>
    <definedName name="BLPH220" localSheetId="58" hidden="1">#REF!</definedName>
    <definedName name="BLPH220" localSheetId="59" hidden="1">#REF!</definedName>
    <definedName name="BLPH220" localSheetId="60" hidden="1">#REF!</definedName>
    <definedName name="BLPH220" localSheetId="61" hidden="1">#REF!</definedName>
    <definedName name="BLPH220" localSheetId="2" hidden="1">#REF!</definedName>
    <definedName name="BLPH220" hidden="1">#REF!</definedName>
    <definedName name="BLPH221" localSheetId="8" hidden="1">#REF!</definedName>
    <definedName name="BLPH221" localSheetId="15" hidden="1">#REF!</definedName>
    <definedName name="BLPH221" localSheetId="23" hidden="1">#REF!</definedName>
    <definedName name="BLPH221" localSheetId="25" hidden="1">#REF!</definedName>
    <definedName name="BLPH221" localSheetId="21" hidden="1">#REF!</definedName>
    <definedName name="BLPH221" localSheetId="22"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localSheetId="41" hidden="1">#REF!</definedName>
    <definedName name="BLPH221" localSheetId="43" hidden="1">#REF!</definedName>
    <definedName name="BLPH221" localSheetId="44" hidden="1">#REF!</definedName>
    <definedName name="BLPH221" localSheetId="45" hidden="1">#REF!</definedName>
    <definedName name="BLPH221" localSheetId="46" hidden="1">#REF!</definedName>
    <definedName name="BLPH221" localSheetId="50" hidden="1">#REF!</definedName>
    <definedName name="BLPH221" localSheetId="51" hidden="1">#REF!</definedName>
    <definedName name="BLPH221" localSheetId="55" hidden="1">#REF!</definedName>
    <definedName name="BLPH221" localSheetId="57" hidden="1">#REF!</definedName>
    <definedName name="BLPH221" localSheetId="58" hidden="1">#REF!</definedName>
    <definedName name="BLPH221" localSheetId="59" hidden="1">#REF!</definedName>
    <definedName name="BLPH221" localSheetId="60" hidden="1">#REF!</definedName>
    <definedName name="BLPH221" localSheetId="61" hidden="1">#REF!</definedName>
    <definedName name="BLPH221" localSheetId="2" hidden="1">#REF!</definedName>
    <definedName name="BLPH221" hidden="1">#REF!</definedName>
    <definedName name="BLPH222" localSheetId="8" hidden="1">#REF!</definedName>
    <definedName name="BLPH222" localSheetId="15" hidden="1">#REF!</definedName>
    <definedName name="BLPH222" localSheetId="23" hidden="1">#REF!</definedName>
    <definedName name="BLPH222" localSheetId="25" hidden="1">#REF!</definedName>
    <definedName name="BLPH222" localSheetId="21" hidden="1">#REF!</definedName>
    <definedName name="BLPH222" localSheetId="22"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localSheetId="41" hidden="1">#REF!</definedName>
    <definedName name="BLPH222" localSheetId="43" hidden="1">#REF!</definedName>
    <definedName name="BLPH222" localSheetId="44" hidden="1">#REF!</definedName>
    <definedName name="BLPH222" localSheetId="45" hidden="1">#REF!</definedName>
    <definedName name="BLPH222" localSheetId="46" hidden="1">#REF!</definedName>
    <definedName name="BLPH222" localSheetId="50" hidden="1">#REF!</definedName>
    <definedName name="BLPH222" localSheetId="51" hidden="1">#REF!</definedName>
    <definedName name="BLPH222" localSheetId="55" hidden="1">#REF!</definedName>
    <definedName name="BLPH222" localSheetId="57" hidden="1">#REF!</definedName>
    <definedName name="BLPH222" localSheetId="58" hidden="1">#REF!</definedName>
    <definedName name="BLPH222" localSheetId="59" hidden="1">#REF!</definedName>
    <definedName name="BLPH222" localSheetId="60" hidden="1">#REF!</definedName>
    <definedName name="BLPH222" localSheetId="61" hidden="1">#REF!</definedName>
    <definedName name="BLPH222" localSheetId="2" hidden="1">#REF!</definedName>
    <definedName name="BLPH222" hidden="1">#REF!</definedName>
    <definedName name="BLPH223" localSheetId="8" hidden="1">#REF!</definedName>
    <definedName name="BLPH223" localSheetId="23" hidden="1">#REF!</definedName>
    <definedName name="BLPH223" localSheetId="25" hidden="1">#REF!</definedName>
    <definedName name="BLPH223" localSheetId="21" hidden="1">#REF!</definedName>
    <definedName name="BLPH223" localSheetId="22"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localSheetId="41" hidden="1">#REF!</definedName>
    <definedName name="BLPH223" localSheetId="43" hidden="1">#REF!</definedName>
    <definedName name="BLPH223" localSheetId="44" hidden="1">#REF!</definedName>
    <definedName name="BLPH223" localSheetId="45" hidden="1">#REF!</definedName>
    <definedName name="BLPH223" localSheetId="46" hidden="1">#REF!</definedName>
    <definedName name="BLPH223" localSheetId="51" hidden="1">#REF!</definedName>
    <definedName name="BLPH223" localSheetId="58" hidden="1">#REF!</definedName>
    <definedName name="BLPH223" localSheetId="59" hidden="1">#REF!</definedName>
    <definedName name="BLPH223" localSheetId="60" hidden="1">#REF!</definedName>
    <definedName name="BLPH223" localSheetId="2" hidden="1">#REF!</definedName>
    <definedName name="BLPH223" hidden="1">#REF!</definedName>
    <definedName name="BLPH224" localSheetId="8" hidden="1">#REF!</definedName>
    <definedName name="BLPH224" localSheetId="23" hidden="1">#REF!</definedName>
    <definedName name="BLPH224" localSheetId="25" hidden="1">#REF!</definedName>
    <definedName name="BLPH224" localSheetId="21" hidden="1">#REF!</definedName>
    <definedName name="BLPH224" localSheetId="22"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localSheetId="41" hidden="1">#REF!</definedName>
    <definedName name="BLPH224" localSheetId="43" hidden="1">#REF!</definedName>
    <definedName name="BLPH224" localSheetId="44" hidden="1">#REF!</definedName>
    <definedName name="BLPH224" localSheetId="45" hidden="1">#REF!</definedName>
    <definedName name="BLPH224" localSheetId="46" hidden="1">#REF!</definedName>
    <definedName name="BLPH224" localSheetId="51" hidden="1">#REF!</definedName>
    <definedName name="BLPH224" localSheetId="58" hidden="1">#REF!</definedName>
    <definedName name="BLPH224" localSheetId="59" hidden="1">#REF!</definedName>
    <definedName name="BLPH224" localSheetId="60" hidden="1">#REF!</definedName>
    <definedName name="BLPH224" localSheetId="2" hidden="1">#REF!</definedName>
    <definedName name="BLPH224" hidden="1">#REF!</definedName>
    <definedName name="BLPH225" localSheetId="8" hidden="1">#REF!</definedName>
    <definedName name="BLPH225" localSheetId="23" hidden="1">#REF!</definedName>
    <definedName name="BLPH225" localSheetId="25" hidden="1">#REF!</definedName>
    <definedName name="BLPH225" localSheetId="21" hidden="1">#REF!</definedName>
    <definedName name="BLPH225" localSheetId="22"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localSheetId="41" hidden="1">#REF!</definedName>
    <definedName name="BLPH225" localSheetId="43" hidden="1">#REF!</definedName>
    <definedName name="BLPH225" localSheetId="44" hidden="1">#REF!</definedName>
    <definedName name="BLPH225" localSheetId="45" hidden="1">#REF!</definedName>
    <definedName name="BLPH225" localSheetId="46" hidden="1">#REF!</definedName>
    <definedName name="BLPH225" localSheetId="51" hidden="1">#REF!</definedName>
    <definedName name="BLPH225" localSheetId="58" hidden="1">#REF!</definedName>
    <definedName name="BLPH225" localSheetId="59" hidden="1">#REF!</definedName>
    <definedName name="BLPH225" localSheetId="60" hidden="1">#REF!</definedName>
    <definedName name="BLPH225" localSheetId="2" hidden="1">#REF!</definedName>
    <definedName name="BLPH225" hidden="1">#REF!</definedName>
    <definedName name="BLPH226" localSheetId="8" hidden="1">#REF!</definedName>
    <definedName name="BLPH226" localSheetId="23" hidden="1">#REF!</definedName>
    <definedName name="BLPH226" localSheetId="25" hidden="1">#REF!</definedName>
    <definedName name="BLPH226" localSheetId="21" hidden="1">#REF!</definedName>
    <definedName name="BLPH226" localSheetId="22"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localSheetId="41" hidden="1">#REF!</definedName>
    <definedName name="BLPH226" localSheetId="43" hidden="1">#REF!</definedName>
    <definedName name="BLPH226" localSheetId="44" hidden="1">#REF!</definedName>
    <definedName name="BLPH226" localSheetId="45" hidden="1">#REF!</definedName>
    <definedName name="BLPH226" localSheetId="46" hidden="1">#REF!</definedName>
    <definedName name="BLPH226" localSheetId="51" hidden="1">#REF!</definedName>
    <definedName name="BLPH226" localSheetId="58" hidden="1">#REF!</definedName>
    <definedName name="BLPH226" localSheetId="59" hidden="1">#REF!</definedName>
    <definedName name="BLPH226" localSheetId="60" hidden="1">#REF!</definedName>
    <definedName name="BLPH226" localSheetId="2" hidden="1">#REF!</definedName>
    <definedName name="BLPH226" hidden="1">#REF!</definedName>
    <definedName name="BLPH227" localSheetId="8" hidden="1">#REF!</definedName>
    <definedName name="BLPH227" localSheetId="23" hidden="1">#REF!</definedName>
    <definedName name="BLPH227" localSheetId="25" hidden="1">#REF!</definedName>
    <definedName name="BLPH227" localSheetId="21" hidden="1">#REF!</definedName>
    <definedName name="BLPH227" localSheetId="22"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localSheetId="41" hidden="1">#REF!</definedName>
    <definedName name="BLPH227" localSheetId="43" hidden="1">#REF!</definedName>
    <definedName name="BLPH227" localSheetId="44" hidden="1">#REF!</definedName>
    <definedName name="BLPH227" localSheetId="45" hidden="1">#REF!</definedName>
    <definedName name="BLPH227" localSheetId="46" hidden="1">#REF!</definedName>
    <definedName name="BLPH227" localSheetId="51" hidden="1">#REF!</definedName>
    <definedName name="BLPH227" localSheetId="58" hidden="1">#REF!</definedName>
    <definedName name="BLPH227" localSheetId="59" hidden="1">#REF!</definedName>
    <definedName name="BLPH227" localSheetId="60" hidden="1">#REF!</definedName>
    <definedName name="BLPH227" localSheetId="2" hidden="1">#REF!</definedName>
    <definedName name="BLPH227" hidden="1">#REF!</definedName>
    <definedName name="BLPH228" localSheetId="8" hidden="1">#REF!</definedName>
    <definedName name="BLPH228" localSheetId="23" hidden="1">#REF!</definedName>
    <definedName name="BLPH228" localSheetId="25" hidden="1">#REF!</definedName>
    <definedName name="BLPH228" localSheetId="21" hidden="1">#REF!</definedName>
    <definedName name="BLPH228" localSheetId="22"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localSheetId="41" hidden="1">#REF!</definedName>
    <definedName name="BLPH228" localSheetId="43" hidden="1">#REF!</definedName>
    <definedName name="BLPH228" localSheetId="44" hidden="1">#REF!</definedName>
    <definedName name="BLPH228" localSheetId="45" hidden="1">#REF!</definedName>
    <definedName name="BLPH228" localSheetId="46" hidden="1">#REF!</definedName>
    <definedName name="BLPH228" localSheetId="51" hidden="1">#REF!</definedName>
    <definedName name="BLPH228" localSheetId="58" hidden="1">#REF!</definedName>
    <definedName name="BLPH228" localSheetId="59" hidden="1">#REF!</definedName>
    <definedName name="BLPH228" localSheetId="60" hidden="1">#REF!</definedName>
    <definedName name="BLPH228" localSheetId="2" hidden="1">#REF!</definedName>
    <definedName name="BLPH228" hidden="1">#REF!</definedName>
    <definedName name="BLPH229" localSheetId="8" hidden="1">#REF!</definedName>
    <definedName name="BLPH229" localSheetId="23" hidden="1">#REF!</definedName>
    <definedName name="BLPH229" localSheetId="25" hidden="1">#REF!</definedName>
    <definedName name="BLPH229" localSheetId="21" hidden="1">#REF!</definedName>
    <definedName name="BLPH229" localSheetId="22"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localSheetId="41" hidden="1">#REF!</definedName>
    <definedName name="BLPH229" localSheetId="43" hidden="1">#REF!</definedName>
    <definedName name="BLPH229" localSheetId="44" hidden="1">#REF!</definedName>
    <definedName name="BLPH229" localSheetId="45" hidden="1">#REF!</definedName>
    <definedName name="BLPH229" localSheetId="46" hidden="1">#REF!</definedName>
    <definedName name="BLPH229" localSheetId="51" hidden="1">#REF!</definedName>
    <definedName name="BLPH229" localSheetId="58" hidden="1">#REF!</definedName>
    <definedName name="BLPH229" localSheetId="59" hidden="1">#REF!</definedName>
    <definedName name="BLPH229" localSheetId="60" hidden="1">#REF!</definedName>
    <definedName name="BLPH229" localSheetId="2" hidden="1">#REF!</definedName>
    <definedName name="BLPH229" hidden="1">#REF!</definedName>
    <definedName name="BLPH23" hidden="1">'[6]Risk-Free Rate'!$AK$15</definedName>
    <definedName name="BLPH230" localSheetId="7" hidden="1">#REF!</definedName>
    <definedName name="BLPH230" localSheetId="8" hidden="1">#REF!</definedName>
    <definedName name="BLPH230" localSheetId="15" hidden="1">#REF!</definedName>
    <definedName name="BLPH230" localSheetId="23" hidden="1">#REF!</definedName>
    <definedName name="BLPH230" localSheetId="25" hidden="1">#REF!</definedName>
    <definedName name="BLPH230" localSheetId="28" hidden="1">#REF!</definedName>
    <definedName name="BLPH230" localSheetId="21" hidden="1">#REF!</definedName>
    <definedName name="BLPH230" localSheetId="22" hidden="1">#REF!</definedName>
    <definedName name="BLPH230" localSheetId="32"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localSheetId="41" hidden="1">#REF!</definedName>
    <definedName name="BLPH230" localSheetId="43" hidden="1">#REF!</definedName>
    <definedName name="BLPH230" localSheetId="44" hidden="1">#REF!</definedName>
    <definedName name="BLPH230" localSheetId="45" hidden="1">#REF!</definedName>
    <definedName name="BLPH230" localSheetId="46" hidden="1">#REF!</definedName>
    <definedName name="BLPH230" localSheetId="50" hidden="1">#REF!</definedName>
    <definedName name="BLPH230" localSheetId="51" hidden="1">#REF!</definedName>
    <definedName name="BLPH230" localSheetId="55" hidden="1">#REF!</definedName>
    <definedName name="BLPH230" localSheetId="57" hidden="1">#REF!</definedName>
    <definedName name="BLPH230" localSheetId="58" hidden="1">#REF!</definedName>
    <definedName name="BLPH230" localSheetId="59" hidden="1">#REF!</definedName>
    <definedName name="BLPH230" localSheetId="60" hidden="1">#REF!</definedName>
    <definedName name="BLPH230" localSheetId="61" hidden="1">#REF!</definedName>
    <definedName name="BLPH230" localSheetId="2" hidden="1">#REF!</definedName>
    <definedName name="BLPH230" hidden="1">#REF!</definedName>
    <definedName name="BLPH231" localSheetId="8" hidden="1">#REF!</definedName>
    <definedName name="BLPH231" localSheetId="15" hidden="1">#REF!</definedName>
    <definedName name="BLPH231" localSheetId="23" hidden="1">#REF!</definedName>
    <definedName name="BLPH231" localSheetId="25" hidden="1">#REF!</definedName>
    <definedName name="BLPH231" localSheetId="21" hidden="1">#REF!</definedName>
    <definedName name="BLPH231" localSheetId="22"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localSheetId="41" hidden="1">#REF!</definedName>
    <definedName name="BLPH231" localSheetId="43" hidden="1">#REF!</definedName>
    <definedName name="BLPH231" localSheetId="44" hidden="1">#REF!</definedName>
    <definedName name="BLPH231" localSheetId="45" hidden="1">#REF!</definedName>
    <definedName name="BLPH231" localSheetId="46" hidden="1">#REF!</definedName>
    <definedName name="BLPH231" localSheetId="50" hidden="1">#REF!</definedName>
    <definedName name="BLPH231" localSheetId="51" hidden="1">#REF!</definedName>
    <definedName name="BLPH231" localSheetId="55" hidden="1">#REF!</definedName>
    <definedName name="BLPH231" localSheetId="57" hidden="1">#REF!</definedName>
    <definedName name="BLPH231" localSheetId="58" hidden="1">#REF!</definedName>
    <definedName name="BLPH231" localSheetId="59" hidden="1">#REF!</definedName>
    <definedName name="BLPH231" localSheetId="60" hidden="1">#REF!</definedName>
    <definedName name="BLPH231" localSheetId="61" hidden="1">#REF!</definedName>
    <definedName name="BLPH231" localSheetId="2" hidden="1">#REF!</definedName>
    <definedName name="BLPH231" hidden="1">#REF!</definedName>
    <definedName name="BLPH232" localSheetId="8" hidden="1">#REF!</definedName>
    <definedName name="BLPH232" localSheetId="15" hidden="1">#REF!</definedName>
    <definedName name="BLPH232" localSheetId="23" hidden="1">#REF!</definedName>
    <definedName name="BLPH232" localSheetId="25" hidden="1">#REF!</definedName>
    <definedName name="BLPH232" localSheetId="21" hidden="1">#REF!</definedName>
    <definedName name="BLPH232" localSheetId="22"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localSheetId="41" hidden="1">#REF!</definedName>
    <definedName name="BLPH232" localSheetId="43" hidden="1">#REF!</definedName>
    <definedName name="BLPH232" localSheetId="44" hidden="1">#REF!</definedName>
    <definedName name="BLPH232" localSheetId="45" hidden="1">#REF!</definedName>
    <definedName name="BLPH232" localSheetId="46" hidden="1">#REF!</definedName>
    <definedName name="BLPH232" localSheetId="50" hidden="1">#REF!</definedName>
    <definedName name="BLPH232" localSheetId="51" hidden="1">#REF!</definedName>
    <definedName name="BLPH232" localSheetId="55" hidden="1">#REF!</definedName>
    <definedName name="BLPH232" localSheetId="57" hidden="1">#REF!</definedName>
    <definedName name="BLPH232" localSheetId="58" hidden="1">#REF!</definedName>
    <definedName name="BLPH232" localSheetId="59" hidden="1">#REF!</definedName>
    <definedName name="BLPH232" localSheetId="60" hidden="1">#REF!</definedName>
    <definedName name="BLPH232" localSheetId="61" hidden="1">#REF!</definedName>
    <definedName name="BLPH232" localSheetId="2" hidden="1">#REF!</definedName>
    <definedName name="BLPH232" hidden="1">#REF!</definedName>
    <definedName name="BLPH233" localSheetId="8" hidden="1">#REF!</definedName>
    <definedName name="BLPH233" localSheetId="23" hidden="1">#REF!</definedName>
    <definedName name="BLPH233" localSheetId="25" hidden="1">#REF!</definedName>
    <definedName name="BLPH233" localSheetId="21" hidden="1">#REF!</definedName>
    <definedName name="BLPH233" localSheetId="22"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localSheetId="41" hidden="1">#REF!</definedName>
    <definedName name="BLPH233" localSheetId="43" hidden="1">#REF!</definedName>
    <definedName name="BLPH233" localSheetId="44" hidden="1">#REF!</definedName>
    <definedName name="BLPH233" localSheetId="45" hidden="1">#REF!</definedName>
    <definedName name="BLPH233" localSheetId="46" hidden="1">#REF!</definedName>
    <definedName name="BLPH233" localSheetId="51" hidden="1">#REF!</definedName>
    <definedName name="BLPH233" localSheetId="58" hidden="1">#REF!</definedName>
    <definedName name="BLPH233" localSheetId="59" hidden="1">#REF!</definedName>
    <definedName name="BLPH233" localSheetId="60" hidden="1">#REF!</definedName>
    <definedName name="BLPH233" localSheetId="2" hidden="1">#REF!</definedName>
    <definedName name="BLPH233" hidden="1">#REF!</definedName>
    <definedName name="BLPH234" localSheetId="8" hidden="1">#REF!</definedName>
    <definedName name="BLPH234" localSheetId="23" hidden="1">#REF!</definedName>
    <definedName name="BLPH234" localSheetId="25" hidden="1">#REF!</definedName>
    <definedName name="BLPH234" localSheetId="21" hidden="1">#REF!</definedName>
    <definedName name="BLPH234" localSheetId="22"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localSheetId="41" hidden="1">#REF!</definedName>
    <definedName name="BLPH234" localSheetId="43" hidden="1">#REF!</definedName>
    <definedName name="BLPH234" localSheetId="44" hidden="1">#REF!</definedName>
    <definedName name="BLPH234" localSheetId="45" hidden="1">#REF!</definedName>
    <definedName name="BLPH234" localSheetId="46" hidden="1">#REF!</definedName>
    <definedName name="BLPH234" localSheetId="51" hidden="1">#REF!</definedName>
    <definedName name="BLPH234" localSheetId="58" hidden="1">#REF!</definedName>
    <definedName name="BLPH234" localSheetId="59" hidden="1">#REF!</definedName>
    <definedName name="BLPH234" localSheetId="60" hidden="1">#REF!</definedName>
    <definedName name="BLPH234" localSheetId="2" hidden="1">#REF!</definedName>
    <definedName name="BLPH234" hidden="1">#REF!</definedName>
    <definedName name="BLPH235" localSheetId="8" hidden="1">#REF!</definedName>
    <definedName name="BLPH235" localSheetId="23" hidden="1">#REF!</definedName>
    <definedName name="BLPH235" localSheetId="25" hidden="1">#REF!</definedName>
    <definedName name="BLPH235" localSheetId="21" hidden="1">#REF!</definedName>
    <definedName name="BLPH235" localSheetId="22"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localSheetId="41" hidden="1">#REF!</definedName>
    <definedName name="BLPH235" localSheetId="43" hidden="1">#REF!</definedName>
    <definedName name="BLPH235" localSheetId="44" hidden="1">#REF!</definedName>
    <definedName name="BLPH235" localSheetId="45" hidden="1">#REF!</definedName>
    <definedName name="BLPH235" localSheetId="46" hidden="1">#REF!</definedName>
    <definedName name="BLPH235" localSheetId="51" hidden="1">#REF!</definedName>
    <definedName name="BLPH235" localSheetId="58" hidden="1">#REF!</definedName>
    <definedName name="BLPH235" localSheetId="59" hidden="1">#REF!</definedName>
    <definedName name="BLPH235" localSheetId="60" hidden="1">#REF!</definedName>
    <definedName name="BLPH235" localSheetId="2" hidden="1">#REF!</definedName>
    <definedName name="BLPH235" hidden="1">#REF!</definedName>
    <definedName name="BLPH236" localSheetId="8" hidden="1">#REF!</definedName>
    <definedName name="BLPH236" localSheetId="23" hidden="1">#REF!</definedName>
    <definedName name="BLPH236" localSheetId="25" hidden="1">#REF!</definedName>
    <definedName name="BLPH236" localSheetId="21" hidden="1">#REF!</definedName>
    <definedName name="BLPH236" localSheetId="22"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localSheetId="41" hidden="1">#REF!</definedName>
    <definedName name="BLPH236" localSheetId="43" hidden="1">#REF!</definedName>
    <definedName name="BLPH236" localSheetId="44" hidden="1">#REF!</definedName>
    <definedName name="BLPH236" localSheetId="45" hidden="1">#REF!</definedName>
    <definedName name="BLPH236" localSheetId="46" hidden="1">#REF!</definedName>
    <definedName name="BLPH236" localSheetId="51" hidden="1">#REF!</definedName>
    <definedName name="BLPH236" localSheetId="58" hidden="1">#REF!</definedName>
    <definedName name="BLPH236" localSheetId="59" hidden="1">#REF!</definedName>
    <definedName name="BLPH236" localSheetId="60" hidden="1">#REF!</definedName>
    <definedName name="BLPH236" localSheetId="2" hidden="1">#REF!</definedName>
    <definedName name="BLPH236" hidden="1">#REF!</definedName>
    <definedName name="BLPH237" localSheetId="8" hidden="1">#REF!</definedName>
    <definedName name="BLPH237" localSheetId="23" hidden="1">#REF!</definedName>
    <definedName name="BLPH237" localSheetId="25" hidden="1">#REF!</definedName>
    <definedName name="BLPH237" localSheetId="21" hidden="1">#REF!</definedName>
    <definedName name="BLPH237" localSheetId="22"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localSheetId="41" hidden="1">#REF!</definedName>
    <definedName name="BLPH237" localSheetId="43" hidden="1">#REF!</definedName>
    <definedName name="BLPH237" localSheetId="44" hidden="1">#REF!</definedName>
    <definedName name="BLPH237" localSheetId="45" hidden="1">#REF!</definedName>
    <definedName name="BLPH237" localSheetId="46" hidden="1">#REF!</definedName>
    <definedName name="BLPH237" localSheetId="51" hidden="1">#REF!</definedName>
    <definedName name="BLPH237" localSheetId="58" hidden="1">#REF!</definedName>
    <definedName name="BLPH237" localSheetId="59" hidden="1">#REF!</definedName>
    <definedName name="BLPH237" localSheetId="60" hidden="1">#REF!</definedName>
    <definedName name="BLPH237" localSheetId="2" hidden="1">#REF!</definedName>
    <definedName name="BLPH237" hidden="1">#REF!</definedName>
    <definedName name="BLPH238" localSheetId="8" hidden="1">#REF!</definedName>
    <definedName name="BLPH238" localSheetId="23" hidden="1">#REF!</definedName>
    <definedName name="BLPH238" localSheetId="25" hidden="1">#REF!</definedName>
    <definedName name="BLPH238" localSheetId="21" hidden="1">#REF!</definedName>
    <definedName name="BLPH238" localSheetId="22"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localSheetId="41" hidden="1">#REF!</definedName>
    <definedName name="BLPH238" localSheetId="43" hidden="1">#REF!</definedName>
    <definedName name="BLPH238" localSheetId="44" hidden="1">#REF!</definedName>
    <definedName name="BLPH238" localSheetId="45" hidden="1">#REF!</definedName>
    <definedName name="BLPH238" localSheetId="46" hidden="1">#REF!</definedName>
    <definedName name="BLPH238" localSheetId="51" hidden="1">#REF!</definedName>
    <definedName name="BLPH238" localSheetId="58" hidden="1">#REF!</definedName>
    <definedName name="BLPH238" localSheetId="59" hidden="1">#REF!</definedName>
    <definedName name="BLPH238" localSheetId="60" hidden="1">#REF!</definedName>
    <definedName name="BLPH238" localSheetId="2" hidden="1">#REF!</definedName>
    <definedName name="BLPH238" hidden="1">#REF!</definedName>
    <definedName name="BLPH239" localSheetId="8" hidden="1">#REF!</definedName>
    <definedName name="BLPH239" localSheetId="23" hidden="1">#REF!</definedName>
    <definedName name="BLPH239" localSheetId="25" hidden="1">#REF!</definedName>
    <definedName name="BLPH239" localSheetId="21" hidden="1">#REF!</definedName>
    <definedName name="BLPH239" localSheetId="22"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localSheetId="41" hidden="1">#REF!</definedName>
    <definedName name="BLPH239" localSheetId="43" hidden="1">#REF!</definedName>
    <definedName name="BLPH239" localSheetId="44" hidden="1">#REF!</definedName>
    <definedName name="BLPH239" localSheetId="45" hidden="1">#REF!</definedName>
    <definedName name="BLPH239" localSheetId="46" hidden="1">#REF!</definedName>
    <definedName name="BLPH239" localSheetId="51" hidden="1">#REF!</definedName>
    <definedName name="BLPH239" localSheetId="58" hidden="1">#REF!</definedName>
    <definedName name="BLPH239" localSheetId="59" hidden="1">#REF!</definedName>
    <definedName name="BLPH239" localSheetId="60" hidden="1">#REF!</definedName>
    <definedName name="BLPH239" localSheetId="2" hidden="1">#REF!</definedName>
    <definedName name="BLPH239" hidden="1">#REF!</definedName>
    <definedName name="BLPH24" hidden="1">'[6]Risk-Free Rate'!$AH$15</definedName>
    <definedName name="BLPH240" localSheetId="7" hidden="1">#REF!</definedName>
    <definedName name="BLPH240" localSheetId="8" hidden="1">#REF!</definedName>
    <definedName name="BLPH240" localSheetId="15" hidden="1">#REF!</definedName>
    <definedName name="BLPH240" localSheetId="23" hidden="1">#REF!</definedName>
    <definedName name="BLPH240" localSheetId="25" hidden="1">#REF!</definedName>
    <definedName name="BLPH240" localSheetId="28" hidden="1">#REF!</definedName>
    <definedName name="BLPH240" localSheetId="21" hidden="1">#REF!</definedName>
    <definedName name="BLPH240" localSheetId="22" hidden="1">#REF!</definedName>
    <definedName name="BLPH240" localSheetId="32"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localSheetId="41" hidden="1">#REF!</definedName>
    <definedName name="BLPH240" localSheetId="43" hidden="1">#REF!</definedName>
    <definedName name="BLPH240" localSheetId="44" hidden="1">#REF!</definedName>
    <definedName name="BLPH240" localSheetId="45" hidden="1">#REF!</definedName>
    <definedName name="BLPH240" localSheetId="46" hidden="1">#REF!</definedName>
    <definedName name="BLPH240" localSheetId="50" hidden="1">#REF!</definedName>
    <definedName name="BLPH240" localSheetId="51" hidden="1">#REF!</definedName>
    <definedName name="BLPH240" localSheetId="55" hidden="1">#REF!</definedName>
    <definedName name="BLPH240" localSheetId="57" hidden="1">#REF!</definedName>
    <definedName name="BLPH240" localSheetId="58" hidden="1">#REF!</definedName>
    <definedName name="BLPH240" localSheetId="59" hidden="1">#REF!</definedName>
    <definedName name="BLPH240" localSheetId="60" hidden="1">#REF!</definedName>
    <definedName name="BLPH240" localSheetId="61" hidden="1">#REF!</definedName>
    <definedName name="BLPH240" localSheetId="2" hidden="1">#REF!</definedName>
    <definedName name="BLPH240" hidden="1">#REF!</definedName>
    <definedName name="BLPH241" localSheetId="8" hidden="1">#REF!</definedName>
    <definedName name="BLPH241" localSheetId="15" hidden="1">#REF!</definedName>
    <definedName name="BLPH241" localSheetId="23" hidden="1">#REF!</definedName>
    <definedName name="BLPH241" localSheetId="25" hidden="1">#REF!</definedName>
    <definedName name="BLPH241" localSheetId="21" hidden="1">#REF!</definedName>
    <definedName name="BLPH241" localSheetId="22"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localSheetId="41" hidden="1">#REF!</definedName>
    <definedName name="BLPH241" localSheetId="43" hidden="1">#REF!</definedName>
    <definedName name="BLPH241" localSheetId="44" hidden="1">#REF!</definedName>
    <definedName name="BLPH241" localSheetId="45" hidden="1">#REF!</definedName>
    <definedName name="BLPH241" localSheetId="46" hidden="1">#REF!</definedName>
    <definedName name="BLPH241" localSheetId="50" hidden="1">#REF!</definedName>
    <definedName name="BLPH241" localSheetId="51" hidden="1">#REF!</definedName>
    <definedName name="BLPH241" localSheetId="55" hidden="1">#REF!</definedName>
    <definedName name="BLPH241" localSheetId="57" hidden="1">#REF!</definedName>
    <definedName name="BLPH241" localSheetId="58" hidden="1">#REF!</definedName>
    <definedName name="BLPH241" localSheetId="59" hidden="1">#REF!</definedName>
    <definedName name="BLPH241" localSheetId="60" hidden="1">#REF!</definedName>
    <definedName name="BLPH241" localSheetId="61" hidden="1">#REF!</definedName>
    <definedName name="BLPH241" localSheetId="2" hidden="1">#REF!</definedName>
    <definedName name="BLPH241" hidden="1">#REF!</definedName>
    <definedName name="BLPH242" localSheetId="8" hidden="1">#REF!</definedName>
    <definedName name="BLPH242" localSheetId="15" hidden="1">#REF!</definedName>
    <definedName name="BLPH242" localSheetId="23" hidden="1">#REF!</definedName>
    <definedName name="BLPH242" localSheetId="25" hidden="1">#REF!</definedName>
    <definedName name="BLPH242" localSheetId="21" hidden="1">#REF!</definedName>
    <definedName name="BLPH242" localSheetId="22"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localSheetId="41" hidden="1">#REF!</definedName>
    <definedName name="BLPH242" localSheetId="43" hidden="1">#REF!</definedName>
    <definedName name="BLPH242" localSheetId="44" hidden="1">#REF!</definedName>
    <definedName name="BLPH242" localSheetId="45" hidden="1">#REF!</definedName>
    <definedName name="BLPH242" localSheetId="46" hidden="1">#REF!</definedName>
    <definedName name="BLPH242" localSheetId="50" hidden="1">#REF!</definedName>
    <definedName name="BLPH242" localSheetId="51" hidden="1">#REF!</definedName>
    <definedName name="BLPH242" localSheetId="55" hidden="1">#REF!</definedName>
    <definedName name="BLPH242" localSheetId="57" hidden="1">#REF!</definedName>
    <definedName name="BLPH242" localSheetId="58" hidden="1">#REF!</definedName>
    <definedName name="BLPH242" localSheetId="59" hidden="1">#REF!</definedName>
    <definedName name="BLPH242" localSheetId="60" hidden="1">#REF!</definedName>
    <definedName name="BLPH242" localSheetId="61" hidden="1">#REF!</definedName>
    <definedName name="BLPH242" localSheetId="2" hidden="1">#REF!</definedName>
    <definedName name="BLPH242" hidden="1">#REF!</definedName>
    <definedName name="BLPH243" localSheetId="8" hidden="1">#REF!</definedName>
    <definedName name="BLPH243" localSheetId="23" hidden="1">#REF!</definedName>
    <definedName name="BLPH243" localSheetId="25" hidden="1">#REF!</definedName>
    <definedName name="BLPH243" localSheetId="21" hidden="1">#REF!</definedName>
    <definedName name="BLPH243" localSheetId="22"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localSheetId="41" hidden="1">#REF!</definedName>
    <definedName name="BLPH243" localSheetId="43" hidden="1">#REF!</definedName>
    <definedName name="BLPH243" localSheetId="44" hidden="1">#REF!</definedName>
    <definedName name="BLPH243" localSheetId="45" hidden="1">#REF!</definedName>
    <definedName name="BLPH243" localSheetId="46" hidden="1">#REF!</definedName>
    <definedName name="BLPH243" localSheetId="51" hidden="1">#REF!</definedName>
    <definedName name="BLPH243" localSheetId="58" hidden="1">#REF!</definedName>
    <definedName name="BLPH243" localSheetId="59" hidden="1">#REF!</definedName>
    <definedName name="BLPH243" localSheetId="60" hidden="1">#REF!</definedName>
    <definedName name="BLPH243" localSheetId="2" hidden="1">#REF!</definedName>
    <definedName name="BLPH243" hidden="1">#REF!</definedName>
    <definedName name="BLPH244" localSheetId="8" hidden="1">#REF!</definedName>
    <definedName name="BLPH244" localSheetId="23" hidden="1">#REF!</definedName>
    <definedName name="BLPH244" localSheetId="25" hidden="1">#REF!</definedName>
    <definedName name="BLPH244" localSheetId="21" hidden="1">#REF!</definedName>
    <definedName name="BLPH244" localSheetId="22"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localSheetId="41" hidden="1">#REF!</definedName>
    <definedName name="BLPH244" localSheetId="43" hidden="1">#REF!</definedName>
    <definedName name="BLPH244" localSheetId="44" hidden="1">#REF!</definedName>
    <definedName name="BLPH244" localSheetId="45" hidden="1">#REF!</definedName>
    <definedName name="BLPH244" localSheetId="46" hidden="1">#REF!</definedName>
    <definedName name="BLPH244" localSheetId="51" hidden="1">#REF!</definedName>
    <definedName name="BLPH244" localSheetId="58" hidden="1">#REF!</definedName>
    <definedName name="BLPH244" localSheetId="59" hidden="1">#REF!</definedName>
    <definedName name="BLPH244" localSheetId="60" hidden="1">#REF!</definedName>
    <definedName name="BLPH244" localSheetId="2" hidden="1">#REF!</definedName>
    <definedName name="BLPH244" hidden="1">#REF!</definedName>
    <definedName name="BLPH245" localSheetId="8" hidden="1">#REF!</definedName>
    <definedName name="BLPH245" localSheetId="23" hidden="1">#REF!</definedName>
    <definedName name="BLPH245" localSheetId="25" hidden="1">#REF!</definedName>
    <definedName name="BLPH245" localSheetId="21" hidden="1">#REF!</definedName>
    <definedName name="BLPH245" localSheetId="22"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localSheetId="41" hidden="1">#REF!</definedName>
    <definedName name="BLPH245" localSheetId="43" hidden="1">#REF!</definedName>
    <definedName name="BLPH245" localSheetId="44" hidden="1">#REF!</definedName>
    <definedName name="BLPH245" localSheetId="45" hidden="1">#REF!</definedName>
    <definedName name="BLPH245" localSheetId="46" hidden="1">#REF!</definedName>
    <definedName name="BLPH245" localSheetId="51" hidden="1">#REF!</definedName>
    <definedName name="BLPH245" localSheetId="58" hidden="1">#REF!</definedName>
    <definedName name="BLPH245" localSheetId="59" hidden="1">#REF!</definedName>
    <definedName name="BLPH245" localSheetId="60" hidden="1">#REF!</definedName>
    <definedName name="BLPH245" localSheetId="2" hidden="1">#REF!</definedName>
    <definedName name="BLPH245" hidden="1">#REF!</definedName>
    <definedName name="BLPH246" localSheetId="8" hidden="1">#REF!</definedName>
    <definedName name="BLPH246" localSheetId="23" hidden="1">#REF!</definedName>
    <definedName name="BLPH246" localSheetId="25" hidden="1">#REF!</definedName>
    <definedName name="BLPH246" localSheetId="21" hidden="1">#REF!</definedName>
    <definedName name="BLPH246" localSheetId="22"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localSheetId="41" hidden="1">#REF!</definedName>
    <definedName name="BLPH246" localSheetId="43" hidden="1">#REF!</definedName>
    <definedName name="BLPH246" localSheetId="44" hidden="1">#REF!</definedName>
    <definedName name="BLPH246" localSheetId="45" hidden="1">#REF!</definedName>
    <definedName name="BLPH246" localSheetId="46" hidden="1">#REF!</definedName>
    <definedName name="BLPH246" localSheetId="51" hidden="1">#REF!</definedName>
    <definedName name="BLPH246" localSheetId="58" hidden="1">#REF!</definedName>
    <definedName name="BLPH246" localSheetId="59" hidden="1">#REF!</definedName>
    <definedName name="BLPH246" localSheetId="60" hidden="1">#REF!</definedName>
    <definedName name="BLPH246" localSheetId="2" hidden="1">#REF!</definedName>
    <definedName name="BLPH246" hidden="1">#REF!</definedName>
    <definedName name="BLPH247" localSheetId="8" hidden="1">#REF!</definedName>
    <definedName name="BLPH247" localSheetId="23" hidden="1">#REF!</definedName>
    <definedName name="BLPH247" localSheetId="25" hidden="1">#REF!</definedName>
    <definedName name="BLPH247" localSheetId="21" hidden="1">#REF!</definedName>
    <definedName name="BLPH247" localSheetId="22"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localSheetId="41" hidden="1">#REF!</definedName>
    <definedName name="BLPH247" localSheetId="43" hidden="1">#REF!</definedName>
    <definedName name="BLPH247" localSheetId="44" hidden="1">#REF!</definedName>
    <definedName name="BLPH247" localSheetId="45" hidden="1">#REF!</definedName>
    <definedName name="BLPH247" localSheetId="46" hidden="1">#REF!</definedName>
    <definedName name="BLPH247" localSheetId="51" hidden="1">#REF!</definedName>
    <definedName name="BLPH247" localSheetId="58" hidden="1">#REF!</definedName>
    <definedName name="BLPH247" localSheetId="59" hidden="1">#REF!</definedName>
    <definedName name="BLPH247" localSheetId="60" hidden="1">#REF!</definedName>
    <definedName name="BLPH247" localSheetId="2" hidden="1">#REF!</definedName>
    <definedName name="BLPH247" hidden="1">#REF!</definedName>
    <definedName name="BLPH248" localSheetId="8" hidden="1">#REF!</definedName>
    <definedName name="BLPH248" localSheetId="23" hidden="1">#REF!</definedName>
    <definedName name="BLPH248" localSheetId="25" hidden="1">#REF!</definedName>
    <definedName name="BLPH248" localSheetId="21" hidden="1">#REF!</definedName>
    <definedName name="BLPH248" localSheetId="22"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localSheetId="41" hidden="1">#REF!</definedName>
    <definedName name="BLPH248" localSheetId="43" hidden="1">#REF!</definedName>
    <definedName name="BLPH248" localSheetId="44" hidden="1">#REF!</definedName>
    <definedName name="BLPH248" localSheetId="45" hidden="1">#REF!</definedName>
    <definedName name="BLPH248" localSheetId="46" hidden="1">#REF!</definedName>
    <definedName name="BLPH248" localSheetId="51" hidden="1">#REF!</definedName>
    <definedName name="BLPH248" localSheetId="58" hidden="1">#REF!</definedName>
    <definedName name="BLPH248" localSheetId="59" hidden="1">#REF!</definedName>
    <definedName name="BLPH248" localSheetId="60" hidden="1">#REF!</definedName>
    <definedName name="BLPH248" localSheetId="2" hidden="1">#REF!</definedName>
    <definedName name="BLPH248" hidden="1">#REF!</definedName>
    <definedName name="BLPH249" localSheetId="8" hidden="1">#REF!</definedName>
    <definedName name="BLPH249" localSheetId="23" hidden="1">#REF!</definedName>
    <definedName name="BLPH249" localSheetId="25" hidden="1">#REF!</definedName>
    <definedName name="BLPH249" localSheetId="21" hidden="1">#REF!</definedName>
    <definedName name="BLPH249" localSheetId="22"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localSheetId="41" hidden="1">#REF!</definedName>
    <definedName name="BLPH249" localSheetId="43" hidden="1">#REF!</definedName>
    <definedName name="BLPH249" localSheetId="44" hidden="1">#REF!</definedName>
    <definedName name="BLPH249" localSheetId="45" hidden="1">#REF!</definedName>
    <definedName name="BLPH249" localSheetId="46" hidden="1">#REF!</definedName>
    <definedName name="BLPH249" localSheetId="51" hidden="1">#REF!</definedName>
    <definedName name="BLPH249" localSheetId="58" hidden="1">#REF!</definedName>
    <definedName name="BLPH249" localSheetId="59" hidden="1">#REF!</definedName>
    <definedName name="BLPH249" localSheetId="60" hidden="1">#REF!</definedName>
    <definedName name="BLPH249" localSheetId="2" hidden="1">#REF!</definedName>
    <definedName name="BLPH249" hidden="1">#REF!</definedName>
    <definedName name="BLPH25" hidden="1">'[6]Risk-Free Rate'!$AE$15</definedName>
    <definedName name="BLPH250" localSheetId="7" hidden="1">#REF!</definedName>
    <definedName name="BLPH250" localSheetId="8" hidden="1">#REF!</definedName>
    <definedName name="BLPH250" localSheetId="15" hidden="1">#REF!</definedName>
    <definedName name="BLPH250" localSheetId="23" hidden="1">#REF!</definedName>
    <definedName name="BLPH250" localSheetId="25" hidden="1">#REF!</definedName>
    <definedName name="BLPH250" localSheetId="28" hidden="1">#REF!</definedName>
    <definedName name="BLPH250" localSheetId="21" hidden="1">#REF!</definedName>
    <definedName name="BLPH250" localSheetId="22" hidden="1">#REF!</definedName>
    <definedName name="BLPH250" localSheetId="32"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localSheetId="41" hidden="1">#REF!</definedName>
    <definedName name="BLPH250" localSheetId="43" hidden="1">#REF!</definedName>
    <definedName name="BLPH250" localSheetId="44" hidden="1">#REF!</definedName>
    <definedName name="BLPH250" localSheetId="45" hidden="1">#REF!</definedName>
    <definedName name="BLPH250" localSheetId="46" hidden="1">#REF!</definedName>
    <definedName name="BLPH250" localSheetId="50" hidden="1">#REF!</definedName>
    <definedName name="BLPH250" localSheetId="51" hidden="1">#REF!</definedName>
    <definedName name="BLPH250" localSheetId="55" hidden="1">#REF!</definedName>
    <definedName name="BLPH250" localSheetId="57" hidden="1">#REF!</definedName>
    <definedName name="BLPH250" localSheetId="58" hidden="1">#REF!</definedName>
    <definedName name="BLPH250" localSheetId="59" hidden="1">#REF!</definedName>
    <definedName name="BLPH250" localSheetId="60" hidden="1">#REF!</definedName>
    <definedName name="BLPH250" localSheetId="61" hidden="1">#REF!</definedName>
    <definedName name="BLPH250" localSheetId="2" hidden="1">#REF!</definedName>
    <definedName name="BLPH250" hidden="1">#REF!</definedName>
    <definedName name="BLPH251" localSheetId="8" hidden="1">#REF!</definedName>
    <definedName name="BLPH251" localSheetId="15" hidden="1">#REF!</definedName>
    <definedName name="BLPH251" localSheetId="23" hidden="1">#REF!</definedName>
    <definedName name="BLPH251" localSheetId="25" hidden="1">#REF!</definedName>
    <definedName name="BLPH251" localSheetId="21" hidden="1">#REF!</definedName>
    <definedName name="BLPH251" localSheetId="22"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localSheetId="41" hidden="1">#REF!</definedName>
    <definedName name="BLPH251" localSheetId="43" hidden="1">#REF!</definedName>
    <definedName name="BLPH251" localSheetId="44" hidden="1">#REF!</definedName>
    <definedName name="BLPH251" localSheetId="45" hidden="1">#REF!</definedName>
    <definedName name="BLPH251" localSheetId="46" hidden="1">#REF!</definedName>
    <definedName name="BLPH251" localSheetId="50" hidden="1">#REF!</definedName>
    <definedName name="BLPH251" localSheetId="51" hidden="1">#REF!</definedName>
    <definedName name="BLPH251" localSheetId="55" hidden="1">#REF!</definedName>
    <definedName name="BLPH251" localSheetId="57" hidden="1">#REF!</definedName>
    <definedName name="BLPH251" localSheetId="58" hidden="1">#REF!</definedName>
    <definedName name="BLPH251" localSheetId="59" hidden="1">#REF!</definedName>
    <definedName name="BLPH251" localSheetId="60" hidden="1">#REF!</definedName>
    <definedName name="BLPH251" localSheetId="61" hidden="1">#REF!</definedName>
    <definedName name="BLPH251" localSheetId="2" hidden="1">#REF!</definedName>
    <definedName name="BLPH251" hidden="1">#REF!</definedName>
    <definedName name="BLPH252" localSheetId="8" hidden="1">#REF!</definedName>
    <definedName name="BLPH252" localSheetId="15" hidden="1">#REF!</definedName>
    <definedName name="BLPH252" localSheetId="23" hidden="1">#REF!</definedName>
    <definedName name="BLPH252" localSheetId="25" hidden="1">#REF!</definedName>
    <definedName name="BLPH252" localSheetId="21" hidden="1">#REF!</definedName>
    <definedName name="BLPH252" localSheetId="22"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localSheetId="41" hidden="1">#REF!</definedName>
    <definedName name="BLPH252" localSheetId="43" hidden="1">#REF!</definedName>
    <definedName name="BLPH252" localSheetId="44" hidden="1">#REF!</definedName>
    <definedName name="BLPH252" localSheetId="45" hidden="1">#REF!</definedName>
    <definedName name="BLPH252" localSheetId="46" hidden="1">#REF!</definedName>
    <definedName name="BLPH252" localSheetId="50" hidden="1">#REF!</definedName>
    <definedName name="BLPH252" localSheetId="51" hidden="1">#REF!</definedName>
    <definedName name="BLPH252" localSheetId="55" hidden="1">#REF!</definedName>
    <definedName name="BLPH252" localSheetId="57" hidden="1">#REF!</definedName>
    <definedName name="BLPH252" localSheetId="58" hidden="1">#REF!</definedName>
    <definedName name="BLPH252" localSheetId="59" hidden="1">#REF!</definedName>
    <definedName name="BLPH252" localSheetId="60" hidden="1">#REF!</definedName>
    <definedName name="BLPH252" localSheetId="61" hidden="1">#REF!</definedName>
    <definedName name="BLPH252" localSheetId="2" hidden="1">#REF!</definedName>
    <definedName name="BLPH252" hidden="1">#REF!</definedName>
    <definedName name="BLPH253" localSheetId="8" hidden="1">#REF!</definedName>
    <definedName name="BLPH253" localSheetId="23" hidden="1">#REF!</definedName>
    <definedName name="BLPH253" localSheetId="25" hidden="1">#REF!</definedName>
    <definedName name="BLPH253" localSheetId="21" hidden="1">#REF!</definedName>
    <definedName name="BLPH253" localSheetId="22"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localSheetId="41" hidden="1">#REF!</definedName>
    <definedName name="BLPH253" localSheetId="43" hidden="1">#REF!</definedName>
    <definedName name="BLPH253" localSheetId="44" hidden="1">#REF!</definedName>
    <definedName name="BLPH253" localSheetId="45" hidden="1">#REF!</definedName>
    <definedName name="BLPH253" localSheetId="46" hidden="1">#REF!</definedName>
    <definedName name="BLPH253" localSheetId="51" hidden="1">#REF!</definedName>
    <definedName name="BLPH253" localSheetId="58" hidden="1">#REF!</definedName>
    <definedName name="BLPH253" localSheetId="59" hidden="1">#REF!</definedName>
    <definedName name="BLPH253" localSheetId="60" hidden="1">#REF!</definedName>
    <definedName name="BLPH253" localSheetId="2" hidden="1">#REF!</definedName>
    <definedName name="BLPH253" hidden="1">#REF!</definedName>
    <definedName name="BLPH254" localSheetId="8" hidden="1">#REF!</definedName>
    <definedName name="BLPH254" localSheetId="23" hidden="1">#REF!</definedName>
    <definedName name="BLPH254" localSheetId="25" hidden="1">#REF!</definedName>
    <definedName name="BLPH254" localSheetId="21" hidden="1">#REF!</definedName>
    <definedName name="BLPH254" localSheetId="22"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localSheetId="41" hidden="1">#REF!</definedName>
    <definedName name="BLPH254" localSheetId="43" hidden="1">#REF!</definedName>
    <definedName name="BLPH254" localSheetId="44" hidden="1">#REF!</definedName>
    <definedName name="BLPH254" localSheetId="45" hidden="1">#REF!</definedName>
    <definedName name="BLPH254" localSheetId="46" hidden="1">#REF!</definedName>
    <definedName name="BLPH254" localSheetId="51" hidden="1">#REF!</definedName>
    <definedName name="BLPH254" localSheetId="58" hidden="1">#REF!</definedName>
    <definedName name="BLPH254" localSheetId="59" hidden="1">#REF!</definedName>
    <definedName name="BLPH254" localSheetId="60" hidden="1">#REF!</definedName>
    <definedName name="BLPH254" localSheetId="2" hidden="1">#REF!</definedName>
    <definedName name="BLPH254" hidden="1">#REF!</definedName>
    <definedName name="BLPH255" localSheetId="8" hidden="1">#REF!</definedName>
    <definedName name="BLPH255" localSheetId="23" hidden="1">#REF!</definedName>
    <definedName name="BLPH255" localSheetId="25" hidden="1">#REF!</definedName>
    <definedName name="BLPH255" localSheetId="21" hidden="1">#REF!</definedName>
    <definedName name="BLPH255" localSheetId="22"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localSheetId="41" hidden="1">#REF!</definedName>
    <definedName name="BLPH255" localSheetId="43" hidden="1">#REF!</definedName>
    <definedName name="BLPH255" localSheetId="44" hidden="1">#REF!</definedName>
    <definedName name="BLPH255" localSheetId="45" hidden="1">#REF!</definedName>
    <definedName name="BLPH255" localSheetId="46" hidden="1">#REF!</definedName>
    <definedName name="BLPH255" localSheetId="51" hidden="1">#REF!</definedName>
    <definedName name="BLPH255" localSheetId="58" hidden="1">#REF!</definedName>
    <definedName name="BLPH255" localSheetId="59" hidden="1">#REF!</definedName>
    <definedName name="BLPH255" localSheetId="60" hidden="1">#REF!</definedName>
    <definedName name="BLPH255" localSheetId="2" hidden="1">#REF!</definedName>
    <definedName name="BLPH255" hidden="1">#REF!</definedName>
    <definedName name="BLPH256" localSheetId="8" hidden="1">#REF!</definedName>
    <definedName name="BLPH256" localSheetId="23" hidden="1">#REF!</definedName>
    <definedName name="BLPH256" localSheetId="25" hidden="1">#REF!</definedName>
    <definedName name="BLPH256" localSheetId="21" hidden="1">#REF!</definedName>
    <definedName name="BLPH256" localSheetId="22"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localSheetId="41" hidden="1">#REF!</definedName>
    <definedName name="BLPH256" localSheetId="43" hidden="1">#REF!</definedName>
    <definedName name="BLPH256" localSheetId="44" hidden="1">#REF!</definedName>
    <definedName name="BLPH256" localSheetId="45" hidden="1">#REF!</definedName>
    <definedName name="BLPH256" localSheetId="46" hidden="1">#REF!</definedName>
    <definedName name="BLPH256" localSheetId="51" hidden="1">#REF!</definedName>
    <definedName name="BLPH256" localSheetId="58" hidden="1">#REF!</definedName>
    <definedName name="BLPH256" localSheetId="59" hidden="1">#REF!</definedName>
    <definedName name="BLPH256" localSheetId="60" hidden="1">#REF!</definedName>
    <definedName name="BLPH256" localSheetId="2" hidden="1">#REF!</definedName>
    <definedName name="BLPH256" hidden="1">#REF!</definedName>
    <definedName name="BLPH257" localSheetId="8" hidden="1">#REF!</definedName>
    <definedName name="BLPH257" localSheetId="23" hidden="1">#REF!</definedName>
    <definedName name="BLPH257" localSheetId="25" hidden="1">#REF!</definedName>
    <definedName name="BLPH257" localSheetId="21" hidden="1">#REF!</definedName>
    <definedName name="BLPH257" localSheetId="22"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localSheetId="41" hidden="1">#REF!</definedName>
    <definedName name="BLPH257" localSheetId="43" hidden="1">#REF!</definedName>
    <definedName name="BLPH257" localSheetId="44" hidden="1">#REF!</definedName>
    <definedName name="BLPH257" localSheetId="45" hidden="1">#REF!</definedName>
    <definedName name="BLPH257" localSheetId="46" hidden="1">#REF!</definedName>
    <definedName name="BLPH257" localSheetId="51" hidden="1">#REF!</definedName>
    <definedName name="BLPH257" localSheetId="58" hidden="1">#REF!</definedName>
    <definedName name="BLPH257" localSheetId="59" hidden="1">#REF!</definedName>
    <definedName name="BLPH257" localSheetId="60" hidden="1">#REF!</definedName>
    <definedName name="BLPH257" localSheetId="2" hidden="1">#REF!</definedName>
    <definedName name="BLPH257" hidden="1">#REF!</definedName>
    <definedName name="BLPH258" localSheetId="8" hidden="1">#REF!</definedName>
    <definedName name="BLPH258" localSheetId="23" hidden="1">#REF!</definedName>
    <definedName name="BLPH258" localSheetId="25" hidden="1">#REF!</definedName>
    <definedName name="BLPH258" localSheetId="21" hidden="1">#REF!</definedName>
    <definedName name="BLPH258" localSheetId="22"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localSheetId="41" hidden="1">#REF!</definedName>
    <definedName name="BLPH258" localSheetId="43" hidden="1">#REF!</definedName>
    <definedName name="BLPH258" localSheetId="44" hidden="1">#REF!</definedName>
    <definedName name="BLPH258" localSheetId="45" hidden="1">#REF!</definedName>
    <definedName name="BLPH258" localSheetId="46" hidden="1">#REF!</definedName>
    <definedName name="BLPH258" localSheetId="51" hidden="1">#REF!</definedName>
    <definedName name="BLPH258" localSheetId="58" hidden="1">#REF!</definedName>
    <definedName name="BLPH258" localSheetId="59" hidden="1">#REF!</definedName>
    <definedName name="BLPH258" localSheetId="60" hidden="1">#REF!</definedName>
    <definedName name="BLPH258" localSheetId="2" hidden="1">#REF!</definedName>
    <definedName name="BLPH258" hidden="1">#REF!</definedName>
    <definedName name="BLPH259" localSheetId="8" hidden="1">#REF!</definedName>
    <definedName name="BLPH259" localSheetId="23" hidden="1">#REF!</definedName>
    <definedName name="BLPH259" localSheetId="25" hidden="1">#REF!</definedName>
    <definedName name="BLPH259" localSheetId="21" hidden="1">#REF!</definedName>
    <definedName name="BLPH259" localSheetId="22"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localSheetId="41" hidden="1">#REF!</definedName>
    <definedName name="BLPH259" localSheetId="43" hidden="1">#REF!</definedName>
    <definedName name="BLPH259" localSheetId="44" hidden="1">#REF!</definedName>
    <definedName name="BLPH259" localSheetId="45" hidden="1">#REF!</definedName>
    <definedName name="BLPH259" localSheetId="46" hidden="1">#REF!</definedName>
    <definedName name="BLPH259" localSheetId="51" hidden="1">#REF!</definedName>
    <definedName name="BLPH259" localSheetId="58" hidden="1">#REF!</definedName>
    <definedName name="BLPH259" localSheetId="59" hidden="1">#REF!</definedName>
    <definedName name="BLPH259" localSheetId="60" hidden="1">#REF!</definedName>
    <definedName name="BLPH259" localSheetId="2" hidden="1">#REF!</definedName>
    <definedName name="BLPH259" hidden="1">#REF!</definedName>
    <definedName name="BLPH26" hidden="1">'[6]Risk-Free Rate'!$AB$15</definedName>
    <definedName name="BLPH260" localSheetId="7" hidden="1">#REF!</definedName>
    <definedName name="BLPH260" localSheetId="8" hidden="1">#REF!</definedName>
    <definedName name="BLPH260" localSheetId="15" hidden="1">#REF!</definedName>
    <definedName name="BLPH260" localSheetId="23" hidden="1">#REF!</definedName>
    <definedName name="BLPH260" localSheetId="25" hidden="1">#REF!</definedName>
    <definedName name="BLPH260" localSheetId="28" hidden="1">#REF!</definedName>
    <definedName name="BLPH260" localSheetId="21" hidden="1">#REF!</definedName>
    <definedName name="BLPH260" localSheetId="22" hidden="1">#REF!</definedName>
    <definedName name="BLPH260" localSheetId="32"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localSheetId="41" hidden="1">#REF!</definedName>
    <definedName name="BLPH260" localSheetId="43" hidden="1">#REF!</definedName>
    <definedName name="BLPH260" localSheetId="44" hidden="1">#REF!</definedName>
    <definedName name="BLPH260" localSheetId="45" hidden="1">#REF!</definedName>
    <definedName name="BLPH260" localSheetId="46" hidden="1">#REF!</definedName>
    <definedName name="BLPH260" localSheetId="50" hidden="1">#REF!</definedName>
    <definedName name="BLPH260" localSheetId="51" hidden="1">#REF!</definedName>
    <definedName name="BLPH260" localSheetId="55" hidden="1">#REF!</definedName>
    <definedName name="BLPH260" localSheetId="57" hidden="1">#REF!</definedName>
    <definedName name="BLPH260" localSheetId="58" hidden="1">#REF!</definedName>
    <definedName name="BLPH260" localSheetId="59" hidden="1">#REF!</definedName>
    <definedName name="BLPH260" localSheetId="60" hidden="1">#REF!</definedName>
    <definedName name="BLPH260" localSheetId="61" hidden="1">#REF!</definedName>
    <definedName name="BLPH260" localSheetId="2" hidden="1">#REF!</definedName>
    <definedName name="BLPH260" hidden="1">#REF!</definedName>
    <definedName name="BLPH261" localSheetId="8" hidden="1">#REF!</definedName>
    <definedName name="BLPH261" localSheetId="15" hidden="1">#REF!</definedName>
    <definedName name="BLPH261" localSheetId="23" hidden="1">#REF!</definedName>
    <definedName name="BLPH261" localSheetId="25" hidden="1">#REF!</definedName>
    <definedName name="BLPH261" localSheetId="21" hidden="1">#REF!</definedName>
    <definedName name="BLPH261" localSheetId="22"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localSheetId="41" hidden="1">#REF!</definedName>
    <definedName name="BLPH261" localSheetId="43" hidden="1">#REF!</definedName>
    <definedName name="BLPH261" localSheetId="44" hidden="1">#REF!</definedName>
    <definedName name="BLPH261" localSheetId="45" hidden="1">#REF!</definedName>
    <definedName name="BLPH261" localSheetId="46" hidden="1">#REF!</definedName>
    <definedName name="BLPH261" localSheetId="50" hidden="1">#REF!</definedName>
    <definedName name="BLPH261" localSheetId="51" hidden="1">#REF!</definedName>
    <definedName name="BLPH261" localSheetId="55" hidden="1">#REF!</definedName>
    <definedName name="BLPH261" localSheetId="57" hidden="1">#REF!</definedName>
    <definedName name="BLPH261" localSheetId="58" hidden="1">#REF!</definedName>
    <definedName name="BLPH261" localSheetId="59" hidden="1">#REF!</definedName>
    <definedName name="BLPH261" localSheetId="60" hidden="1">#REF!</definedName>
    <definedName name="BLPH261" localSheetId="61" hidden="1">#REF!</definedName>
    <definedName name="BLPH261" localSheetId="2" hidden="1">#REF!</definedName>
    <definedName name="BLPH261" hidden="1">#REF!</definedName>
    <definedName name="BLPH262" localSheetId="8" hidden="1">#REF!</definedName>
    <definedName name="BLPH262" localSheetId="15" hidden="1">#REF!</definedName>
    <definedName name="BLPH262" localSheetId="23" hidden="1">#REF!</definedName>
    <definedName name="BLPH262" localSheetId="25" hidden="1">#REF!</definedName>
    <definedName name="BLPH262" localSheetId="21" hidden="1">#REF!</definedName>
    <definedName name="BLPH262" localSheetId="22"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localSheetId="41" hidden="1">#REF!</definedName>
    <definedName name="BLPH262" localSheetId="43" hidden="1">#REF!</definedName>
    <definedName name="BLPH262" localSheetId="44" hidden="1">#REF!</definedName>
    <definedName name="BLPH262" localSheetId="45" hidden="1">#REF!</definedName>
    <definedName name="BLPH262" localSheetId="46" hidden="1">#REF!</definedName>
    <definedName name="BLPH262" localSheetId="50" hidden="1">#REF!</definedName>
    <definedName name="BLPH262" localSheetId="51" hidden="1">#REF!</definedName>
    <definedName name="BLPH262" localSheetId="55" hidden="1">#REF!</definedName>
    <definedName name="BLPH262" localSheetId="57" hidden="1">#REF!</definedName>
    <definedName name="BLPH262" localSheetId="58" hidden="1">#REF!</definedName>
    <definedName name="BLPH262" localSheetId="59" hidden="1">#REF!</definedName>
    <definedName name="BLPH262" localSheetId="60" hidden="1">#REF!</definedName>
    <definedName name="BLPH262" localSheetId="61" hidden="1">#REF!</definedName>
    <definedName name="BLPH262" localSheetId="2" hidden="1">#REF!</definedName>
    <definedName name="BLPH262" hidden="1">#REF!</definedName>
    <definedName name="BLPH263" localSheetId="8" hidden="1">#REF!</definedName>
    <definedName name="BLPH263" localSheetId="23" hidden="1">#REF!</definedName>
    <definedName name="BLPH263" localSheetId="25" hidden="1">#REF!</definedName>
    <definedName name="BLPH263" localSheetId="21" hidden="1">#REF!</definedName>
    <definedName name="BLPH263" localSheetId="22"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localSheetId="41" hidden="1">#REF!</definedName>
    <definedName name="BLPH263" localSheetId="43" hidden="1">#REF!</definedName>
    <definedName name="BLPH263" localSheetId="44" hidden="1">#REF!</definedName>
    <definedName name="BLPH263" localSheetId="45" hidden="1">#REF!</definedName>
    <definedName name="BLPH263" localSheetId="46" hidden="1">#REF!</definedName>
    <definedName name="BLPH263" localSheetId="51" hidden="1">#REF!</definedName>
    <definedName name="BLPH263" localSheetId="58" hidden="1">#REF!</definedName>
    <definedName name="BLPH263" localSheetId="59" hidden="1">#REF!</definedName>
    <definedName name="BLPH263" localSheetId="60" hidden="1">#REF!</definedName>
    <definedName name="BLPH263" localSheetId="2" hidden="1">#REF!</definedName>
    <definedName name="BLPH263" hidden="1">#REF!</definedName>
    <definedName name="BLPH264" localSheetId="8" hidden="1">#REF!</definedName>
    <definedName name="BLPH264" localSheetId="23" hidden="1">#REF!</definedName>
    <definedName name="BLPH264" localSheetId="25" hidden="1">#REF!</definedName>
    <definedName name="BLPH264" localSheetId="21" hidden="1">#REF!</definedName>
    <definedName name="BLPH264" localSheetId="22"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localSheetId="41" hidden="1">#REF!</definedName>
    <definedName name="BLPH264" localSheetId="43" hidden="1">#REF!</definedName>
    <definedName name="BLPH264" localSheetId="44" hidden="1">#REF!</definedName>
    <definedName name="BLPH264" localSheetId="45" hidden="1">#REF!</definedName>
    <definedName name="BLPH264" localSheetId="46" hidden="1">#REF!</definedName>
    <definedName name="BLPH264" localSheetId="51" hidden="1">#REF!</definedName>
    <definedName name="BLPH264" localSheetId="58" hidden="1">#REF!</definedName>
    <definedName name="BLPH264" localSheetId="59" hidden="1">#REF!</definedName>
    <definedName name="BLPH264" localSheetId="60" hidden="1">#REF!</definedName>
    <definedName name="BLPH264" localSheetId="2" hidden="1">#REF!</definedName>
    <definedName name="BLPH264" hidden="1">#REF!</definedName>
    <definedName name="BLPH265" localSheetId="8" hidden="1">#REF!</definedName>
    <definedName name="BLPH265" localSheetId="23" hidden="1">#REF!</definedName>
    <definedName name="BLPH265" localSheetId="25" hidden="1">#REF!</definedName>
    <definedName name="BLPH265" localSheetId="21" hidden="1">#REF!</definedName>
    <definedName name="BLPH265" localSheetId="22"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localSheetId="41" hidden="1">#REF!</definedName>
    <definedName name="BLPH265" localSheetId="43" hidden="1">#REF!</definedName>
    <definedName name="BLPH265" localSheetId="44" hidden="1">#REF!</definedName>
    <definedName name="BLPH265" localSheetId="45" hidden="1">#REF!</definedName>
    <definedName name="BLPH265" localSheetId="46" hidden="1">#REF!</definedName>
    <definedName name="BLPH265" localSheetId="51" hidden="1">#REF!</definedName>
    <definedName name="BLPH265" localSheetId="58" hidden="1">#REF!</definedName>
    <definedName name="BLPH265" localSheetId="59" hidden="1">#REF!</definedName>
    <definedName name="BLPH265" localSheetId="60" hidden="1">#REF!</definedName>
    <definedName name="BLPH265" localSheetId="2" hidden="1">#REF!</definedName>
    <definedName name="BLPH265" hidden="1">#REF!</definedName>
    <definedName name="BLPH266" localSheetId="8" hidden="1">#REF!</definedName>
    <definedName name="BLPH266" localSheetId="23" hidden="1">#REF!</definedName>
    <definedName name="BLPH266" localSheetId="25" hidden="1">#REF!</definedName>
    <definedName name="BLPH266" localSheetId="21" hidden="1">#REF!</definedName>
    <definedName name="BLPH266" localSheetId="22"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localSheetId="41" hidden="1">#REF!</definedName>
    <definedName name="BLPH266" localSheetId="43" hidden="1">#REF!</definedName>
    <definedName name="BLPH266" localSheetId="44" hidden="1">#REF!</definedName>
    <definedName name="BLPH266" localSheetId="45" hidden="1">#REF!</definedName>
    <definedName name="BLPH266" localSheetId="46" hidden="1">#REF!</definedName>
    <definedName name="BLPH266" localSheetId="51" hidden="1">#REF!</definedName>
    <definedName name="BLPH266" localSheetId="58" hidden="1">#REF!</definedName>
    <definedName name="BLPH266" localSheetId="59" hidden="1">#REF!</definedName>
    <definedName name="BLPH266" localSheetId="60" hidden="1">#REF!</definedName>
    <definedName name="BLPH266" localSheetId="2" hidden="1">#REF!</definedName>
    <definedName name="BLPH266" hidden="1">#REF!</definedName>
    <definedName name="BLPH267" localSheetId="8" hidden="1">#REF!</definedName>
    <definedName name="BLPH267" localSheetId="23" hidden="1">#REF!</definedName>
    <definedName name="BLPH267" localSheetId="25" hidden="1">#REF!</definedName>
    <definedName name="BLPH267" localSheetId="21" hidden="1">#REF!</definedName>
    <definedName name="BLPH267" localSheetId="22"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localSheetId="41" hidden="1">#REF!</definedName>
    <definedName name="BLPH267" localSheetId="43" hidden="1">#REF!</definedName>
    <definedName name="BLPH267" localSheetId="44" hidden="1">#REF!</definedName>
    <definedName name="BLPH267" localSheetId="45" hidden="1">#REF!</definedName>
    <definedName name="BLPH267" localSheetId="46" hidden="1">#REF!</definedName>
    <definedName name="BLPH267" localSheetId="51" hidden="1">#REF!</definedName>
    <definedName name="BLPH267" localSheetId="58" hidden="1">#REF!</definedName>
    <definedName name="BLPH267" localSheetId="59" hidden="1">#REF!</definedName>
    <definedName name="BLPH267" localSheetId="60" hidden="1">#REF!</definedName>
    <definedName name="BLPH267" localSheetId="2" hidden="1">#REF!</definedName>
    <definedName name="BLPH267" hidden="1">#REF!</definedName>
    <definedName name="BLPH268" localSheetId="8" hidden="1">#REF!</definedName>
    <definedName name="BLPH268" localSheetId="23" hidden="1">#REF!</definedName>
    <definedName name="BLPH268" localSheetId="25" hidden="1">#REF!</definedName>
    <definedName name="BLPH268" localSheetId="21" hidden="1">#REF!</definedName>
    <definedName name="BLPH268" localSheetId="22"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localSheetId="41" hidden="1">#REF!</definedName>
    <definedName name="BLPH268" localSheetId="43" hidden="1">#REF!</definedName>
    <definedName name="BLPH268" localSheetId="44" hidden="1">#REF!</definedName>
    <definedName name="BLPH268" localSheetId="45" hidden="1">#REF!</definedName>
    <definedName name="BLPH268" localSheetId="46" hidden="1">#REF!</definedName>
    <definedName name="BLPH268" localSheetId="51" hidden="1">#REF!</definedName>
    <definedName name="BLPH268" localSheetId="58" hidden="1">#REF!</definedName>
    <definedName name="BLPH268" localSheetId="59" hidden="1">#REF!</definedName>
    <definedName name="BLPH268" localSheetId="60" hidden="1">#REF!</definedName>
    <definedName name="BLPH268" localSheetId="2" hidden="1">#REF!</definedName>
    <definedName name="BLPH268" hidden="1">#REF!</definedName>
    <definedName name="BLPH269" localSheetId="8" hidden="1">#REF!</definedName>
    <definedName name="BLPH269" localSheetId="23" hidden="1">#REF!</definedName>
    <definedName name="BLPH269" localSheetId="25" hidden="1">#REF!</definedName>
    <definedName name="BLPH269" localSheetId="21" hidden="1">#REF!</definedName>
    <definedName name="BLPH269" localSheetId="22"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localSheetId="41" hidden="1">#REF!</definedName>
    <definedName name="BLPH269" localSheetId="43" hidden="1">#REF!</definedName>
    <definedName name="BLPH269" localSheetId="44" hidden="1">#REF!</definedName>
    <definedName name="BLPH269" localSheetId="45" hidden="1">#REF!</definedName>
    <definedName name="BLPH269" localSheetId="46" hidden="1">#REF!</definedName>
    <definedName name="BLPH269" localSheetId="51" hidden="1">#REF!</definedName>
    <definedName name="BLPH269" localSheetId="58" hidden="1">#REF!</definedName>
    <definedName name="BLPH269" localSheetId="59" hidden="1">#REF!</definedName>
    <definedName name="BLPH269" localSheetId="60" hidden="1">#REF!</definedName>
    <definedName name="BLPH269" localSheetId="2" hidden="1">#REF!</definedName>
    <definedName name="BLPH269" hidden="1">#REF!</definedName>
    <definedName name="BLPH27" hidden="1">'[6]Risk-Free Rate'!$Y$15</definedName>
    <definedName name="BLPH270" localSheetId="7" hidden="1">#REF!</definedName>
    <definedName name="BLPH270" localSheetId="8" hidden="1">#REF!</definedName>
    <definedName name="BLPH270" localSheetId="15" hidden="1">#REF!</definedName>
    <definedName name="BLPH270" localSheetId="23" hidden="1">#REF!</definedName>
    <definedName name="BLPH270" localSheetId="25" hidden="1">#REF!</definedName>
    <definedName name="BLPH270" localSheetId="28" hidden="1">#REF!</definedName>
    <definedName name="BLPH270" localSheetId="21" hidden="1">#REF!</definedName>
    <definedName name="BLPH270" localSheetId="22" hidden="1">#REF!</definedName>
    <definedName name="BLPH270" localSheetId="32"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localSheetId="41" hidden="1">#REF!</definedName>
    <definedName name="BLPH270" localSheetId="43" hidden="1">#REF!</definedName>
    <definedName name="BLPH270" localSheetId="44" hidden="1">#REF!</definedName>
    <definedName name="BLPH270" localSheetId="45" hidden="1">#REF!</definedName>
    <definedName name="BLPH270" localSheetId="46" hidden="1">#REF!</definedName>
    <definedName name="BLPH270" localSheetId="50" hidden="1">#REF!</definedName>
    <definedName name="BLPH270" localSheetId="51" hidden="1">#REF!</definedName>
    <definedName name="BLPH270" localSheetId="55" hidden="1">#REF!</definedName>
    <definedName name="BLPH270" localSheetId="57" hidden="1">#REF!</definedName>
    <definedName name="BLPH270" localSheetId="58" hidden="1">#REF!</definedName>
    <definedName name="BLPH270" localSheetId="59" hidden="1">#REF!</definedName>
    <definedName name="BLPH270" localSheetId="60" hidden="1">#REF!</definedName>
    <definedName name="BLPH270" localSheetId="61" hidden="1">#REF!</definedName>
    <definedName name="BLPH270" localSheetId="2" hidden="1">#REF!</definedName>
    <definedName name="BLPH270" hidden="1">#REF!</definedName>
    <definedName name="BLPH271" localSheetId="8" hidden="1">#REF!</definedName>
    <definedName name="BLPH271" localSheetId="15" hidden="1">#REF!</definedName>
    <definedName name="BLPH271" localSheetId="23" hidden="1">#REF!</definedName>
    <definedName name="BLPH271" localSheetId="25" hidden="1">#REF!</definedName>
    <definedName name="BLPH271" localSheetId="21" hidden="1">#REF!</definedName>
    <definedName name="BLPH271" localSheetId="22"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localSheetId="41" hidden="1">#REF!</definedName>
    <definedName name="BLPH271" localSheetId="43" hidden="1">#REF!</definedName>
    <definedName name="BLPH271" localSheetId="44" hidden="1">#REF!</definedName>
    <definedName name="BLPH271" localSheetId="45" hidden="1">#REF!</definedName>
    <definedName name="BLPH271" localSheetId="46" hidden="1">#REF!</definedName>
    <definedName name="BLPH271" localSheetId="50" hidden="1">#REF!</definedName>
    <definedName name="BLPH271" localSheetId="51" hidden="1">#REF!</definedName>
    <definedName name="BLPH271" localSheetId="55" hidden="1">#REF!</definedName>
    <definedName name="BLPH271" localSheetId="57" hidden="1">#REF!</definedName>
    <definedName name="BLPH271" localSheetId="58" hidden="1">#REF!</definedName>
    <definedName name="BLPH271" localSheetId="59" hidden="1">#REF!</definedName>
    <definedName name="BLPH271" localSheetId="60" hidden="1">#REF!</definedName>
    <definedName name="BLPH271" localSheetId="61" hidden="1">#REF!</definedName>
    <definedName name="BLPH271" localSheetId="2" hidden="1">#REF!</definedName>
    <definedName name="BLPH271" hidden="1">#REF!</definedName>
    <definedName name="BLPH272" localSheetId="8" hidden="1">#REF!</definedName>
    <definedName name="BLPH272" localSheetId="15" hidden="1">#REF!</definedName>
    <definedName name="BLPH272" localSheetId="23" hidden="1">#REF!</definedName>
    <definedName name="BLPH272" localSheetId="25" hidden="1">#REF!</definedName>
    <definedName name="BLPH272" localSheetId="21" hidden="1">#REF!</definedName>
    <definedName name="BLPH272" localSheetId="22"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localSheetId="41" hidden="1">#REF!</definedName>
    <definedName name="BLPH272" localSheetId="43" hidden="1">#REF!</definedName>
    <definedName name="BLPH272" localSheetId="44" hidden="1">#REF!</definedName>
    <definedName name="BLPH272" localSheetId="45" hidden="1">#REF!</definedName>
    <definedName name="BLPH272" localSheetId="46" hidden="1">#REF!</definedName>
    <definedName name="BLPH272" localSheetId="50" hidden="1">#REF!</definedName>
    <definedName name="BLPH272" localSheetId="51" hidden="1">#REF!</definedName>
    <definedName name="BLPH272" localSheetId="55" hidden="1">#REF!</definedName>
    <definedName name="BLPH272" localSheetId="57" hidden="1">#REF!</definedName>
    <definedName name="BLPH272" localSheetId="58" hidden="1">#REF!</definedName>
    <definedName name="BLPH272" localSheetId="59" hidden="1">#REF!</definedName>
    <definedName name="BLPH272" localSheetId="60" hidden="1">#REF!</definedName>
    <definedName name="BLPH272" localSheetId="61" hidden="1">#REF!</definedName>
    <definedName name="BLPH272" localSheetId="2" hidden="1">#REF!</definedName>
    <definedName name="BLPH272" hidden="1">#REF!</definedName>
    <definedName name="BLPH273" localSheetId="8" hidden="1">#REF!</definedName>
    <definedName name="BLPH273" localSheetId="23" hidden="1">#REF!</definedName>
    <definedName name="BLPH273" localSheetId="25" hidden="1">#REF!</definedName>
    <definedName name="BLPH273" localSheetId="21" hidden="1">#REF!</definedName>
    <definedName name="BLPH273" localSheetId="22"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localSheetId="41" hidden="1">#REF!</definedName>
    <definedName name="BLPH273" localSheetId="43" hidden="1">#REF!</definedName>
    <definedName name="BLPH273" localSheetId="44" hidden="1">#REF!</definedName>
    <definedName name="BLPH273" localSheetId="45" hidden="1">#REF!</definedName>
    <definedName name="BLPH273" localSheetId="46" hidden="1">#REF!</definedName>
    <definedName name="BLPH273" localSheetId="51" hidden="1">#REF!</definedName>
    <definedName name="BLPH273" localSheetId="58" hidden="1">#REF!</definedName>
    <definedName name="BLPH273" localSheetId="59" hidden="1">#REF!</definedName>
    <definedName name="BLPH273" localSheetId="60" hidden="1">#REF!</definedName>
    <definedName name="BLPH273" localSheetId="2" hidden="1">#REF!</definedName>
    <definedName name="BLPH273" hidden="1">#REF!</definedName>
    <definedName name="BLPH274" localSheetId="8" hidden="1">#REF!</definedName>
    <definedName name="BLPH274" localSheetId="23" hidden="1">#REF!</definedName>
    <definedName name="BLPH274" localSheetId="25" hidden="1">#REF!</definedName>
    <definedName name="BLPH274" localSheetId="21" hidden="1">#REF!</definedName>
    <definedName name="BLPH274" localSheetId="22"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localSheetId="41" hidden="1">#REF!</definedName>
    <definedName name="BLPH274" localSheetId="43" hidden="1">#REF!</definedName>
    <definedName name="BLPH274" localSheetId="44" hidden="1">#REF!</definedName>
    <definedName name="BLPH274" localSheetId="45" hidden="1">#REF!</definedName>
    <definedName name="BLPH274" localSheetId="46" hidden="1">#REF!</definedName>
    <definedName name="BLPH274" localSheetId="51" hidden="1">#REF!</definedName>
    <definedName name="BLPH274" localSheetId="58" hidden="1">#REF!</definedName>
    <definedName name="BLPH274" localSheetId="59" hidden="1">#REF!</definedName>
    <definedName name="BLPH274" localSheetId="60" hidden="1">#REF!</definedName>
    <definedName name="BLPH274" localSheetId="2" hidden="1">#REF!</definedName>
    <definedName name="BLPH274" hidden="1">#REF!</definedName>
    <definedName name="BLPH275" localSheetId="8" hidden="1">#REF!</definedName>
    <definedName name="BLPH275" localSheetId="23" hidden="1">#REF!</definedName>
    <definedName name="BLPH275" localSheetId="25" hidden="1">#REF!</definedName>
    <definedName name="BLPH275" localSheetId="21" hidden="1">#REF!</definedName>
    <definedName name="BLPH275" localSheetId="22"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localSheetId="41" hidden="1">#REF!</definedName>
    <definedName name="BLPH275" localSheetId="43" hidden="1">#REF!</definedName>
    <definedName name="BLPH275" localSheetId="44" hidden="1">#REF!</definedName>
    <definedName name="BLPH275" localSheetId="45" hidden="1">#REF!</definedName>
    <definedName name="BLPH275" localSheetId="46" hidden="1">#REF!</definedName>
    <definedName name="BLPH275" localSheetId="51" hidden="1">#REF!</definedName>
    <definedName name="BLPH275" localSheetId="58" hidden="1">#REF!</definedName>
    <definedName name="BLPH275" localSheetId="59" hidden="1">#REF!</definedName>
    <definedName name="BLPH275" localSheetId="60" hidden="1">#REF!</definedName>
    <definedName name="BLPH275" localSheetId="2" hidden="1">#REF!</definedName>
    <definedName name="BLPH275" hidden="1">#REF!</definedName>
    <definedName name="BLPH276" localSheetId="8" hidden="1">#REF!</definedName>
    <definedName name="BLPH276" localSheetId="23" hidden="1">#REF!</definedName>
    <definedName name="BLPH276" localSheetId="25" hidden="1">#REF!</definedName>
    <definedName name="BLPH276" localSheetId="21" hidden="1">#REF!</definedName>
    <definedName name="BLPH276" localSheetId="22"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localSheetId="41" hidden="1">#REF!</definedName>
    <definedName name="BLPH276" localSheetId="43" hidden="1">#REF!</definedName>
    <definedName name="BLPH276" localSheetId="44" hidden="1">#REF!</definedName>
    <definedName name="BLPH276" localSheetId="45" hidden="1">#REF!</definedName>
    <definedName name="BLPH276" localSheetId="46" hidden="1">#REF!</definedName>
    <definedName name="BLPH276" localSheetId="51" hidden="1">#REF!</definedName>
    <definedName name="BLPH276" localSheetId="58" hidden="1">#REF!</definedName>
    <definedName name="BLPH276" localSheetId="59" hidden="1">#REF!</definedName>
    <definedName name="BLPH276" localSheetId="60" hidden="1">#REF!</definedName>
    <definedName name="BLPH276" localSheetId="2" hidden="1">#REF!</definedName>
    <definedName name="BLPH276" hidden="1">#REF!</definedName>
    <definedName name="BLPH277" localSheetId="8" hidden="1">#REF!</definedName>
    <definedName name="BLPH277" localSheetId="23" hidden="1">#REF!</definedName>
    <definedName name="BLPH277" localSheetId="25" hidden="1">#REF!</definedName>
    <definedName name="BLPH277" localSheetId="21" hidden="1">#REF!</definedName>
    <definedName name="BLPH277" localSheetId="22"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localSheetId="41" hidden="1">#REF!</definedName>
    <definedName name="BLPH277" localSheetId="43" hidden="1">#REF!</definedName>
    <definedName name="BLPH277" localSheetId="44" hidden="1">#REF!</definedName>
    <definedName name="BLPH277" localSheetId="45" hidden="1">#REF!</definedName>
    <definedName name="BLPH277" localSheetId="46" hidden="1">#REF!</definedName>
    <definedName name="BLPH277" localSheetId="51" hidden="1">#REF!</definedName>
    <definedName name="BLPH277" localSheetId="58" hidden="1">#REF!</definedName>
    <definedName name="BLPH277" localSheetId="59" hidden="1">#REF!</definedName>
    <definedName name="BLPH277" localSheetId="60" hidden="1">#REF!</definedName>
    <definedName name="BLPH277" localSheetId="2" hidden="1">#REF!</definedName>
    <definedName name="BLPH277" hidden="1">#REF!</definedName>
    <definedName name="BLPH278" localSheetId="8" hidden="1">#REF!</definedName>
    <definedName name="BLPH278" localSheetId="23" hidden="1">#REF!</definedName>
    <definedName name="BLPH278" localSheetId="25" hidden="1">#REF!</definedName>
    <definedName name="BLPH278" localSheetId="21" hidden="1">#REF!</definedName>
    <definedName name="BLPH278" localSheetId="22"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localSheetId="41" hidden="1">#REF!</definedName>
    <definedName name="BLPH278" localSheetId="43" hidden="1">#REF!</definedName>
    <definedName name="BLPH278" localSheetId="44" hidden="1">#REF!</definedName>
    <definedName name="BLPH278" localSheetId="45" hidden="1">#REF!</definedName>
    <definedName name="BLPH278" localSheetId="46" hidden="1">#REF!</definedName>
    <definedName name="BLPH278" localSheetId="51" hidden="1">#REF!</definedName>
    <definedName name="BLPH278" localSheetId="58" hidden="1">#REF!</definedName>
    <definedName name="BLPH278" localSheetId="59" hidden="1">#REF!</definedName>
    <definedName name="BLPH278" localSheetId="60" hidden="1">#REF!</definedName>
    <definedName name="BLPH278" localSheetId="2" hidden="1">#REF!</definedName>
    <definedName name="BLPH278" hidden="1">#REF!</definedName>
    <definedName name="BLPH279" localSheetId="8" hidden="1">#REF!</definedName>
    <definedName name="BLPH279" localSheetId="23" hidden="1">#REF!</definedName>
    <definedName name="BLPH279" localSheetId="25" hidden="1">#REF!</definedName>
    <definedName name="BLPH279" localSheetId="21" hidden="1">#REF!</definedName>
    <definedName name="BLPH279" localSheetId="22"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localSheetId="41" hidden="1">#REF!</definedName>
    <definedName name="BLPH279" localSheetId="43" hidden="1">#REF!</definedName>
    <definedName name="BLPH279" localSheetId="44" hidden="1">#REF!</definedName>
    <definedName name="BLPH279" localSheetId="45" hidden="1">#REF!</definedName>
    <definedName name="BLPH279" localSheetId="46" hidden="1">#REF!</definedName>
    <definedName name="BLPH279" localSheetId="51" hidden="1">#REF!</definedName>
    <definedName name="BLPH279" localSheetId="58" hidden="1">#REF!</definedName>
    <definedName name="BLPH279" localSheetId="59" hidden="1">#REF!</definedName>
    <definedName name="BLPH279" localSheetId="60" hidden="1">#REF!</definedName>
    <definedName name="BLPH279" localSheetId="2" hidden="1">#REF!</definedName>
    <definedName name="BLPH279" hidden="1">#REF!</definedName>
    <definedName name="BLPH28" hidden="1">'[6]Risk-Free Rate'!$V$15</definedName>
    <definedName name="BLPH280" localSheetId="7" hidden="1">#REF!</definedName>
    <definedName name="BLPH280" localSheetId="8" hidden="1">#REF!</definedName>
    <definedName name="BLPH280" localSheetId="15" hidden="1">#REF!</definedName>
    <definedName name="BLPH280" localSheetId="23" hidden="1">#REF!</definedName>
    <definedName name="BLPH280" localSheetId="25" hidden="1">#REF!</definedName>
    <definedName name="BLPH280" localSheetId="28" hidden="1">#REF!</definedName>
    <definedName name="BLPH280" localSheetId="21" hidden="1">#REF!</definedName>
    <definedName name="BLPH280" localSheetId="22" hidden="1">#REF!</definedName>
    <definedName name="BLPH280" localSheetId="32"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localSheetId="41" hidden="1">#REF!</definedName>
    <definedName name="BLPH280" localSheetId="43" hidden="1">#REF!</definedName>
    <definedName name="BLPH280" localSheetId="44" hidden="1">#REF!</definedName>
    <definedName name="BLPH280" localSheetId="45" hidden="1">#REF!</definedName>
    <definedName name="BLPH280" localSheetId="46" hidden="1">#REF!</definedName>
    <definedName name="BLPH280" localSheetId="50" hidden="1">#REF!</definedName>
    <definedName name="BLPH280" localSheetId="51" hidden="1">#REF!</definedName>
    <definedName name="BLPH280" localSheetId="55" hidden="1">#REF!</definedName>
    <definedName name="BLPH280" localSheetId="57" hidden="1">#REF!</definedName>
    <definedName name="BLPH280" localSheetId="58" hidden="1">#REF!</definedName>
    <definedName name="BLPH280" localSheetId="59" hidden="1">#REF!</definedName>
    <definedName name="BLPH280" localSheetId="60" hidden="1">#REF!</definedName>
    <definedName name="BLPH280" localSheetId="61" hidden="1">#REF!</definedName>
    <definedName name="BLPH280" localSheetId="2" hidden="1">#REF!</definedName>
    <definedName name="BLPH280" hidden="1">#REF!</definedName>
    <definedName name="BLPH281" localSheetId="8" hidden="1">#REF!</definedName>
    <definedName name="BLPH281" localSheetId="15" hidden="1">#REF!</definedName>
    <definedName name="BLPH281" localSheetId="23" hidden="1">#REF!</definedName>
    <definedName name="BLPH281" localSheetId="25" hidden="1">#REF!</definedName>
    <definedName name="BLPH281" localSheetId="21" hidden="1">#REF!</definedName>
    <definedName name="BLPH281" localSheetId="22"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localSheetId="41" hidden="1">#REF!</definedName>
    <definedName name="BLPH281" localSheetId="43" hidden="1">#REF!</definedName>
    <definedName name="BLPH281" localSheetId="44" hidden="1">#REF!</definedName>
    <definedName name="BLPH281" localSheetId="45" hidden="1">#REF!</definedName>
    <definedName name="BLPH281" localSheetId="46" hidden="1">#REF!</definedName>
    <definedName name="BLPH281" localSheetId="50" hidden="1">#REF!</definedName>
    <definedName name="BLPH281" localSheetId="51" hidden="1">#REF!</definedName>
    <definedName name="BLPH281" localSheetId="55" hidden="1">#REF!</definedName>
    <definedName name="BLPH281" localSheetId="57" hidden="1">#REF!</definedName>
    <definedName name="BLPH281" localSheetId="58" hidden="1">#REF!</definedName>
    <definedName name="BLPH281" localSheetId="59" hidden="1">#REF!</definedName>
    <definedName name="BLPH281" localSheetId="60" hidden="1">#REF!</definedName>
    <definedName name="BLPH281" localSheetId="61" hidden="1">#REF!</definedName>
    <definedName name="BLPH281" localSheetId="2" hidden="1">#REF!</definedName>
    <definedName name="BLPH281" hidden="1">#REF!</definedName>
    <definedName name="BLPH282" localSheetId="8" hidden="1">#REF!</definedName>
    <definedName name="BLPH282" localSheetId="15" hidden="1">#REF!</definedName>
    <definedName name="BLPH282" localSheetId="23" hidden="1">#REF!</definedName>
    <definedName name="BLPH282" localSheetId="25" hidden="1">#REF!</definedName>
    <definedName name="BLPH282" localSheetId="21" hidden="1">#REF!</definedName>
    <definedName name="BLPH282" localSheetId="22"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localSheetId="41" hidden="1">#REF!</definedName>
    <definedName name="BLPH282" localSheetId="43" hidden="1">#REF!</definedName>
    <definedName name="BLPH282" localSheetId="44" hidden="1">#REF!</definedName>
    <definedName name="BLPH282" localSheetId="45" hidden="1">#REF!</definedName>
    <definedName name="BLPH282" localSheetId="46" hidden="1">#REF!</definedName>
    <definedName name="BLPH282" localSheetId="50" hidden="1">#REF!</definedName>
    <definedName name="BLPH282" localSheetId="51" hidden="1">#REF!</definedName>
    <definedName name="BLPH282" localSheetId="55" hidden="1">#REF!</definedName>
    <definedName name="BLPH282" localSheetId="57" hidden="1">#REF!</definedName>
    <definedName name="BLPH282" localSheetId="58" hidden="1">#REF!</definedName>
    <definedName name="BLPH282" localSheetId="59" hidden="1">#REF!</definedName>
    <definedName name="BLPH282" localSheetId="60" hidden="1">#REF!</definedName>
    <definedName name="BLPH282" localSheetId="61" hidden="1">#REF!</definedName>
    <definedName name="BLPH282" localSheetId="2" hidden="1">#REF!</definedName>
    <definedName name="BLPH282" hidden="1">#REF!</definedName>
    <definedName name="BLPH283" localSheetId="8" hidden="1">#REF!</definedName>
    <definedName name="BLPH283" localSheetId="23" hidden="1">#REF!</definedName>
    <definedName name="BLPH283" localSheetId="25" hidden="1">#REF!</definedName>
    <definedName name="BLPH283" localSheetId="21" hidden="1">#REF!</definedName>
    <definedName name="BLPH283" localSheetId="22"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localSheetId="41" hidden="1">#REF!</definedName>
    <definedName name="BLPH283" localSheetId="43" hidden="1">#REF!</definedName>
    <definedName name="BLPH283" localSheetId="44" hidden="1">#REF!</definedName>
    <definedName name="BLPH283" localSheetId="45" hidden="1">#REF!</definedName>
    <definedName name="BLPH283" localSheetId="46" hidden="1">#REF!</definedName>
    <definedName name="BLPH283" localSheetId="51" hidden="1">#REF!</definedName>
    <definedName name="BLPH283" localSheetId="58" hidden="1">#REF!</definedName>
    <definedName name="BLPH283" localSheetId="59" hidden="1">#REF!</definedName>
    <definedName name="BLPH283" localSheetId="60" hidden="1">#REF!</definedName>
    <definedName name="BLPH283" localSheetId="2" hidden="1">#REF!</definedName>
    <definedName name="BLPH283" hidden="1">#REF!</definedName>
    <definedName name="BLPH284" localSheetId="8" hidden="1">#REF!</definedName>
    <definedName name="BLPH284" localSheetId="23" hidden="1">#REF!</definedName>
    <definedName name="BLPH284" localSheetId="25" hidden="1">#REF!</definedName>
    <definedName name="BLPH284" localSheetId="21" hidden="1">#REF!</definedName>
    <definedName name="BLPH284" localSheetId="22"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localSheetId="41" hidden="1">#REF!</definedName>
    <definedName name="BLPH284" localSheetId="43" hidden="1">#REF!</definedName>
    <definedName name="BLPH284" localSheetId="44" hidden="1">#REF!</definedName>
    <definedName name="BLPH284" localSheetId="45" hidden="1">#REF!</definedName>
    <definedName name="BLPH284" localSheetId="46" hidden="1">#REF!</definedName>
    <definedName name="BLPH284" localSheetId="51" hidden="1">#REF!</definedName>
    <definedName name="BLPH284" localSheetId="58" hidden="1">#REF!</definedName>
    <definedName name="BLPH284" localSheetId="59" hidden="1">#REF!</definedName>
    <definedName name="BLPH284" localSheetId="60" hidden="1">#REF!</definedName>
    <definedName name="BLPH284" localSheetId="2" hidden="1">#REF!</definedName>
    <definedName name="BLPH284" hidden="1">#REF!</definedName>
    <definedName name="BLPH285" localSheetId="8" hidden="1">#REF!</definedName>
    <definedName name="BLPH285" localSheetId="23" hidden="1">#REF!</definedName>
    <definedName name="BLPH285" localSheetId="25" hidden="1">#REF!</definedName>
    <definedName name="BLPH285" localSheetId="21" hidden="1">#REF!</definedName>
    <definedName name="BLPH285" localSheetId="22"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localSheetId="41" hidden="1">#REF!</definedName>
    <definedName name="BLPH285" localSheetId="43" hidden="1">#REF!</definedName>
    <definedName name="BLPH285" localSheetId="44" hidden="1">#REF!</definedName>
    <definedName name="BLPH285" localSheetId="45" hidden="1">#REF!</definedName>
    <definedName name="BLPH285" localSheetId="46" hidden="1">#REF!</definedName>
    <definedName name="BLPH285" localSheetId="51" hidden="1">#REF!</definedName>
    <definedName name="BLPH285" localSheetId="58" hidden="1">#REF!</definedName>
    <definedName name="BLPH285" localSheetId="59" hidden="1">#REF!</definedName>
    <definedName name="BLPH285" localSheetId="60" hidden="1">#REF!</definedName>
    <definedName name="BLPH285" localSheetId="2" hidden="1">#REF!</definedName>
    <definedName name="BLPH285" hidden="1">#REF!</definedName>
    <definedName name="BLPH286" localSheetId="8" hidden="1">#REF!</definedName>
    <definedName name="BLPH286" localSheetId="23" hidden="1">#REF!</definedName>
    <definedName name="BLPH286" localSheetId="25" hidden="1">#REF!</definedName>
    <definedName name="BLPH286" localSheetId="21" hidden="1">#REF!</definedName>
    <definedName name="BLPH286" localSheetId="22"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localSheetId="41" hidden="1">#REF!</definedName>
    <definedName name="BLPH286" localSheetId="43" hidden="1">#REF!</definedName>
    <definedName name="BLPH286" localSheetId="44" hidden="1">#REF!</definedName>
    <definedName name="BLPH286" localSheetId="45" hidden="1">#REF!</definedName>
    <definedName name="BLPH286" localSheetId="46" hidden="1">#REF!</definedName>
    <definedName name="BLPH286" localSheetId="51" hidden="1">#REF!</definedName>
    <definedName name="BLPH286" localSheetId="58" hidden="1">#REF!</definedName>
    <definedName name="BLPH286" localSheetId="59" hidden="1">#REF!</definedName>
    <definedName name="BLPH286" localSheetId="60" hidden="1">#REF!</definedName>
    <definedName name="BLPH286" localSheetId="2" hidden="1">#REF!</definedName>
    <definedName name="BLPH286" hidden="1">#REF!</definedName>
    <definedName name="BLPH287" localSheetId="8" hidden="1">#REF!</definedName>
    <definedName name="BLPH287" localSheetId="23" hidden="1">#REF!</definedName>
    <definedName name="BLPH287" localSheetId="25" hidden="1">#REF!</definedName>
    <definedName name="BLPH287" localSheetId="21" hidden="1">#REF!</definedName>
    <definedName name="BLPH287" localSheetId="22"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localSheetId="41" hidden="1">#REF!</definedName>
    <definedName name="BLPH287" localSheetId="43" hidden="1">#REF!</definedName>
    <definedName name="BLPH287" localSheetId="44" hidden="1">#REF!</definedName>
    <definedName name="BLPH287" localSheetId="45" hidden="1">#REF!</definedName>
    <definedName name="BLPH287" localSheetId="46" hidden="1">#REF!</definedName>
    <definedName name="BLPH287" localSheetId="51" hidden="1">#REF!</definedName>
    <definedName name="BLPH287" localSheetId="58" hidden="1">#REF!</definedName>
    <definedName name="BLPH287" localSheetId="59" hidden="1">#REF!</definedName>
    <definedName name="BLPH287" localSheetId="60" hidden="1">#REF!</definedName>
    <definedName name="BLPH287" localSheetId="2" hidden="1">#REF!</definedName>
    <definedName name="BLPH287" hidden="1">#REF!</definedName>
    <definedName name="BLPH288" localSheetId="8" hidden="1">#REF!</definedName>
    <definedName name="BLPH288" localSheetId="23" hidden="1">#REF!</definedName>
    <definedName name="BLPH288" localSheetId="25" hidden="1">#REF!</definedName>
    <definedName name="BLPH288" localSheetId="21" hidden="1">#REF!</definedName>
    <definedName name="BLPH288" localSheetId="22"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localSheetId="41" hidden="1">#REF!</definedName>
    <definedName name="BLPH288" localSheetId="43" hidden="1">#REF!</definedName>
    <definedName name="BLPH288" localSheetId="44" hidden="1">#REF!</definedName>
    <definedName name="BLPH288" localSheetId="45" hidden="1">#REF!</definedName>
    <definedName name="BLPH288" localSheetId="46" hidden="1">#REF!</definedName>
    <definedName name="BLPH288" localSheetId="51" hidden="1">#REF!</definedName>
    <definedName name="BLPH288" localSheetId="58" hidden="1">#REF!</definedName>
    <definedName name="BLPH288" localSheetId="59" hidden="1">#REF!</definedName>
    <definedName name="BLPH288" localSheetId="60" hidden="1">#REF!</definedName>
    <definedName name="BLPH288" localSheetId="2" hidden="1">#REF!</definedName>
    <definedName name="BLPH288" hidden="1">#REF!</definedName>
    <definedName name="BLPH289" localSheetId="8" hidden="1">#REF!</definedName>
    <definedName name="BLPH289" localSheetId="23" hidden="1">#REF!</definedName>
    <definedName name="BLPH289" localSheetId="25" hidden="1">#REF!</definedName>
    <definedName name="BLPH289" localSheetId="21" hidden="1">#REF!</definedName>
    <definedName name="BLPH289" localSheetId="22"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localSheetId="41" hidden="1">#REF!</definedName>
    <definedName name="BLPH289" localSheetId="43" hidden="1">#REF!</definedName>
    <definedName name="BLPH289" localSheetId="44" hidden="1">#REF!</definedName>
    <definedName name="BLPH289" localSheetId="45" hidden="1">#REF!</definedName>
    <definedName name="BLPH289" localSheetId="46" hidden="1">#REF!</definedName>
    <definedName name="BLPH289" localSheetId="51" hidden="1">#REF!</definedName>
    <definedName name="BLPH289" localSheetId="58" hidden="1">#REF!</definedName>
    <definedName name="BLPH289" localSheetId="59" hidden="1">#REF!</definedName>
    <definedName name="BLPH289" localSheetId="60" hidden="1">#REF!</definedName>
    <definedName name="BLPH289" localSheetId="2" hidden="1">#REF!</definedName>
    <definedName name="BLPH289" hidden="1">#REF!</definedName>
    <definedName name="BLPH29" hidden="1">'[6]Risk-Free Rate'!$S$15</definedName>
    <definedName name="BLPH290" localSheetId="7" hidden="1">#REF!</definedName>
    <definedName name="BLPH290" localSheetId="8" hidden="1">#REF!</definedName>
    <definedName name="BLPH290" localSheetId="15" hidden="1">#REF!</definedName>
    <definedName name="BLPH290" localSheetId="23" hidden="1">#REF!</definedName>
    <definedName name="BLPH290" localSheetId="25" hidden="1">#REF!</definedName>
    <definedName name="BLPH290" localSheetId="28" hidden="1">#REF!</definedName>
    <definedName name="BLPH290" localSheetId="21" hidden="1">#REF!</definedName>
    <definedName name="BLPH290" localSheetId="22" hidden="1">#REF!</definedName>
    <definedName name="BLPH290" localSheetId="32"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localSheetId="41" hidden="1">#REF!</definedName>
    <definedName name="BLPH290" localSheetId="43" hidden="1">#REF!</definedName>
    <definedName name="BLPH290" localSheetId="44" hidden="1">#REF!</definedName>
    <definedName name="BLPH290" localSheetId="45" hidden="1">#REF!</definedName>
    <definedName name="BLPH290" localSheetId="46" hidden="1">#REF!</definedName>
    <definedName name="BLPH290" localSheetId="50" hidden="1">#REF!</definedName>
    <definedName name="BLPH290" localSheetId="51" hidden="1">#REF!</definedName>
    <definedName name="BLPH290" localSheetId="55" hidden="1">#REF!</definedName>
    <definedName name="BLPH290" localSheetId="57" hidden="1">#REF!</definedName>
    <definedName name="BLPH290" localSheetId="58" hidden="1">#REF!</definedName>
    <definedName name="BLPH290" localSheetId="59" hidden="1">#REF!</definedName>
    <definedName name="BLPH290" localSheetId="60" hidden="1">#REF!</definedName>
    <definedName name="BLPH290" localSheetId="61" hidden="1">#REF!</definedName>
    <definedName name="BLPH290" localSheetId="2" hidden="1">#REF!</definedName>
    <definedName name="BLPH290" hidden="1">#REF!</definedName>
    <definedName name="BLPH291" localSheetId="8" hidden="1">#REF!</definedName>
    <definedName name="BLPH291" localSheetId="15" hidden="1">#REF!</definedName>
    <definedName name="BLPH291" localSheetId="23" hidden="1">#REF!</definedName>
    <definedName name="BLPH291" localSheetId="25" hidden="1">#REF!</definedName>
    <definedName name="BLPH291" localSheetId="21" hidden="1">#REF!</definedName>
    <definedName name="BLPH291" localSheetId="22"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localSheetId="41" hidden="1">#REF!</definedName>
    <definedName name="BLPH291" localSheetId="43" hidden="1">#REF!</definedName>
    <definedName name="BLPH291" localSheetId="44" hidden="1">#REF!</definedName>
    <definedName name="BLPH291" localSheetId="45" hidden="1">#REF!</definedName>
    <definedName name="BLPH291" localSheetId="46" hidden="1">#REF!</definedName>
    <definedName name="BLPH291" localSheetId="50" hidden="1">#REF!</definedName>
    <definedName name="BLPH291" localSheetId="51" hidden="1">#REF!</definedName>
    <definedName name="BLPH291" localSheetId="55" hidden="1">#REF!</definedName>
    <definedName name="BLPH291" localSheetId="57" hidden="1">#REF!</definedName>
    <definedName name="BLPH291" localSheetId="58" hidden="1">#REF!</definedName>
    <definedName name="BLPH291" localSheetId="59" hidden="1">#REF!</definedName>
    <definedName name="BLPH291" localSheetId="60" hidden="1">#REF!</definedName>
    <definedName name="BLPH291" localSheetId="61" hidden="1">#REF!</definedName>
    <definedName name="BLPH291" localSheetId="2" hidden="1">#REF!</definedName>
    <definedName name="BLPH291" hidden="1">#REF!</definedName>
    <definedName name="BLPH292" localSheetId="8" hidden="1">#REF!</definedName>
    <definedName name="BLPH292" localSheetId="15" hidden="1">#REF!</definedName>
    <definedName name="BLPH292" localSheetId="23" hidden="1">#REF!</definedName>
    <definedName name="BLPH292" localSheetId="25" hidden="1">#REF!</definedName>
    <definedName name="BLPH292" localSheetId="21" hidden="1">#REF!</definedName>
    <definedName name="BLPH292" localSheetId="22"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localSheetId="41" hidden="1">#REF!</definedName>
    <definedName name="BLPH292" localSheetId="43" hidden="1">#REF!</definedName>
    <definedName name="BLPH292" localSheetId="44" hidden="1">#REF!</definedName>
    <definedName name="BLPH292" localSheetId="45" hidden="1">#REF!</definedName>
    <definedName name="BLPH292" localSheetId="46" hidden="1">#REF!</definedName>
    <definedName name="BLPH292" localSheetId="50" hidden="1">#REF!</definedName>
    <definedName name="BLPH292" localSheetId="51" hidden="1">#REF!</definedName>
    <definedName name="BLPH292" localSheetId="55" hidden="1">#REF!</definedName>
    <definedName name="BLPH292" localSheetId="57" hidden="1">#REF!</definedName>
    <definedName name="BLPH292" localSheetId="58" hidden="1">#REF!</definedName>
    <definedName name="BLPH292" localSheetId="59" hidden="1">#REF!</definedName>
    <definedName name="BLPH292" localSheetId="60" hidden="1">#REF!</definedName>
    <definedName name="BLPH292" localSheetId="61" hidden="1">#REF!</definedName>
    <definedName name="BLPH292" localSheetId="2" hidden="1">#REF!</definedName>
    <definedName name="BLPH292" hidden="1">#REF!</definedName>
    <definedName name="BLPH293" localSheetId="8" hidden="1">#REF!</definedName>
    <definedName name="BLPH293" localSheetId="23" hidden="1">#REF!</definedName>
    <definedName name="BLPH293" localSheetId="25" hidden="1">#REF!</definedName>
    <definedName name="BLPH293" localSheetId="21" hidden="1">#REF!</definedName>
    <definedName name="BLPH293" localSheetId="22"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localSheetId="41" hidden="1">#REF!</definedName>
    <definedName name="BLPH293" localSheetId="43" hidden="1">#REF!</definedName>
    <definedName name="BLPH293" localSheetId="44" hidden="1">#REF!</definedName>
    <definedName name="BLPH293" localSheetId="45" hidden="1">#REF!</definedName>
    <definedName name="BLPH293" localSheetId="46" hidden="1">#REF!</definedName>
    <definedName name="BLPH293" localSheetId="51" hidden="1">#REF!</definedName>
    <definedName name="BLPH293" localSheetId="58" hidden="1">#REF!</definedName>
    <definedName name="BLPH293" localSheetId="59" hidden="1">#REF!</definedName>
    <definedName name="BLPH293" localSheetId="60" hidden="1">#REF!</definedName>
    <definedName name="BLPH293" localSheetId="2" hidden="1">#REF!</definedName>
    <definedName name="BLPH293" hidden="1">#REF!</definedName>
    <definedName name="BLPH294" localSheetId="8" hidden="1">#REF!</definedName>
    <definedName name="BLPH294" localSheetId="23" hidden="1">#REF!</definedName>
    <definedName name="BLPH294" localSheetId="25" hidden="1">#REF!</definedName>
    <definedName name="BLPH294" localSheetId="21" hidden="1">#REF!</definedName>
    <definedName name="BLPH294" localSheetId="22"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localSheetId="41" hidden="1">#REF!</definedName>
    <definedName name="BLPH294" localSheetId="43" hidden="1">#REF!</definedName>
    <definedName name="BLPH294" localSheetId="44" hidden="1">#REF!</definedName>
    <definedName name="BLPH294" localSheetId="45" hidden="1">#REF!</definedName>
    <definedName name="BLPH294" localSheetId="46" hidden="1">#REF!</definedName>
    <definedName name="BLPH294" localSheetId="51" hidden="1">#REF!</definedName>
    <definedName name="BLPH294" localSheetId="58" hidden="1">#REF!</definedName>
    <definedName name="BLPH294" localSheetId="59" hidden="1">#REF!</definedName>
    <definedName name="BLPH294" localSheetId="60" hidden="1">#REF!</definedName>
    <definedName name="BLPH294" localSheetId="2" hidden="1">#REF!</definedName>
    <definedName name="BLPH294" hidden="1">#REF!</definedName>
    <definedName name="BLPH295" localSheetId="8" hidden="1">#REF!</definedName>
    <definedName name="BLPH295" localSheetId="23" hidden="1">#REF!</definedName>
    <definedName name="BLPH295" localSheetId="25" hidden="1">#REF!</definedName>
    <definedName name="BLPH295" localSheetId="21" hidden="1">#REF!</definedName>
    <definedName name="BLPH295" localSheetId="22"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localSheetId="41" hidden="1">#REF!</definedName>
    <definedName name="BLPH295" localSheetId="43" hidden="1">#REF!</definedName>
    <definedName name="BLPH295" localSheetId="44" hidden="1">#REF!</definedName>
    <definedName name="BLPH295" localSheetId="45" hidden="1">#REF!</definedName>
    <definedName name="BLPH295" localSheetId="46" hidden="1">#REF!</definedName>
    <definedName name="BLPH295" localSheetId="51" hidden="1">#REF!</definedName>
    <definedName name="BLPH295" localSheetId="58" hidden="1">#REF!</definedName>
    <definedName name="BLPH295" localSheetId="59" hidden="1">#REF!</definedName>
    <definedName name="BLPH295" localSheetId="60" hidden="1">#REF!</definedName>
    <definedName name="BLPH295" localSheetId="2" hidden="1">#REF!</definedName>
    <definedName name="BLPH295" hidden="1">#REF!</definedName>
    <definedName name="BLPH296" localSheetId="8" hidden="1">#REF!</definedName>
    <definedName name="BLPH296" localSheetId="23" hidden="1">#REF!</definedName>
    <definedName name="BLPH296" localSheetId="25" hidden="1">#REF!</definedName>
    <definedName name="BLPH296" localSheetId="21" hidden="1">#REF!</definedName>
    <definedName name="BLPH296" localSheetId="22"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localSheetId="41" hidden="1">#REF!</definedName>
    <definedName name="BLPH296" localSheetId="43" hidden="1">#REF!</definedName>
    <definedName name="BLPH296" localSheetId="44" hidden="1">#REF!</definedName>
    <definedName name="BLPH296" localSheetId="45" hidden="1">#REF!</definedName>
    <definedName name="BLPH296" localSheetId="46" hidden="1">#REF!</definedName>
    <definedName name="BLPH296" localSheetId="51" hidden="1">#REF!</definedName>
    <definedName name="BLPH296" localSheetId="58" hidden="1">#REF!</definedName>
    <definedName name="BLPH296" localSheetId="59" hidden="1">#REF!</definedName>
    <definedName name="BLPH296" localSheetId="60" hidden="1">#REF!</definedName>
    <definedName name="BLPH296" localSheetId="2" hidden="1">#REF!</definedName>
    <definedName name="BLPH296" hidden="1">#REF!</definedName>
    <definedName name="BLPH297" localSheetId="8" hidden="1">#REF!</definedName>
    <definedName name="BLPH297" localSheetId="23" hidden="1">#REF!</definedName>
    <definedName name="BLPH297" localSheetId="25" hidden="1">#REF!</definedName>
    <definedName name="BLPH297" localSheetId="21" hidden="1">#REF!</definedName>
    <definedName name="BLPH297" localSheetId="22"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localSheetId="41" hidden="1">#REF!</definedName>
    <definedName name="BLPH297" localSheetId="43" hidden="1">#REF!</definedName>
    <definedName name="BLPH297" localSheetId="44" hidden="1">#REF!</definedName>
    <definedName name="BLPH297" localSheetId="45" hidden="1">#REF!</definedName>
    <definedName name="BLPH297" localSheetId="46" hidden="1">#REF!</definedName>
    <definedName name="BLPH297" localSheetId="51" hidden="1">#REF!</definedName>
    <definedName name="BLPH297" localSheetId="58" hidden="1">#REF!</definedName>
    <definedName name="BLPH297" localSheetId="59" hidden="1">#REF!</definedName>
    <definedName name="BLPH297" localSheetId="60" hidden="1">#REF!</definedName>
    <definedName name="BLPH297" localSheetId="2" hidden="1">#REF!</definedName>
    <definedName name="BLPH297" hidden="1">#REF!</definedName>
    <definedName name="BLPH298" localSheetId="8" hidden="1">#REF!</definedName>
    <definedName name="BLPH298" localSheetId="23" hidden="1">#REF!</definedName>
    <definedName name="BLPH298" localSheetId="25" hidden="1">#REF!</definedName>
    <definedName name="BLPH298" localSheetId="21" hidden="1">#REF!</definedName>
    <definedName name="BLPH298" localSheetId="22"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localSheetId="41" hidden="1">#REF!</definedName>
    <definedName name="BLPH298" localSheetId="43" hidden="1">#REF!</definedName>
    <definedName name="BLPH298" localSheetId="44" hidden="1">#REF!</definedName>
    <definedName name="BLPH298" localSheetId="45" hidden="1">#REF!</definedName>
    <definedName name="BLPH298" localSheetId="46" hidden="1">#REF!</definedName>
    <definedName name="BLPH298" localSheetId="51" hidden="1">#REF!</definedName>
    <definedName name="BLPH298" localSheetId="58" hidden="1">#REF!</definedName>
    <definedName name="BLPH298" localSheetId="59" hidden="1">#REF!</definedName>
    <definedName name="BLPH298" localSheetId="60" hidden="1">#REF!</definedName>
    <definedName name="BLPH298" localSheetId="2" hidden="1">#REF!</definedName>
    <definedName name="BLPH298" hidden="1">#REF!</definedName>
    <definedName name="BLPH299" localSheetId="8" hidden="1">#REF!</definedName>
    <definedName name="BLPH299" localSheetId="23" hidden="1">#REF!</definedName>
    <definedName name="BLPH299" localSheetId="25" hidden="1">#REF!</definedName>
    <definedName name="BLPH299" localSheetId="21" hidden="1">#REF!</definedName>
    <definedName name="BLPH299" localSheetId="22"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localSheetId="41" hidden="1">#REF!</definedName>
    <definedName name="BLPH299" localSheetId="43" hidden="1">#REF!</definedName>
    <definedName name="BLPH299" localSheetId="44" hidden="1">#REF!</definedName>
    <definedName name="BLPH299" localSheetId="45" hidden="1">#REF!</definedName>
    <definedName name="BLPH299" localSheetId="46" hidden="1">#REF!</definedName>
    <definedName name="BLPH299" localSheetId="51" hidden="1">#REF!</definedName>
    <definedName name="BLPH299" localSheetId="58" hidden="1">#REF!</definedName>
    <definedName name="BLPH299" localSheetId="59" hidden="1">#REF!</definedName>
    <definedName name="BLPH299" localSheetId="60" hidden="1">#REF!</definedName>
    <definedName name="BLPH299" localSheetId="2" hidden="1">#REF!</definedName>
    <definedName name="BLPH299" hidden="1">#REF!</definedName>
    <definedName name="BLPH3" localSheetId="8" hidden="1">#REF!</definedName>
    <definedName name="BLPH3" localSheetId="23" hidden="1">#REF!</definedName>
    <definedName name="BLPH3" localSheetId="25" hidden="1">#REF!</definedName>
    <definedName name="BLPH3" localSheetId="21" hidden="1">#REF!</definedName>
    <definedName name="BLPH3" localSheetId="22"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51" hidden="1">#REF!</definedName>
    <definedName name="BLPH3" localSheetId="58" hidden="1">#REF!</definedName>
    <definedName name="BLPH3" localSheetId="59" hidden="1">#REF!</definedName>
    <definedName name="BLPH3" localSheetId="60" hidden="1">#REF!</definedName>
    <definedName name="BLPH3" localSheetId="2" hidden="1">#REF!</definedName>
    <definedName name="BLPH3" hidden="1">#REF!</definedName>
    <definedName name="BLPH30" hidden="1">'[6]Risk-Free Rate'!$P$15</definedName>
    <definedName name="BLPH300" localSheetId="7" hidden="1">#REF!</definedName>
    <definedName name="BLPH300" localSheetId="8" hidden="1">#REF!</definedName>
    <definedName name="BLPH300" localSheetId="15" hidden="1">#REF!</definedName>
    <definedName name="BLPH300" localSheetId="23" hidden="1">#REF!</definedName>
    <definedName name="BLPH300" localSheetId="25" hidden="1">#REF!</definedName>
    <definedName name="BLPH300" localSheetId="28" hidden="1">#REF!</definedName>
    <definedName name="BLPH300" localSheetId="21" hidden="1">#REF!</definedName>
    <definedName name="BLPH300" localSheetId="22" hidden="1">#REF!</definedName>
    <definedName name="BLPH300" localSheetId="32"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localSheetId="41" hidden="1">#REF!</definedName>
    <definedName name="BLPH300" localSheetId="43" hidden="1">#REF!</definedName>
    <definedName name="BLPH300" localSheetId="44" hidden="1">#REF!</definedName>
    <definedName name="BLPH300" localSheetId="45" hidden="1">#REF!</definedName>
    <definedName name="BLPH300" localSheetId="46" hidden="1">#REF!</definedName>
    <definedName name="BLPH300" localSheetId="50" hidden="1">#REF!</definedName>
    <definedName name="BLPH300" localSheetId="51" hidden="1">#REF!</definedName>
    <definedName name="BLPH300" localSheetId="55" hidden="1">#REF!</definedName>
    <definedName name="BLPH300" localSheetId="57" hidden="1">#REF!</definedName>
    <definedName name="BLPH300" localSheetId="58" hidden="1">#REF!</definedName>
    <definedName name="BLPH300" localSheetId="59" hidden="1">#REF!</definedName>
    <definedName name="BLPH300" localSheetId="60" hidden="1">#REF!</definedName>
    <definedName name="BLPH300" localSheetId="61" hidden="1">#REF!</definedName>
    <definedName name="BLPH300" localSheetId="2" hidden="1">#REF!</definedName>
    <definedName name="BLPH300" hidden="1">#REF!</definedName>
    <definedName name="BLPH301" localSheetId="8" hidden="1">#REF!</definedName>
    <definedName name="BLPH301" localSheetId="15" hidden="1">#REF!</definedName>
    <definedName name="BLPH301" localSheetId="23" hidden="1">#REF!</definedName>
    <definedName name="BLPH301" localSheetId="25" hidden="1">#REF!</definedName>
    <definedName name="BLPH301" localSheetId="21" hidden="1">#REF!</definedName>
    <definedName name="BLPH301" localSheetId="22"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localSheetId="41" hidden="1">#REF!</definedName>
    <definedName name="BLPH301" localSheetId="43" hidden="1">#REF!</definedName>
    <definedName name="BLPH301" localSheetId="44" hidden="1">#REF!</definedName>
    <definedName name="BLPH301" localSheetId="45" hidden="1">#REF!</definedName>
    <definedName name="BLPH301" localSheetId="46" hidden="1">#REF!</definedName>
    <definedName name="BLPH301" localSheetId="50" hidden="1">#REF!</definedName>
    <definedName name="BLPH301" localSheetId="51" hidden="1">#REF!</definedName>
    <definedName name="BLPH301" localSheetId="55" hidden="1">#REF!</definedName>
    <definedName name="BLPH301" localSheetId="57" hidden="1">#REF!</definedName>
    <definedName name="BLPH301" localSheetId="58" hidden="1">#REF!</definedName>
    <definedName name="BLPH301" localSheetId="59" hidden="1">#REF!</definedName>
    <definedName name="BLPH301" localSheetId="60" hidden="1">#REF!</definedName>
    <definedName name="BLPH301" localSheetId="61" hidden="1">#REF!</definedName>
    <definedName name="BLPH301" localSheetId="2" hidden="1">#REF!</definedName>
    <definedName name="BLPH301" hidden="1">#REF!</definedName>
    <definedName name="BLPH302" localSheetId="8" hidden="1">#REF!</definedName>
    <definedName name="BLPH302" localSheetId="15" hidden="1">#REF!</definedName>
    <definedName name="BLPH302" localSheetId="23" hidden="1">#REF!</definedName>
    <definedName name="BLPH302" localSheetId="25" hidden="1">#REF!</definedName>
    <definedName name="BLPH302" localSheetId="21" hidden="1">#REF!</definedName>
    <definedName name="BLPH302" localSheetId="22"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localSheetId="41" hidden="1">#REF!</definedName>
    <definedName name="BLPH302" localSheetId="43" hidden="1">#REF!</definedName>
    <definedName name="BLPH302" localSheetId="44" hidden="1">#REF!</definedName>
    <definedName name="BLPH302" localSheetId="45" hidden="1">#REF!</definedName>
    <definedName name="BLPH302" localSheetId="46" hidden="1">#REF!</definedName>
    <definedName name="BLPH302" localSheetId="50" hidden="1">#REF!</definedName>
    <definedName name="BLPH302" localSheetId="51" hidden="1">#REF!</definedName>
    <definedName name="BLPH302" localSheetId="55" hidden="1">#REF!</definedName>
    <definedName name="BLPH302" localSheetId="57" hidden="1">#REF!</definedName>
    <definedName name="BLPH302" localSheetId="58" hidden="1">#REF!</definedName>
    <definedName name="BLPH302" localSheetId="59" hidden="1">#REF!</definedName>
    <definedName name="BLPH302" localSheetId="60" hidden="1">#REF!</definedName>
    <definedName name="BLPH302" localSheetId="61" hidden="1">#REF!</definedName>
    <definedName name="BLPH302" localSheetId="2" hidden="1">#REF!</definedName>
    <definedName name="BLPH302" hidden="1">#REF!</definedName>
    <definedName name="BLPH303" localSheetId="8" hidden="1">#REF!</definedName>
    <definedName name="BLPH303" localSheetId="23" hidden="1">#REF!</definedName>
    <definedName name="BLPH303" localSheetId="25" hidden="1">#REF!</definedName>
    <definedName name="BLPH303" localSheetId="21" hidden="1">#REF!</definedName>
    <definedName name="BLPH303" localSheetId="22"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localSheetId="41" hidden="1">#REF!</definedName>
    <definedName name="BLPH303" localSheetId="43" hidden="1">#REF!</definedName>
    <definedName name="BLPH303" localSheetId="44" hidden="1">#REF!</definedName>
    <definedName name="BLPH303" localSheetId="45" hidden="1">#REF!</definedName>
    <definedName name="BLPH303" localSheetId="46" hidden="1">#REF!</definedName>
    <definedName name="BLPH303" localSheetId="51" hidden="1">#REF!</definedName>
    <definedName name="BLPH303" localSheetId="58" hidden="1">#REF!</definedName>
    <definedName name="BLPH303" localSheetId="59" hidden="1">#REF!</definedName>
    <definedName name="BLPH303" localSheetId="60" hidden="1">#REF!</definedName>
    <definedName name="BLPH303" localSheetId="2" hidden="1">#REF!</definedName>
    <definedName name="BLPH303" hidden="1">#REF!</definedName>
    <definedName name="BLPH304" localSheetId="8" hidden="1">#REF!</definedName>
    <definedName name="BLPH304" localSheetId="23" hidden="1">#REF!</definedName>
    <definedName name="BLPH304" localSheetId="25" hidden="1">#REF!</definedName>
    <definedName name="BLPH304" localSheetId="21" hidden="1">#REF!</definedName>
    <definedName name="BLPH304" localSheetId="22"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localSheetId="41" hidden="1">#REF!</definedName>
    <definedName name="BLPH304" localSheetId="43" hidden="1">#REF!</definedName>
    <definedName name="BLPH304" localSheetId="44" hidden="1">#REF!</definedName>
    <definedName name="BLPH304" localSheetId="45" hidden="1">#REF!</definedName>
    <definedName name="BLPH304" localSheetId="46" hidden="1">#REF!</definedName>
    <definedName name="BLPH304" localSheetId="51" hidden="1">#REF!</definedName>
    <definedName name="BLPH304" localSheetId="58" hidden="1">#REF!</definedName>
    <definedName name="BLPH304" localSheetId="59" hidden="1">#REF!</definedName>
    <definedName name="BLPH304" localSheetId="60" hidden="1">#REF!</definedName>
    <definedName name="BLPH304" localSheetId="2" hidden="1">#REF!</definedName>
    <definedName name="BLPH304" hidden="1">#REF!</definedName>
    <definedName name="BLPH305" localSheetId="8" hidden="1">#REF!</definedName>
    <definedName name="BLPH305" localSheetId="23" hidden="1">#REF!</definedName>
    <definedName name="BLPH305" localSheetId="25" hidden="1">#REF!</definedName>
    <definedName name="BLPH305" localSheetId="21" hidden="1">#REF!</definedName>
    <definedName name="BLPH305" localSheetId="22"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localSheetId="41" hidden="1">#REF!</definedName>
    <definedName name="BLPH305" localSheetId="43" hidden="1">#REF!</definedName>
    <definedName name="BLPH305" localSheetId="44" hidden="1">#REF!</definedName>
    <definedName name="BLPH305" localSheetId="45" hidden="1">#REF!</definedName>
    <definedName name="BLPH305" localSheetId="46" hidden="1">#REF!</definedName>
    <definedName name="BLPH305" localSheetId="51" hidden="1">#REF!</definedName>
    <definedName name="BLPH305" localSheetId="58" hidden="1">#REF!</definedName>
    <definedName name="BLPH305" localSheetId="59" hidden="1">#REF!</definedName>
    <definedName name="BLPH305" localSheetId="60" hidden="1">#REF!</definedName>
    <definedName name="BLPH305" localSheetId="2" hidden="1">#REF!</definedName>
    <definedName name="BLPH305" hidden="1">#REF!</definedName>
    <definedName name="BLPH306" localSheetId="8" hidden="1">#REF!</definedName>
    <definedName name="BLPH306" localSheetId="23" hidden="1">#REF!</definedName>
    <definedName name="BLPH306" localSheetId="25" hidden="1">#REF!</definedName>
    <definedName name="BLPH306" localSheetId="21" hidden="1">#REF!</definedName>
    <definedName name="BLPH306" localSheetId="22"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localSheetId="41" hidden="1">#REF!</definedName>
    <definedName name="BLPH306" localSheetId="43" hidden="1">#REF!</definedName>
    <definedName name="BLPH306" localSheetId="44" hidden="1">#REF!</definedName>
    <definedName name="BLPH306" localSheetId="45" hidden="1">#REF!</definedName>
    <definedName name="BLPH306" localSheetId="46" hidden="1">#REF!</definedName>
    <definedName name="BLPH306" localSheetId="51" hidden="1">#REF!</definedName>
    <definedName name="BLPH306" localSheetId="58" hidden="1">#REF!</definedName>
    <definedName name="BLPH306" localSheetId="59" hidden="1">#REF!</definedName>
    <definedName name="BLPH306" localSheetId="60" hidden="1">#REF!</definedName>
    <definedName name="BLPH306" localSheetId="2" hidden="1">#REF!</definedName>
    <definedName name="BLPH306" hidden="1">#REF!</definedName>
    <definedName name="BLPH307" localSheetId="8" hidden="1">#REF!</definedName>
    <definedName name="BLPH307" localSheetId="23" hidden="1">#REF!</definedName>
    <definedName name="BLPH307" localSheetId="25" hidden="1">#REF!</definedName>
    <definedName name="BLPH307" localSheetId="21" hidden="1">#REF!</definedName>
    <definedName name="BLPH307" localSheetId="22"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localSheetId="41" hidden="1">#REF!</definedName>
    <definedName name="BLPH307" localSheetId="43" hidden="1">#REF!</definedName>
    <definedName name="BLPH307" localSheetId="44" hidden="1">#REF!</definedName>
    <definedName name="BLPH307" localSheetId="45" hidden="1">#REF!</definedName>
    <definedName name="BLPH307" localSheetId="46" hidden="1">#REF!</definedName>
    <definedName name="BLPH307" localSheetId="51" hidden="1">#REF!</definedName>
    <definedName name="BLPH307" localSheetId="58" hidden="1">#REF!</definedName>
    <definedName name="BLPH307" localSheetId="59" hidden="1">#REF!</definedName>
    <definedName name="BLPH307" localSheetId="60" hidden="1">#REF!</definedName>
    <definedName name="BLPH307" localSheetId="2" hidden="1">#REF!</definedName>
    <definedName name="BLPH307" hidden="1">#REF!</definedName>
    <definedName name="BLPH308" localSheetId="8" hidden="1">#REF!</definedName>
    <definedName name="BLPH308" localSheetId="23" hidden="1">#REF!</definedName>
    <definedName name="BLPH308" localSheetId="25" hidden="1">#REF!</definedName>
    <definedName name="BLPH308" localSheetId="21" hidden="1">#REF!</definedName>
    <definedName name="BLPH308" localSheetId="22"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localSheetId="41" hidden="1">#REF!</definedName>
    <definedName name="BLPH308" localSheetId="43" hidden="1">#REF!</definedName>
    <definedName name="BLPH308" localSheetId="44" hidden="1">#REF!</definedName>
    <definedName name="BLPH308" localSheetId="45" hidden="1">#REF!</definedName>
    <definedName name="BLPH308" localSheetId="46" hidden="1">#REF!</definedName>
    <definedName name="BLPH308" localSheetId="51" hidden="1">#REF!</definedName>
    <definedName name="BLPH308" localSheetId="58" hidden="1">#REF!</definedName>
    <definedName name="BLPH308" localSheetId="59" hidden="1">#REF!</definedName>
    <definedName name="BLPH308" localSheetId="60" hidden="1">#REF!</definedName>
    <definedName name="BLPH308" localSheetId="2" hidden="1">#REF!</definedName>
    <definedName name="BLPH308" hidden="1">#REF!</definedName>
    <definedName name="BLPH309" localSheetId="8" hidden="1">#REF!</definedName>
    <definedName name="BLPH309" localSheetId="23" hidden="1">#REF!</definedName>
    <definedName name="BLPH309" localSheetId="25" hidden="1">#REF!</definedName>
    <definedName name="BLPH309" localSheetId="21" hidden="1">#REF!</definedName>
    <definedName name="BLPH309" localSheetId="22"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localSheetId="41" hidden="1">#REF!</definedName>
    <definedName name="BLPH309" localSheetId="43" hidden="1">#REF!</definedName>
    <definedName name="BLPH309" localSheetId="44" hidden="1">#REF!</definedName>
    <definedName name="BLPH309" localSheetId="45" hidden="1">#REF!</definedName>
    <definedName name="BLPH309" localSheetId="46" hidden="1">#REF!</definedName>
    <definedName name="BLPH309" localSheetId="51" hidden="1">#REF!</definedName>
    <definedName name="BLPH309" localSheetId="58" hidden="1">#REF!</definedName>
    <definedName name="BLPH309" localSheetId="59" hidden="1">#REF!</definedName>
    <definedName name="BLPH309" localSheetId="60" hidden="1">#REF!</definedName>
    <definedName name="BLPH309" localSheetId="2" hidden="1">#REF!</definedName>
    <definedName name="BLPH309" hidden="1">#REF!</definedName>
    <definedName name="BLPH31" hidden="1">'[6]Risk-Free Rate'!$M$15</definedName>
    <definedName name="BLPH310" localSheetId="7" hidden="1">#REF!</definedName>
    <definedName name="BLPH310" localSheetId="8" hidden="1">#REF!</definedName>
    <definedName name="BLPH310" localSheetId="15" hidden="1">#REF!</definedName>
    <definedName name="BLPH310" localSheetId="23" hidden="1">#REF!</definedName>
    <definedName name="BLPH310" localSheetId="25" hidden="1">#REF!</definedName>
    <definedName name="BLPH310" localSheetId="28" hidden="1">#REF!</definedName>
    <definedName name="BLPH310" localSheetId="21" hidden="1">#REF!</definedName>
    <definedName name="BLPH310" localSheetId="22" hidden="1">#REF!</definedName>
    <definedName name="BLPH310" localSheetId="32"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localSheetId="41" hidden="1">#REF!</definedName>
    <definedName name="BLPH310" localSheetId="43" hidden="1">#REF!</definedName>
    <definedName name="BLPH310" localSheetId="44" hidden="1">#REF!</definedName>
    <definedName name="BLPH310" localSheetId="45" hidden="1">#REF!</definedName>
    <definedName name="BLPH310" localSheetId="46" hidden="1">#REF!</definedName>
    <definedName name="BLPH310" localSheetId="50" hidden="1">#REF!</definedName>
    <definedName name="BLPH310" localSheetId="51" hidden="1">#REF!</definedName>
    <definedName name="BLPH310" localSheetId="55" hidden="1">#REF!</definedName>
    <definedName name="BLPH310" localSheetId="57" hidden="1">#REF!</definedName>
    <definedName name="BLPH310" localSheetId="58" hidden="1">#REF!</definedName>
    <definedName name="BLPH310" localSheetId="59" hidden="1">#REF!</definedName>
    <definedName name="BLPH310" localSheetId="60" hidden="1">#REF!</definedName>
    <definedName name="BLPH310" localSheetId="61" hidden="1">#REF!</definedName>
    <definedName name="BLPH310" localSheetId="2" hidden="1">#REF!</definedName>
    <definedName name="BLPH310" hidden="1">#REF!</definedName>
    <definedName name="BLPH311" localSheetId="8" hidden="1">#REF!</definedName>
    <definedName name="BLPH311" localSheetId="15" hidden="1">#REF!</definedName>
    <definedName name="BLPH311" localSheetId="23" hidden="1">#REF!</definedName>
    <definedName name="BLPH311" localSheetId="25" hidden="1">#REF!</definedName>
    <definedName name="BLPH311" localSheetId="21" hidden="1">#REF!</definedName>
    <definedName name="BLPH311" localSheetId="22"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localSheetId="41" hidden="1">#REF!</definedName>
    <definedName name="BLPH311" localSheetId="43" hidden="1">#REF!</definedName>
    <definedName name="BLPH311" localSheetId="44" hidden="1">#REF!</definedName>
    <definedName name="BLPH311" localSheetId="45" hidden="1">#REF!</definedName>
    <definedName name="BLPH311" localSheetId="46" hidden="1">#REF!</definedName>
    <definedName name="BLPH311" localSheetId="50" hidden="1">#REF!</definedName>
    <definedName name="BLPH311" localSheetId="51" hidden="1">#REF!</definedName>
    <definedName name="BLPH311" localSheetId="55" hidden="1">#REF!</definedName>
    <definedName name="BLPH311" localSheetId="57" hidden="1">#REF!</definedName>
    <definedName name="BLPH311" localSheetId="58" hidden="1">#REF!</definedName>
    <definedName name="BLPH311" localSheetId="59" hidden="1">#REF!</definedName>
    <definedName name="BLPH311" localSheetId="60" hidden="1">#REF!</definedName>
    <definedName name="BLPH311" localSheetId="61" hidden="1">#REF!</definedName>
    <definedName name="BLPH311" localSheetId="2" hidden="1">#REF!</definedName>
    <definedName name="BLPH311" hidden="1">#REF!</definedName>
    <definedName name="BLPH312" localSheetId="8" hidden="1">#REF!</definedName>
    <definedName name="BLPH312" localSheetId="15" hidden="1">#REF!</definedName>
    <definedName name="BLPH312" localSheetId="23" hidden="1">#REF!</definedName>
    <definedName name="BLPH312" localSheetId="25" hidden="1">#REF!</definedName>
    <definedName name="BLPH312" localSheetId="21" hidden="1">#REF!</definedName>
    <definedName name="BLPH312" localSheetId="22"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localSheetId="41" hidden="1">#REF!</definedName>
    <definedName name="BLPH312" localSheetId="43" hidden="1">#REF!</definedName>
    <definedName name="BLPH312" localSheetId="44" hidden="1">#REF!</definedName>
    <definedName name="BLPH312" localSheetId="45" hidden="1">#REF!</definedName>
    <definedName name="BLPH312" localSheetId="46" hidden="1">#REF!</definedName>
    <definedName name="BLPH312" localSheetId="50" hidden="1">#REF!</definedName>
    <definedName name="BLPH312" localSheetId="51" hidden="1">#REF!</definedName>
    <definedName name="BLPH312" localSheetId="55" hidden="1">#REF!</definedName>
    <definedName name="BLPH312" localSheetId="57" hidden="1">#REF!</definedName>
    <definedName name="BLPH312" localSheetId="58" hidden="1">#REF!</definedName>
    <definedName name="BLPH312" localSheetId="59" hidden="1">#REF!</definedName>
    <definedName name="BLPH312" localSheetId="60" hidden="1">#REF!</definedName>
    <definedName name="BLPH312" localSheetId="61" hidden="1">#REF!</definedName>
    <definedName name="BLPH312" localSheetId="2" hidden="1">#REF!</definedName>
    <definedName name="BLPH312" hidden="1">#REF!</definedName>
    <definedName name="BLPH313" localSheetId="8" hidden="1">#REF!</definedName>
    <definedName name="BLPH313" localSheetId="23" hidden="1">#REF!</definedName>
    <definedName name="BLPH313" localSheetId="25" hidden="1">#REF!</definedName>
    <definedName name="BLPH313" localSheetId="21" hidden="1">#REF!</definedName>
    <definedName name="BLPH313" localSheetId="22"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localSheetId="41" hidden="1">#REF!</definedName>
    <definedName name="BLPH313" localSheetId="43" hidden="1">#REF!</definedName>
    <definedName name="BLPH313" localSheetId="44" hidden="1">#REF!</definedName>
    <definedName name="BLPH313" localSheetId="45" hidden="1">#REF!</definedName>
    <definedName name="BLPH313" localSheetId="46" hidden="1">#REF!</definedName>
    <definedName name="BLPH313" localSheetId="51" hidden="1">#REF!</definedName>
    <definedName name="BLPH313" localSheetId="58" hidden="1">#REF!</definedName>
    <definedName name="BLPH313" localSheetId="59" hidden="1">#REF!</definedName>
    <definedName name="BLPH313" localSheetId="60" hidden="1">#REF!</definedName>
    <definedName name="BLPH313" localSheetId="2" hidden="1">#REF!</definedName>
    <definedName name="BLPH313" hidden="1">#REF!</definedName>
    <definedName name="BLPH314" localSheetId="8" hidden="1">#REF!</definedName>
    <definedName name="BLPH314" localSheetId="23" hidden="1">#REF!</definedName>
    <definedName name="BLPH314" localSheetId="25" hidden="1">#REF!</definedName>
    <definedName name="BLPH314" localSheetId="21" hidden="1">#REF!</definedName>
    <definedName name="BLPH314" localSheetId="22"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localSheetId="41" hidden="1">#REF!</definedName>
    <definedName name="BLPH314" localSheetId="43" hidden="1">#REF!</definedName>
    <definedName name="BLPH314" localSheetId="44" hidden="1">#REF!</definedName>
    <definedName name="BLPH314" localSheetId="45" hidden="1">#REF!</definedName>
    <definedName name="BLPH314" localSheetId="46" hidden="1">#REF!</definedName>
    <definedName name="BLPH314" localSheetId="51" hidden="1">#REF!</definedName>
    <definedName name="BLPH314" localSheetId="58" hidden="1">#REF!</definedName>
    <definedName name="BLPH314" localSheetId="59" hidden="1">#REF!</definedName>
    <definedName name="BLPH314" localSheetId="60" hidden="1">#REF!</definedName>
    <definedName name="BLPH314" localSheetId="2" hidden="1">#REF!</definedName>
    <definedName name="BLPH314" hidden="1">#REF!</definedName>
    <definedName name="BLPH315" localSheetId="8" hidden="1">#REF!</definedName>
    <definedName name="BLPH315" localSheetId="23" hidden="1">#REF!</definedName>
    <definedName name="BLPH315" localSheetId="25" hidden="1">#REF!</definedName>
    <definedName name="BLPH315" localSheetId="21" hidden="1">#REF!</definedName>
    <definedName name="BLPH315" localSheetId="22"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localSheetId="41" hidden="1">#REF!</definedName>
    <definedName name="BLPH315" localSheetId="43" hidden="1">#REF!</definedName>
    <definedName name="BLPH315" localSheetId="44" hidden="1">#REF!</definedName>
    <definedName name="BLPH315" localSheetId="45" hidden="1">#REF!</definedName>
    <definedName name="BLPH315" localSheetId="46" hidden="1">#REF!</definedName>
    <definedName name="BLPH315" localSheetId="51" hidden="1">#REF!</definedName>
    <definedName name="BLPH315" localSheetId="58" hidden="1">#REF!</definedName>
    <definedName name="BLPH315" localSheetId="59" hidden="1">#REF!</definedName>
    <definedName name="BLPH315" localSheetId="60" hidden="1">#REF!</definedName>
    <definedName name="BLPH315" localSheetId="2" hidden="1">#REF!</definedName>
    <definedName name="BLPH315" hidden="1">#REF!</definedName>
    <definedName name="BLPH316" localSheetId="8" hidden="1">#REF!</definedName>
    <definedName name="BLPH316" localSheetId="23" hidden="1">#REF!</definedName>
    <definedName name="BLPH316" localSheetId="25" hidden="1">#REF!</definedName>
    <definedName name="BLPH316" localSheetId="21" hidden="1">#REF!</definedName>
    <definedName name="BLPH316" localSheetId="22"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localSheetId="41" hidden="1">#REF!</definedName>
    <definedName name="BLPH316" localSheetId="43" hidden="1">#REF!</definedName>
    <definedName name="BLPH316" localSheetId="44" hidden="1">#REF!</definedName>
    <definedName name="BLPH316" localSheetId="45" hidden="1">#REF!</definedName>
    <definedName name="BLPH316" localSheetId="46" hidden="1">#REF!</definedName>
    <definedName name="BLPH316" localSheetId="51" hidden="1">#REF!</definedName>
    <definedName name="BLPH316" localSheetId="58" hidden="1">#REF!</definedName>
    <definedName name="BLPH316" localSheetId="59" hidden="1">#REF!</definedName>
    <definedName name="BLPH316" localSheetId="60" hidden="1">#REF!</definedName>
    <definedName name="BLPH316" localSheetId="2" hidden="1">#REF!</definedName>
    <definedName name="BLPH316" hidden="1">#REF!</definedName>
    <definedName name="BLPH317" localSheetId="8" hidden="1">#REF!</definedName>
    <definedName name="BLPH317" localSheetId="23" hidden="1">#REF!</definedName>
    <definedName name="BLPH317" localSheetId="25" hidden="1">#REF!</definedName>
    <definedName name="BLPH317" localSheetId="21" hidden="1">#REF!</definedName>
    <definedName name="BLPH317" localSheetId="22"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localSheetId="41" hidden="1">#REF!</definedName>
    <definedName name="BLPH317" localSheetId="43" hidden="1">#REF!</definedName>
    <definedName name="BLPH317" localSheetId="44" hidden="1">#REF!</definedName>
    <definedName name="BLPH317" localSheetId="45" hidden="1">#REF!</definedName>
    <definedName name="BLPH317" localSheetId="46" hidden="1">#REF!</definedName>
    <definedName name="BLPH317" localSheetId="51" hidden="1">#REF!</definedName>
    <definedName name="BLPH317" localSheetId="58" hidden="1">#REF!</definedName>
    <definedName name="BLPH317" localSheetId="59" hidden="1">#REF!</definedName>
    <definedName name="BLPH317" localSheetId="60" hidden="1">#REF!</definedName>
    <definedName name="BLPH317" localSheetId="2" hidden="1">#REF!</definedName>
    <definedName name="BLPH317" hidden="1">#REF!</definedName>
    <definedName name="BLPH318" localSheetId="8" hidden="1">#REF!</definedName>
    <definedName name="BLPH318" localSheetId="23" hidden="1">#REF!</definedName>
    <definedName name="BLPH318" localSheetId="25" hidden="1">#REF!</definedName>
    <definedName name="BLPH318" localSheetId="21" hidden="1">#REF!</definedName>
    <definedName name="BLPH318" localSheetId="22"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localSheetId="41" hidden="1">#REF!</definedName>
    <definedName name="BLPH318" localSheetId="43" hidden="1">#REF!</definedName>
    <definedName name="BLPH318" localSheetId="44" hidden="1">#REF!</definedName>
    <definedName name="BLPH318" localSheetId="45" hidden="1">#REF!</definedName>
    <definedName name="BLPH318" localSheetId="46" hidden="1">#REF!</definedName>
    <definedName name="BLPH318" localSheetId="51" hidden="1">#REF!</definedName>
    <definedName name="BLPH318" localSheetId="58" hidden="1">#REF!</definedName>
    <definedName name="BLPH318" localSheetId="59" hidden="1">#REF!</definedName>
    <definedName name="BLPH318" localSheetId="60" hidden="1">#REF!</definedName>
    <definedName name="BLPH318" localSheetId="2" hidden="1">#REF!</definedName>
    <definedName name="BLPH318" hidden="1">#REF!</definedName>
    <definedName name="BLPH319" localSheetId="8" hidden="1">#REF!</definedName>
    <definedName name="BLPH319" localSheetId="23" hidden="1">#REF!</definedName>
    <definedName name="BLPH319" localSheetId="25" hidden="1">#REF!</definedName>
    <definedName name="BLPH319" localSheetId="21" hidden="1">#REF!</definedName>
    <definedName name="BLPH319" localSheetId="22"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localSheetId="41" hidden="1">#REF!</definedName>
    <definedName name="BLPH319" localSheetId="43" hidden="1">#REF!</definedName>
    <definedName name="BLPH319" localSheetId="44" hidden="1">#REF!</definedName>
    <definedName name="BLPH319" localSheetId="45" hidden="1">#REF!</definedName>
    <definedName name="BLPH319" localSheetId="46" hidden="1">#REF!</definedName>
    <definedName name="BLPH319" localSheetId="51" hidden="1">#REF!</definedName>
    <definedName name="BLPH319" localSheetId="58" hidden="1">#REF!</definedName>
    <definedName name="BLPH319" localSheetId="59" hidden="1">#REF!</definedName>
    <definedName name="BLPH319" localSheetId="60" hidden="1">#REF!</definedName>
    <definedName name="BLPH319" localSheetId="2" hidden="1">#REF!</definedName>
    <definedName name="BLPH319" hidden="1">#REF!</definedName>
    <definedName name="BLPH32" hidden="1">'[6]Risk-Free Rate'!$J$15</definedName>
    <definedName name="BLPH320" localSheetId="7" hidden="1">#REF!</definedName>
    <definedName name="BLPH320" localSheetId="8" hidden="1">#REF!</definedName>
    <definedName name="BLPH320" localSheetId="15" hidden="1">#REF!</definedName>
    <definedName name="BLPH320" localSheetId="23" hidden="1">#REF!</definedName>
    <definedName name="BLPH320" localSheetId="25" hidden="1">#REF!</definedName>
    <definedName name="BLPH320" localSheetId="28" hidden="1">#REF!</definedName>
    <definedName name="BLPH320" localSheetId="21" hidden="1">#REF!</definedName>
    <definedName name="BLPH320" localSheetId="22" hidden="1">#REF!</definedName>
    <definedName name="BLPH320" localSheetId="32"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localSheetId="41" hidden="1">#REF!</definedName>
    <definedName name="BLPH320" localSheetId="43" hidden="1">#REF!</definedName>
    <definedName name="BLPH320" localSheetId="44" hidden="1">#REF!</definedName>
    <definedName name="BLPH320" localSheetId="45" hidden="1">#REF!</definedName>
    <definedName name="BLPH320" localSheetId="46" hidden="1">#REF!</definedName>
    <definedName name="BLPH320" localSheetId="50" hidden="1">#REF!</definedName>
    <definedName name="BLPH320" localSheetId="51" hidden="1">#REF!</definedName>
    <definedName name="BLPH320" localSheetId="55" hidden="1">#REF!</definedName>
    <definedName name="BLPH320" localSheetId="57" hidden="1">#REF!</definedName>
    <definedName name="BLPH320" localSheetId="58" hidden="1">#REF!</definedName>
    <definedName name="BLPH320" localSheetId="59" hidden="1">#REF!</definedName>
    <definedName name="BLPH320" localSheetId="60" hidden="1">#REF!</definedName>
    <definedName name="BLPH320" localSheetId="61" hidden="1">#REF!</definedName>
    <definedName name="BLPH320" localSheetId="2" hidden="1">#REF!</definedName>
    <definedName name="BLPH320" hidden="1">#REF!</definedName>
    <definedName name="BLPH321" localSheetId="8" hidden="1">#REF!</definedName>
    <definedName name="BLPH321" localSheetId="15" hidden="1">#REF!</definedName>
    <definedName name="BLPH321" localSheetId="23" hidden="1">#REF!</definedName>
    <definedName name="BLPH321" localSheetId="25" hidden="1">#REF!</definedName>
    <definedName name="BLPH321" localSheetId="21" hidden="1">#REF!</definedName>
    <definedName name="BLPH321" localSheetId="22"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localSheetId="41" hidden="1">#REF!</definedName>
    <definedName name="BLPH321" localSheetId="43" hidden="1">#REF!</definedName>
    <definedName name="BLPH321" localSheetId="44" hidden="1">#REF!</definedName>
    <definedName name="BLPH321" localSheetId="45" hidden="1">#REF!</definedName>
    <definedName name="BLPH321" localSheetId="46" hidden="1">#REF!</definedName>
    <definedName name="BLPH321" localSheetId="50" hidden="1">#REF!</definedName>
    <definedName name="BLPH321" localSheetId="51" hidden="1">#REF!</definedName>
    <definedName name="BLPH321" localSheetId="55" hidden="1">#REF!</definedName>
    <definedName name="BLPH321" localSheetId="57" hidden="1">#REF!</definedName>
    <definedName name="BLPH321" localSheetId="58" hidden="1">#REF!</definedName>
    <definedName name="BLPH321" localSheetId="59" hidden="1">#REF!</definedName>
    <definedName name="BLPH321" localSheetId="60" hidden="1">#REF!</definedName>
    <definedName name="BLPH321" localSheetId="61" hidden="1">#REF!</definedName>
    <definedName name="BLPH321" localSheetId="2" hidden="1">#REF!</definedName>
    <definedName name="BLPH321" hidden="1">#REF!</definedName>
    <definedName name="BLPH322" localSheetId="8" hidden="1">#REF!</definedName>
    <definedName name="BLPH322" localSheetId="15" hidden="1">#REF!</definedName>
    <definedName name="BLPH322" localSheetId="23" hidden="1">#REF!</definedName>
    <definedName name="BLPH322" localSheetId="25" hidden="1">#REF!</definedName>
    <definedName name="BLPH322" localSheetId="21" hidden="1">#REF!</definedName>
    <definedName name="BLPH322" localSheetId="22"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localSheetId="41" hidden="1">#REF!</definedName>
    <definedName name="BLPH322" localSheetId="43" hidden="1">#REF!</definedName>
    <definedName name="BLPH322" localSheetId="44" hidden="1">#REF!</definedName>
    <definedName name="BLPH322" localSheetId="45" hidden="1">#REF!</definedName>
    <definedName name="BLPH322" localSheetId="46" hidden="1">#REF!</definedName>
    <definedName name="BLPH322" localSheetId="50" hidden="1">#REF!</definedName>
    <definedName name="BLPH322" localSheetId="51" hidden="1">#REF!</definedName>
    <definedName name="BLPH322" localSheetId="55" hidden="1">#REF!</definedName>
    <definedName name="BLPH322" localSheetId="57" hidden="1">#REF!</definedName>
    <definedName name="BLPH322" localSheetId="58" hidden="1">#REF!</definedName>
    <definedName name="BLPH322" localSheetId="59" hidden="1">#REF!</definedName>
    <definedName name="BLPH322" localSheetId="60" hidden="1">#REF!</definedName>
    <definedName name="BLPH322" localSheetId="61" hidden="1">#REF!</definedName>
    <definedName name="BLPH322" localSheetId="2" hidden="1">#REF!</definedName>
    <definedName name="BLPH322" hidden="1">#REF!</definedName>
    <definedName name="BLPH323" localSheetId="8" hidden="1">#REF!</definedName>
    <definedName name="BLPH323" localSheetId="23" hidden="1">#REF!</definedName>
    <definedName name="BLPH323" localSheetId="25" hidden="1">#REF!</definedName>
    <definedName name="BLPH323" localSheetId="21" hidden="1">#REF!</definedName>
    <definedName name="BLPH323" localSheetId="22"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localSheetId="41" hidden="1">#REF!</definedName>
    <definedName name="BLPH323" localSheetId="43" hidden="1">#REF!</definedName>
    <definedName name="BLPH323" localSheetId="44" hidden="1">#REF!</definedName>
    <definedName name="BLPH323" localSheetId="45" hidden="1">#REF!</definedName>
    <definedName name="BLPH323" localSheetId="46" hidden="1">#REF!</definedName>
    <definedName name="BLPH323" localSheetId="51" hidden="1">#REF!</definedName>
    <definedName name="BLPH323" localSheetId="58" hidden="1">#REF!</definedName>
    <definedName name="BLPH323" localSheetId="59" hidden="1">#REF!</definedName>
    <definedName name="BLPH323" localSheetId="60" hidden="1">#REF!</definedName>
    <definedName name="BLPH323" localSheetId="2" hidden="1">#REF!</definedName>
    <definedName name="BLPH323" hidden="1">#REF!</definedName>
    <definedName name="BLPH324" localSheetId="8" hidden="1">#REF!</definedName>
    <definedName name="BLPH324" localSheetId="23" hidden="1">#REF!</definedName>
    <definedName name="BLPH324" localSheetId="25" hidden="1">#REF!</definedName>
    <definedName name="BLPH324" localSheetId="21" hidden="1">#REF!</definedName>
    <definedName name="BLPH324" localSheetId="22"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localSheetId="41" hidden="1">#REF!</definedName>
    <definedName name="BLPH324" localSheetId="43" hidden="1">#REF!</definedName>
    <definedName name="BLPH324" localSheetId="44" hidden="1">#REF!</definedName>
    <definedName name="BLPH324" localSheetId="45" hidden="1">#REF!</definedName>
    <definedName name="BLPH324" localSheetId="46" hidden="1">#REF!</definedName>
    <definedName name="BLPH324" localSheetId="51" hidden="1">#REF!</definedName>
    <definedName name="BLPH324" localSheetId="58" hidden="1">#REF!</definedName>
    <definedName name="BLPH324" localSheetId="59" hidden="1">#REF!</definedName>
    <definedName name="BLPH324" localSheetId="60" hidden="1">#REF!</definedName>
    <definedName name="BLPH324" localSheetId="2" hidden="1">#REF!</definedName>
    <definedName name="BLPH324" hidden="1">#REF!</definedName>
    <definedName name="BLPH325" localSheetId="8" hidden="1">#REF!</definedName>
    <definedName name="BLPH325" localSheetId="23" hidden="1">#REF!</definedName>
    <definedName name="BLPH325" localSheetId="25" hidden="1">#REF!</definedName>
    <definedName name="BLPH325" localSheetId="21" hidden="1">#REF!</definedName>
    <definedName name="BLPH325" localSheetId="22"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localSheetId="41" hidden="1">#REF!</definedName>
    <definedName name="BLPH325" localSheetId="43" hidden="1">#REF!</definedName>
    <definedName name="BLPH325" localSheetId="44" hidden="1">#REF!</definedName>
    <definedName name="BLPH325" localSheetId="45" hidden="1">#REF!</definedName>
    <definedName name="BLPH325" localSheetId="46" hidden="1">#REF!</definedName>
    <definedName name="BLPH325" localSheetId="51" hidden="1">#REF!</definedName>
    <definedName name="BLPH325" localSheetId="58" hidden="1">#REF!</definedName>
    <definedName name="BLPH325" localSheetId="59" hidden="1">#REF!</definedName>
    <definedName name="BLPH325" localSheetId="60" hidden="1">#REF!</definedName>
    <definedName name="BLPH325" localSheetId="2" hidden="1">#REF!</definedName>
    <definedName name="BLPH325" hidden="1">#REF!</definedName>
    <definedName name="BLPH326" localSheetId="8" hidden="1">#REF!</definedName>
    <definedName name="BLPH326" localSheetId="23" hidden="1">#REF!</definedName>
    <definedName name="BLPH326" localSheetId="25" hidden="1">#REF!</definedName>
    <definedName name="BLPH326" localSheetId="21" hidden="1">#REF!</definedName>
    <definedName name="BLPH326" localSheetId="22"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localSheetId="41" hidden="1">#REF!</definedName>
    <definedName name="BLPH326" localSheetId="43" hidden="1">#REF!</definedName>
    <definedName name="BLPH326" localSheetId="44" hidden="1">#REF!</definedName>
    <definedName name="BLPH326" localSheetId="45" hidden="1">#REF!</definedName>
    <definedName name="BLPH326" localSheetId="46" hidden="1">#REF!</definedName>
    <definedName name="BLPH326" localSheetId="51" hidden="1">#REF!</definedName>
    <definedName name="BLPH326" localSheetId="58" hidden="1">#REF!</definedName>
    <definedName name="BLPH326" localSheetId="59" hidden="1">#REF!</definedName>
    <definedName name="BLPH326" localSheetId="60" hidden="1">#REF!</definedName>
    <definedName name="BLPH326" localSheetId="2" hidden="1">#REF!</definedName>
    <definedName name="BLPH326" hidden="1">#REF!</definedName>
    <definedName name="BLPH327" localSheetId="8" hidden="1">#REF!</definedName>
    <definedName name="BLPH327" localSheetId="23" hidden="1">#REF!</definedName>
    <definedName name="BLPH327" localSheetId="25" hidden="1">#REF!</definedName>
    <definedName name="BLPH327" localSheetId="21" hidden="1">#REF!</definedName>
    <definedName name="BLPH327" localSheetId="22"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localSheetId="41" hidden="1">#REF!</definedName>
    <definedName name="BLPH327" localSheetId="43" hidden="1">#REF!</definedName>
    <definedName name="BLPH327" localSheetId="44" hidden="1">#REF!</definedName>
    <definedName name="BLPH327" localSheetId="45" hidden="1">#REF!</definedName>
    <definedName name="BLPH327" localSheetId="46" hidden="1">#REF!</definedName>
    <definedName name="BLPH327" localSheetId="51" hidden="1">#REF!</definedName>
    <definedName name="BLPH327" localSheetId="58" hidden="1">#REF!</definedName>
    <definedName name="BLPH327" localSheetId="59" hidden="1">#REF!</definedName>
    <definedName name="BLPH327" localSheetId="60" hidden="1">#REF!</definedName>
    <definedName name="BLPH327" localSheetId="2" hidden="1">#REF!</definedName>
    <definedName name="BLPH327" hidden="1">#REF!</definedName>
    <definedName name="BLPH328" localSheetId="8" hidden="1">#REF!</definedName>
    <definedName name="BLPH328" localSheetId="23" hidden="1">#REF!</definedName>
    <definedName name="BLPH328" localSheetId="25" hidden="1">#REF!</definedName>
    <definedName name="BLPH328" localSheetId="21" hidden="1">#REF!</definedName>
    <definedName name="BLPH328" localSheetId="22"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localSheetId="41" hidden="1">#REF!</definedName>
    <definedName name="BLPH328" localSheetId="43" hidden="1">#REF!</definedName>
    <definedName name="BLPH328" localSheetId="44" hidden="1">#REF!</definedName>
    <definedName name="BLPH328" localSheetId="45" hidden="1">#REF!</definedName>
    <definedName name="BLPH328" localSheetId="46" hidden="1">#REF!</definedName>
    <definedName name="BLPH328" localSheetId="51" hidden="1">#REF!</definedName>
    <definedName name="BLPH328" localSheetId="58" hidden="1">#REF!</definedName>
    <definedName name="BLPH328" localSheetId="59" hidden="1">#REF!</definedName>
    <definedName name="BLPH328" localSheetId="60" hidden="1">#REF!</definedName>
    <definedName name="BLPH328" localSheetId="2" hidden="1">#REF!</definedName>
    <definedName name="BLPH328" hidden="1">#REF!</definedName>
    <definedName name="BLPH329" localSheetId="8" hidden="1">#REF!</definedName>
    <definedName name="BLPH329" localSheetId="23" hidden="1">#REF!</definedName>
    <definedName name="BLPH329" localSheetId="25" hidden="1">#REF!</definedName>
    <definedName name="BLPH329" localSheetId="21" hidden="1">#REF!</definedName>
    <definedName name="BLPH329" localSheetId="22"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localSheetId="41" hidden="1">#REF!</definedName>
    <definedName name="BLPH329" localSheetId="43" hidden="1">#REF!</definedName>
    <definedName name="BLPH329" localSheetId="44" hidden="1">#REF!</definedName>
    <definedName name="BLPH329" localSheetId="45" hidden="1">#REF!</definedName>
    <definedName name="BLPH329" localSheetId="46" hidden="1">#REF!</definedName>
    <definedName name="BLPH329" localSheetId="51" hidden="1">#REF!</definedName>
    <definedName name="BLPH329" localSheetId="58" hidden="1">#REF!</definedName>
    <definedName name="BLPH329" localSheetId="59" hidden="1">#REF!</definedName>
    <definedName name="BLPH329" localSheetId="60" hidden="1">#REF!</definedName>
    <definedName name="BLPH329" localSheetId="2" hidden="1">#REF!</definedName>
    <definedName name="BLPH329" hidden="1">#REF!</definedName>
    <definedName name="BLPH33" hidden="1">'[6]Risk-Free Rate'!$G$15</definedName>
    <definedName name="BLPH330" localSheetId="7" hidden="1">#REF!</definedName>
    <definedName name="BLPH330" localSheetId="8" hidden="1">#REF!</definedName>
    <definedName name="BLPH330" localSheetId="15" hidden="1">#REF!</definedName>
    <definedName name="BLPH330" localSheetId="23" hidden="1">#REF!</definedName>
    <definedName name="BLPH330" localSheetId="25" hidden="1">#REF!</definedName>
    <definedName name="BLPH330" localSheetId="28" hidden="1">#REF!</definedName>
    <definedName name="BLPH330" localSheetId="21" hidden="1">#REF!</definedName>
    <definedName name="BLPH330" localSheetId="22" hidden="1">#REF!</definedName>
    <definedName name="BLPH330" localSheetId="32"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localSheetId="41" hidden="1">#REF!</definedName>
    <definedName name="BLPH330" localSheetId="43" hidden="1">#REF!</definedName>
    <definedName name="BLPH330" localSheetId="44" hidden="1">#REF!</definedName>
    <definedName name="BLPH330" localSheetId="45" hidden="1">#REF!</definedName>
    <definedName name="BLPH330" localSheetId="46" hidden="1">#REF!</definedName>
    <definedName name="BLPH330" localSheetId="50" hidden="1">#REF!</definedName>
    <definedName name="BLPH330" localSheetId="51" hidden="1">#REF!</definedName>
    <definedName name="BLPH330" localSheetId="55" hidden="1">#REF!</definedName>
    <definedName name="BLPH330" localSheetId="57" hidden="1">#REF!</definedName>
    <definedName name="BLPH330" localSheetId="58" hidden="1">#REF!</definedName>
    <definedName name="BLPH330" localSheetId="59" hidden="1">#REF!</definedName>
    <definedName name="BLPH330" localSheetId="60" hidden="1">#REF!</definedName>
    <definedName name="BLPH330" localSheetId="61" hidden="1">#REF!</definedName>
    <definedName name="BLPH330" localSheetId="2" hidden="1">#REF!</definedName>
    <definedName name="BLPH330" hidden="1">#REF!</definedName>
    <definedName name="BLPH331" localSheetId="8" hidden="1">#REF!</definedName>
    <definedName name="BLPH331" localSheetId="15" hidden="1">#REF!</definedName>
    <definedName name="BLPH331" localSheetId="23" hidden="1">#REF!</definedName>
    <definedName name="BLPH331" localSheetId="25" hidden="1">#REF!</definedName>
    <definedName name="BLPH331" localSheetId="21" hidden="1">#REF!</definedName>
    <definedName name="BLPH331" localSheetId="22"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localSheetId="41" hidden="1">#REF!</definedName>
    <definedName name="BLPH331" localSheetId="43" hidden="1">#REF!</definedName>
    <definedName name="BLPH331" localSheetId="44" hidden="1">#REF!</definedName>
    <definedName name="BLPH331" localSheetId="45" hidden="1">#REF!</definedName>
    <definedName name="BLPH331" localSheetId="46" hidden="1">#REF!</definedName>
    <definedName name="BLPH331" localSheetId="50" hidden="1">#REF!</definedName>
    <definedName name="BLPH331" localSheetId="51" hidden="1">#REF!</definedName>
    <definedName name="BLPH331" localSheetId="55" hidden="1">#REF!</definedName>
    <definedName name="BLPH331" localSheetId="57" hidden="1">#REF!</definedName>
    <definedName name="BLPH331" localSheetId="58" hidden="1">#REF!</definedName>
    <definedName name="BLPH331" localSheetId="59" hidden="1">#REF!</definedName>
    <definedName name="BLPH331" localSheetId="60" hidden="1">#REF!</definedName>
    <definedName name="BLPH331" localSheetId="61" hidden="1">#REF!</definedName>
    <definedName name="BLPH331" localSheetId="2" hidden="1">#REF!</definedName>
    <definedName name="BLPH331" hidden="1">#REF!</definedName>
    <definedName name="BLPH332" localSheetId="8" hidden="1">#REF!</definedName>
    <definedName name="BLPH332" localSheetId="15" hidden="1">#REF!</definedName>
    <definedName name="BLPH332" localSheetId="23" hidden="1">#REF!</definedName>
    <definedName name="BLPH332" localSheetId="25" hidden="1">#REF!</definedName>
    <definedName name="BLPH332" localSheetId="21" hidden="1">#REF!</definedName>
    <definedName name="BLPH332" localSheetId="22"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localSheetId="41" hidden="1">#REF!</definedName>
    <definedName name="BLPH332" localSheetId="43" hidden="1">#REF!</definedName>
    <definedName name="BLPH332" localSheetId="44" hidden="1">#REF!</definedName>
    <definedName name="BLPH332" localSheetId="45" hidden="1">#REF!</definedName>
    <definedName name="BLPH332" localSheetId="46" hidden="1">#REF!</definedName>
    <definedName name="BLPH332" localSheetId="50" hidden="1">#REF!</definedName>
    <definedName name="BLPH332" localSheetId="51" hidden="1">#REF!</definedName>
    <definedName name="BLPH332" localSheetId="55" hidden="1">#REF!</definedName>
    <definedName name="BLPH332" localSheetId="57" hidden="1">#REF!</definedName>
    <definedName name="BLPH332" localSheetId="58" hidden="1">#REF!</definedName>
    <definedName name="BLPH332" localSheetId="59" hidden="1">#REF!</definedName>
    <definedName name="BLPH332" localSheetId="60" hidden="1">#REF!</definedName>
    <definedName name="BLPH332" localSheetId="61" hidden="1">#REF!</definedName>
    <definedName name="BLPH332" localSheetId="2" hidden="1">#REF!</definedName>
    <definedName name="BLPH332" hidden="1">#REF!</definedName>
    <definedName name="BLPH333" localSheetId="8" hidden="1">#REF!</definedName>
    <definedName name="BLPH333" localSheetId="23" hidden="1">#REF!</definedName>
    <definedName name="BLPH333" localSheetId="25" hidden="1">#REF!</definedName>
    <definedName name="BLPH333" localSheetId="21" hidden="1">#REF!</definedName>
    <definedName name="BLPH333" localSheetId="22"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localSheetId="41" hidden="1">#REF!</definedName>
    <definedName name="BLPH333" localSheetId="43" hidden="1">#REF!</definedName>
    <definedName name="BLPH333" localSheetId="44" hidden="1">#REF!</definedName>
    <definedName name="BLPH333" localSheetId="45" hidden="1">#REF!</definedName>
    <definedName name="BLPH333" localSheetId="46" hidden="1">#REF!</definedName>
    <definedName name="BLPH333" localSheetId="51" hidden="1">#REF!</definedName>
    <definedName name="BLPH333" localSheetId="58" hidden="1">#REF!</definedName>
    <definedName name="BLPH333" localSheetId="59" hidden="1">#REF!</definedName>
    <definedName name="BLPH333" localSheetId="60" hidden="1">#REF!</definedName>
    <definedName name="BLPH333" localSheetId="2" hidden="1">#REF!</definedName>
    <definedName name="BLPH333" hidden="1">#REF!</definedName>
    <definedName name="BLPH334" localSheetId="8" hidden="1">#REF!</definedName>
    <definedName name="BLPH334" localSheetId="23" hidden="1">#REF!</definedName>
    <definedName name="BLPH334" localSheetId="25" hidden="1">#REF!</definedName>
    <definedName name="BLPH334" localSheetId="21" hidden="1">#REF!</definedName>
    <definedName name="BLPH334" localSheetId="22"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localSheetId="41" hidden="1">#REF!</definedName>
    <definedName name="BLPH334" localSheetId="43" hidden="1">#REF!</definedName>
    <definedName name="BLPH334" localSheetId="44" hidden="1">#REF!</definedName>
    <definedName name="BLPH334" localSheetId="45" hidden="1">#REF!</definedName>
    <definedName name="BLPH334" localSheetId="46" hidden="1">#REF!</definedName>
    <definedName name="BLPH334" localSheetId="51" hidden="1">#REF!</definedName>
    <definedName name="BLPH334" localSheetId="58" hidden="1">#REF!</definedName>
    <definedName name="BLPH334" localSheetId="59" hidden="1">#REF!</definedName>
    <definedName name="BLPH334" localSheetId="60" hidden="1">#REF!</definedName>
    <definedName name="BLPH334" localSheetId="2" hidden="1">#REF!</definedName>
    <definedName name="BLPH334" hidden="1">#REF!</definedName>
    <definedName name="BLPH335" localSheetId="8" hidden="1">#REF!</definedName>
    <definedName name="BLPH335" localSheetId="23" hidden="1">#REF!</definedName>
    <definedName name="BLPH335" localSheetId="25" hidden="1">#REF!</definedName>
    <definedName name="BLPH335" localSheetId="21" hidden="1">#REF!</definedName>
    <definedName name="BLPH335" localSheetId="22"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localSheetId="41" hidden="1">#REF!</definedName>
    <definedName name="BLPH335" localSheetId="43" hidden="1">#REF!</definedName>
    <definedName name="BLPH335" localSheetId="44" hidden="1">#REF!</definedName>
    <definedName name="BLPH335" localSheetId="45" hidden="1">#REF!</definedName>
    <definedName name="BLPH335" localSheetId="46" hidden="1">#REF!</definedName>
    <definedName name="BLPH335" localSheetId="51" hidden="1">#REF!</definedName>
    <definedName name="BLPH335" localSheetId="58" hidden="1">#REF!</definedName>
    <definedName name="BLPH335" localSheetId="59" hidden="1">#REF!</definedName>
    <definedName name="BLPH335" localSheetId="60" hidden="1">#REF!</definedName>
    <definedName name="BLPH335" localSheetId="2" hidden="1">#REF!</definedName>
    <definedName name="BLPH335" hidden="1">#REF!</definedName>
    <definedName name="BLPH336" localSheetId="8" hidden="1">#REF!</definedName>
    <definedName name="BLPH336" localSheetId="23" hidden="1">#REF!</definedName>
    <definedName name="BLPH336" localSheetId="25" hidden="1">#REF!</definedName>
    <definedName name="BLPH336" localSheetId="21" hidden="1">#REF!</definedName>
    <definedName name="BLPH336" localSheetId="22"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localSheetId="41" hidden="1">#REF!</definedName>
    <definedName name="BLPH336" localSheetId="43" hidden="1">#REF!</definedName>
    <definedName name="BLPH336" localSheetId="44" hidden="1">#REF!</definedName>
    <definedName name="BLPH336" localSheetId="45" hidden="1">#REF!</definedName>
    <definedName name="BLPH336" localSheetId="46" hidden="1">#REF!</definedName>
    <definedName name="BLPH336" localSheetId="51" hidden="1">#REF!</definedName>
    <definedName name="BLPH336" localSheetId="58" hidden="1">#REF!</definedName>
    <definedName name="BLPH336" localSheetId="59" hidden="1">#REF!</definedName>
    <definedName name="BLPH336" localSheetId="60" hidden="1">#REF!</definedName>
    <definedName name="BLPH336" localSheetId="2" hidden="1">#REF!</definedName>
    <definedName name="BLPH336" hidden="1">#REF!</definedName>
    <definedName name="BLPH337" localSheetId="8" hidden="1">#REF!</definedName>
    <definedName name="BLPH337" localSheetId="23" hidden="1">#REF!</definedName>
    <definedName name="BLPH337" localSheetId="25" hidden="1">#REF!</definedName>
    <definedName name="BLPH337" localSheetId="21" hidden="1">#REF!</definedName>
    <definedName name="BLPH337" localSheetId="22"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localSheetId="41" hidden="1">#REF!</definedName>
    <definedName name="BLPH337" localSheetId="43" hidden="1">#REF!</definedName>
    <definedName name="BLPH337" localSheetId="44" hidden="1">#REF!</definedName>
    <definedName name="BLPH337" localSheetId="45" hidden="1">#REF!</definedName>
    <definedName name="BLPH337" localSheetId="46" hidden="1">#REF!</definedName>
    <definedName name="BLPH337" localSheetId="51" hidden="1">#REF!</definedName>
    <definedName name="BLPH337" localSheetId="58" hidden="1">#REF!</definedName>
    <definedName name="BLPH337" localSheetId="59" hidden="1">#REF!</definedName>
    <definedName name="BLPH337" localSheetId="60" hidden="1">#REF!</definedName>
    <definedName name="BLPH337" localSheetId="2" hidden="1">#REF!</definedName>
    <definedName name="BLPH337" hidden="1">#REF!</definedName>
    <definedName name="BLPH338" localSheetId="8" hidden="1">#REF!</definedName>
    <definedName name="BLPH338" localSheetId="23" hidden="1">#REF!</definedName>
    <definedName name="BLPH338" localSheetId="25" hidden="1">#REF!</definedName>
    <definedName name="BLPH338" localSheetId="21" hidden="1">#REF!</definedName>
    <definedName name="BLPH338" localSheetId="22"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localSheetId="41" hidden="1">#REF!</definedName>
    <definedName name="BLPH338" localSheetId="43" hidden="1">#REF!</definedName>
    <definedName name="BLPH338" localSheetId="44" hidden="1">#REF!</definedName>
    <definedName name="BLPH338" localSheetId="45" hidden="1">#REF!</definedName>
    <definedName name="BLPH338" localSheetId="46" hidden="1">#REF!</definedName>
    <definedName name="BLPH338" localSheetId="51" hidden="1">#REF!</definedName>
    <definedName name="BLPH338" localSheetId="58" hidden="1">#REF!</definedName>
    <definedName name="BLPH338" localSheetId="59" hidden="1">#REF!</definedName>
    <definedName name="BLPH338" localSheetId="60" hidden="1">#REF!</definedName>
    <definedName name="BLPH338" localSheetId="2" hidden="1">#REF!</definedName>
    <definedName name="BLPH338" hidden="1">#REF!</definedName>
    <definedName name="BLPH339" localSheetId="8" hidden="1">#REF!</definedName>
    <definedName name="BLPH339" localSheetId="23" hidden="1">#REF!</definedName>
    <definedName name="BLPH339" localSheetId="25" hidden="1">#REF!</definedName>
    <definedName name="BLPH339" localSheetId="21" hidden="1">#REF!</definedName>
    <definedName name="BLPH339" localSheetId="22"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localSheetId="41" hidden="1">#REF!</definedName>
    <definedName name="BLPH339" localSheetId="43" hidden="1">#REF!</definedName>
    <definedName name="BLPH339" localSheetId="44" hidden="1">#REF!</definedName>
    <definedName name="BLPH339" localSheetId="45" hidden="1">#REF!</definedName>
    <definedName name="BLPH339" localSheetId="46" hidden="1">#REF!</definedName>
    <definedName name="BLPH339" localSheetId="51" hidden="1">#REF!</definedName>
    <definedName name="BLPH339" localSheetId="58" hidden="1">#REF!</definedName>
    <definedName name="BLPH339" localSheetId="59" hidden="1">#REF!</definedName>
    <definedName name="BLPH339" localSheetId="60" hidden="1">#REF!</definedName>
    <definedName name="BLPH339" localSheetId="2" hidden="1">#REF!</definedName>
    <definedName name="BLPH339" hidden="1">#REF!</definedName>
    <definedName name="BLPH34" hidden="1">'[6]Risk-Free Rate'!$D$15</definedName>
    <definedName name="BLPH340" localSheetId="7" hidden="1">#REF!</definedName>
    <definedName name="BLPH340" localSheetId="8" hidden="1">#REF!</definedName>
    <definedName name="BLPH340" localSheetId="15" hidden="1">#REF!</definedName>
    <definedName name="BLPH340" localSheetId="23" hidden="1">#REF!</definedName>
    <definedName name="BLPH340" localSheetId="25" hidden="1">#REF!</definedName>
    <definedName name="BLPH340" localSheetId="28" hidden="1">#REF!</definedName>
    <definedName name="BLPH340" localSheetId="21" hidden="1">#REF!</definedName>
    <definedName name="BLPH340" localSheetId="22" hidden="1">#REF!</definedName>
    <definedName name="BLPH340" localSheetId="32"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localSheetId="41" hidden="1">#REF!</definedName>
    <definedName name="BLPH340" localSheetId="43" hidden="1">#REF!</definedName>
    <definedName name="BLPH340" localSheetId="44" hidden="1">#REF!</definedName>
    <definedName name="BLPH340" localSheetId="45" hidden="1">#REF!</definedName>
    <definedName name="BLPH340" localSheetId="46" hidden="1">#REF!</definedName>
    <definedName name="BLPH340" localSheetId="50" hidden="1">#REF!</definedName>
    <definedName name="BLPH340" localSheetId="51" hidden="1">#REF!</definedName>
    <definedName name="BLPH340" localSheetId="55" hidden="1">#REF!</definedName>
    <definedName name="BLPH340" localSheetId="57" hidden="1">#REF!</definedName>
    <definedName name="BLPH340" localSheetId="58" hidden="1">#REF!</definedName>
    <definedName name="BLPH340" localSheetId="59" hidden="1">#REF!</definedName>
    <definedName name="BLPH340" localSheetId="60" hidden="1">#REF!</definedName>
    <definedName name="BLPH340" localSheetId="61" hidden="1">#REF!</definedName>
    <definedName name="BLPH340" localSheetId="2" hidden="1">#REF!</definedName>
    <definedName name="BLPH340" hidden="1">#REF!</definedName>
    <definedName name="BLPH341" localSheetId="8" hidden="1">#REF!</definedName>
    <definedName name="BLPH341" localSheetId="15" hidden="1">#REF!</definedName>
    <definedName name="BLPH341" localSheetId="23" hidden="1">#REF!</definedName>
    <definedName name="BLPH341" localSheetId="25" hidden="1">#REF!</definedName>
    <definedName name="BLPH341" localSheetId="21" hidden="1">#REF!</definedName>
    <definedName name="BLPH341" localSheetId="22"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localSheetId="41" hidden="1">#REF!</definedName>
    <definedName name="BLPH341" localSheetId="43" hidden="1">#REF!</definedName>
    <definedName name="BLPH341" localSheetId="44" hidden="1">#REF!</definedName>
    <definedName name="BLPH341" localSheetId="45" hidden="1">#REF!</definedName>
    <definedName name="BLPH341" localSheetId="46" hidden="1">#REF!</definedName>
    <definedName name="BLPH341" localSheetId="50" hidden="1">#REF!</definedName>
    <definedName name="BLPH341" localSheetId="51" hidden="1">#REF!</definedName>
    <definedName name="BLPH341" localSheetId="55" hidden="1">#REF!</definedName>
    <definedName name="BLPH341" localSheetId="57" hidden="1">#REF!</definedName>
    <definedName name="BLPH341" localSheetId="58" hidden="1">#REF!</definedName>
    <definedName name="BLPH341" localSheetId="59" hidden="1">#REF!</definedName>
    <definedName name="BLPH341" localSheetId="60" hidden="1">#REF!</definedName>
    <definedName name="BLPH341" localSheetId="61" hidden="1">#REF!</definedName>
    <definedName name="BLPH341" localSheetId="2" hidden="1">#REF!</definedName>
    <definedName name="BLPH341" hidden="1">#REF!</definedName>
    <definedName name="BLPH342" localSheetId="8" hidden="1">#REF!</definedName>
    <definedName name="BLPH342" localSheetId="15" hidden="1">#REF!</definedName>
    <definedName name="BLPH342" localSheetId="23" hidden="1">#REF!</definedName>
    <definedName name="BLPH342" localSheetId="25" hidden="1">#REF!</definedName>
    <definedName name="BLPH342" localSheetId="21" hidden="1">#REF!</definedName>
    <definedName name="BLPH342" localSheetId="22"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localSheetId="41" hidden="1">#REF!</definedName>
    <definedName name="BLPH342" localSheetId="43" hidden="1">#REF!</definedName>
    <definedName name="BLPH342" localSheetId="44" hidden="1">#REF!</definedName>
    <definedName name="BLPH342" localSheetId="45" hidden="1">#REF!</definedName>
    <definedName name="BLPH342" localSheetId="46" hidden="1">#REF!</definedName>
    <definedName name="BLPH342" localSheetId="50" hidden="1">#REF!</definedName>
    <definedName name="BLPH342" localSheetId="51" hidden="1">#REF!</definedName>
    <definedName name="BLPH342" localSheetId="55" hidden="1">#REF!</definedName>
    <definedName name="BLPH342" localSheetId="57" hidden="1">#REF!</definedName>
    <definedName name="BLPH342" localSheetId="58" hidden="1">#REF!</definedName>
    <definedName name="BLPH342" localSheetId="59" hidden="1">#REF!</definedName>
    <definedName name="BLPH342" localSheetId="60" hidden="1">#REF!</definedName>
    <definedName name="BLPH342" localSheetId="61" hidden="1">#REF!</definedName>
    <definedName name="BLPH342" localSheetId="2" hidden="1">#REF!</definedName>
    <definedName name="BLPH342" hidden="1">#REF!</definedName>
    <definedName name="BLPH343" localSheetId="8" hidden="1">#REF!</definedName>
    <definedName name="BLPH343" localSheetId="23" hidden="1">#REF!</definedName>
    <definedName name="BLPH343" localSheetId="25" hidden="1">#REF!</definedName>
    <definedName name="BLPH343" localSheetId="21" hidden="1">#REF!</definedName>
    <definedName name="BLPH343" localSheetId="22"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localSheetId="41" hidden="1">#REF!</definedName>
    <definedName name="BLPH343" localSheetId="43" hidden="1">#REF!</definedName>
    <definedName name="BLPH343" localSheetId="44" hidden="1">#REF!</definedName>
    <definedName name="BLPH343" localSheetId="45" hidden="1">#REF!</definedName>
    <definedName name="BLPH343" localSheetId="46" hidden="1">#REF!</definedName>
    <definedName name="BLPH343" localSheetId="51" hidden="1">#REF!</definedName>
    <definedName name="BLPH343" localSheetId="58" hidden="1">#REF!</definedName>
    <definedName name="BLPH343" localSheetId="59" hidden="1">#REF!</definedName>
    <definedName name="BLPH343" localSheetId="60" hidden="1">#REF!</definedName>
    <definedName name="BLPH343" localSheetId="2" hidden="1">#REF!</definedName>
    <definedName name="BLPH343" hidden="1">#REF!</definedName>
    <definedName name="BLPH344" localSheetId="8" hidden="1">#REF!</definedName>
    <definedName name="BLPH344" localSheetId="23" hidden="1">#REF!</definedName>
    <definedName name="BLPH344" localSheetId="25" hidden="1">#REF!</definedName>
    <definedName name="BLPH344" localSheetId="21" hidden="1">#REF!</definedName>
    <definedName name="BLPH344" localSheetId="22"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localSheetId="41" hidden="1">#REF!</definedName>
    <definedName name="BLPH344" localSheetId="43" hidden="1">#REF!</definedName>
    <definedName name="BLPH344" localSheetId="44" hidden="1">#REF!</definedName>
    <definedName name="BLPH344" localSheetId="45" hidden="1">#REF!</definedName>
    <definedName name="BLPH344" localSheetId="46" hidden="1">#REF!</definedName>
    <definedName name="BLPH344" localSheetId="51" hidden="1">#REF!</definedName>
    <definedName name="BLPH344" localSheetId="58" hidden="1">#REF!</definedName>
    <definedName name="BLPH344" localSheetId="59" hidden="1">#REF!</definedName>
    <definedName name="BLPH344" localSheetId="60" hidden="1">#REF!</definedName>
    <definedName name="BLPH344" localSheetId="2" hidden="1">#REF!</definedName>
    <definedName name="BLPH344" hidden="1">#REF!</definedName>
    <definedName name="BLPH345" localSheetId="8" hidden="1">#REF!</definedName>
    <definedName name="BLPH345" localSheetId="23" hidden="1">#REF!</definedName>
    <definedName name="BLPH345" localSheetId="25" hidden="1">#REF!</definedName>
    <definedName name="BLPH345" localSheetId="21" hidden="1">#REF!</definedName>
    <definedName name="BLPH345" localSheetId="22"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localSheetId="41" hidden="1">#REF!</definedName>
    <definedName name="BLPH345" localSheetId="43" hidden="1">#REF!</definedName>
    <definedName name="BLPH345" localSheetId="44" hidden="1">#REF!</definedName>
    <definedName name="BLPH345" localSheetId="45" hidden="1">#REF!</definedName>
    <definedName name="BLPH345" localSheetId="46" hidden="1">#REF!</definedName>
    <definedName name="BLPH345" localSheetId="51" hidden="1">#REF!</definedName>
    <definedName name="BLPH345" localSheetId="58" hidden="1">#REF!</definedName>
    <definedName name="BLPH345" localSheetId="59" hidden="1">#REF!</definedName>
    <definedName name="BLPH345" localSheetId="60" hidden="1">#REF!</definedName>
    <definedName name="BLPH345" localSheetId="2" hidden="1">#REF!</definedName>
    <definedName name="BLPH345" hidden="1">#REF!</definedName>
    <definedName name="BLPH346" localSheetId="8" hidden="1">#REF!</definedName>
    <definedName name="BLPH346" localSheetId="23" hidden="1">#REF!</definedName>
    <definedName name="BLPH346" localSheetId="25" hidden="1">#REF!</definedName>
    <definedName name="BLPH346" localSheetId="21" hidden="1">#REF!</definedName>
    <definedName name="BLPH346" localSheetId="22"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localSheetId="41" hidden="1">#REF!</definedName>
    <definedName name="BLPH346" localSheetId="43" hidden="1">#REF!</definedName>
    <definedName name="BLPH346" localSheetId="44" hidden="1">#REF!</definedName>
    <definedName name="BLPH346" localSheetId="45" hidden="1">#REF!</definedName>
    <definedName name="BLPH346" localSheetId="46" hidden="1">#REF!</definedName>
    <definedName name="BLPH346" localSheetId="51" hidden="1">#REF!</definedName>
    <definedName name="BLPH346" localSheetId="58" hidden="1">#REF!</definedName>
    <definedName name="BLPH346" localSheetId="59" hidden="1">#REF!</definedName>
    <definedName name="BLPH346" localSheetId="60" hidden="1">#REF!</definedName>
    <definedName name="BLPH346" localSheetId="2" hidden="1">#REF!</definedName>
    <definedName name="BLPH346" hidden="1">#REF!</definedName>
    <definedName name="BLPH347" localSheetId="8" hidden="1">#REF!</definedName>
    <definedName name="BLPH347" localSheetId="23" hidden="1">#REF!</definedName>
    <definedName name="BLPH347" localSheetId="25" hidden="1">#REF!</definedName>
    <definedName name="BLPH347" localSheetId="21" hidden="1">#REF!</definedName>
    <definedName name="BLPH347" localSheetId="22"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localSheetId="41" hidden="1">#REF!</definedName>
    <definedName name="BLPH347" localSheetId="43" hidden="1">#REF!</definedName>
    <definedName name="BLPH347" localSheetId="44" hidden="1">#REF!</definedName>
    <definedName name="BLPH347" localSheetId="45" hidden="1">#REF!</definedName>
    <definedName name="BLPH347" localSheetId="46" hidden="1">#REF!</definedName>
    <definedName name="BLPH347" localSheetId="51" hidden="1">#REF!</definedName>
    <definedName name="BLPH347" localSheetId="58" hidden="1">#REF!</definedName>
    <definedName name="BLPH347" localSheetId="59" hidden="1">#REF!</definedName>
    <definedName name="BLPH347" localSheetId="60" hidden="1">#REF!</definedName>
    <definedName name="BLPH347" localSheetId="2" hidden="1">#REF!</definedName>
    <definedName name="BLPH347" hidden="1">#REF!</definedName>
    <definedName name="BLPH348" localSheetId="8" hidden="1">#REF!</definedName>
    <definedName name="BLPH348" localSheetId="23" hidden="1">#REF!</definedName>
    <definedName name="BLPH348" localSheetId="25" hidden="1">#REF!</definedName>
    <definedName name="BLPH348" localSheetId="21" hidden="1">#REF!</definedName>
    <definedName name="BLPH348" localSheetId="22"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localSheetId="41" hidden="1">#REF!</definedName>
    <definedName name="BLPH348" localSheetId="43" hidden="1">#REF!</definedName>
    <definedName name="BLPH348" localSheetId="44" hidden="1">#REF!</definedName>
    <definedName name="BLPH348" localSheetId="45" hidden="1">#REF!</definedName>
    <definedName name="BLPH348" localSheetId="46" hidden="1">#REF!</definedName>
    <definedName name="BLPH348" localSheetId="51" hidden="1">#REF!</definedName>
    <definedName name="BLPH348" localSheetId="58" hidden="1">#REF!</definedName>
    <definedName name="BLPH348" localSheetId="59" hidden="1">#REF!</definedName>
    <definedName name="BLPH348" localSheetId="60" hidden="1">#REF!</definedName>
    <definedName name="BLPH348" localSheetId="2" hidden="1">#REF!</definedName>
    <definedName name="BLPH348" hidden="1">#REF!</definedName>
    <definedName name="BLPH349" localSheetId="8" hidden="1">#REF!</definedName>
    <definedName name="BLPH349" localSheetId="23" hidden="1">#REF!</definedName>
    <definedName name="BLPH349" localSheetId="25" hidden="1">#REF!</definedName>
    <definedName name="BLPH349" localSheetId="21" hidden="1">#REF!</definedName>
    <definedName name="BLPH349" localSheetId="22"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localSheetId="41" hidden="1">#REF!</definedName>
    <definedName name="BLPH349" localSheetId="43" hidden="1">#REF!</definedName>
    <definedName name="BLPH349" localSheetId="44" hidden="1">#REF!</definedName>
    <definedName name="BLPH349" localSheetId="45" hidden="1">#REF!</definedName>
    <definedName name="BLPH349" localSheetId="46" hidden="1">#REF!</definedName>
    <definedName name="BLPH349" localSheetId="51" hidden="1">#REF!</definedName>
    <definedName name="BLPH349" localSheetId="58" hidden="1">#REF!</definedName>
    <definedName name="BLPH349" localSheetId="59" hidden="1">#REF!</definedName>
    <definedName name="BLPH349" localSheetId="60" hidden="1">#REF!</definedName>
    <definedName name="BLPH349" localSheetId="2" hidden="1">#REF!</definedName>
    <definedName name="BLPH349" hidden="1">#REF!</definedName>
    <definedName name="BLPH35" hidden="1">'[6]Risk-Free Rate'!$A$15</definedName>
    <definedName name="BLPH350" localSheetId="7" hidden="1">#REF!</definedName>
    <definedName name="BLPH350" localSheetId="8" hidden="1">#REF!</definedName>
    <definedName name="BLPH350" localSheetId="15" hidden="1">#REF!</definedName>
    <definedName name="BLPH350" localSheetId="23" hidden="1">#REF!</definedName>
    <definedName name="BLPH350" localSheetId="25" hidden="1">#REF!</definedName>
    <definedName name="BLPH350" localSheetId="28" hidden="1">#REF!</definedName>
    <definedName name="BLPH350" localSheetId="21" hidden="1">#REF!</definedName>
    <definedName name="BLPH350" localSheetId="22" hidden="1">#REF!</definedName>
    <definedName name="BLPH350" localSheetId="32"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localSheetId="41" hidden="1">#REF!</definedName>
    <definedName name="BLPH350" localSheetId="43" hidden="1">#REF!</definedName>
    <definedName name="BLPH350" localSheetId="44" hidden="1">#REF!</definedName>
    <definedName name="BLPH350" localSheetId="45" hidden="1">#REF!</definedName>
    <definedName name="BLPH350" localSheetId="46" hidden="1">#REF!</definedName>
    <definedName name="BLPH350" localSheetId="50" hidden="1">#REF!</definedName>
    <definedName name="BLPH350" localSheetId="51" hidden="1">#REF!</definedName>
    <definedName name="BLPH350" localSheetId="55" hidden="1">#REF!</definedName>
    <definedName name="BLPH350" localSheetId="57" hidden="1">#REF!</definedName>
    <definedName name="BLPH350" localSheetId="58" hidden="1">#REF!</definedName>
    <definedName name="BLPH350" localSheetId="59" hidden="1">#REF!</definedName>
    <definedName name="BLPH350" localSheetId="60" hidden="1">#REF!</definedName>
    <definedName name="BLPH350" localSheetId="61" hidden="1">#REF!</definedName>
    <definedName name="BLPH350" localSheetId="2" hidden="1">#REF!</definedName>
    <definedName name="BLPH350" hidden="1">#REF!</definedName>
    <definedName name="BLPH351" localSheetId="8" hidden="1">#REF!</definedName>
    <definedName name="BLPH351" localSheetId="15" hidden="1">#REF!</definedName>
    <definedName name="BLPH351" localSheetId="23" hidden="1">#REF!</definedName>
    <definedName name="BLPH351" localSheetId="25" hidden="1">#REF!</definedName>
    <definedName name="BLPH351" localSheetId="21" hidden="1">#REF!</definedName>
    <definedName name="BLPH351" localSheetId="22"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localSheetId="41" hidden="1">#REF!</definedName>
    <definedName name="BLPH351" localSheetId="43" hidden="1">#REF!</definedName>
    <definedName name="BLPH351" localSheetId="44" hidden="1">#REF!</definedName>
    <definedName name="BLPH351" localSheetId="45" hidden="1">#REF!</definedName>
    <definedName name="BLPH351" localSheetId="46" hidden="1">#REF!</definedName>
    <definedName name="BLPH351" localSheetId="50" hidden="1">#REF!</definedName>
    <definedName name="BLPH351" localSheetId="51" hidden="1">#REF!</definedName>
    <definedName name="BLPH351" localSheetId="55" hidden="1">#REF!</definedName>
    <definedName name="BLPH351" localSheetId="57" hidden="1">#REF!</definedName>
    <definedName name="BLPH351" localSheetId="58" hidden="1">#REF!</definedName>
    <definedName name="BLPH351" localSheetId="59" hidden="1">#REF!</definedName>
    <definedName name="BLPH351" localSheetId="60" hidden="1">#REF!</definedName>
    <definedName name="BLPH351" localSheetId="61" hidden="1">#REF!</definedName>
    <definedName name="BLPH351" localSheetId="2" hidden="1">#REF!</definedName>
    <definedName name="BLPH351" hidden="1">#REF!</definedName>
    <definedName name="BLPH352" localSheetId="8" hidden="1">#REF!</definedName>
    <definedName name="BLPH352" localSheetId="15" hidden="1">#REF!</definedName>
    <definedName name="BLPH352" localSheetId="23" hidden="1">#REF!</definedName>
    <definedName name="BLPH352" localSheetId="25" hidden="1">#REF!</definedName>
    <definedName name="BLPH352" localSheetId="21" hidden="1">#REF!</definedName>
    <definedName name="BLPH352" localSheetId="22"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localSheetId="41" hidden="1">#REF!</definedName>
    <definedName name="BLPH352" localSheetId="43" hidden="1">#REF!</definedName>
    <definedName name="BLPH352" localSheetId="44" hidden="1">#REF!</definedName>
    <definedName name="BLPH352" localSheetId="45" hidden="1">#REF!</definedName>
    <definedName name="BLPH352" localSheetId="46" hidden="1">#REF!</definedName>
    <definedName name="BLPH352" localSheetId="50" hidden="1">#REF!</definedName>
    <definedName name="BLPH352" localSheetId="51" hidden="1">#REF!</definedName>
    <definedName name="BLPH352" localSheetId="55" hidden="1">#REF!</definedName>
    <definedName name="BLPH352" localSheetId="57" hidden="1">#REF!</definedName>
    <definedName name="BLPH352" localSheetId="58" hidden="1">#REF!</definedName>
    <definedName name="BLPH352" localSheetId="59" hidden="1">#REF!</definedName>
    <definedName name="BLPH352" localSheetId="60" hidden="1">#REF!</definedName>
    <definedName name="BLPH352" localSheetId="61" hidden="1">#REF!</definedName>
    <definedName name="BLPH352" localSheetId="2" hidden="1">#REF!</definedName>
    <definedName name="BLPH352" hidden="1">#REF!</definedName>
    <definedName name="BLPH353" localSheetId="8" hidden="1">#REF!</definedName>
    <definedName name="BLPH353" localSheetId="23" hidden="1">#REF!</definedName>
    <definedName name="BLPH353" localSheetId="25" hidden="1">#REF!</definedName>
    <definedName name="BLPH353" localSheetId="21" hidden="1">#REF!</definedName>
    <definedName name="BLPH353" localSheetId="22"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localSheetId="41" hidden="1">#REF!</definedName>
    <definedName name="BLPH353" localSheetId="43" hidden="1">#REF!</definedName>
    <definedName name="BLPH353" localSheetId="44" hidden="1">#REF!</definedName>
    <definedName name="BLPH353" localSheetId="45" hidden="1">#REF!</definedName>
    <definedName name="BLPH353" localSheetId="46" hidden="1">#REF!</definedName>
    <definedName name="BLPH353" localSheetId="51" hidden="1">#REF!</definedName>
    <definedName name="BLPH353" localSheetId="58" hidden="1">#REF!</definedName>
    <definedName name="BLPH353" localSheetId="59" hidden="1">#REF!</definedName>
    <definedName name="BLPH353" localSheetId="60" hidden="1">#REF!</definedName>
    <definedName name="BLPH353" localSheetId="2" hidden="1">#REF!</definedName>
    <definedName name="BLPH353" hidden="1">#REF!</definedName>
    <definedName name="BLPH354" localSheetId="8" hidden="1">#REF!</definedName>
    <definedName name="BLPH354" localSheetId="23" hidden="1">#REF!</definedName>
    <definedName name="BLPH354" localSheetId="25" hidden="1">#REF!</definedName>
    <definedName name="BLPH354" localSheetId="21" hidden="1">#REF!</definedName>
    <definedName name="BLPH354" localSheetId="22"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localSheetId="41" hidden="1">#REF!</definedName>
    <definedName name="BLPH354" localSheetId="43" hidden="1">#REF!</definedName>
    <definedName name="BLPH354" localSheetId="44" hidden="1">#REF!</definedName>
    <definedName name="BLPH354" localSheetId="45" hidden="1">#REF!</definedName>
    <definedName name="BLPH354" localSheetId="46" hidden="1">#REF!</definedName>
    <definedName name="BLPH354" localSheetId="51" hidden="1">#REF!</definedName>
    <definedName name="BLPH354" localSheetId="58" hidden="1">#REF!</definedName>
    <definedName name="BLPH354" localSheetId="59" hidden="1">#REF!</definedName>
    <definedName name="BLPH354" localSheetId="60" hidden="1">#REF!</definedName>
    <definedName name="BLPH354" localSheetId="2" hidden="1">#REF!</definedName>
    <definedName name="BLPH354" hidden="1">#REF!</definedName>
    <definedName name="BLPH355" localSheetId="8" hidden="1">#REF!</definedName>
    <definedName name="BLPH355" localSheetId="23" hidden="1">#REF!</definedName>
    <definedName name="BLPH355" localSheetId="25" hidden="1">#REF!</definedName>
    <definedName name="BLPH355" localSheetId="21" hidden="1">#REF!</definedName>
    <definedName name="BLPH355" localSheetId="22"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localSheetId="41" hidden="1">#REF!</definedName>
    <definedName name="BLPH355" localSheetId="43" hidden="1">#REF!</definedName>
    <definedName name="BLPH355" localSheetId="44" hidden="1">#REF!</definedName>
    <definedName name="BLPH355" localSheetId="45" hidden="1">#REF!</definedName>
    <definedName name="BLPH355" localSheetId="46" hidden="1">#REF!</definedName>
    <definedName name="BLPH355" localSheetId="51" hidden="1">#REF!</definedName>
    <definedName name="BLPH355" localSheetId="58" hidden="1">#REF!</definedName>
    <definedName name="BLPH355" localSheetId="59" hidden="1">#REF!</definedName>
    <definedName name="BLPH355" localSheetId="60" hidden="1">#REF!</definedName>
    <definedName name="BLPH355" localSheetId="2" hidden="1">#REF!</definedName>
    <definedName name="BLPH355" hidden="1">#REF!</definedName>
    <definedName name="BLPH356" localSheetId="8" hidden="1">#REF!</definedName>
    <definedName name="BLPH356" localSheetId="23" hidden="1">#REF!</definedName>
    <definedName name="BLPH356" localSheetId="25" hidden="1">#REF!</definedName>
    <definedName name="BLPH356" localSheetId="21" hidden="1">#REF!</definedName>
    <definedName name="BLPH356" localSheetId="22"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localSheetId="41" hidden="1">#REF!</definedName>
    <definedName name="BLPH356" localSheetId="43" hidden="1">#REF!</definedName>
    <definedName name="BLPH356" localSheetId="44" hidden="1">#REF!</definedName>
    <definedName name="BLPH356" localSheetId="45" hidden="1">#REF!</definedName>
    <definedName name="BLPH356" localSheetId="46" hidden="1">#REF!</definedName>
    <definedName name="BLPH356" localSheetId="51" hidden="1">#REF!</definedName>
    <definedName name="BLPH356" localSheetId="58" hidden="1">#REF!</definedName>
    <definedName name="BLPH356" localSheetId="59" hidden="1">#REF!</definedName>
    <definedName name="BLPH356" localSheetId="60" hidden="1">#REF!</definedName>
    <definedName name="BLPH356" localSheetId="2" hidden="1">#REF!</definedName>
    <definedName name="BLPH356" hidden="1">#REF!</definedName>
    <definedName name="BLPH357" localSheetId="8" hidden="1">#REF!</definedName>
    <definedName name="BLPH357" localSheetId="23" hidden="1">#REF!</definedName>
    <definedName name="BLPH357" localSheetId="25" hidden="1">#REF!</definedName>
    <definedName name="BLPH357" localSheetId="21" hidden="1">#REF!</definedName>
    <definedName name="BLPH357" localSheetId="22"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localSheetId="41" hidden="1">#REF!</definedName>
    <definedName name="BLPH357" localSheetId="43" hidden="1">#REF!</definedName>
    <definedName name="BLPH357" localSheetId="44" hidden="1">#REF!</definedName>
    <definedName name="BLPH357" localSheetId="45" hidden="1">#REF!</definedName>
    <definedName name="BLPH357" localSheetId="46" hidden="1">#REF!</definedName>
    <definedName name="BLPH357" localSheetId="51" hidden="1">#REF!</definedName>
    <definedName name="BLPH357" localSheetId="58" hidden="1">#REF!</definedName>
    <definedName name="BLPH357" localSheetId="59" hidden="1">#REF!</definedName>
    <definedName name="BLPH357" localSheetId="60" hidden="1">#REF!</definedName>
    <definedName name="BLPH357" localSheetId="2" hidden="1">#REF!</definedName>
    <definedName name="BLPH357" hidden="1">#REF!</definedName>
    <definedName name="BLPH358" localSheetId="8" hidden="1">#REF!</definedName>
    <definedName name="BLPH358" localSheetId="23" hidden="1">#REF!</definedName>
    <definedName name="BLPH358" localSheetId="25" hidden="1">#REF!</definedName>
    <definedName name="BLPH358" localSheetId="21" hidden="1">#REF!</definedName>
    <definedName name="BLPH358" localSheetId="22"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localSheetId="41" hidden="1">#REF!</definedName>
    <definedName name="BLPH358" localSheetId="43" hidden="1">#REF!</definedName>
    <definedName name="BLPH358" localSheetId="44" hidden="1">#REF!</definedName>
    <definedName name="BLPH358" localSheetId="45" hidden="1">#REF!</definedName>
    <definedName name="BLPH358" localSheetId="46" hidden="1">#REF!</definedName>
    <definedName name="BLPH358" localSheetId="51" hidden="1">#REF!</definedName>
    <definedName name="BLPH358" localSheetId="58" hidden="1">#REF!</definedName>
    <definedName name="BLPH358" localSheetId="59" hidden="1">#REF!</definedName>
    <definedName name="BLPH358" localSheetId="60" hidden="1">#REF!</definedName>
    <definedName name="BLPH358" localSheetId="2" hidden="1">#REF!</definedName>
    <definedName name="BLPH358" hidden="1">#REF!</definedName>
    <definedName name="BLPH359" localSheetId="8" hidden="1">#REF!</definedName>
    <definedName name="BLPH359" localSheetId="23" hidden="1">#REF!</definedName>
    <definedName name="BLPH359" localSheetId="25" hidden="1">#REF!</definedName>
    <definedName name="BLPH359" localSheetId="21" hidden="1">#REF!</definedName>
    <definedName name="BLPH359" localSheetId="22"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localSheetId="41" hidden="1">#REF!</definedName>
    <definedName name="BLPH359" localSheetId="43" hidden="1">#REF!</definedName>
    <definedName name="BLPH359" localSheetId="44" hidden="1">#REF!</definedName>
    <definedName name="BLPH359" localSheetId="45" hidden="1">#REF!</definedName>
    <definedName name="BLPH359" localSheetId="46" hidden="1">#REF!</definedName>
    <definedName name="BLPH359" localSheetId="51" hidden="1">#REF!</definedName>
    <definedName name="BLPH359" localSheetId="58" hidden="1">#REF!</definedName>
    <definedName name="BLPH359" localSheetId="59" hidden="1">#REF!</definedName>
    <definedName name="BLPH359" localSheetId="60" hidden="1">#REF!</definedName>
    <definedName name="BLPH359" localSheetId="2" hidden="1">#REF!</definedName>
    <definedName name="BLPH359" hidden="1">#REF!</definedName>
    <definedName name="BLPH36" localSheetId="8" hidden="1">#REF!</definedName>
    <definedName name="BLPH36" localSheetId="23" hidden="1">#REF!</definedName>
    <definedName name="BLPH36" localSheetId="25" hidden="1">#REF!</definedName>
    <definedName name="BLPH36" localSheetId="21" hidden="1">#REF!</definedName>
    <definedName name="BLPH36" localSheetId="22"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localSheetId="41" hidden="1">#REF!</definedName>
    <definedName name="BLPH36" localSheetId="43" hidden="1">#REF!</definedName>
    <definedName name="BLPH36" localSheetId="44" hidden="1">#REF!</definedName>
    <definedName name="BLPH36" localSheetId="45" hidden="1">#REF!</definedName>
    <definedName name="BLPH36" localSheetId="46" hidden="1">#REF!</definedName>
    <definedName name="BLPH36" localSheetId="51" hidden="1">#REF!</definedName>
    <definedName name="BLPH36" localSheetId="58" hidden="1">#REF!</definedName>
    <definedName name="BLPH36" localSheetId="59" hidden="1">#REF!</definedName>
    <definedName name="BLPH36" localSheetId="60" hidden="1">#REF!</definedName>
    <definedName name="BLPH36" localSheetId="2" hidden="1">#REF!</definedName>
    <definedName name="BLPH36" hidden="1">#REF!</definedName>
    <definedName name="BLPH37" localSheetId="8" hidden="1">#REF!</definedName>
    <definedName name="BLPH37" localSheetId="23" hidden="1">#REF!</definedName>
    <definedName name="BLPH37" localSheetId="25" hidden="1">#REF!</definedName>
    <definedName name="BLPH37" localSheetId="21" hidden="1">#REF!</definedName>
    <definedName name="BLPH37" localSheetId="22"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localSheetId="41" hidden="1">#REF!</definedName>
    <definedName name="BLPH37" localSheetId="43" hidden="1">#REF!</definedName>
    <definedName name="BLPH37" localSheetId="44" hidden="1">#REF!</definedName>
    <definedName name="BLPH37" localSheetId="45" hidden="1">#REF!</definedName>
    <definedName name="BLPH37" localSheetId="46" hidden="1">#REF!</definedName>
    <definedName name="BLPH37" localSheetId="51" hidden="1">#REF!</definedName>
    <definedName name="BLPH37" localSheetId="58" hidden="1">#REF!</definedName>
    <definedName name="BLPH37" localSheetId="59" hidden="1">#REF!</definedName>
    <definedName name="BLPH37" localSheetId="60" hidden="1">#REF!</definedName>
    <definedName name="BLPH37" localSheetId="2" hidden="1">#REF!</definedName>
    <definedName name="BLPH37" hidden="1">#REF!</definedName>
    <definedName name="BLPH38" localSheetId="8" hidden="1">#REF!</definedName>
    <definedName name="BLPH38" localSheetId="23" hidden="1">#REF!</definedName>
    <definedName name="BLPH38" localSheetId="25" hidden="1">#REF!</definedName>
    <definedName name="BLPH38" localSheetId="21" hidden="1">#REF!</definedName>
    <definedName name="BLPH38" localSheetId="22"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localSheetId="41" hidden="1">#REF!</definedName>
    <definedName name="BLPH38" localSheetId="43" hidden="1">#REF!</definedName>
    <definedName name="BLPH38" localSheetId="44" hidden="1">#REF!</definedName>
    <definedName name="BLPH38" localSheetId="45" hidden="1">#REF!</definedName>
    <definedName name="BLPH38" localSheetId="46" hidden="1">#REF!</definedName>
    <definedName name="BLPH38" localSheetId="51" hidden="1">#REF!</definedName>
    <definedName name="BLPH38" localSheetId="58" hidden="1">#REF!</definedName>
    <definedName name="BLPH38" localSheetId="59" hidden="1">#REF!</definedName>
    <definedName name="BLPH38" localSheetId="60" hidden="1">#REF!</definedName>
    <definedName name="BLPH38" localSheetId="2" hidden="1">#REF!</definedName>
    <definedName name="BLPH38" hidden="1">#REF!</definedName>
    <definedName name="BLPH39" localSheetId="8" hidden="1">#REF!</definedName>
    <definedName name="BLPH39" localSheetId="23" hidden="1">#REF!</definedName>
    <definedName name="BLPH39" localSheetId="25" hidden="1">#REF!</definedName>
    <definedName name="BLPH39" localSheetId="21" hidden="1">#REF!</definedName>
    <definedName name="BLPH39" localSheetId="22"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localSheetId="41" hidden="1">#REF!</definedName>
    <definedName name="BLPH39" localSheetId="43" hidden="1">#REF!</definedName>
    <definedName name="BLPH39" localSheetId="44" hidden="1">#REF!</definedName>
    <definedName name="BLPH39" localSheetId="45" hidden="1">#REF!</definedName>
    <definedName name="BLPH39" localSheetId="46" hidden="1">#REF!</definedName>
    <definedName name="BLPH39" localSheetId="51" hidden="1">#REF!</definedName>
    <definedName name="BLPH39" localSheetId="58" hidden="1">#REF!</definedName>
    <definedName name="BLPH39" localSheetId="59" hidden="1">#REF!</definedName>
    <definedName name="BLPH39" localSheetId="60" hidden="1">#REF!</definedName>
    <definedName name="BLPH39" localSheetId="2" hidden="1">#REF!</definedName>
    <definedName name="BLPH39" hidden="1">#REF!</definedName>
    <definedName name="BLPH4" localSheetId="8" hidden="1">#REF!</definedName>
    <definedName name="BLPH4" localSheetId="23" hidden="1">#REF!</definedName>
    <definedName name="BLPH4" localSheetId="25" hidden="1">#REF!</definedName>
    <definedName name="BLPH4" localSheetId="21" hidden="1">#REF!</definedName>
    <definedName name="BLPH4" localSheetId="22"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41"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51" hidden="1">#REF!</definedName>
    <definedName name="BLPH4" localSheetId="58" hidden="1">#REF!</definedName>
    <definedName name="BLPH4" localSheetId="59" hidden="1">#REF!</definedName>
    <definedName name="BLPH4" localSheetId="60" hidden="1">#REF!</definedName>
    <definedName name="BLPH4" localSheetId="2" hidden="1">#REF!</definedName>
    <definedName name="BLPH4" hidden="1">#REF!</definedName>
    <definedName name="BLPH40" localSheetId="8" hidden="1">#REF!</definedName>
    <definedName name="BLPH40" localSheetId="23" hidden="1">#REF!</definedName>
    <definedName name="BLPH40" localSheetId="25" hidden="1">#REF!</definedName>
    <definedName name="BLPH40" localSheetId="21" hidden="1">#REF!</definedName>
    <definedName name="BLPH40" localSheetId="22"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localSheetId="41" hidden="1">#REF!</definedName>
    <definedName name="BLPH40" localSheetId="43" hidden="1">#REF!</definedName>
    <definedName name="BLPH40" localSheetId="44" hidden="1">#REF!</definedName>
    <definedName name="BLPH40" localSheetId="45" hidden="1">#REF!</definedName>
    <definedName name="BLPH40" localSheetId="46" hidden="1">#REF!</definedName>
    <definedName name="BLPH40" localSheetId="51" hidden="1">#REF!</definedName>
    <definedName name="BLPH40" localSheetId="58" hidden="1">#REF!</definedName>
    <definedName name="BLPH40" localSheetId="59" hidden="1">#REF!</definedName>
    <definedName name="BLPH40" localSheetId="60" hidden="1">#REF!</definedName>
    <definedName name="BLPH40" localSheetId="2" hidden="1">#REF!</definedName>
    <definedName name="BLPH40" hidden="1">#REF!</definedName>
    <definedName name="BLPH41" localSheetId="8" hidden="1">#REF!</definedName>
    <definedName name="BLPH41" localSheetId="23" hidden="1">#REF!</definedName>
    <definedName name="BLPH41" localSheetId="25" hidden="1">#REF!</definedName>
    <definedName name="BLPH41" localSheetId="21" hidden="1">#REF!</definedName>
    <definedName name="BLPH41" localSheetId="22"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localSheetId="41" hidden="1">#REF!</definedName>
    <definedName name="BLPH41" localSheetId="43" hidden="1">#REF!</definedName>
    <definedName name="BLPH41" localSheetId="44" hidden="1">#REF!</definedName>
    <definedName name="BLPH41" localSheetId="45" hidden="1">#REF!</definedName>
    <definedName name="BLPH41" localSheetId="46" hidden="1">#REF!</definedName>
    <definedName name="BLPH41" localSheetId="51" hidden="1">#REF!</definedName>
    <definedName name="BLPH41" localSheetId="58" hidden="1">#REF!</definedName>
    <definedName name="BLPH41" localSheetId="59" hidden="1">#REF!</definedName>
    <definedName name="BLPH41" localSheetId="60" hidden="1">#REF!</definedName>
    <definedName name="BLPH41" localSheetId="2" hidden="1">#REF!</definedName>
    <definedName name="BLPH41" hidden="1">#REF!</definedName>
    <definedName name="BLPH42" localSheetId="8" hidden="1">#REF!</definedName>
    <definedName name="BLPH42" localSheetId="23" hidden="1">#REF!</definedName>
    <definedName name="BLPH42" localSheetId="25" hidden="1">#REF!</definedName>
    <definedName name="BLPH42" localSheetId="21" hidden="1">#REF!</definedName>
    <definedName name="BLPH42" localSheetId="22"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localSheetId="41" hidden="1">#REF!</definedName>
    <definedName name="BLPH42" localSheetId="43" hidden="1">#REF!</definedName>
    <definedName name="BLPH42" localSheetId="44" hidden="1">#REF!</definedName>
    <definedName name="BLPH42" localSheetId="45" hidden="1">#REF!</definedName>
    <definedName name="BLPH42" localSheetId="46" hidden="1">#REF!</definedName>
    <definedName name="BLPH42" localSheetId="51" hidden="1">#REF!</definedName>
    <definedName name="BLPH42" localSheetId="58" hidden="1">#REF!</definedName>
    <definedName name="BLPH42" localSheetId="59" hidden="1">#REF!</definedName>
    <definedName name="BLPH42" localSheetId="60" hidden="1">#REF!</definedName>
    <definedName name="BLPH42" localSheetId="2" hidden="1">#REF!</definedName>
    <definedName name="BLPH42" hidden="1">#REF!</definedName>
    <definedName name="BLPH43" localSheetId="8" hidden="1">#REF!</definedName>
    <definedName name="BLPH43" localSheetId="23" hidden="1">#REF!</definedName>
    <definedName name="BLPH43" localSheetId="25" hidden="1">#REF!</definedName>
    <definedName name="BLPH43" localSheetId="21" hidden="1">#REF!</definedName>
    <definedName name="BLPH43" localSheetId="22"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localSheetId="41" hidden="1">#REF!</definedName>
    <definedName name="BLPH43" localSheetId="43" hidden="1">#REF!</definedName>
    <definedName name="BLPH43" localSheetId="44" hidden="1">#REF!</definedName>
    <definedName name="BLPH43" localSheetId="45" hidden="1">#REF!</definedName>
    <definedName name="BLPH43" localSheetId="46" hidden="1">#REF!</definedName>
    <definedName name="BLPH43" localSheetId="51" hidden="1">#REF!</definedName>
    <definedName name="BLPH43" localSheetId="58" hidden="1">#REF!</definedName>
    <definedName name="BLPH43" localSheetId="59" hidden="1">#REF!</definedName>
    <definedName name="BLPH43" localSheetId="60" hidden="1">#REF!</definedName>
    <definedName name="BLPH43" localSheetId="2" hidden="1">#REF!</definedName>
    <definedName name="BLPH43" hidden="1">#REF!</definedName>
    <definedName name="BLPH44" localSheetId="8" hidden="1">#REF!</definedName>
    <definedName name="BLPH44" localSheetId="23" hidden="1">#REF!</definedName>
    <definedName name="BLPH44" localSheetId="25" hidden="1">#REF!</definedName>
    <definedName name="BLPH44" localSheetId="21" hidden="1">#REF!</definedName>
    <definedName name="BLPH44" localSheetId="22"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localSheetId="41" hidden="1">#REF!</definedName>
    <definedName name="BLPH44" localSheetId="43" hidden="1">#REF!</definedName>
    <definedName name="BLPH44" localSheetId="44" hidden="1">#REF!</definedName>
    <definedName name="BLPH44" localSheetId="45" hidden="1">#REF!</definedName>
    <definedName name="BLPH44" localSheetId="46" hidden="1">#REF!</definedName>
    <definedName name="BLPH44" localSheetId="51" hidden="1">#REF!</definedName>
    <definedName name="BLPH44" localSheetId="58" hidden="1">#REF!</definedName>
    <definedName name="BLPH44" localSheetId="59" hidden="1">#REF!</definedName>
    <definedName name="BLPH44" localSheetId="60" hidden="1">#REF!</definedName>
    <definedName name="BLPH44" localSheetId="2" hidden="1">#REF!</definedName>
    <definedName name="BLPH44" hidden="1">#REF!</definedName>
    <definedName name="BLPH45" localSheetId="8" hidden="1">#REF!</definedName>
    <definedName name="BLPH45" localSheetId="23" hidden="1">#REF!</definedName>
    <definedName name="BLPH45" localSheetId="25" hidden="1">#REF!</definedName>
    <definedName name="BLPH45" localSheetId="21" hidden="1">#REF!</definedName>
    <definedName name="BLPH45" localSheetId="22"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localSheetId="41" hidden="1">#REF!</definedName>
    <definedName name="BLPH45" localSheetId="43" hidden="1">#REF!</definedName>
    <definedName name="BLPH45" localSheetId="44" hidden="1">#REF!</definedName>
    <definedName name="BLPH45" localSheetId="45" hidden="1">#REF!</definedName>
    <definedName name="BLPH45" localSheetId="46" hidden="1">#REF!</definedName>
    <definedName name="BLPH45" localSheetId="51" hidden="1">#REF!</definedName>
    <definedName name="BLPH45" localSheetId="58" hidden="1">#REF!</definedName>
    <definedName name="BLPH45" localSheetId="59" hidden="1">#REF!</definedName>
    <definedName name="BLPH45" localSheetId="60" hidden="1">#REF!</definedName>
    <definedName name="BLPH45" localSheetId="2" hidden="1">#REF!</definedName>
    <definedName name="BLPH45" hidden="1">#REF!</definedName>
    <definedName name="BLPH46" localSheetId="8" hidden="1">#REF!</definedName>
    <definedName name="BLPH46" localSheetId="23" hidden="1">#REF!</definedName>
    <definedName name="BLPH46" localSheetId="25" hidden="1">#REF!</definedName>
    <definedName name="BLPH46" localSheetId="21" hidden="1">#REF!</definedName>
    <definedName name="BLPH46" localSheetId="22"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localSheetId="41" hidden="1">#REF!</definedName>
    <definedName name="BLPH46" localSheetId="43" hidden="1">#REF!</definedName>
    <definedName name="BLPH46" localSheetId="44" hidden="1">#REF!</definedName>
    <definedName name="BLPH46" localSheetId="45" hidden="1">#REF!</definedName>
    <definedName name="BLPH46" localSheetId="46" hidden="1">#REF!</definedName>
    <definedName name="BLPH46" localSheetId="51" hidden="1">#REF!</definedName>
    <definedName name="BLPH46" localSheetId="58" hidden="1">#REF!</definedName>
    <definedName name="BLPH46" localSheetId="59" hidden="1">#REF!</definedName>
    <definedName name="BLPH46" localSheetId="60" hidden="1">#REF!</definedName>
    <definedName name="BLPH46" localSheetId="2" hidden="1">#REF!</definedName>
    <definedName name="BLPH46" hidden="1">#REF!</definedName>
    <definedName name="BLPH47" localSheetId="8" hidden="1">#REF!</definedName>
    <definedName name="BLPH47" localSheetId="23" hidden="1">#REF!</definedName>
    <definedName name="BLPH47" localSheetId="25" hidden="1">#REF!</definedName>
    <definedName name="BLPH47" localSheetId="21" hidden="1">#REF!</definedName>
    <definedName name="BLPH47" localSheetId="22"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localSheetId="41" hidden="1">#REF!</definedName>
    <definedName name="BLPH47" localSheetId="43" hidden="1">#REF!</definedName>
    <definedName name="BLPH47" localSheetId="44" hidden="1">#REF!</definedName>
    <definedName name="BLPH47" localSheetId="45" hidden="1">#REF!</definedName>
    <definedName name="BLPH47" localSheetId="46" hidden="1">#REF!</definedName>
    <definedName name="BLPH47" localSheetId="51" hidden="1">#REF!</definedName>
    <definedName name="BLPH47" localSheetId="58" hidden="1">#REF!</definedName>
    <definedName name="BLPH47" localSheetId="59" hidden="1">#REF!</definedName>
    <definedName name="BLPH47" localSheetId="60" hidden="1">#REF!</definedName>
    <definedName name="BLPH47" localSheetId="2" hidden="1">#REF!</definedName>
    <definedName name="BLPH47" hidden="1">#REF!</definedName>
    <definedName name="BLPH48" localSheetId="8" hidden="1">#REF!</definedName>
    <definedName name="BLPH48" localSheetId="23" hidden="1">#REF!</definedName>
    <definedName name="BLPH48" localSheetId="25" hidden="1">#REF!</definedName>
    <definedName name="BLPH48" localSheetId="21" hidden="1">#REF!</definedName>
    <definedName name="BLPH48" localSheetId="22"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localSheetId="41" hidden="1">#REF!</definedName>
    <definedName name="BLPH48" localSheetId="43" hidden="1">#REF!</definedName>
    <definedName name="BLPH48" localSheetId="44" hidden="1">#REF!</definedName>
    <definedName name="BLPH48" localSheetId="45" hidden="1">#REF!</definedName>
    <definedName name="BLPH48" localSheetId="46" hidden="1">#REF!</definedName>
    <definedName name="BLPH48" localSheetId="51" hidden="1">#REF!</definedName>
    <definedName name="BLPH48" localSheetId="58" hidden="1">#REF!</definedName>
    <definedName name="BLPH48" localSheetId="59" hidden="1">#REF!</definedName>
    <definedName name="BLPH48" localSheetId="60" hidden="1">#REF!</definedName>
    <definedName name="BLPH48" localSheetId="2" hidden="1">#REF!</definedName>
    <definedName name="BLPH48" hidden="1">#REF!</definedName>
    <definedName name="BLPH49" localSheetId="8" hidden="1">#REF!</definedName>
    <definedName name="BLPH49" localSheetId="23" hidden="1">#REF!</definedName>
    <definedName name="BLPH49" localSheetId="25" hidden="1">#REF!</definedName>
    <definedName name="BLPH49" localSheetId="21" hidden="1">#REF!</definedName>
    <definedName name="BLPH49" localSheetId="22"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localSheetId="41" hidden="1">#REF!</definedName>
    <definedName name="BLPH49" localSheetId="43" hidden="1">#REF!</definedName>
    <definedName name="BLPH49" localSheetId="44" hidden="1">#REF!</definedName>
    <definedName name="BLPH49" localSheetId="45" hidden="1">#REF!</definedName>
    <definedName name="BLPH49" localSheetId="46" hidden="1">#REF!</definedName>
    <definedName name="BLPH49" localSheetId="51" hidden="1">#REF!</definedName>
    <definedName name="BLPH49" localSheetId="58" hidden="1">#REF!</definedName>
    <definedName name="BLPH49" localSheetId="59" hidden="1">#REF!</definedName>
    <definedName name="BLPH49" localSheetId="60" hidden="1">#REF!</definedName>
    <definedName name="BLPH49" localSheetId="2" hidden="1">#REF!</definedName>
    <definedName name="BLPH49" hidden="1">#REF!</definedName>
    <definedName name="BLPH5" localSheetId="8" hidden="1">[5]Sheet2!#REF!</definedName>
    <definedName name="BLPH5" localSheetId="23" hidden="1">[5]Sheet2!#REF!</definedName>
    <definedName name="BLPH5" localSheetId="28" hidden="1">[5]Sheet2!#REF!</definedName>
    <definedName name="BLPH5" localSheetId="21" hidden="1">[5]Sheet2!#REF!</definedName>
    <definedName name="BLPH5" localSheetId="22" hidden="1">[5]Sheet2!#REF!</definedName>
    <definedName name="BLPH5" localSheetId="37" hidden="1">[5]Sheet2!#REF!</definedName>
    <definedName name="BLPH5" localSheetId="38" hidden="1">[5]Sheet2!#REF!</definedName>
    <definedName name="BLPH5" localSheetId="39" hidden="1">[5]Sheet2!#REF!</definedName>
    <definedName name="BLPH5" localSheetId="40" hidden="1">[5]Sheet2!#REF!</definedName>
    <definedName name="BLPH5" localSheetId="41" hidden="1">[5]Sheet2!#REF!</definedName>
    <definedName name="BLPH5" localSheetId="45" hidden="1">[5]Sheet2!#REF!</definedName>
    <definedName name="BLPH5" localSheetId="51" hidden="1">[5]Sheet2!#REF!</definedName>
    <definedName name="BLPH5" localSheetId="58" hidden="1">[5]Sheet2!#REF!</definedName>
    <definedName name="BLPH5" localSheetId="59" hidden="1">[5]Sheet2!#REF!</definedName>
    <definedName name="BLPH5" localSheetId="2" hidden="1">[5]Sheet2!#REF!</definedName>
    <definedName name="BLPH5" hidden="1">[5]Sheet2!#REF!</definedName>
    <definedName name="BLPH50" localSheetId="7" hidden="1">#REF!</definedName>
    <definedName name="BLPH50" localSheetId="8" hidden="1">#REF!</definedName>
    <definedName name="BLPH50" localSheetId="15" hidden="1">#REF!</definedName>
    <definedName name="BLPH50" localSheetId="23" hidden="1">#REF!</definedName>
    <definedName name="BLPH50" localSheetId="25" hidden="1">#REF!</definedName>
    <definedName name="BLPH50" localSheetId="28" hidden="1">#REF!</definedName>
    <definedName name="BLPH50" localSheetId="21" hidden="1">#REF!</definedName>
    <definedName name="BLPH50" localSheetId="22" hidden="1">#REF!</definedName>
    <definedName name="BLPH50" localSheetId="32"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localSheetId="41" hidden="1">#REF!</definedName>
    <definedName name="BLPH50" localSheetId="43" hidden="1">#REF!</definedName>
    <definedName name="BLPH50" localSheetId="44" hidden="1">#REF!</definedName>
    <definedName name="BLPH50" localSheetId="45" hidden="1">#REF!</definedName>
    <definedName name="BLPH50" localSheetId="46" hidden="1">#REF!</definedName>
    <definedName name="BLPH50" localSheetId="50" hidden="1">#REF!</definedName>
    <definedName name="BLPH50" localSheetId="51" hidden="1">#REF!</definedName>
    <definedName name="BLPH50" localSheetId="55" hidden="1">#REF!</definedName>
    <definedName name="BLPH50" localSheetId="57" hidden="1">#REF!</definedName>
    <definedName name="BLPH50" localSheetId="58" hidden="1">#REF!</definedName>
    <definedName name="BLPH50" localSheetId="59" hidden="1">#REF!</definedName>
    <definedName name="BLPH50" localSheetId="60" hidden="1">#REF!</definedName>
    <definedName name="BLPH50" localSheetId="61" hidden="1">#REF!</definedName>
    <definedName name="BLPH50" localSheetId="2" hidden="1">#REF!</definedName>
    <definedName name="BLPH50" hidden="1">#REF!</definedName>
    <definedName name="BLPH51" localSheetId="8" hidden="1">#REF!</definedName>
    <definedName name="BLPH51" localSheetId="15" hidden="1">#REF!</definedName>
    <definedName name="BLPH51" localSheetId="23" hidden="1">#REF!</definedName>
    <definedName name="BLPH51" localSheetId="25" hidden="1">#REF!</definedName>
    <definedName name="BLPH51" localSheetId="21" hidden="1">#REF!</definedName>
    <definedName name="BLPH51" localSheetId="22"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localSheetId="41" hidden="1">#REF!</definedName>
    <definedName name="BLPH51" localSheetId="43" hidden="1">#REF!</definedName>
    <definedName name="BLPH51" localSheetId="44" hidden="1">#REF!</definedName>
    <definedName name="BLPH51" localSheetId="45" hidden="1">#REF!</definedName>
    <definedName name="BLPH51" localSheetId="46" hidden="1">#REF!</definedName>
    <definedName name="BLPH51" localSheetId="50" hidden="1">#REF!</definedName>
    <definedName name="BLPH51" localSheetId="51" hidden="1">#REF!</definedName>
    <definedName name="BLPH51" localSheetId="55" hidden="1">#REF!</definedName>
    <definedName name="BLPH51" localSheetId="57" hidden="1">#REF!</definedName>
    <definedName name="BLPH51" localSheetId="58" hidden="1">#REF!</definedName>
    <definedName name="BLPH51" localSheetId="59" hidden="1">#REF!</definedName>
    <definedName name="BLPH51" localSheetId="60" hidden="1">#REF!</definedName>
    <definedName name="BLPH51" localSheetId="61" hidden="1">#REF!</definedName>
    <definedName name="BLPH51" localSheetId="2" hidden="1">#REF!</definedName>
    <definedName name="BLPH51" hidden="1">#REF!</definedName>
    <definedName name="BLPH52" localSheetId="8" hidden="1">#REF!</definedName>
    <definedName name="BLPH52" localSheetId="15" hidden="1">#REF!</definedName>
    <definedName name="BLPH52" localSheetId="23" hidden="1">#REF!</definedName>
    <definedName name="BLPH52" localSheetId="25" hidden="1">#REF!</definedName>
    <definedName name="BLPH52" localSheetId="21" hidden="1">#REF!</definedName>
    <definedName name="BLPH52" localSheetId="22"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localSheetId="41" hidden="1">#REF!</definedName>
    <definedName name="BLPH52" localSheetId="43" hidden="1">#REF!</definedName>
    <definedName name="BLPH52" localSheetId="44" hidden="1">#REF!</definedName>
    <definedName name="BLPH52" localSheetId="45" hidden="1">#REF!</definedName>
    <definedName name="BLPH52" localSheetId="46" hidden="1">#REF!</definedName>
    <definedName name="BLPH52" localSheetId="50" hidden="1">#REF!</definedName>
    <definedName name="BLPH52" localSheetId="51" hidden="1">#REF!</definedName>
    <definedName name="BLPH52" localSheetId="55" hidden="1">#REF!</definedName>
    <definedName name="BLPH52" localSheetId="57" hidden="1">#REF!</definedName>
    <definedName name="BLPH52" localSheetId="58" hidden="1">#REF!</definedName>
    <definedName name="BLPH52" localSheetId="59" hidden="1">#REF!</definedName>
    <definedName name="BLPH52" localSheetId="60" hidden="1">#REF!</definedName>
    <definedName name="BLPH52" localSheetId="61" hidden="1">#REF!</definedName>
    <definedName name="BLPH52" localSheetId="2" hidden="1">#REF!</definedName>
    <definedName name="BLPH52" hidden="1">#REF!</definedName>
    <definedName name="BLPH53" localSheetId="8" hidden="1">#REF!</definedName>
    <definedName name="BLPH53" localSheetId="23" hidden="1">#REF!</definedName>
    <definedName name="BLPH53" localSheetId="25" hidden="1">#REF!</definedName>
    <definedName name="BLPH53" localSheetId="21" hidden="1">#REF!</definedName>
    <definedName name="BLPH53" localSheetId="22"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localSheetId="41" hidden="1">#REF!</definedName>
    <definedName name="BLPH53" localSheetId="43" hidden="1">#REF!</definedName>
    <definedName name="BLPH53" localSheetId="44" hidden="1">#REF!</definedName>
    <definedName name="BLPH53" localSheetId="45" hidden="1">#REF!</definedName>
    <definedName name="BLPH53" localSheetId="46" hidden="1">#REF!</definedName>
    <definedName name="BLPH53" localSheetId="51" hidden="1">#REF!</definedName>
    <definedName name="BLPH53" localSheetId="58" hidden="1">#REF!</definedName>
    <definedName name="BLPH53" localSheetId="59" hidden="1">#REF!</definedName>
    <definedName name="BLPH53" localSheetId="60" hidden="1">#REF!</definedName>
    <definedName name="BLPH53" localSheetId="2" hidden="1">#REF!</definedName>
    <definedName name="BLPH53" hidden="1">#REF!</definedName>
    <definedName name="BLPH54" localSheetId="8" hidden="1">#REF!</definedName>
    <definedName name="BLPH54" localSheetId="23" hidden="1">#REF!</definedName>
    <definedName name="BLPH54" localSheetId="25" hidden="1">#REF!</definedName>
    <definedName name="BLPH54" localSheetId="21" hidden="1">#REF!</definedName>
    <definedName name="BLPH54" localSheetId="22"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localSheetId="41" hidden="1">#REF!</definedName>
    <definedName name="BLPH54" localSheetId="43" hidden="1">#REF!</definedName>
    <definedName name="BLPH54" localSheetId="44" hidden="1">#REF!</definedName>
    <definedName name="BLPH54" localSheetId="45" hidden="1">#REF!</definedName>
    <definedName name="BLPH54" localSheetId="46" hidden="1">#REF!</definedName>
    <definedName name="BLPH54" localSheetId="51" hidden="1">#REF!</definedName>
    <definedName name="BLPH54" localSheetId="58" hidden="1">#REF!</definedName>
    <definedName name="BLPH54" localSheetId="59" hidden="1">#REF!</definedName>
    <definedName name="BLPH54" localSheetId="60" hidden="1">#REF!</definedName>
    <definedName name="BLPH54" localSheetId="2" hidden="1">#REF!</definedName>
    <definedName name="BLPH54" hidden="1">#REF!</definedName>
    <definedName name="BLPH55" localSheetId="8" hidden="1">#REF!</definedName>
    <definedName name="BLPH55" localSheetId="23" hidden="1">#REF!</definedName>
    <definedName name="BLPH55" localSheetId="25" hidden="1">#REF!</definedName>
    <definedName name="BLPH55" localSheetId="21" hidden="1">#REF!</definedName>
    <definedName name="BLPH55" localSheetId="22"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localSheetId="41" hidden="1">#REF!</definedName>
    <definedName name="BLPH55" localSheetId="43" hidden="1">#REF!</definedName>
    <definedName name="BLPH55" localSheetId="44" hidden="1">#REF!</definedName>
    <definedName name="BLPH55" localSheetId="45" hidden="1">#REF!</definedName>
    <definedName name="BLPH55" localSheetId="46" hidden="1">#REF!</definedName>
    <definedName name="BLPH55" localSheetId="51" hidden="1">#REF!</definedName>
    <definedName name="BLPH55" localSheetId="58" hidden="1">#REF!</definedName>
    <definedName name="BLPH55" localSheetId="59" hidden="1">#REF!</definedName>
    <definedName name="BLPH55" localSheetId="60" hidden="1">#REF!</definedName>
    <definedName name="BLPH55" localSheetId="2" hidden="1">#REF!</definedName>
    <definedName name="BLPH55" hidden="1">#REF!</definedName>
    <definedName name="BLPH56" localSheetId="8" hidden="1">#REF!</definedName>
    <definedName name="BLPH56" localSheetId="23" hidden="1">#REF!</definedName>
    <definedName name="BLPH56" localSheetId="25" hidden="1">#REF!</definedName>
    <definedName name="BLPH56" localSheetId="21" hidden="1">#REF!</definedName>
    <definedName name="BLPH56" localSheetId="22"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localSheetId="41" hidden="1">#REF!</definedName>
    <definedName name="BLPH56" localSheetId="43" hidden="1">#REF!</definedName>
    <definedName name="BLPH56" localSheetId="44" hidden="1">#REF!</definedName>
    <definedName name="BLPH56" localSheetId="45" hidden="1">#REF!</definedName>
    <definedName name="BLPH56" localSheetId="46" hidden="1">#REF!</definedName>
    <definedName name="BLPH56" localSheetId="51" hidden="1">#REF!</definedName>
    <definedName name="BLPH56" localSheetId="58" hidden="1">#REF!</definedName>
    <definedName name="BLPH56" localSheetId="59" hidden="1">#REF!</definedName>
    <definedName name="BLPH56" localSheetId="60" hidden="1">#REF!</definedName>
    <definedName name="BLPH56" localSheetId="2" hidden="1">#REF!</definedName>
    <definedName name="BLPH56" hidden="1">#REF!</definedName>
    <definedName name="BLPH57" localSheetId="8" hidden="1">#REF!</definedName>
    <definedName name="BLPH57" localSheetId="23" hidden="1">#REF!</definedName>
    <definedName name="BLPH57" localSheetId="25" hidden="1">#REF!</definedName>
    <definedName name="BLPH57" localSheetId="21" hidden="1">#REF!</definedName>
    <definedName name="BLPH57" localSheetId="22"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localSheetId="41" hidden="1">#REF!</definedName>
    <definedName name="BLPH57" localSheetId="43" hidden="1">#REF!</definedName>
    <definedName name="BLPH57" localSheetId="44" hidden="1">#REF!</definedName>
    <definedName name="BLPH57" localSheetId="45" hidden="1">#REF!</definedName>
    <definedName name="BLPH57" localSheetId="46" hidden="1">#REF!</definedName>
    <definedName name="BLPH57" localSheetId="51" hidden="1">#REF!</definedName>
    <definedName name="BLPH57" localSheetId="58" hidden="1">#REF!</definedName>
    <definedName name="BLPH57" localSheetId="59" hidden="1">#REF!</definedName>
    <definedName name="BLPH57" localSheetId="60" hidden="1">#REF!</definedName>
    <definedName name="BLPH57" localSheetId="2" hidden="1">#REF!</definedName>
    <definedName name="BLPH57" hidden="1">#REF!</definedName>
    <definedName name="BLPH58" localSheetId="8" hidden="1">#REF!</definedName>
    <definedName name="BLPH58" localSheetId="23" hidden="1">#REF!</definedName>
    <definedName name="BLPH58" localSheetId="25" hidden="1">#REF!</definedName>
    <definedName name="BLPH58" localSheetId="21" hidden="1">#REF!</definedName>
    <definedName name="BLPH58" localSheetId="22"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localSheetId="41" hidden="1">#REF!</definedName>
    <definedName name="BLPH58" localSheetId="43" hidden="1">#REF!</definedName>
    <definedName name="BLPH58" localSheetId="44" hidden="1">#REF!</definedName>
    <definedName name="BLPH58" localSheetId="45" hidden="1">#REF!</definedName>
    <definedName name="BLPH58" localSheetId="46" hidden="1">#REF!</definedName>
    <definedName name="BLPH58" localSheetId="51" hidden="1">#REF!</definedName>
    <definedName name="BLPH58" localSheetId="58" hidden="1">#REF!</definedName>
    <definedName name="BLPH58" localSheetId="59" hidden="1">#REF!</definedName>
    <definedName name="BLPH58" localSheetId="60" hidden="1">#REF!</definedName>
    <definedName name="BLPH58" localSheetId="2" hidden="1">#REF!</definedName>
    <definedName name="BLPH58" hidden="1">#REF!</definedName>
    <definedName name="BLPH59" localSheetId="8" hidden="1">#REF!</definedName>
    <definedName name="BLPH59" localSheetId="23" hidden="1">#REF!</definedName>
    <definedName name="BLPH59" localSheetId="25" hidden="1">#REF!</definedName>
    <definedName name="BLPH59" localSheetId="21" hidden="1">#REF!</definedName>
    <definedName name="BLPH59" localSheetId="22"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localSheetId="41" hidden="1">#REF!</definedName>
    <definedName name="BLPH59" localSheetId="43" hidden="1">#REF!</definedName>
    <definedName name="BLPH59" localSheetId="44" hidden="1">#REF!</definedName>
    <definedName name="BLPH59" localSheetId="45" hidden="1">#REF!</definedName>
    <definedName name="BLPH59" localSheetId="46" hidden="1">#REF!</definedName>
    <definedName name="BLPH59" localSheetId="51" hidden="1">#REF!</definedName>
    <definedName name="BLPH59" localSheetId="58" hidden="1">#REF!</definedName>
    <definedName name="BLPH59" localSheetId="59" hidden="1">#REF!</definedName>
    <definedName name="BLPH59" localSheetId="60" hidden="1">#REF!</definedName>
    <definedName name="BLPH59" localSheetId="2" hidden="1">#REF!</definedName>
    <definedName name="BLPH59" hidden="1">#REF!</definedName>
    <definedName name="BLPH6" localSheetId="8" hidden="1">#REF!</definedName>
    <definedName name="BLPH6" localSheetId="23" hidden="1">#REF!</definedName>
    <definedName name="BLPH6" localSheetId="25" hidden="1">#REF!</definedName>
    <definedName name="BLPH6" localSheetId="21" hidden="1">#REF!</definedName>
    <definedName name="BLPH6" localSheetId="22"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41"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51" hidden="1">#REF!</definedName>
    <definedName name="BLPH6" localSheetId="58" hidden="1">#REF!</definedName>
    <definedName name="BLPH6" localSheetId="59" hidden="1">#REF!</definedName>
    <definedName name="BLPH6" localSheetId="60" hidden="1">#REF!</definedName>
    <definedName name="BLPH6" localSheetId="2" hidden="1">#REF!</definedName>
    <definedName name="BLPH6" hidden="1">#REF!</definedName>
    <definedName name="BLPH60" localSheetId="8" hidden="1">#REF!</definedName>
    <definedName name="BLPH60" localSheetId="23" hidden="1">#REF!</definedName>
    <definedName name="BLPH60" localSheetId="25" hidden="1">#REF!</definedName>
    <definedName name="BLPH60" localSheetId="21" hidden="1">#REF!</definedName>
    <definedName name="BLPH60" localSheetId="22"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localSheetId="41" hidden="1">#REF!</definedName>
    <definedName name="BLPH60" localSheetId="43" hidden="1">#REF!</definedName>
    <definedName name="BLPH60" localSheetId="44" hidden="1">#REF!</definedName>
    <definedName name="BLPH60" localSheetId="45" hidden="1">#REF!</definedName>
    <definedName name="BLPH60" localSheetId="46" hidden="1">#REF!</definedName>
    <definedName name="BLPH60" localSheetId="51" hidden="1">#REF!</definedName>
    <definedName name="BLPH60" localSheetId="58" hidden="1">#REF!</definedName>
    <definedName name="BLPH60" localSheetId="59" hidden="1">#REF!</definedName>
    <definedName name="BLPH60" localSheetId="60" hidden="1">#REF!</definedName>
    <definedName name="BLPH60" localSheetId="2" hidden="1">#REF!</definedName>
    <definedName name="BLPH60" hidden="1">#REF!</definedName>
    <definedName name="BLPH61" localSheetId="8" hidden="1">#REF!</definedName>
    <definedName name="BLPH61" localSheetId="23" hidden="1">#REF!</definedName>
    <definedName name="BLPH61" localSheetId="25" hidden="1">#REF!</definedName>
    <definedName name="BLPH61" localSheetId="21" hidden="1">#REF!</definedName>
    <definedName name="BLPH61" localSheetId="22"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localSheetId="41" hidden="1">#REF!</definedName>
    <definedName name="BLPH61" localSheetId="43" hidden="1">#REF!</definedName>
    <definedName name="BLPH61" localSheetId="44" hidden="1">#REF!</definedName>
    <definedName name="BLPH61" localSheetId="45" hidden="1">#REF!</definedName>
    <definedName name="BLPH61" localSheetId="46" hidden="1">#REF!</definedName>
    <definedName name="BLPH61" localSheetId="51" hidden="1">#REF!</definedName>
    <definedName name="BLPH61" localSheetId="58" hidden="1">#REF!</definedName>
    <definedName name="BLPH61" localSheetId="59" hidden="1">#REF!</definedName>
    <definedName name="BLPH61" localSheetId="60" hidden="1">#REF!</definedName>
    <definedName name="BLPH61" localSheetId="2" hidden="1">#REF!</definedName>
    <definedName name="BLPH61" hidden="1">#REF!</definedName>
    <definedName name="BLPH62" localSheetId="8" hidden="1">#REF!</definedName>
    <definedName name="BLPH62" localSheetId="23" hidden="1">#REF!</definedName>
    <definedName name="BLPH62" localSheetId="25" hidden="1">#REF!</definedName>
    <definedName name="BLPH62" localSheetId="21" hidden="1">#REF!</definedName>
    <definedName name="BLPH62" localSheetId="22"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localSheetId="41" hidden="1">#REF!</definedName>
    <definedName name="BLPH62" localSheetId="43" hidden="1">#REF!</definedName>
    <definedName name="BLPH62" localSheetId="44" hidden="1">#REF!</definedName>
    <definedName name="BLPH62" localSheetId="45" hidden="1">#REF!</definedName>
    <definedName name="BLPH62" localSheetId="46" hidden="1">#REF!</definedName>
    <definedName name="BLPH62" localSheetId="51" hidden="1">#REF!</definedName>
    <definedName name="BLPH62" localSheetId="58" hidden="1">#REF!</definedName>
    <definedName name="BLPH62" localSheetId="59" hidden="1">#REF!</definedName>
    <definedName name="BLPH62" localSheetId="60" hidden="1">#REF!</definedName>
    <definedName name="BLPH62" localSheetId="2" hidden="1">#REF!</definedName>
    <definedName name="BLPH62" hidden="1">#REF!</definedName>
    <definedName name="BLPH63" localSheetId="8" hidden="1">#REF!</definedName>
    <definedName name="BLPH63" localSheetId="23" hidden="1">#REF!</definedName>
    <definedName name="BLPH63" localSheetId="25" hidden="1">#REF!</definedName>
    <definedName name="BLPH63" localSheetId="21" hidden="1">#REF!</definedName>
    <definedName name="BLPH63" localSheetId="22"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localSheetId="41" hidden="1">#REF!</definedName>
    <definedName name="BLPH63" localSheetId="43" hidden="1">#REF!</definedName>
    <definedName name="BLPH63" localSheetId="44" hidden="1">#REF!</definedName>
    <definedName name="BLPH63" localSheetId="45" hidden="1">#REF!</definedName>
    <definedName name="BLPH63" localSheetId="46" hidden="1">#REF!</definedName>
    <definedName name="BLPH63" localSheetId="51" hidden="1">#REF!</definedName>
    <definedName name="BLPH63" localSheetId="58" hidden="1">#REF!</definedName>
    <definedName name="BLPH63" localSheetId="59" hidden="1">#REF!</definedName>
    <definedName name="BLPH63" localSheetId="60" hidden="1">#REF!</definedName>
    <definedName name="BLPH63" localSheetId="2" hidden="1">#REF!</definedName>
    <definedName name="BLPH63" hidden="1">#REF!</definedName>
    <definedName name="BLPH64" localSheetId="8" hidden="1">#REF!</definedName>
    <definedName name="BLPH64" localSheetId="23" hidden="1">#REF!</definedName>
    <definedName name="BLPH64" localSheetId="25" hidden="1">#REF!</definedName>
    <definedName name="BLPH64" localSheetId="21" hidden="1">#REF!</definedName>
    <definedName name="BLPH64" localSheetId="22"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localSheetId="41" hidden="1">#REF!</definedName>
    <definedName name="BLPH64" localSheetId="43" hidden="1">#REF!</definedName>
    <definedName name="BLPH64" localSheetId="44" hidden="1">#REF!</definedName>
    <definedName name="BLPH64" localSheetId="45" hidden="1">#REF!</definedName>
    <definedName name="BLPH64" localSheetId="46" hidden="1">#REF!</definedName>
    <definedName name="BLPH64" localSheetId="51" hidden="1">#REF!</definedName>
    <definedName name="BLPH64" localSheetId="58" hidden="1">#REF!</definedName>
    <definedName name="BLPH64" localSheetId="59" hidden="1">#REF!</definedName>
    <definedName name="BLPH64" localSheetId="60" hidden="1">#REF!</definedName>
    <definedName name="BLPH64" localSheetId="2" hidden="1">#REF!</definedName>
    <definedName name="BLPH64" hidden="1">#REF!</definedName>
    <definedName name="BLPH65" localSheetId="8" hidden="1">#REF!</definedName>
    <definedName name="BLPH65" localSheetId="23" hidden="1">#REF!</definedName>
    <definedName name="BLPH65" localSheetId="25" hidden="1">#REF!</definedName>
    <definedName name="BLPH65" localSheetId="21" hidden="1">#REF!</definedName>
    <definedName name="BLPH65" localSheetId="22"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localSheetId="41" hidden="1">#REF!</definedName>
    <definedName name="BLPH65" localSheetId="43" hidden="1">#REF!</definedName>
    <definedName name="BLPH65" localSheetId="44" hidden="1">#REF!</definedName>
    <definedName name="BLPH65" localSheetId="45" hidden="1">#REF!</definedName>
    <definedName name="BLPH65" localSheetId="46" hidden="1">#REF!</definedName>
    <definedName name="BLPH65" localSheetId="51" hidden="1">#REF!</definedName>
    <definedName name="BLPH65" localSheetId="58" hidden="1">#REF!</definedName>
    <definedName name="BLPH65" localSheetId="59" hidden="1">#REF!</definedName>
    <definedName name="BLPH65" localSheetId="60" hidden="1">#REF!</definedName>
    <definedName name="BLPH65" localSheetId="2" hidden="1">#REF!</definedName>
    <definedName name="BLPH65" hidden="1">#REF!</definedName>
    <definedName name="BLPH66" localSheetId="8" hidden="1">#REF!</definedName>
    <definedName name="BLPH66" localSheetId="23" hidden="1">#REF!</definedName>
    <definedName name="BLPH66" localSheetId="25" hidden="1">#REF!</definedName>
    <definedName name="BLPH66" localSheetId="21" hidden="1">#REF!</definedName>
    <definedName name="BLPH66" localSheetId="22"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localSheetId="41" hidden="1">#REF!</definedName>
    <definedName name="BLPH66" localSheetId="43" hidden="1">#REF!</definedName>
    <definedName name="BLPH66" localSheetId="44" hidden="1">#REF!</definedName>
    <definedName name="BLPH66" localSheetId="45" hidden="1">#REF!</definedName>
    <definedName name="BLPH66" localSheetId="46" hidden="1">#REF!</definedName>
    <definedName name="BLPH66" localSheetId="51" hidden="1">#REF!</definedName>
    <definedName name="BLPH66" localSheetId="58" hidden="1">#REF!</definedName>
    <definedName name="BLPH66" localSheetId="59" hidden="1">#REF!</definedName>
    <definedName name="BLPH66" localSheetId="60" hidden="1">#REF!</definedName>
    <definedName name="BLPH66" localSheetId="2" hidden="1">#REF!</definedName>
    <definedName name="BLPH66" hidden="1">#REF!</definedName>
    <definedName name="BLPH67" localSheetId="8" hidden="1">#REF!</definedName>
    <definedName name="BLPH67" localSheetId="23" hidden="1">#REF!</definedName>
    <definedName name="BLPH67" localSheetId="25" hidden="1">#REF!</definedName>
    <definedName name="BLPH67" localSheetId="21" hidden="1">#REF!</definedName>
    <definedName name="BLPH67" localSheetId="22"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localSheetId="41" hidden="1">#REF!</definedName>
    <definedName name="BLPH67" localSheetId="43" hidden="1">#REF!</definedName>
    <definedName name="BLPH67" localSheetId="44" hidden="1">#REF!</definedName>
    <definedName name="BLPH67" localSheetId="45" hidden="1">#REF!</definedName>
    <definedName name="BLPH67" localSheetId="46" hidden="1">#REF!</definedName>
    <definedName name="BLPH67" localSheetId="51" hidden="1">#REF!</definedName>
    <definedName name="BLPH67" localSheetId="58" hidden="1">#REF!</definedName>
    <definedName name="BLPH67" localSheetId="59" hidden="1">#REF!</definedName>
    <definedName name="BLPH67" localSheetId="60" hidden="1">#REF!</definedName>
    <definedName name="BLPH67" localSheetId="2" hidden="1">#REF!</definedName>
    <definedName name="BLPH67" hidden="1">#REF!</definedName>
    <definedName name="BLPH68" localSheetId="8" hidden="1">#REF!</definedName>
    <definedName name="BLPH68" localSheetId="23" hidden="1">#REF!</definedName>
    <definedName name="BLPH68" localSheetId="25" hidden="1">#REF!</definedName>
    <definedName name="BLPH68" localSheetId="21" hidden="1">#REF!</definedName>
    <definedName name="BLPH68" localSheetId="22"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localSheetId="41" hidden="1">#REF!</definedName>
    <definedName name="BLPH68" localSheetId="43" hidden="1">#REF!</definedName>
    <definedName name="BLPH68" localSheetId="44" hidden="1">#REF!</definedName>
    <definedName name="BLPH68" localSheetId="45" hidden="1">#REF!</definedName>
    <definedName name="BLPH68" localSheetId="46" hidden="1">#REF!</definedName>
    <definedName name="BLPH68" localSheetId="51" hidden="1">#REF!</definedName>
    <definedName name="BLPH68" localSheetId="58" hidden="1">#REF!</definedName>
    <definedName name="BLPH68" localSheetId="59" hidden="1">#REF!</definedName>
    <definedName name="BLPH68" localSheetId="60" hidden="1">#REF!</definedName>
    <definedName name="BLPH68" localSheetId="2" hidden="1">#REF!</definedName>
    <definedName name="BLPH68" hidden="1">#REF!</definedName>
    <definedName name="BLPH69" localSheetId="8" hidden="1">#REF!</definedName>
    <definedName name="BLPH69" localSheetId="23" hidden="1">#REF!</definedName>
    <definedName name="BLPH69" localSheetId="25" hidden="1">#REF!</definedName>
    <definedName name="BLPH69" localSheetId="21" hidden="1">#REF!</definedName>
    <definedName name="BLPH69" localSheetId="22"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localSheetId="41" hidden="1">#REF!</definedName>
    <definedName name="BLPH69" localSheetId="43" hidden="1">#REF!</definedName>
    <definedName name="BLPH69" localSheetId="44" hidden="1">#REF!</definedName>
    <definedName name="BLPH69" localSheetId="45" hidden="1">#REF!</definedName>
    <definedName name="BLPH69" localSheetId="46" hidden="1">#REF!</definedName>
    <definedName name="BLPH69" localSheetId="51" hidden="1">#REF!</definedName>
    <definedName name="BLPH69" localSheetId="58" hidden="1">#REF!</definedName>
    <definedName name="BLPH69" localSheetId="59" hidden="1">#REF!</definedName>
    <definedName name="BLPH69" localSheetId="60" hidden="1">#REF!</definedName>
    <definedName name="BLPH69" localSheetId="2" hidden="1">#REF!</definedName>
    <definedName name="BLPH69" hidden="1">#REF!</definedName>
    <definedName name="BLPH7" localSheetId="8" hidden="1">#REF!</definedName>
    <definedName name="BLPH7" localSheetId="23" hidden="1">#REF!</definedName>
    <definedName name="BLPH7" localSheetId="25" hidden="1">#REF!</definedName>
    <definedName name="BLPH7" localSheetId="21" hidden="1">#REF!</definedName>
    <definedName name="BLPH7" localSheetId="22"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41"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51" hidden="1">#REF!</definedName>
    <definedName name="BLPH7" localSheetId="58" hidden="1">#REF!</definedName>
    <definedName name="BLPH7" localSheetId="59" hidden="1">#REF!</definedName>
    <definedName name="BLPH7" localSheetId="60" hidden="1">#REF!</definedName>
    <definedName name="BLPH7" localSheetId="2" hidden="1">#REF!</definedName>
    <definedName name="BLPH7" hidden="1">#REF!</definedName>
    <definedName name="BLPH70" localSheetId="8" hidden="1">#REF!</definedName>
    <definedName name="BLPH70" localSheetId="23" hidden="1">#REF!</definedName>
    <definedName name="BLPH70" localSheetId="25" hidden="1">#REF!</definedName>
    <definedName name="BLPH70" localSheetId="21" hidden="1">#REF!</definedName>
    <definedName name="BLPH70" localSheetId="22"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localSheetId="41" hidden="1">#REF!</definedName>
    <definedName name="BLPH70" localSheetId="43" hidden="1">#REF!</definedName>
    <definedName name="BLPH70" localSheetId="44" hidden="1">#REF!</definedName>
    <definedName name="BLPH70" localSheetId="45" hidden="1">#REF!</definedName>
    <definedName name="BLPH70" localSheetId="46" hidden="1">#REF!</definedName>
    <definedName name="BLPH70" localSheetId="51" hidden="1">#REF!</definedName>
    <definedName name="BLPH70" localSheetId="58" hidden="1">#REF!</definedName>
    <definedName name="BLPH70" localSheetId="59" hidden="1">#REF!</definedName>
    <definedName name="BLPH70" localSheetId="60" hidden="1">#REF!</definedName>
    <definedName name="BLPH70" localSheetId="2" hidden="1">#REF!</definedName>
    <definedName name="BLPH70" hidden="1">#REF!</definedName>
    <definedName name="BLPH71" localSheetId="8" hidden="1">#REF!</definedName>
    <definedName name="BLPH71" localSheetId="23" hidden="1">#REF!</definedName>
    <definedName name="BLPH71" localSheetId="25" hidden="1">#REF!</definedName>
    <definedName name="BLPH71" localSheetId="21" hidden="1">#REF!</definedName>
    <definedName name="BLPH71" localSheetId="22"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localSheetId="41" hidden="1">#REF!</definedName>
    <definedName name="BLPH71" localSheetId="43" hidden="1">#REF!</definedName>
    <definedName name="BLPH71" localSheetId="44" hidden="1">#REF!</definedName>
    <definedName name="BLPH71" localSheetId="45" hidden="1">#REF!</definedName>
    <definedName name="BLPH71" localSheetId="46" hidden="1">#REF!</definedName>
    <definedName name="BLPH71" localSheetId="51" hidden="1">#REF!</definedName>
    <definedName name="BLPH71" localSheetId="58" hidden="1">#REF!</definedName>
    <definedName name="BLPH71" localSheetId="59" hidden="1">#REF!</definedName>
    <definedName name="BLPH71" localSheetId="60" hidden="1">#REF!</definedName>
    <definedName name="BLPH71" localSheetId="2" hidden="1">#REF!</definedName>
    <definedName name="BLPH71" hidden="1">#REF!</definedName>
    <definedName name="BLPH72" localSheetId="8" hidden="1">#REF!</definedName>
    <definedName name="BLPH72" localSheetId="23" hidden="1">#REF!</definedName>
    <definedName name="BLPH72" localSheetId="25" hidden="1">#REF!</definedName>
    <definedName name="BLPH72" localSheetId="21" hidden="1">#REF!</definedName>
    <definedName name="BLPH72" localSheetId="22"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localSheetId="41" hidden="1">#REF!</definedName>
    <definedName name="BLPH72" localSheetId="43" hidden="1">#REF!</definedName>
    <definedName name="BLPH72" localSheetId="44" hidden="1">#REF!</definedName>
    <definedName name="BLPH72" localSheetId="45" hidden="1">#REF!</definedName>
    <definedName name="BLPH72" localSheetId="46" hidden="1">#REF!</definedName>
    <definedName name="BLPH72" localSheetId="51" hidden="1">#REF!</definedName>
    <definedName name="BLPH72" localSheetId="58" hidden="1">#REF!</definedName>
    <definedName name="BLPH72" localSheetId="59" hidden="1">#REF!</definedName>
    <definedName name="BLPH72" localSheetId="60" hidden="1">#REF!</definedName>
    <definedName name="BLPH72" localSheetId="2" hidden="1">#REF!</definedName>
    <definedName name="BLPH72" hidden="1">#REF!</definedName>
    <definedName name="BLPH73" localSheetId="8" hidden="1">#REF!</definedName>
    <definedName name="BLPH73" localSheetId="23" hidden="1">#REF!</definedName>
    <definedName name="BLPH73" localSheetId="25" hidden="1">#REF!</definedName>
    <definedName name="BLPH73" localSheetId="21" hidden="1">#REF!</definedName>
    <definedName name="BLPH73" localSheetId="22"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localSheetId="41" hidden="1">#REF!</definedName>
    <definedName name="BLPH73" localSheetId="43" hidden="1">#REF!</definedName>
    <definedName name="BLPH73" localSheetId="44" hidden="1">#REF!</definedName>
    <definedName name="BLPH73" localSheetId="45" hidden="1">#REF!</definedName>
    <definedName name="BLPH73" localSheetId="46" hidden="1">#REF!</definedName>
    <definedName name="BLPH73" localSheetId="51" hidden="1">#REF!</definedName>
    <definedName name="BLPH73" localSheetId="58" hidden="1">#REF!</definedName>
    <definedName name="BLPH73" localSheetId="59" hidden="1">#REF!</definedName>
    <definedName name="BLPH73" localSheetId="60" hidden="1">#REF!</definedName>
    <definedName name="BLPH73" localSheetId="2" hidden="1">#REF!</definedName>
    <definedName name="BLPH73" hidden="1">#REF!</definedName>
    <definedName name="BLPH74" localSheetId="8" hidden="1">#REF!</definedName>
    <definedName name="BLPH74" localSheetId="23" hidden="1">#REF!</definedName>
    <definedName name="BLPH74" localSheetId="25" hidden="1">#REF!</definedName>
    <definedName name="BLPH74" localSheetId="21" hidden="1">#REF!</definedName>
    <definedName name="BLPH74" localSheetId="22"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localSheetId="41" hidden="1">#REF!</definedName>
    <definedName name="BLPH74" localSheetId="43" hidden="1">#REF!</definedName>
    <definedName name="BLPH74" localSheetId="44" hidden="1">#REF!</definedName>
    <definedName name="BLPH74" localSheetId="45" hidden="1">#REF!</definedName>
    <definedName name="BLPH74" localSheetId="46" hidden="1">#REF!</definedName>
    <definedName name="BLPH74" localSheetId="51" hidden="1">#REF!</definedName>
    <definedName name="BLPH74" localSheetId="58" hidden="1">#REF!</definedName>
    <definedName name="BLPH74" localSheetId="59" hidden="1">#REF!</definedName>
    <definedName name="BLPH74" localSheetId="60" hidden="1">#REF!</definedName>
    <definedName name="BLPH74" localSheetId="2" hidden="1">#REF!</definedName>
    <definedName name="BLPH74" hidden="1">#REF!</definedName>
    <definedName name="BLPH75" localSheetId="8" hidden="1">#REF!</definedName>
    <definedName name="BLPH75" localSheetId="23" hidden="1">#REF!</definedName>
    <definedName name="BLPH75" localSheetId="25" hidden="1">#REF!</definedName>
    <definedName name="BLPH75" localSheetId="21" hidden="1">#REF!</definedName>
    <definedName name="BLPH75" localSheetId="22"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localSheetId="41" hidden="1">#REF!</definedName>
    <definedName name="BLPH75" localSheetId="43" hidden="1">#REF!</definedName>
    <definedName name="BLPH75" localSheetId="44" hidden="1">#REF!</definedName>
    <definedName name="BLPH75" localSheetId="45" hidden="1">#REF!</definedName>
    <definedName name="BLPH75" localSheetId="46" hidden="1">#REF!</definedName>
    <definedName name="BLPH75" localSheetId="51" hidden="1">#REF!</definedName>
    <definedName name="BLPH75" localSheetId="58" hidden="1">#REF!</definedName>
    <definedName name="BLPH75" localSheetId="59" hidden="1">#REF!</definedName>
    <definedName name="BLPH75" localSheetId="60" hidden="1">#REF!</definedName>
    <definedName name="BLPH75" localSheetId="2" hidden="1">#REF!</definedName>
    <definedName name="BLPH75" hidden="1">#REF!</definedName>
    <definedName name="BLPH76" localSheetId="8" hidden="1">#REF!</definedName>
    <definedName name="BLPH76" localSheetId="23" hidden="1">#REF!</definedName>
    <definedName name="BLPH76" localSheetId="25" hidden="1">#REF!</definedName>
    <definedName name="BLPH76" localSheetId="21" hidden="1">#REF!</definedName>
    <definedName name="BLPH76" localSheetId="22"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localSheetId="41" hidden="1">#REF!</definedName>
    <definedName name="BLPH76" localSheetId="43" hidden="1">#REF!</definedName>
    <definedName name="BLPH76" localSheetId="44" hidden="1">#REF!</definedName>
    <definedName name="BLPH76" localSheetId="45" hidden="1">#REF!</definedName>
    <definedName name="BLPH76" localSheetId="46" hidden="1">#REF!</definedName>
    <definedName name="BLPH76" localSheetId="51" hidden="1">#REF!</definedName>
    <definedName name="BLPH76" localSheetId="58" hidden="1">#REF!</definedName>
    <definedName name="BLPH76" localSheetId="59" hidden="1">#REF!</definedName>
    <definedName name="BLPH76" localSheetId="60" hidden="1">#REF!</definedName>
    <definedName name="BLPH76" localSheetId="2" hidden="1">#REF!</definedName>
    <definedName name="BLPH76" hidden="1">#REF!</definedName>
    <definedName name="BLPH77" localSheetId="8" hidden="1">#REF!</definedName>
    <definedName name="BLPH77" localSheetId="23" hidden="1">#REF!</definedName>
    <definedName name="BLPH77" localSheetId="25" hidden="1">#REF!</definedName>
    <definedName name="BLPH77" localSheetId="21" hidden="1">#REF!</definedName>
    <definedName name="BLPH77" localSheetId="22"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localSheetId="41" hidden="1">#REF!</definedName>
    <definedName name="BLPH77" localSheetId="43" hidden="1">#REF!</definedName>
    <definedName name="BLPH77" localSheetId="44" hidden="1">#REF!</definedName>
    <definedName name="BLPH77" localSheetId="45" hidden="1">#REF!</definedName>
    <definedName name="BLPH77" localSheetId="46" hidden="1">#REF!</definedName>
    <definedName name="BLPH77" localSheetId="51" hidden="1">#REF!</definedName>
    <definedName name="BLPH77" localSheetId="58" hidden="1">#REF!</definedName>
    <definedName name="BLPH77" localSheetId="59" hidden="1">#REF!</definedName>
    <definedName name="BLPH77" localSheetId="60" hidden="1">#REF!</definedName>
    <definedName name="BLPH77" localSheetId="2" hidden="1">#REF!</definedName>
    <definedName name="BLPH77" hidden="1">#REF!</definedName>
    <definedName name="BLPH78" localSheetId="8" hidden="1">#REF!</definedName>
    <definedName name="BLPH78" localSheetId="23" hidden="1">#REF!</definedName>
    <definedName name="BLPH78" localSheetId="25" hidden="1">#REF!</definedName>
    <definedName name="BLPH78" localSheetId="21" hidden="1">#REF!</definedName>
    <definedName name="BLPH78" localSheetId="22"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localSheetId="41" hidden="1">#REF!</definedName>
    <definedName name="BLPH78" localSheetId="43" hidden="1">#REF!</definedName>
    <definedName name="BLPH78" localSheetId="44" hidden="1">#REF!</definedName>
    <definedName name="BLPH78" localSheetId="45" hidden="1">#REF!</definedName>
    <definedName name="BLPH78" localSheetId="46" hidden="1">#REF!</definedName>
    <definedName name="BLPH78" localSheetId="51" hidden="1">#REF!</definedName>
    <definedName name="BLPH78" localSheetId="58" hidden="1">#REF!</definedName>
    <definedName name="BLPH78" localSheetId="59" hidden="1">#REF!</definedName>
    <definedName name="BLPH78" localSheetId="60" hidden="1">#REF!</definedName>
    <definedName name="BLPH78" localSheetId="2" hidden="1">#REF!</definedName>
    <definedName name="BLPH78" hidden="1">#REF!</definedName>
    <definedName name="BLPH79" localSheetId="8" hidden="1">#REF!</definedName>
    <definedName name="BLPH79" localSheetId="23" hidden="1">#REF!</definedName>
    <definedName name="BLPH79" localSheetId="25" hidden="1">#REF!</definedName>
    <definedName name="BLPH79" localSheetId="21" hidden="1">#REF!</definedName>
    <definedName name="BLPH79" localSheetId="22"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localSheetId="41" hidden="1">#REF!</definedName>
    <definedName name="BLPH79" localSheetId="43" hidden="1">#REF!</definedName>
    <definedName name="BLPH79" localSheetId="44" hidden="1">#REF!</definedName>
    <definedName name="BLPH79" localSheetId="45" hidden="1">#REF!</definedName>
    <definedName name="BLPH79" localSheetId="46" hidden="1">#REF!</definedName>
    <definedName name="BLPH79" localSheetId="51" hidden="1">#REF!</definedName>
    <definedName name="BLPH79" localSheetId="58" hidden="1">#REF!</definedName>
    <definedName name="BLPH79" localSheetId="59" hidden="1">#REF!</definedName>
    <definedName name="BLPH79" localSheetId="60" hidden="1">#REF!</definedName>
    <definedName name="BLPH79" localSheetId="2" hidden="1">#REF!</definedName>
    <definedName name="BLPH79" hidden="1">#REF!</definedName>
    <definedName name="BLPH8" localSheetId="8" hidden="1">#REF!</definedName>
    <definedName name="BLPH8" localSheetId="23" hidden="1">#REF!</definedName>
    <definedName name="BLPH8" localSheetId="25" hidden="1">#REF!</definedName>
    <definedName name="BLPH8" localSheetId="21" hidden="1">#REF!</definedName>
    <definedName name="BLPH8" localSheetId="22"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41"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51" hidden="1">#REF!</definedName>
    <definedName name="BLPH8" localSheetId="58" hidden="1">#REF!</definedName>
    <definedName name="BLPH8" localSheetId="59" hidden="1">#REF!</definedName>
    <definedName name="BLPH8" localSheetId="60" hidden="1">#REF!</definedName>
    <definedName name="BLPH8" localSheetId="2" hidden="1">#REF!</definedName>
    <definedName name="BLPH8" hidden="1">#REF!</definedName>
    <definedName name="BLPH80" localSheetId="8" hidden="1">#REF!</definedName>
    <definedName name="BLPH80" localSheetId="23" hidden="1">#REF!</definedName>
    <definedName name="BLPH80" localSheetId="25" hidden="1">#REF!</definedName>
    <definedName name="BLPH80" localSheetId="21" hidden="1">#REF!</definedName>
    <definedName name="BLPH80" localSheetId="22"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localSheetId="41" hidden="1">#REF!</definedName>
    <definedName name="BLPH80" localSheetId="43" hidden="1">#REF!</definedName>
    <definedName name="BLPH80" localSheetId="44" hidden="1">#REF!</definedName>
    <definedName name="BLPH80" localSheetId="45" hidden="1">#REF!</definedName>
    <definedName name="BLPH80" localSheetId="46" hidden="1">#REF!</definedName>
    <definedName name="BLPH80" localSheetId="51" hidden="1">#REF!</definedName>
    <definedName name="BLPH80" localSheetId="58" hidden="1">#REF!</definedName>
    <definedName name="BLPH80" localSheetId="59" hidden="1">#REF!</definedName>
    <definedName name="BLPH80" localSheetId="60" hidden="1">#REF!</definedName>
    <definedName name="BLPH80" localSheetId="2" hidden="1">#REF!</definedName>
    <definedName name="BLPH80" hidden="1">#REF!</definedName>
    <definedName name="BLPH81" localSheetId="8" hidden="1">#REF!</definedName>
    <definedName name="BLPH81" localSheetId="23" hidden="1">#REF!</definedName>
    <definedName name="BLPH81" localSheetId="25" hidden="1">#REF!</definedName>
    <definedName name="BLPH81" localSheetId="21" hidden="1">#REF!</definedName>
    <definedName name="BLPH81" localSheetId="22"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localSheetId="41" hidden="1">#REF!</definedName>
    <definedName name="BLPH81" localSheetId="43" hidden="1">#REF!</definedName>
    <definedName name="BLPH81" localSheetId="44" hidden="1">#REF!</definedName>
    <definedName name="BLPH81" localSheetId="45" hidden="1">#REF!</definedName>
    <definedName name="BLPH81" localSheetId="46" hidden="1">#REF!</definedName>
    <definedName name="BLPH81" localSheetId="51" hidden="1">#REF!</definedName>
    <definedName name="BLPH81" localSheetId="58" hidden="1">#REF!</definedName>
    <definedName name="BLPH81" localSheetId="59" hidden="1">#REF!</definedName>
    <definedName name="BLPH81" localSheetId="60" hidden="1">#REF!</definedName>
    <definedName name="BLPH81" localSheetId="2" hidden="1">#REF!</definedName>
    <definedName name="BLPH81" hidden="1">#REF!</definedName>
    <definedName name="BLPH82" localSheetId="8" hidden="1">#REF!</definedName>
    <definedName name="BLPH82" localSheetId="23" hidden="1">#REF!</definedName>
    <definedName name="BLPH82" localSheetId="25" hidden="1">#REF!</definedName>
    <definedName name="BLPH82" localSheetId="21" hidden="1">#REF!</definedName>
    <definedName name="BLPH82" localSheetId="22"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localSheetId="41" hidden="1">#REF!</definedName>
    <definedName name="BLPH82" localSheetId="43" hidden="1">#REF!</definedName>
    <definedName name="BLPH82" localSheetId="44" hidden="1">#REF!</definedName>
    <definedName name="BLPH82" localSheetId="45" hidden="1">#REF!</definedName>
    <definedName name="BLPH82" localSheetId="46" hidden="1">#REF!</definedName>
    <definedName name="BLPH82" localSheetId="51" hidden="1">#REF!</definedName>
    <definedName name="BLPH82" localSheetId="58" hidden="1">#REF!</definedName>
    <definedName name="BLPH82" localSheetId="59" hidden="1">#REF!</definedName>
    <definedName name="BLPH82" localSheetId="60" hidden="1">#REF!</definedName>
    <definedName name="BLPH82" localSheetId="2" hidden="1">#REF!</definedName>
    <definedName name="BLPH82" hidden="1">#REF!</definedName>
    <definedName name="BLPH83" localSheetId="8" hidden="1">#REF!</definedName>
    <definedName name="BLPH83" localSheetId="23" hidden="1">#REF!</definedName>
    <definedName name="BLPH83" localSheetId="25" hidden="1">#REF!</definedName>
    <definedName name="BLPH83" localSheetId="21" hidden="1">#REF!</definedName>
    <definedName name="BLPH83" localSheetId="22"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localSheetId="41" hidden="1">#REF!</definedName>
    <definedName name="BLPH83" localSheetId="43" hidden="1">#REF!</definedName>
    <definedName name="BLPH83" localSheetId="44" hidden="1">#REF!</definedName>
    <definedName name="BLPH83" localSheetId="45" hidden="1">#REF!</definedName>
    <definedName name="BLPH83" localSheetId="46" hidden="1">#REF!</definedName>
    <definedName name="BLPH83" localSheetId="51" hidden="1">#REF!</definedName>
    <definedName name="BLPH83" localSheetId="58" hidden="1">#REF!</definedName>
    <definedName name="BLPH83" localSheetId="59" hidden="1">#REF!</definedName>
    <definedName name="BLPH83" localSheetId="60" hidden="1">#REF!</definedName>
    <definedName name="BLPH83" localSheetId="2" hidden="1">#REF!</definedName>
    <definedName name="BLPH83" hidden="1">#REF!</definedName>
    <definedName name="BLPH84" localSheetId="8" hidden="1">#REF!</definedName>
    <definedName name="BLPH84" localSheetId="23" hidden="1">#REF!</definedName>
    <definedName name="BLPH84" localSheetId="25" hidden="1">#REF!</definedName>
    <definedName name="BLPH84" localSheetId="21" hidden="1">#REF!</definedName>
    <definedName name="BLPH84" localSheetId="22"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localSheetId="41" hidden="1">#REF!</definedName>
    <definedName name="BLPH84" localSheetId="43" hidden="1">#REF!</definedName>
    <definedName name="BLPH84" localSheetId="44" hidden="1">#REF!</definedName>
    <definedName name="BLPH84" localSheetId="45" hidden="1">#REF!</definedName>
    <definedName name="BLPH84" localSheetId="46" hidden="1">#REF!</definedName>
    <definedName name="BLPH84" localSheetId="51" hidden="1">#REF!</definedName>
    <definedName name="BLPH84" localSheetId="58" hidden="1">#REF!</definedName>
    <definedName name="BLPH84" localSheetId="59" hidden="1">#REF!</definedName>
    <definedName name="BLPH84" localSheetId="60" hidden="1">#REF!</definedName>
    <definedName name="BLPH84" localSheetId="2" hidden="1">#REF!</definedName>
    <definedName name="BLPH84" hidden="1">#REF!</definedName>
    <definedName name="BLPH85" localSheetId="8" hidden="1">#REF!</definedName>
    <definedName name="BLPH85" localSheetId="23" hidden="1">#REF!</definedName>
    <definedName name="BLPH85" localSheetId="25" hidden="1">#REF!</definedName>
    <definedName name="BLPH85" localSheetId="21" hidden="1">#REF!</definedName>
    <definedName name="BLPH85" localSheetId="22"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localSheetId="41" hidden="1">#REF!</definedName>
    <definedName name="BLPH85" localSheetId="43" hidden="1">#REF!</definedName>
    <definedName name="BLPH85" localSheetId="44" hidden="1">#REF!</definedName>
    <definedName name="BLPH85" localSheetId="45" hidden="1">#REF!</definedName>
    <definedName name="BLPH85" localSheetId="46" hidden="1">#REF!</definedName>
    <definedName name="BLPH85" localSheetId="51" hidden="1">#REF!</definedName>
    <definedName name="BLPH85" localSheetId="58" hidden="1">#REF!</definedName>
    <definedName name="BLPH85" localSheetId="59" hidden="1">#REF!</definedName>
    <definedName name="BLPH85" localSheetId="60" hidden="1">#REF!</definedName>
    <definedName name="BLPH85" localSheetId="2" hidden="1">#REF!</definedName>
    <definedName name="BLPH85" hidden="1">#REF!</definedName>
    <definedName name="BLPH86" localSheetId="8" hidden="1">#REF!</definedName>
    <definedName name="BLPH86" localSheetId="23" hidden="1">#REF!</definedName>
    <definedName name="BLPH86" localSheetId="25" hidden="1">#REF!</definedName>
    <definedName name="BLPH86" localSheetId="21" hidden="1">#REF!</definedName>
    <definedName name="BLPH86" localSheetId="22"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localSheetId="41" hidden="1">#REF!</definedName>
    <definedName name="BLPH86" localSheetId="43" hidden="1">#REF!</definedName>
    <definedName name="BLPH86" localSheetId="44" hidden="1">#REF!</definedName>
    <definedName name="BLPH86" localSheetId="45" hidden="1">#REF!</definedName>
    <definedName name="BLPH86" localSheetId="46" hidden="1">#REF!</definedName>
    <definedName name="BLPH86" localSheetId="51" hidden="1">#REF!</definedName>
    <definedName name="BLPH86" localSheetId="58" hidden="1">#REF!</definedName>
    <definedName name="BLPH86" localSheetId="59" hidden="1">#REF!</definedName>
    <definedName name="BLPH86" localSheetId="60" hidden="1">#REF!</definedName>
    <definedName name="BLPH86" localSheetId="2" hidden="1">#REF!</definedName>
    <definedName name="BLPH86" hidden="1">#REF!</definedName>
    <definedName name="BLPH87" localSheetId="8" hidden="1">#REF!</definedName>
    <definedName name="BLPH87" localSheetId="23" hidden="1">#REF!</definedName>
    <definedName name="BLPH87" localSheetId="25" hidden="1">#REF!</definedName>
    <definedName name="BLPH87" localSheetId="21" hidden="1">#REF!</definedName>
    <definedName name="BLPH87" localSheetId="22"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localSheetId="41" hidden="1">#REF!</definedName>
    <definedName name="BLPH87" localSheetId="43" hidden="1">#REF!</definedName>
    <definedName name="BLPH87" localSheetId="44" hidden="1">#REF!</definedName>
    <definedName name="BLPH87" localSheetId="45" hidden="1">#REF!</definedName>
    <definedName name="BLPH87" localSheetId="46" hidden="1">#REF!</definedName>
    <definedName name="BLPH87" localSheetId="51" hidden="1">#REF!</definedName>
    <definedName name="BLPH87" localSheetId="58" hidden="1">#REF!</definedName>
    <definedName name="BLPH87" localSheetId="59" hidden="1">#REF!</definedName>
    <definedName name="BLPH87" localSheetId="60" hidden="1">#REF!</definedName>
    <definedName name="BLPH87" localSheetId="2" hidden="1">#REF!</definedName>
    <definedName name="BLPH87" hidden="1">#REF!</definedName>
    <definedName name="BLPH88" localSheetId="8" hidden="1">#REF!</definedName>
    <definedName name="BLPH88" localSheetId="23" hidden="1">#REF!</definedName>
    <definedName name="BLPH88" localSheetId="25" hidden="1">#REF!</definedName>
    <definedName name="BLPH88" localSheetId="21" hidden="1">#REF!</definedName>
    <definedName name="BLPH88" localSheetId="22"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localSheetId="41" hidden="1">#REF!</definedName>
    <definedName name="BLPH88" localSheetId="43" hidden="1">#REF!</definedName>
    <definedName name="BLPH88" localSheetId="44" hidden="1">#REF!</definedName>
    <definedName name="BLPH88" localSheetId="45" hidden="1">#REF!</definedName>
    <definedName name="BLPH88" localSheetId="46" hidden="1">#REF!</definedName>
    <definedName name="BLPH88" localSheetId="51" hidden="1">#REF!</definedName>
    <definedName name="BLPH88" localSheetId="58" hidden="1">#REF!</definedName>
    <definedName name="BLPH88" localSheetId="59" hidden="1">#REF!</definedName>
    <definedName name="BLPH88" localSheetId="60" hidden="1">#REF!</definedName>
    <definedName name="BLPH88" localSheetId="2" hidden="1">#REF!</definedName>
    <definedName name="BLPH88" hidden="1">#REF!</definedName>
    <definedName name="BLPH89" localSheetId="8" hidden="1">#REF!</definedName>
    <definedName name="BLPH89" localSheetId="23" hidden="1">#REF!</definedName>
    <definedName name="BLPH89" localSheetId="25" hidden="1">#REF!</definedName>
    <definedName name="BLPH89" localSheetId="21" hidden="1">#REF!</definedName>
    <definedName name="BLPH89" localSheetId="22"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localSheetId="41" hidden="1">#REF!</definedName>
    <definedName name="BLPH89" localSheetId="43" hidden="1">#REF!</definedName>
    <definedName name="BLPH89" localSheetId="44" hidden="1">#REF!</definedName>
    <definedName name="BLPH89" localSheetId="45" hidden="1">#REF!</definedName>
    <definedName name="BLPH89" localSheetId="46" hidden="1">#REF!</definedName>
    <definedName name="BLPH89" localSheetId="51" hidden="1">#REF!</definedName>
    <definedName name="BLPH89" localSheetId="58" hidden="1">#REF!</definedName>
    <definedName name="BLPH89" localSheetId="59" hidden="1">#REF!</definedName>
    <definedName name="BLPH89" localSheetId="60" hidden="1">#REF!</definedName>
    <definedName name="BLPH89" localSheetId="2" hidden="1">#REF!</definedName>
    <definedName name="BLPH89" hidden="1">#REF!</definedName>
    <definedName name="BLPH9" localSheetId="8" hidden="1">#REF!</definedName>
    <definedName name="BLPH9" localSheetId="23" hidden="1">#REF!</definedName>
    <definedName name="BLPH9" localSheetId="25" hidden="1">#REF!</definedName>
    <definedName name="BLPH9" localSheetId="21" hidden="1">#REF!</definedName>
    <definedName name="BLPH9" localSheetId="22"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41" hidden="1">#REF!</definedName>
    <definedName name="BLPH9" localSheetId="43" hidden="1">#REF!</definedName>
    <definedName name="BLPH9" localSheetId="44" hidden="1">#REF!</definedName>
    <definedName name="BLPH9" localSheetId="45" hidden="1">#REF!</definedName>
    <definedName name="BLPH9" localSheetId="46" hidden="1">#REF!</definedName>
    <definedName name="BLPH9" localSheetId="51" hidden="1">#REF!</definedName>
    <definedName name="BLPH9" localSheetId="58" hidden="1">#REF!</definedName>
    <definedName name="BLPH9" localSheetId="59" hidden="1">#REF!</definedName>
    <definedName name="BLPH9" localSheetId="60" hidden="1">#REF!</definedName>
    <definedName name="BLPH9" localSheetId="2" hidden="1">#REF!</definedName>
    <definedName name="BLPH9" hidden="1">#REF!</definedName>
    <definedName name="BLPH90" localSheetId="8" hidden="1">#REF!</definedName>
    <definedName name="BLPH90" localSheetId="23" hidden="1">#REF!</definedName>
    <definedName name="BLPH90" localSheetId="25" hidden="1">#REF!</definedName>
    <definedName name="BLPH90" localSheetId="21" hidden="1">#REF!</definedName>
    <definedName name="BLPH90" localSheetId="22"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localSheetId="41" hidden="1">#REF!</definedName>
    <definedName name="BLPH90" localSheetId="43" hidden="1">#REF!</definedName>
    <definedName name="BLPH90" localSheetId="44" hidden="1">#REF!</definedName>
    <definedName name="BLPH90" localSheetId="45" hidden="1">#REF!</definedName>
    <definedName name="BLPH90" localSheetId="46" hidden="1">#REF!</definedName>
    <definedName name="BLPH90" localSheetId="51" hidden="1">#REF!</definedName>
    <definedName name="BLPH90" localSheetId="58" hidden="1">#REF!</definedName>
    <definedName name="BLPH90" localSheetId="59" hidden="1">#REF!</definedName>
    <definedName name="BLPH90" localSheetId="60" hidden="1">#REF!</definedName>
    <definedName name="BLPH90" localSheetId="2" hidden="1">#REF!</definedName>
    <definedName name="BLPH90" hidden="1">#REF!</definedName>
    <definedName name="BLPH91" localSheetId="8" hidden="1">#REF!</definedName>
    <definedName name="BLPH91" localSheetId="23" hidden="1">#REF!</definedName>
    <definedName name="BLPH91" localSheetId="25" hidden="1">#REF!</definedName>
    <definedName name="BLPH91" localSheetId="21" hidden="1">#REF!</definedName>
    <definedName name="BLPH91" localSheetId="22"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localSheetId="41" hidden="1">#REF!</definedName>
    <definedName name="BLPH91" localSheetId="43" hidden="1">#REF!</definedName>
    <definedName name="BLPH91" localSheetId="44" hidden="1">#REF!</definedName>
    <definedName name="BLPH91" localSheetId="45" hidden="1">#REF!</definedName>
    <definedName name="BLPH91" localSheetId="46" hidden="1">#REF!</definedName>
    <definedName name="BLPH91" localSheetId="51" hidden="1">#REF!</definedName>
    <definedName name="BLPH91" localSheetId="58" hidden="1">#REF!</definedName>
    <definedName name="BLPH91" localSheetId="59" hidden="1">#REF!</definedName>
    <definedName name="BLPH91" localSheetId="60" hidden="1">#REF!</definedName>
    <definedName name="BLPH91" localSheetId="2" hidden="1">#REF!</definedName>
    <definedName name="BLPH91" hidden="1">#REF!</definedName>
    <definedName name="BLPH92" localSheetId="8" hidden="1">#REF!</definedName>
    <definedName name="BLPH92" localSheetId="23" hidden="1">#REF!</definedName>
    <definedName name="BLPH92" localSheetId="25" hidden="1">#REF!</definedName>
    <definedName name="BLPH92" localSheetId="21" hidden="1">#REF!</definedName>
    <definedName name="BLPH92" localSheetId="22"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localSheetId="41" hidden="1">#REF!</definedName>
    <definedName name="BLPH92" localSheetId="43" hidden="1">#REF!</definedName>
    <definedName name="BLPH92" localSheetId="44" hidden="1">#REF!</definedName>
    <definedName name="BLPH92" localSheetId="45" hidden="1">#REF!</definedName>
    <definedName name="BLPH92" localSheetId="46" hidden="1">#REF!</definedName>
    <definedName name="BLPH92" localSheetId="51" hidden="1">#REF!</definedName>
    <definedName name="BLPH92" localSheetId="58" hidden="1">#REF!</definedName>
    <definedName name="BLPH92" localSheetId="59" hidden="1">#REF!</definedName>
    <definedName name="BLPH92" localSheetId="60" hidden="1">#REF!</definedName>
    <definedName name="BLPH92" localSheetId="2" hidden="1">#REF!</definedName>
    <definedName name="BLPH92" hidden="1">#REF!</definedName>
    <definedName name="BLPH93" localSheetId="8" hidden="1">#REF!</definedName>
    <definedName name="BLPH93" localSheetId="23" hidden="1">#REF!</definedName>
    <definedName name="BLPH93" localSheetId="25" hidden="1">#REF!</definedName>
    <definedName name="BLPH93" localSheetId="21" hidden="1">#REF!</definedName>
    <definedName name="BLPH93" localSheetId="22"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localSheetId="41" hidden="1">#REF!</definedName>
    <definedName name="BLPH93" localSheetId="43" hidden="1">#REF!</definedName>
    <definedName name="BLPH93" localSheetId="44" hidden="1">#REF!</definedName>
    <definedName name="BLPH93" localSheetId="45" hidden="1">#REF!</definedName>
    <definedName name="BLPH93" localSheetId="46" hidden="1">#REF!</definedName>
    <definedName name="BLPH93" localSheetId="51" hidden="1">#REF!</definedName>
    <definedName name="BLPH93" localSheetId="58" hidden="1">#REF!</definedName>
    <definedName name="BLPH93" localSheetId="59" hidden="1">#REF!</definedName>
    <definedName name="BLPH93" localSheetId="60" hidden="1">#REF!</definedName>
    <definedName name="BLPH93" localSheetId="2" hidden="1">#REF!</definedName>
    <definedName name="BLPH93" hidden="1">#REF!</definedName>
    <definedName name="BLPH94" localSheetId="8" hidden="1">#REF!</definedName>
    <definedName name="BLPH94" localSheetId="23" hidden="1">#REF!</definedName>
    <definedName name="BLPH94" localSheetId="25" hidden="1">#REF!</definedName>
    <definedName name="BLPH94" localSheetId="21" hidden="1">#REF!</definedName>
    <definedName name="BLPH94" localSheetId="22"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localSheetId="41" hidden="1">#REF!</definedName>
    <definedName name="BLPH94" localSheetId="43" hidden="1">#REF!</definedName>
    <definedName name="BLPH94" localSheetId="44" hidden="1">#REF!</definedName>
    <definedName name="BLPH94" localSheetId="45" hidden="1">#REF!</definedName>
    <definedName name="BLPH94" localSheetId="46" hidden="1">#REF!</definedName>
    <definedName name="BLPH94" localSheetId="51" hidden="1">#REF!</definedName>
    <definedName name="BLPH94" localSheetId="58" hidden="1">#REF!</definedName>
    <definedName name="BLPH94" localSheetId="59" hidden="1">#REF!</definedName>
    <definedName name="BLPH94" localSheetId="60" hidden="1">#REF!</definedName>
    <definedName name="BLPH94" localSheetId="2" hidden="1">#REF!</definedName>
    <definedName name="BLPH94" hidden="1">#REF!</definedName>
    <definedName name="BLPH95" localSheetId="8" hidden="1">#REF!</definedName>
    <definedName name="BLPH95" localSheetId="23" hidden="1">#REF!</definedName>
    <definedName name="BLPH95" localSheetId="25" hidden="1">#REF!</definedName>
    <definedName name="BLPH95" localSheetId="21" hidden="1">#REF!</definedName>
    <definedName name="BLPH95" localSheetId="22"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localSheetId="41" hidden="1">#REF!</definedName>
    <definedName name="BLPH95" localSheetId="43" hidden="1">#REF!</definedName>
    <definedName name="BLPH95" localSheetId="44" hidden="1">#REF!</definedName>
    <definedName name="BLPH95" localSheetId="45" hidden="1">#REF!</definedName>
    <definedName name="BLPH95" localSheetId="46" hidden="1">#REF!</definedName>
    <definedName name="BLPH95" localSheetId="51" hidden="1">#REF!</definedName>
    <definedName name="BLPH95" localSheetId="58" hidden="1">#REF!</definedName>
    <definedName name="BLPH95" localSheetId="59" hidden="1">#REF!</definedName>
    <definedName name="BLPH95" localSheetId="60" hidden="1">#REF!</definedName>
    <definedName name="BLPH95" localSheetId="2" hidden="1">#REF!</definedName>
    <definedName name="BLPH95" hidden="1">#REF!</definedName>
    <definedName name="BLPH96" localSheetId="8" hidden="1">#REF!</definedName>
    <definedName name="BLPH96" localSheetId="23" hidden="1">#REF!</definedName>
    <definedName name="BLPH96" localSheetId="25" hidden="1">#REF!</definedName>
    <definedName name="BLPH96" localSheetId="21" hidden="1">#REF!</definedName>
    <definedName name="BLPH96" localSheetId="22"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localSheetId="41" hidden="1">#REF!</definedName>
    <definedName name="BLPH96" localSheetId="43" hidden="1">#REF!</definedName>
    <definedName name="BLPH96" localSheetId="44" hidden="1">#REF!</definedName>
    <definedName name="BLPH96" localSheetId="45" hidden="1">#REF!</definedName>
    <definedName name="BLPH96" localSheetId="46" hidden="1">#REF!</definedName>
    <definedName name="BLPH96" localSheetId="51" hidden="1">#REF!</definedName>
    <definedName name="BLPH96" localSheetId="58" hidden="1">#REF!</definedName>
    <definedName name="BLPH96" localSheetId="59" hidden="1">#REF!</definedName>
    <definedName name="BLPH96" localSheetId="60" hidden="1">#REF!</definedName>
    <definedName name="BLPH96" localSheetId="2" hidden="1">#REF!</definedName>
    <definedName name="BLPH96" hidden="1">#REF!</definedName>
    <definedName name="BLPH97" localSheetId="8" hidden="1">#REF!</definedName>
    <definedName name="BLPH97" localSheetId="23" hidden="1">#REF!</definedName>
    <definedName name="BLPH97" localSheetId="25" hidden="1">#REF!</definedName>
    <definedName name="BLPH97" localSheetId="21" hidden="1">#REF!</definedName>
    <definedName name="BLPH97" localSheetId="22"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localSheetId="41" hidden="1">#REF!</definedName>
    <definedName name="BLPH97" localSheetId="43" hidden="1">#REF!</definedName>
    <definedName name="BLPH97" localSheetId="44" hidden="1">#REF!</definedName>
    <definedName name="BLPH97" localSheetId="45" hidden="1">#REF!</definedName>
    <definedName name="BLPH97" localSheetId="46" hidden="1">#REF!</definedName>
    <definedName name="BLPH97" localSheetId="51" hidden="1">#REF!</definedName>
    <definedName name="BLPH97" localSheetId="58" hidden="1">#REF!</definedName>
    <definedName name="BLPH97" localSheetId="59" hidden="1">#REF!</definedName>
    <definedName name="BLPH97" localSheetId="60" hidden="1">#REF!</definedName>
    <definedName name="BLPH97" localSheetId="2" hidden="1">#REF!</definedName>
    <definedName name="BLPH97" hidden="1">#REF!</definedName>
    <definedName name="BLPH98" localSheetId="8" hidden="1">#REF!</definedName>
    <definedName name="BLPH98" localSheetId="23" hidden="1">#REF!</definedName>
    <definedName name="BLPH98" localSheetId="25" hidden="1">#REF!</definedName>
    <definedName name="BLPH98" localSheetId="21" hidden="1">#REF!</definedName>
    <definedName name="BLPH98" localSheetId="22"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localSheetId="41" hidden="1">#REF!</definedName>
    <definedName name="BLPH98" localSheetId="43" hidden="1">#REF!</definedName>
    <definedName name="BLPH98" localSheetId="44" hidden="1">#REF!</definedName>
    <definedName name="BLPH98" localSheetId="45" hidden="1">#REF!</definedName>
    <definedName name="BLPH98" localSheetId="46" hidden="1">#REF!</definedName>
    <definedName name="BLPH98" localSheetId="51" hidden="1">#REF!</definedName>
    <definedName name="BLPH98" localSheetId="58" hidden="1">#REF!</definedName>
    <definedName name="BLPH98" localSheetId="59" hidden="1">#REF!</definedName>
    <definedName name="BLPH98" localSheetId="60" hidden="1">#REF!</definedName>
    <definedName name="BLPH98" localSheetId="2" hidden="1">#REF!</definedName>
    <definedName name="BLPH98" hidden="1">#REF!</definedName>
    <definedName name="BLPH99" localSheetId="8" hidden="1">#REF!</definedName>
    <definedName name="BLPH99" localSheetId="23" hidden="1">#REF!</definedName>
    <definedName name="BLPH99" localSheetId="25" hidden="1">#REF!</definedName>
    <definedName name="BLPH99" localSheetId="21" hidden="1">#REF!</definedName>
    <definedName name="BLPH99" localSheetId="22"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localSheetId="41" hidden="1">#REF!</definedName>
    <definedName name="BLPH99" localSheetId="43" hidden="1">#REF!</definedName>
    <definedName name="BLPH99" localSheetId="44" hidden="1">#REF!</definedName>
    <definedName name="BLPH99" localSheetId="45" hidden="1">#REF!</definedName>
    <definedName name="BLPH99" localSheetId="46" hidden="1">#REF!</definedName>
    <definedName name="BLPH99" localSheetId="51" hidden="1">#REF!</definedName>
    <definedName name="BLPH99" localSheetId="58" hidden="1">#REF!</definedName>
    <definedName name="BLPH99" localSheetId="59" hidden="1">#REF!</definedName>
    <definedName name="BLPH99" localSheetId="60" hidden="1">#REF!</definedName>
    <definedName name="BLPH99" localSheetId="2" hidden="1">#REF!</definedName>
    <definedName name="BLPH99" hidden="1">#REF!</definedName>
    <definedName name="Combine_Lookup" localSheetId="8">#REF!</definedName>
    <definedName name="Combine_Lookup" localSheetId="47">'5.7 Mains Decommissiond '!#REF!</definedName>
    <definedName name="Combine_Lookup" localSheetId="60">#REF!</definedName>
    <definedName name="Combine_Lookup">#REF!</definedName>
    <definedName name="Combine_Valid" localSheetId="8">'[7]5.8 Decommissioned Sum '!#REF!</definedName>
    <definedName name="Combine_Valid" localSheetId="47">'[8]5.8 Decommissioned Summary'!$AL$21:$AL$202</definedName>
    <definedName name="Combine_Valid" localSheetId="60">'5.8 Decommissioned Sum '!#REF!</definedName>
    <definedName name="Combine_Valid">'5.8 Decommissioned Sum '!#REF!</definedName>
    <definedName name="Cwvu.CapersView." localSheetId="7" hidden="1">[4]Sheet1!#REF!</definedName>
    <definedName name="Cwvu.CapersView." localSheetId="8" hidden="1">[4]Sheet1!#REF!</definedName>
    <definedName name="Cwvu.CapersView." localSheetId="15" hidden="1">[4]Sheet1!#REF!</definedName>
    <definedName name="Cwvu.CapersView." localSheetId="23" hidden="1">[4]Sheet1!#REF!</definedName>
    <definedName name="Cwvu.CapersView." localSheetId="25" hidden="1">[4]Sheet1!#REF!</definedName>
    <definedName name="Cwvu.CapersView." localSheetId="27" hidden="1">[4]Sheet1!#REF!</definedName>
    <definedName name="Cwvu.CapersView." localSheetId="28" hidden="1">[4]Sheet1!#REF!</definedName>
    <definedName name="Cwvu.CapersView." localSheetId="21" hidden="1">[4]Sheet1!#REF!</definedName>
    <definedName name="Cwvu.CapersView." localSheetId="22" hidden="1">[4]Sheet1!#REF!</definedName>
    <definedName name="Cwvu.CapersView." localSheetId="37" hidden="1">[4]Sheet1!#REF!</definedName>
    <definedName name="Cwvu.CapersView." localSheetId="38" hidden="1">[4]Sheet1!#REF!</definedName>
    <definedName name="Cwvu.CapersView." localSheetId="39" hidden="1">[4]Sheet1!#REF!</definedName>
    <definedName name="Cwvu.CapersView." localSheetId="40" hidden="1">[4]Sheet1!#REF!</definedName>
    <definedName name="Cwvu.CapersView." localSheetId="41" hidden="1">[4]Sheet1!#REF!</definedName>
    <definedName name="Cwvu.CapersView." localSheetId="43" hidden="1">[4]Sheet1!#REF!</definedName>
    <definedName name="Cwvu.CapersView." localSheetId="44" hidden="1">[4]Sheet1!#REF!</definedName>
    <definedName name="Cwvu.CapersView." localSheetId="45" hidden="1">[4]Sheet1!#REF!</definedName>
    <definedName name="Cwvu.CapersView." localSheetId="46" hidden="1">[4]Sheet1!#REF!</definedName>
    <definedName name="Cwvu.CapersView." localSheetId="50" hidden="1">[4]Sheet1!#REF!</definedName>
    <definedName name="Cwvu.CapersView." localSheetId="51" hidden="1">[4]Sheet1!#REF!</definedName>
    <definedName name="Cwvu.CapersView." localSheetId="55" hidden="1">[4]Sheet1!#REF!</definedName>
    <definedName name="Cwvu.CapersView." localSheetId="57" hidden="1">[4]Sheet1!#REF!</definedName>
    <definedName name="Cwvu.CapersView." localSheetId="58" hidden="1">[4]Sheet1!#REF!</definedName>
    <definedName name="Cwvu.CapersView." localSheetId="59" hidden="1">[4]Sheet1!#REF!</definedName>
    <definedName name="Cwvu.CapersView." localSheetId="60" hidden="1">[4]Sheet1!#REF!</definedName>
    <definedName name="Cwvu.CapersView." localSheetId="61" hidden="1">[4]Sheet1!#REF!</definedName>
    <definedName name="Cwvu.CapersView." localSheetId="2" hidden="1">[4]Sheet1!#REF!</definedName>
    <definedName name="Cwvu.CapersView." hidden="1">[4]Sheet1!#REF!</definedName>
    <definedName name="Cwvu.Japan_Capers_Ed_Pub." localSheetId="7" hidden="1">[4]Sheet1!#REF!</definedName>
    <definedName name="Cwvu.Japan_Capers_Ed_Pub." localSheetId="8" hidden="1">[4]Sheet1!#REF!</definedName>
    <definedName name="Cwvu.Japan_Capers_Ed_Pub." localSheetId="15" hidden="1">[4]Sheet1!#REF!</definedName>
    <definedName name="Cwvu.Japan_Capers_Ed_Pub." localSheetId="23" hidden="1">[4]Sheet1!#REF!</definedName>
    <definedName name="Cwvu.Japan_Capers_Ed_Pub." localSheetId="25" hidden="1">[4]Sheet1!#REF!</definedName>
    <definedName name="Cwvu.Japan_Capers_Ed_Pub." localSheetId="27" hidden="1">[4]Sheet1!#REF!</definedName>
    <definedName name="Cwvu.Japan_Capers_Ed_Pub." localSheetId="28" hidden="1">[4]Sheet1!#REF!</definedName>
    <definedName name="Cwvu.Japan_Capers_Ed_Pub." localSheetId="21" hidden="1">[4]Sheet1!#REF!</definedName>
    <definedName name="Cwvu.Japan_Capers_Ed_Pub." localSheetId="22" hidden="1">[4]Sheet1!#REF!</definedName>
    <definedName name="Cwvu.Japan_Capers_Ed_Pub." localSheetId="37" hidden="1">[4]Sheet1!#REF!</definedName>
    <definedName name="Cwvu.Japan_Capers_Ed_Pub." localSheetId="38" hidden="1">[4]Sheet1!#REF!</definedName>
    <definedName name="Cwvu.Japan_Capers_Ed_Pub." localSheetId="39" hidden="1">[4]Sheet1!#REF!</definedName>
    <definedName name="Cwvu.Japan_Capers_Ed_Pub." localSheetId="40" hidden="1">[4]Sheet1!#REF!</definedName>
    <definedName name="Cwvu.Japan_Capers_Ed_Pub." localSheetId="41" hidden="1">[4]Sheet1!#REF!</definedName>
    <definedName name="Cwvu.Japan_Capers_Ed_Pub." localSheetId="43" hidden="1">[4]Sheet1!#REF!</definedName>
    <definedName name="Cwvu.Japan_Capers_Ed_Pub." localSheetId="44" hidden="1">[4]Sheet1!#REF!</definedName>
    <definedName name="Cwvu.Japan_Capers_Ed_Pub." localSheetId="45" hidden="1">[4]Sheet1!#REF!</definedName>
    <definedName name="Cwvu.Japan_Capers_Ed_Pub." localSheetId="46" hidden="1">[4]Sheet1!#REF!</definedName>
    <definedName name="Cwvu.Japan_Capers_Ed_Pub." localSheetId="50" hidden="1">[4]Sheet1!#REF!</definedName>
    <definedName name="Cwvu.Japan_Capers_Ed_Pub." localSheetId="51" hidden="1">[4]Sheet1!#REF!</definedName>
    <definedName name="Cwvu.Japan_Capers_Ed_Pub." localSheetId="55" hidden="1">[4]Sheet1!#REF!</definedName>
    <definedName name="Cwvu.Japan_Capers_Ed_Pub." localSheetId="57" hidden="1">[4]Sheet1!#REF!</definedName>
    <definedName name="Cwvu.Japan_Capers_Ed_Pub." localSheetId="58" hidden="1">[4]Sheet1!#REF!</definedName>
    <definedName name="Cwvu.Japan_Capers_Ed_Pub." localSheetId="59" hidden="1">[4]Sheet1!#REF!</definedName>
    <definedName name="Cwvu.Japan_Capers_Ed_Pub." localSheetId="60" hidden="1">[4]Sheet1!#REF!</definedName>
    <definedName name="Cwvu.Japan_Capers_Ed_Pub." localSheetId="61" hidden="1">[4]Sheet1!#REF!</definedName>
    <definedName name="Cwvu.Japan_Capers_Ed_Pub." localSheetId="2" hidden="1">[4]Sheet1!#REF!</definedName>
    <definedName name="Cwvu.Japan_Capers_Ed_Pub." hidden="1">[4]Sheet1!#REF!</definedName>
    <definedName name="Dia_Valid" localSheetId="8">'[7]5.8 Decommissioned Sum '!#REF!</definedName>
    <definedName name="Dia_Valid" localSheetId="47">'[8]5.8 Decommissioned Summary'!$AU$416:$AU$499</definedName>
    <definedName name="Dia_Valid" localSheetId="60">'5.8 Decommissioned Sum '!#REF!</definedName>
    <definedName name="Dia_Valid">'5.8 Decommissioned Sum '!#REF!</definedName>
    <definedName name="Dist_Valid" localSheetId="8">'[7]5.8 Decommissioned Sum '!#REF!</definedName>
    <definedName name="Dist_Valid" localSheetId="47">'[8]5.8 Decommissioned Summary'!$BB$416:$BB$417</definedName>
    <definedName name="Dist_Valid" localSheetId="60">'5.8 Decommissioned Sum '!#REF!</definedName>
    <definedName name="Dist_Valid">'5.8 Decommissioned Sum '!#REF!</definedName>
    <definedName name="Driver_Valid" localSheetId="8">'[7]5.8 Decommissioned Sum '!#REF!</definedName>
    <definedName name="Driver_Valid" localSheetId="47">'[8]5.8 Decommissioned Summary'!$AY$416:$AY$422</definedName>
    <definedName name="Driver_Valid" localSheetId="60">'5.8 Decommissioned Sum '!#REF!</definedName>
    <definedName name="Driver_Valid">'5.8 Decommissioned Sum '!#REF!</definedName>
    <definedName name="gwge" localSheetId="7" hidden="1">#REF!</definedName>
    <definedName name="gwge" localSheetId="8" hidden="1">#REF!</definedName>
    <definedName name="gwge" localSheetId="15" hidden="1">#REF!</definedName>
    <definedName name="gwge" localSheetId="25" hidden="1">#REF!</definedName>
    <definedName name="gwge" localSheetId="28" hidden="1">#REF!</definedName>
    <definedName name="gwge" localSheetId="21" hidden="1">#REF!</definedName>
    <definedName name="gwge" localSheetId="22" hidden="1">#REF!</definedName>
    <definedName name="gwge" localSheetId="32" hidden="1">#REF!</definedName>
    <definedName name="gwge" localSheetId="37" hidden="1">#REF!</definedName>
    <definedName name="gwge" localSheetId="39" hidden="1">#REF!</definedName>
    <definedName name="gwge" localSheetId="41" hidden="1">#REF!</definedName>
    <definedName name="gwge" localSheetId="43" hidden="1">#REF!</definedName>
    <definedName name="gwge" localSheetId="44" hidden="1">#REF!</definedName>
    <definedName name="gwge" localSheetId="45" hidden="1">#REF!</definedName>
    <definedName name="gwge" localSheetId="46" hidden="1">#REF!</definedName>
    <definedName name="gwge" localSheetId="50" hidden="1">#REF!</definedName>
    <definedName name="gwge" localSheetId="51" hidden="1">#REF!</definedName>
    <definedName name="gwge" localSheetId="55" hidden="1">#REF!</definedName>
    <definedName name="gwge" localSheetId="57" hidden="1">#REF!</definedName>
    <definedName name="gwge" localSheetId="59" hidden="1">#REF!</definedName>
    <definedName name="gwge" localSheetId="60" hidden="1">#REF!</definedName>
    <definedName name="gwge" localSheetId="61"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8">'[7]5.8 Decommissioned Sum '!#REF!</definedName>
    <definedName name="Mat__Type_Array" localSheetId="47">'[8]5.8 Decommissioned Summary'!$AQ$416:$AR$422</definedName>
    <definedName name="Mat__Type_Array" localSheetId="60">'5.8 Decommissioned Sum '!#REF!</definedName>
    <definedName name="Mat__Type_Array">'5.8 Decommissioned Sum '!#REF!</definedName>
    <definedName name="Mat_Siz_Array" localSheetId="47">'[8]5.8 Decommissioned Summary'!$BJ$416:$BL$654</definedName>
    <definedName name="Mat_Siz_Array" localSheetId="60">'5.8 Decommissioned Sum '!$BM$20:$BO$30</definedName>
    <definedName name="Mat_Siz_Array">'5.8 Decommissioned Sum '!$BM$20:$BO$30</definedName>
    <definedName name="Mat_Size_Valid" localSheetId="47">'[8]5.8 Decommissioned Summary'!$BJ$416:$BJ$654</definedName>
    <definedName name="Mat_Size_Valid" localSheetId="60">'5.8 Decommissioned Sum '!$BM$20:$BM$30</definedName>
    <definedName name="Mat_Size_Valid">'5.8 Decommissioned Sum '!$BM$20:$BM$30</definedName>
    <definedName name="Mat_Type_Row" localSheetId="8">#REF!</definedName>
    <definedName name="Mat_Type_Row" localSheetId="47">'5.7 Mains Decommissiond '!#REF!</definedName>
    <definedName name="Mat_Type_Row" localSheetId="60">#REF!</definedName>
    <definedName name="Mat_Type_Row">#REF!</definedName>
    <definedName name="Mat_Valid" localSheetId="8">'[7]5.8 Decommissioned Sum '!#REF!</definedName>
    <definedName name="Mat_Valid" localSheetId="47">'[8]5.8 Decommissioned Summary'!$AQ$416:$AQ$422</definedName>
    <definedName name="Mat_Valid" localSheetId="60">'5.8 Decommissioned Sum '!#REF!</definedName>
    <definedName name="Mat_Valid">'5.8 Decommissioned Sum '!#REF!</definedName>
    <definedName name="Pal_Workbook_GUID" hidden="1">"LJ9YVKRJVQ1A1KNUG7XIT5A9"</definedName>
    <definedName name="Pipe_Length" localSheetId="8">#REF!</definedName>
    <definedName name="Pipe_Length" localSheetId="47">'5.7 Mains Decommissiond '!#REF!</definedName>
    <definedName name="Pipe_Length" localSheetId="60">#REF!</definedName>
    <definedName name="Pipe_Length">#REF!</definedName>
    <definedName name="_xlnm.Print_Area" localSheetId="8">'2.1 Totex PCFM'!$A$1:$H$52</definedName>
    <definedName name="_xlnm.Print_Area" localSheetId="11">'2.4 Safety'!$A$1:$AE$83</definedName>
    <definedName name="_xlnm.Print_Area" localSheetId="14">'2.7 Performance Snapshot'!$A$1:$D$38</definedName>
    <definedName name="_xlnm.Print_Area" localSheetId="27">'3.13 Streetworks'!$A$1:$T$317</definedName>
    <definedName name="_xlnm.Print_Area" localSheetId="19">'3.6_Bus_Support_DELETED 2014_15'!$A$1:$P$129</definedName>
    <definedName name="_xlnm.Print_Area" localSheetId="20">'3.7_Training_&amp;_Apprentices'!$A$1:$K$51</definedName>
    <definedName name="_xlnm.Print_Area" localSheetId="30">'4.1 Capex Summary '!$A$1:$H$14</definedName>
    <definedName name="_xlnm.Print_Area" localSheetId="31">'4.2 Cap Expenditure Analysis'!$A$1:$I$16</definedName>
    <definedName name="_xlnm.Print_Area" localSheetId="32">'4.3 LTS, storage &amp; entry'!$A$1:$U$144</definedName>
    <definedName name="_xlnm.Print_Area" localSheetId="34">'4.5 Governor(Replacement)'!$A$1:$K$25</definedName>
    <definedName name="_xlnm.Print_Area" localSheetId="36">'4.7 Other Capex '!$A$1:$T$88</definedName>
    <definedName name="_xlnm.Print_Area" localSheetId="37">'4.8 PSUP'!$A$1:$S$224</definedName>
    <definedName name="_xlnm.Print_Area" localSheetId="45">'5.5 Repex expenditure analysis'!$A$1:$H$19</definedName>
    <definedName name="_xlnm.Print_Area" localSheetId="46">'5.6 UNC Sub Deducts'!$A$1:$I$19</definedName>
    <definedName name="_xlnm.Print_Area" localSheetId="47">'5.7 Mains Decommissiond '!$A$1:$P$5</definedName>
    <definedName name="_xlnm.Print_Area" localSheetId="48">'5.8 Decommissioned Sum '!$A$1:$AH$19</definedName>
    <definedName name="_xlnm.Print_Area" localSheetId="49">'6.1 LTS Asset Data'!$A$1:$J$43</definedName>
    <definedName name="_xlnm.Print_Area" localSheetId="50">'6.2 Network Assets'!$A$1:$T$117</definedName>
    <definedName name="_xlnm.Print_Area" localSheetId="51">'6.3 Capacity&amp;Storage Asset '!$A$1:$H$68</definedName>
    <definedName name="_xlnm.Print_Area" localSheetId="52">'6.4 Capacity &amp; Demand Data '!$A$1:$N$36</definedName>
    <definedName name="_xlnm.Print_Area" localSheetId="53">'6.5 Capacity Output Data'!$A$1:$M$26</definedName>
    <definedName name="_xlnm.Print_Area" localSheetId="54">'6.6 MEAV'!$A$1:$D$78</definedName>
    <definedName name="_xlnm.Print_Area" localSheetId="55">'7.1 Safety Outputs'!$A$1:$I$101</definedName>
    <definedName name="_xlnm.Print_Area" localSheetId="64">'7.10 Network Innovation Allowan'!$A$1:$J$66</definedName>
    <definedName name="_xlnm.Print_Area" localSheetId="65">'7.11 Network Innovation Competi'!$A$1:$C$58</definedName>
    <definedName name="_xlnm.Print_Area" localSheetId="66">'8.1 Customer Complaints'!$A$1:$AA$26</definedName>
    <definedName name="_xlnm.Print_Area" localSheetId="68">'8.3 Guaranteed Standards '!$A$1:$O$260</definedName>
    <definedName name="_xlnm.Print_Area" localSheetId="70">'8.5 3rd party &amp; water summary '!$A$1:$P$131</definedName>
    <definedName name="_xlnm.Print_Area" localSheetId="2">Index!$A$1:$H$109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7" hidden="1">#REF!</definedName>
    <definedName name="Rwvu.CapersView." localSheetId="8" hidden="1">#REF!</definedName>
    <definedName name="Rwvu.CapersView." localSheetId="15" hidden="1">#REF!</definedName>
    <definedName name="Rwvu.CapersView." localSheetId="23" hidden="1">#REF!</definedName>
    <definedName name="Rwvu.CapersView." localSheetId="25" hidden="1">#REF!</definedName>
    <definedName name="Rwvu.CapersView." localSheetId="28" hidden="1">#REF!</definedName>
    <definedName name="Rwvu.CapersView." localSheetId="21" hidden="1">#REF!</definedName>
    <definedName name="Rwvu.CapersView." localSheetId="22" hidden="1">#REF!</definedName>
    <definedName name="Rwvu.CapersView." localSheetId="32" hidden="1">#REF!</definedName>
    <definedName name="Rwvu.CapersView." localSheetId="37" hidden="1">#REF!</definedName>
    <definedName name="Rwvu.CapersView." localSheetId="38" hidden="1">#REF!</definedName>
    <definedName name="Rwvu.CapersView." localSheetId="39" hidden="1">#REF!</definedName>
    <definedName name="Rwvu.CapersView." localSheetId="40" hidden="1">#REF!</definedName>
    <definedName name="Rwvu.CapersView." localSheetId="41" hidden="1">#REF!</definedName>
    <definedName name="Rwvu.CapersView." localSheetId="43" hidden="1">#REF!</definedName>
    <definedName name="Rwvu.CapersView." localSheetId="44" hidden="1">#REF!</definedName>
    <definedName name="Rwvu.CapersView." localSheetId="45" hidden="1">#REF!</definedName>
    <definedName name="Rwvu.CapersView." localSheetId="46" hidden="1">#REF!</definedName>
    <definedName name="Rwvu.CapersView." localSheetId="50" hidden="1">#REF!</definedName>
    <definedName name="Rwvu.CapersView." localSheetId="51" hidden="1">#REF!</definedName>
    <definedName name="Rwvu.CapersView." localSheetId="55" hidden="1">#REF!</definedName>
    <definedName name="Rwvu.CapersView." localSheetId="57" hidden="1">#REF!</definedName>
    <definedName name="Rwvu.CapersView." localSheetId="58" hidden="1">#REF!</definedName>
    <definedName name="Rwvu.CapersView." localSheetId="59" hidden="1">#REF!</definedName>
    <definedName name="Rwvu.CapersView." localSheetId="60" hidden="1">#REF!</definedName>
    <definedName name="Rwvu.CapersView." localSheetId="61" hidden="1">#REF!</definedName>
    <definedName name="Rwvu.CapersView." localSheetId="2" hidden="1">#REF!</definedName>
    <definedName name="Rwvu.CapersView." hidden="1">#REF!</definedName>
    <definedName name="Rwvu.Japan_Capers_Ed_Pub." localSheetId="8" hidden="1">#REF!</definedName>
    <definedName name="Rwvu.Japan_Capers_Ed_Pub." localSheetId="15" hidden="1">#REF!</definedName>
    <definedName name="Rwvu.Japan_Capers_Ed_Pub." localSheetId="23" hidden="1">#REF!</definedName>
    <definedName name="Rwvu.Japan_Capers_Ed_Pub." localSheetId="25" hidden="1">#REF!</definedName>
    <definedName name="Rwvu.Japan_Capers_Ed_Pub." localSheetId="21" hidden="1">#REF!</definedName>
    <definedName name="Rwvu.Japan_Capers_Ed_Pub." localSheetId="22" hidden="1">#REF!</definedName>
    <definedName name="Rwvu.Japan_Capers_Ed_Pub." localSheetId="37" hidden="1">#REF!</definedName>
    <definedName name="Rwvu.Japan_Capers_Ed_Pub." localSheetId="38" hidden="1">#REF!</definedName>
    <definedName name="Rwvu.Japan_Capers_Ed_Pub." localSheetId="39" hidden="1">#REF!</definedName>
    <definedName name="Rwvu.Japan_Capers_Ed_Pub." localSheetId="40" hidden="1">#REF!</definedName>
    <definedName name="Rwvu.Japan_Capers_Ed_Pub." localSheetId="41" hidden="1">#REF!</definedName>
    <definedName name="Rwvu.Japan_Capers_Ed_Pub." localSheetId="43" hidden="1">#REF!</definedName>
    <definedName name="Rwvu.Japan_Capers_Ed_Pub." localSheetId="44" hidden="1">#REF!</definedName>
    <definedName name="Rwvu.Japan_Capers_Ed_Pub." localSheetId="45" hidden="1">#REF!</definedName>
    <definedName name="Rwvu.Japan_Capers_Ed_Pub." localSheetId="46" hidden="1">#REF!</definedName>
    <definedName name="Rwvu.Japan_Capers_Ed_Pub." localSheetId="50" hidden="1">#REF!</definedName>
    <definedName name="Rwvu.Japan_Capers_Ed_Pub." localSheetId="51" hidden="1">#REF!</definedName>
    <definedName name="Rwvu.Japan_Capers_Ed_Pub." localSheetId="55" hidden="1">#REF!</definedName>
    <definedName name="Rwvu.Japan_Capers_Ed_Pub." localSheetId="57" hidden="1">#REF!</definedName>
    <definedName name="Rwvu.Japan_Capers_Ed_Pub." localSheetId="58" hidden="1">#REF!</definedName>
    <definedName name="Rwvu.Japan_Capers_Ed_Pub." localSheetId="59" hidden="1">#REF!</definedName>
    <definedName name="Rwvu.Japan_Capers_Ed_Pub." localSheetId="60" hidden="1">#REF!</definedName>
    <definedName name="Rwvu.Japan_Capers_Ed_Pub." localSheetId="61" hidden="1">#REF!</definedName>
    <definedName name="Rwvu.Japan_Capers_Ed_Pub." localSheetId="2" hidden="1">#REF!</definedName>
    <definedName name="Rwvu.Japan_Capers_Ed_Pub." hidden="1">#REF!</definedName>
    <definedName name="Rwvu.KJP_CC." localSheetId="8" hidden="1">#REF!</definedName>
    <definedName name="Rwvu.KJP_CC." localSheetId="15" hidden="1">#REF!</definedName>
    <definedName name="Rwvu.KJP_CC." localSheetId="23" hidden="1">#REF!</definedName>
    <definedName name="Rwvu.KJP_CC." localSheetId="25" hidden="1">#REF!</definedName>
    <definedName name="Rwvu.KJP_CC." localSheetId="21" hidden="1">#REF!</definedName>
    <definedName name="Rwvu.KJP_CC." localSheetId="22" hidden="1">#REF!</definedName>
    <definedName name="Rwvu.KJP_CC." localSheetId="37" hidden="1">#REF!</definedName>
    <definedName name="Rwvu.KJP_CC." localSheetId="38" hidden="1">#REF!</definedName>
    <definedName name="Rwvu.KJP_CC." localSheetId="39" hidden="1">#REF!</definedName>
    <definedName name="Rwvu.KJP_CC." localSheetId="40" hidden="1">#REF!</definedName>
    <definedName name="Rwvu.KJP_CC." localSheetId="41" hidden="1">#REF!</definedName>
    <definedName name="Rwvu.KJP_CC." localSheetId="43" hidden="1">#REF!</definedName>
    <definedName name="Rwvu.KJP_CC." localSheetId="44" hidden="1">#REF!</definedName>
    <definedName name="Rwvu.KJP_CC." localSheetId="45" hidden="1">#REF!</definedName>
    <definedName name="Rwvu.KJP_CC." localSheetId="46" hidden="1">#REF!</definedName>
    <definedName name="Rwvu.KJP_CC." localSheetId="50" hidden="1">#REF!</definedName>
    <definedName name="Rwvu.KJP_CC." localSheetId="51" hidden="1">#REF!</definedName>
    <definedName name="Rwvu.KJP_CC." localSheetId="55" hidden="1">#REF!</definedName>
    <definedName name="Rwvu.KJP_CC." localSheetId="57" hidden="1">#REF!</definedName>
    <definedName name="Rwvu.KJP_CC." localSheetId="58" hidden="1">#REF!</definedName>
    <definedName name="Rwvu.KJP_CC." localSheetId="59" hidden="1">#REF!</definedName>
    <definedName name="Rwvu.KJP_CC." localSheetId="60" hidden="1">#REF!</definedName>
    <definedName name="Rwvu.KJP_CC." localSheetId="61"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'[9]2. Out of area networks'!$L$188:$L$195</definedName>
    <definedName name="Sum_Length" localSheetId="8">#REF!</definedName>
    <definedName name="Sum_Length" localSheetId="47">'5.7 Mains Decommissiond '!#REF!</definedName>
    <definedName name="Sum_Length" localSheetId="60">#REF!</definedName>
    <definedName name="Sum_Length">#REF!</definedName>
    <definedName name="Swvu.CapersView." localSheetId="7" hidden="1">[4]Sheet1!#REF!</definedName>
    <definedName name="Swvu.CapersView." localSheetId="8" hidden="1">[4]Sheet1!#REF!</definedName>
    <definedName name="Swvu.CapersView." localSheetId="15" hidden="1">[4]Sheet1!#REF!</definedName>
    <definedName name="Swvu.CapersView." localSheetId="23" hidden="1">[4]Sheet1!#REF!</definedName>
    <definedName name="Swvu.CapersView." localSheetId="25" hidden="1">[4]Sheet1!#REF!</definedName>
    <definedName name="Swvu.CapersView." localSheetId="28" hidden="1">[4]Sheet1!#REF!</definedName>
    <definedName name="Swvu.CapersView." localSheetId="21" hidden="1">[4]Sheet1!#REF!</definedName>
    <definedName name="Swvu.CapersView." localSheetId="22" hidden="1">[4]Sheet1!#REF!</definedName>
    <definedName name="Swvu.CapersView." localSheetId="37" hidden="1">[4]Sheet1!#REF!</definedName>
    <definedName name="Swvu.CapersView." localSheetId="38" hidden="1">[4]Sheet1!#REF!</definedName>
    <definedName name="Swvu.CapersView." localSheetId="39" hidden="1">[4]Sheet1!#REF!</definedName>
    <definedName name="Swvu.CapersView." localSheetId="40" hidden="1">[4]Sheet1!#REF!</definedName>
    <definedName name="Swvu.CapersView." localSheetId="41" hidden="1">[4]Sheet1!#REF!</definedName>
    <definedName name="Swvu.CapersView." localSheetId="44" hidden="1">[4]Sheet1!#REF!</definedName>
    <definedName name="Swvu.CapersView." localSheetId="45" hidden="1">[4]Sheet1!#REF!</definedName>
    <definedName name="Swvu.CapersView." localSheetId="46" hidden="1">[4]Sheet1!#REF!</definedName>
    <definedName name="Swvu.CapersView." localSheetId="50" hidden="1">[4]Sheet1!#REF!</definedName>
    <definedName name="Swvu.CapersView." localSheetId="51" hidden="1">[4]Sheet1!#REF!</definedName>
    <definedName name="Swvu.CapersView." localSheetId="55" hidden="1">[4]Sheet1!#REF!</definedName>
    <definedName name="Swvu.CapersView." localSheetId="57" hidden="1">[4]Sheet1!#REF!</definedName>
    <definedName name="Swvu.CapersView." localSheetId="58" hidden="1">[4]Sheet1!#REF!</definedName>
    <definedName name="Swvu.CapersView." localSheetId="59" hidden="1">[4]Sheet1!#REF!</definedName>
    <definedName name="Swvu.CapersView." localSheetId="60" hidden="1">[4]Sheet1!#REF!</definedName>
    <definedName name="Swvu.CapersView." localSheetId="61" hidden="1">[4]Sheet1!#REF!</definedName>
    <definedName name="Swvu.CapersView." localSheetId="2" hidden="1">[4]Sheet1!#REF!</definedName>
    <definedName name="Swvu.CapersView." hidden="1">[4]Sheet1!#REF!</definedName>
    <definedName name="Swvu.Japan_Capers_Ed_Pub." localSheetId="7" hidden="1">#REF!</definedName>
    <definedName name="Swvu.Japan_Capers_Ed_Pub." localSheetId="8" hidden="1">#REF!</definedName>
    <definedName name="Swvu.Japan_Capers_Ed_Pub." localSheetId="15" hidden="1">#REF!</definedName>
    <definedName name="Swvu.Japan_Capers_Ed_Pub." localSheetId="23" hidden="1">#REF!</definedName>
    <definedName name="Swvu.Japan_Capers_Ed_Pub." localSheetId="25" hidden="1">#REF!</definedName>
    <definedName name="Swvu.Japan_Capers_Ed_Pub." localSheetId="28" hidden="1">#REF!</definedName>
    <definedName name="Swvu.Japan_Capers_Ed_Pub." localSheetId="21" hidden="1">#REF!</definedName>
    <definedName name="Swvu.Japan_Capers_Ed_Pub." localSheetId="22" hidden="1">#REF!</definedName>
    <definedName name="Swvu.Japan_Capers_Ed_Pub." localSheetId="32" hidden="1">#REF!</definedName>
    <definedName name="Swvu.Japan_Capers_Ed_Pub." localSheetId="37" hidden="1">#REF!</definedName>
    <definedName name="Swvu.Japan_Capers_Ed_Pub." localSheetId="38" hidden="1">#REF!</definedName>
    <definedName name="Swvu.Japan_Capers_Ed_Pub." localSheetId="39" hidden="1">#REF!</definedName>
    <definedName name="Swvu.Japan_Capers_Ed_Pub." localSheetId="40" hidden="1">#REF!</definedName>
    <definedName name="Swvu.Japan_Capers_Ed_Pub." localSheetId="41" hidden="1">#REF!</definedName>
    <definedName name="Swvu.Japan_Capers_Ed_Pub." localSheetId="43" hidden="1">#REF!</definedName>
    <definedName name="Swvu.Japan_Capers_Ed_Pub." localSheetId="44" hidden="1">#REF!</definedName>
    <definedName name="Swvu.Japan_Capers_Ed_Pub." localSheetId="45" hidden="1">#REF!</definedName>
    <definedName name="Swvu.Japan_Capers_Ed_Pub." localSheetId="46" hidden="1">#REF!</definedName>
    <definedName name="Swvu.Japan_Capers_Ed_Pub." localSheetId="50" hidden="1">#REF!</definedName>
    <definedName name="Swvu.Japan_Capers_Ed_Pub." localSheetId="51" hidden="1">#REF!</definedName>
    <definedName name="Swvu.Japan_Capers_Ed_Pub." localSheetId="55" hidden="1">#REF!</definedName>
    <definedName name="Swvu.Japan_Capers_Ed_Pub." localSheetId="57" hidden="1">#REF!</definedName>
    <definedName name="Swvu.Japan_Capers_Ed_Pub." localSheetId="58" hidden="1">#REF!</definedName>
    <definedName name="Swvu.Japan_Capers_Ed_Pub." localSheetId="59" hidden="1">#REF!</definedName>
    <definedName name="Swvu.Japan_Capers_Ed_Pub." localSheetId="60" hidden="1">#REF!</definedName>
    <definedName name="Swvu.Japan_Capers_Ed_Pub." localSheetId="61" hidden="1">#REF!</definedName>
    <definedName name="Swvu.Japan_Capers_Ed_Pub." localSheetId="2" hidden="1">#REF!</definedName>
    <definedName name="Swvu.Japan_Capers_Ed_Pub." hidden="1">#REF!</definedName>
    <definedName name="Swvu.KJP_CC." localSheetId="8" hidden="1">#REF!</definedName>
    <definedName name="Swvu.KJP_CC." localSheetId="15" hidden="1">#REF!</definedName>
    <definedName name="Swvu.KJP_CC." localSheetId="23" hidden="1">#REF!</definedName>
    <definedName name="Swvu.KJP_CC." localSheetId="25" hidden="1">#REF!</definedName>
    <definedName name="Swvu.KJP_CC." localSheetId="21" hidden="1">#REF!</definedName>
    <definedName name="Swvu.KJP_CC." localSheetId="22" hidden="1">#REF!</definedName>
    <definedName name="Swvu.KJP_CC." localSheetId="37" hidden="1">#REF!</definedName>
    <definedName name="Swvu.KJP_CC." localSheetId="38" hidden="1">#REF!</definedName>
    <definedName name="Swvu.KJP_CC." localSheetId="39" hidden="1">#REF!</definedName>
    <definedName name="Swvu.KJP_CC." localSheetId="40" hidden="1">#REF!</definedName>
    <definedName name="Swvu.KJP_CC." localSheetId="41" hidden="1">#REF!</definedName>
    <definedName name="Swvu.KJP_CC." localSheetId="43" hidden="1">#REF!</definedName>
    <definedName name="Swvu.KJP_CC." localSheetId="44" hidden="1">#REF!</definedName>
    <definedName name="Swvu.KJP_CC." localSheetId="45" hidden="1">#REF!</definedName>
    <definedName name="Swvu.KJP_CC." localSheetId="46" hidden="1">#REF!</definedName>
    <definedName name="Swvu.KJP_CC." localSheetId="50" hidden="1">#REF!</definedName>
    <definedName name="Swvu.KJP_CC." localSheetId="51" hidden="1">#REF!</definedName>
    <definedName name="Swvu.KJP_CC." localSheetId="55" hidden="1">#REF!</definedName>
    <definedName name="Swvu.KJP_CC." localSheetId="57" hidden="1">#REF!</definedName>
    <definedName name="Swvu.KJP_CC." localSheetId="58" hidden="1">#REF!</definedName>
    <definedName name="Swvu.KJP_CC." localSheetId="59" hidden="1">#REF!</definedName>
    <definedName name="Swvu.KJP_CC." localSheetId="60" hidden="1">#REF!</definedName>
    <definedName name="Swvu.KJP_CC." localSheetId="61" hidden="1">#REF!</definedName>
    <definedName name="Swvu.KJP_CC." localSheetId="2" hidden="1">#REF!</definedName>
    <definedName name="Swvu.KJP_CC." hidden="1">#REF!</definedName>
    <definedName name="Tier_Lookup" localSheetId="8">'[7]5.8 Decommissioned Sum '!#REF!</definedName>
    <definedName name="Tier_Lookup" localSheetId="47">'[8]5.8 Decommissioned Summary'!$BD$416:$BE$424</definedName>
    <definedName name="Tier_Lookup" localSheetId="60">'5.8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8">'[7]5.8 Decommissioned Sum '!#REF!</definedName>
    <definedName name="Unit_Valid" localSheetId="47">'[8]5.8 Decommissioned Summary'!$AW$416:$AW$417</definedName>
    <definedName name="Unit_Valid" localSheetId="60">'5.8 Decommissioned Sum '!#REF!</definedName>
    <definedName name="Unit_Valid">'5.8 Decommissioned Sum '!#REF!</definedName>
    <definedName name="Z_135AC845_0001_4190_868F_58F4E11C7950_.wvu.PrintArea" localSheetId="8" hidden="1">'2.1 Totex PCFM'!$A$1:$H$52</definedName>
    <definedName name="Z_19FDD237_8F16_4F3B_A94F_90481855813E_.wvu.Cols" localSheetId="7" hidden="1">'1.6  Disposals'!$O:$XFD</definedName>
    <definedName name="Z_19FDD237_8F16_4F3B_A94F_90481855813E_.wvu.Cols" localSheetId="37" hidden="1">'4.8 PSUP'!$S:$S</definedName>
    <definedName name="Z_19FDD237_8F16_4F3B_A94F_90481855813E_.wvu.Cols" localSheetId="3" hidden="1">'Changes Log'!$J:$XFD</definedName>
    <definedName name="Z_19FDD237_8F16_4F3B_A94F_90481855813E_.wvu.Cols" localSheetId="2" hidden="1">Index!$I:$XFD</definedName>
    <definedName name="Z_19FDD237_8F16_4F3B_A94F_90481855813E_.wvu.Cols" localSheetId="4" hidden="1">'Universal data'!$I:$XFD</definedName>
    <definedName name="Z_19FDD237_8F16_4F3B_A94F_90481855813E_.wvu.PrintArea" localSheetId="11" hidden="1">'2.4 Safety'!$A$1:$AE$83</definedName>
    <definedName name="Z_19FDD237_8F16_4F3B_A94F_90481855813E_.wvu.PrintArea" localSheetId="27" hidden="1">'3.13 Streetworks'!$A$1:$T$317</definedName>
    <definedName name="Z_19FDD237_8F16_4F3B_A94F_90481855813E_.wvu.PrintArea" localSheetId="19" hidden="1">'3.6_Bus_Support_DELETED 2014_15'!$A$1:$P$129</definedName>
    <definedName name="Z_19FDD237_8F16_4F3B_A94F_90481855813E_.wvu.PrintArea" localSheetId="20" hidden="1">'3.7_Training_&amp;_Apprentices'!$A$1:$K$51</definedName>
    <definedName name="Z_19FDD237_8F16_4F3B_A94F_90481855813E_.wvu.PrintArea" localSheetId="30" hidden="1">'4.1 Capex Summary '!$A$1:$H$14</definedName>
    <definedName name="Z_19FDD237_8F16_4F3B_A94F_90481855813E_.wvu.PrintArea" localSheetId="31" hidden="1">'4.2 Cap Expenditure Analysis'!$A$1:$I$16</definedName>
    <definedName name="Z_19FDD237_8F16_4F3B_A94F_90481855813E_.wvu.PrintArea" localSheetId="32" hidden="1">'4.3 LTS, storage &amp; entry'!$A$1:$U$144</definedName>
    <definedName name="Z_19FDD237_8F16_4F3B_A94F_90481855813E_.wvu.PrintArea" localSheetId="34" hidden="1">'4.5 Governor(Replacement)'!$A$1:$K$25</definedName>
    <definedName name="Z_19FDD237_8F16_4F3B_A94F_90481855813E_.wvu.PrintArea" localSheetId="36" hidden="1">'4.7 Other Capex '!$A$1:$T$88</definedName>
    <definedName name="Z_19FDD237_8F16_4F3B_A94F_90481855813E_.wvu.PrintArea" localSheetId="37" hidden="1">'4.8 PSUP'!$A$1:$S$224</definedName>
    <definedName name="Z_19FDD237_8F16_4F3B_A94F_90481855813E_.wvu.PrintArea" localSheetId="45" hidden="1">'5.5 Repex expenditure analysis'!$A$1:$H$19</definedName>
    <definedName name="Z_19FDD237_8F16_4F3B_A94F_90481855813E_.wvu.PrintArea" localSheetId="46" hidden="1">'5.6 UNC Sub Deducts'!$A$1:$I$19</definedName>
    <definedName name="Z_19FDD237_8F16_4F3B_A94F_90481855813E_.wvu.PrintArea" localSheetId="47" hidden="1">'5.7 Mains Decommissiond '!$A$1:$P$5</definedName>
    <definedName name="Z_19FDD237_8F16_4F3B_A94F_90481855813E_.wvu.PrintArea" localSheetId="48" hidden="1">'5.8 Decommissioned Sum '!$A$1:$AH$19</definedName>
    <definedName name="Z_19FDD237_8F16_4F3B_A94F_90481855813E_.wvu.PrintArea" localSheetId="49" hidden="1">'6.1 LTS Asset Data'!$A$1:$J$43</definedName>
    <definedName name="Z_19FDD237_8F16_4F3B_A94F_90481855813E_.wvu.PrintArea" localSheetId="50" hidden="1">'6.2 Network Assets'!$A$1:$T$117</definedName>
    <definedName name="Z_19FDD237_8F16_4F3B_A94F_90481855813E_.wvu.PrintArea" localSheetId="51" hidden="1">'6.3 Capacity&amp;Storage Asset '!$A$1:$H$68</definedName>
    <definedName name="Z_19FDD237_8F16_4F3B_A94F_90481855813E_.wvu.PrintArea" localSheetId="52" hidden="1">'6.4 Capacity &amp; Demand Data '!$A$1:$N$36</definedName>
    <definedName name="Z_19FDD237_8F16_4F3B_A94F_90481855813E_.wvu.PrintArea" localSheetId="53" hidden="1">'6.5 Capacity Output Data'!$A$1:$M$26</definedName>
    <definedName name="Z_19FDD237_8F16_4F3B_A94F_90481855813E_.wvu.PrintArea" localSheetId="54" hidden="1">'6.6 MEAV'!$A$1:$D$78</definedName>
    <definedName name="Z_19FDD237_8F16_4F3B_A94F_90481855813E_.wvu.PrintArea" localSheetId="55" hidden="1">'7.1 Safety Outputs'!$A$1:$I$101</definedName>
    <definedName name="Z_19FDD237_8F16_4F3B_A94F_90481855813E_.wvu.PrintArea" localSheetId="64" hidden="1">'7.10 Network Innovation Allowan'!$A$1:$J$66</definedName>
    <definedName name="Z_19FDD237_8F16_4F3B_A94F_90481855813E_.wvu.PrintArea" localSheetId="65" hidden="1">'7.11 Network Innovation Competi'!$A$1:$C$58</definedName>
    <definedName name="Z_19FDD237_8F16_4F3B_A94F_90481855813E_.wvu.PrintArea" localSheetId="66" hidden="1">'8.1 Customer Complaints'!$A$1:$AA$26</definedName>
    <definedName name="Z_19FDD237_8F16_4F3B_A94F_90481855813E_.wvu.PrintArea" localSheetId="68" hidden="1">'8.3 Guaranteed Standards '!$A$1:$O$260</definedName>
    <definedName name="Z_19FDD237_8F16_4F3B_A94F_90481855813E_.wvu.PrintArea" localSheetId="70" hidden="1">'8.5 3rd party &amp; water summary '!$A$1:$P$131</definedName>
    <definedName name="Z_19FDD237_8F16_4F3B_A94F_90481855813E_.wvu.PrintArea" localSheetId="2" hidden="1">Index!$A$1:$H$109</definedName>
    <definedName name="Z_19FDD237_8F16_4F3B_A94F_90481855813E_.wvu.Rows" localSheetId="7" hidden="1">'1.6  Disposals'!$957:$1048576,'1.6  Disposals'!$65:$951</definedName>
    <definedName name="Z_19FDD237_8F16_4F3B_A94F_90481855813E_.wvu.Rows" localSheetId="17" hidden="1">'3.3 FCO Resource Utilisation'!$32:$32</definedName>
    <definedName name="Z_19FDD237_8F16_4F3B_A94F_90481855813E_.wvu.Rows" localSheetId="54" hidden="1">'6.6 MEAV'!$14:$14</definedName>
    <definedName name="Z_19FDD237_8F16_4F3B_A94F_90481855813E_.wvu.Rows" localSheetId="3" hidden="1">'Changes Log'!$241:$1048576,'Changes Log'!$226:$226</definedName>
    <definedName name="Z_19FDD237_8F16_4F3B_A94F_90481855813E_.wvu.Rows" localSheetId="2" hidden="1">Index!$176:$1048576,Index!$110:$157</definedName>
    <definedName name="Z_1E5EE2FF_11E1_4076_8E01_50797A4DEE31_.wvu.PrintArea" localSheetId="8" hidden="1">'2.1 Totex PCFM'!$A$1:$H$52</definedName>
    <definedName name="Z_2D631BB3_AE61_4261_ACB1_7F2F162DFCCB_.wvu.PrintArea" localSheetId="47" hidden="1">'5.7 Mains Decommissiond '!$A$1:$P$5</definedName>
    <definedName name="Z_402B6E22_FB1A_4440_B111_42DA9C488ADD_.wvu.PrintArea" localSheetId="47" hidden="1">'5.7 Mains Decommissiond '!$A$1:$P$5</definedName>
    <definedName name="Z_49C3982F_FAB2_439B_BC69_552F5C80959A_.wvu.PrintArea" localSheetId="47" hidden="1">'5.7 Mains Decommissiond '!$A$1:$P$5</definedName>
    <definedName name="Z_6DC74CDA_C53E_4B28_8580_59E90A8BD0B3_.wvu.PrintArea" localSheetId="47" hidden="1">'5.7 Mains Decommissiond '!$A$1:$P$5</definedName>
    <definedName name="Z_72AF5312_E788_4D33_ACCE_C819ED044F5E_.wvu.PrintArea" localSheetId="47" hidden="1">'5.7 Mains Decommissiond '!$A$1:$P$5</definedName>
    <definedName name="Z_755C4068_4334_4554_8214_F2B7A76C4A12_.wvu.PrintArea" localSheetId="23" hidden="1">'3.10 Land remediation REVISED'!$B$1:$C$4</definedName>
    <definedName name="Z_755C4068_4334_4554_8214_F2B7A76C4A12_.wvu.PrintArea" localSheetId="22" hidden="1">'3.9 LP Gasholders'!$B$1:$D$9</definedName>
    <definedName name="Z_79E230AC_FC0E_4264_828F_841E2017096E_.wvu.PrintArea" localSheetId="47" hidden="1">'5.7 Mains Decommissiond '!$A$1:$P$5</definedName>
    <definedName name="Z_90628FC6_56AA_4B0B_8AA6_4DB42F92FF17_.wvu.PrintArea" localSheetId="8" hidden="1">'2.1 Totex PCFM'!$A$1:$H$52</definedName>
    <definedName name="Z_97003408_5582_4B4E_BE5D_0A5F17467E22_.wvu.Cols" localSheetId="7" hidden="1">'1.6  Disposals'!$O:$XFD</definedName>
    <definedName name="Z_97003408_5582_4B4E_BE5D_0A5F17467E22_.wvu.Cols" localSheetId="37" hidden="1">'4.8 PSUP'!$S:$S</definedName>
    <definedName name="Z_97003408_5582_4B4E_BE5D_0A5F17467E22_.wvu.Cols" localSheetId="3" hidden="1">'Changes Log'!$J:$XFD</definedName>
    <definedName name="Z_97003408_5582_4B4E_BE5D_0A5F17467E22_.wvu.Cols" localSheetId="2" hidden="1">Index!$I:$XFD</definedName>
    <definedName name="Z_97003408_5582_4B4E_BE5D_0A5F17467E22_.wvu.Cols" localSheetId="4" hidden="1">'Universal data'!$I:$XFD</definedName>
    <definedName name="Z_97003408_5582_4B4E_BE5D_0A5F17467E22_.wvu.PrintArea" localSheetId="11" hidden="1">'2.4 Safety'!$A$1:$AE$83</definedName>
    <definedName name="Z_97003408_5582_4B4E_BE5D_0A5F17467E22_.wvu.PrintArea" localSheetId="27" hidden="1">'3.13 Streetworks'!$A$1:$T$317</definedName>
    <definedName name="Z_97003408_5582_4B4E_BE5D_0A5F17467E22_.wvu.PrintArea" localSheetId="19" hidden="1">'3.6_Bus_Support_DELETED 2014_15'!$A$1:$P$129</definedName>
    <definedName name="Z_97003408_5582_4B4E_BE5D_0A5F17467E22_.wvu.PrintArea" localSheetId="20" hidden="1">'3.7_Training_&amp;_Apprentices'!$A$1:$K$51</definedName>
    <definedName name="Z_97003408_5582_4B4E_BE5D_0A5F17467E22_.wvu.PrintArea" localSheetId="30" hidden="1">'4.1 Capex Summary '!$A$1:$H$14</definedName>
    <definedName name="Z_97003408_5582_4B4E_BE5D_0A5F17467E22_.wvu.PrintArea" localSheetId="31" hidden="1">'4.2 Cap Expenditure Analysis'!$A$1:$I$16</definedName>
    <definedName name="Z_97003408_5582_4B4E_BE5D_0A5F17467E22_.wvu.PrintArea" localSheetId="32" hidden="1">'4.3 LTS, storage &amp; entry'!$A$1:$U$144</definedName>
    <definedName name="Z_97003408_5582_4B4E_BE5D_0A5F17467E22_.wvu.PrintArea" localSheetId="34" hidden="1">'4.5 Governor(Replacement)'!$A$1:$K$25</definedName>
    <definedName name="Z_97003408_5582_4B4E_BE5D_0A5F17467E22_.wvu.PrintArea" localSheetId="36" hidden="1">'4.7 Other Capex '!$A$1:$T$88</definedName>
    <definedName name="Z_97003408_5582_4B4E_BE5D_0A5F17467E22_.wvu.PrintArea" localSheetId="37" hidden="1">'4.8 PSUP'!$A$1:$S$224</definedName>
    <definedName name="Z_97003408_5582_4B4E_BE5D_0A5F17467E22_.wvu.PrintArea" localSheetId="45" hidden="1">'5.5 Repex expenditure analysis'!$A$1:$H$19</definedName>
    <definedName name="Z_97003408_5582_4B4E_BE5D_0A5F17467E22_.wvu.PrintArea" localSheetId="46" hidden="1">'5.6 UNC Sub Deducts'!$A$1:$I$19</definedName>
    <definedName name="Z_97003408_5582_4B4E_BE5D_0A5F17467E22_.wvu.PrintArea" localSheetId="47" hidden="1">'5.7 Mains Decommissiond '!$A$1:$P$5</definedName>
    <definedName name="Z_97003408_5582_4B4E_BE5D_0A5F17467E22_.wvu.PrintArea" localSheetId="48" hidden="1">'5.8 Decommissioned Sum '!$A$1:$AH$19</definedName>
    <definedName name="Z_97003408_5582_4B4E_BE5D_0A5F17467E22_.wvu.PrintArea" localSheetId="49" hidden="1">'6.1 LTS Asset Data'!$A$1:$J$43</definedName>
    <definedName name="Z_97003408_5582_4B4E_BE5D_0A5F17467E22_.wvu.PrintArea" localSheetId="50" hidden="1">'6.2 Network Assets'!$A$1:$T$117</definedName>
    <definedName name="Z_97003408_5582_4B4E_BE5D_0A5F17467E22_.wvu.PrintArea" localSheetId="51" hidden="1">'6.3 Capacity&amp;Storage Asset '!$A$1:$H$68</definedName>
    <definedName name="Z_97003408_5582_4B4E_BE5D_0A5F17467E22_.wvu.PrintArea" localSheetId="52" hidden="1">'6.4 Capacity &amp; Demand Data '!$A$1:$N$36</definedName>
    <definedName name="Z_97003408_5582_4B4E_BE5D_0A5F17467E22_.wvu.PrintArea" localSheetId="53" hidden="1">'6.5 Capacity Output Data'!$A$1:$M$26</definedName>
    <definedName name="Z_97003408_5582_4B4E_BE5D_0A5F17467E22_.wvu.PrintArea" localSheetId="54" hidden="1">'6.6 MEAV'!$A$1:$D$78</definedName>
    <definedName name="Z_97003408_5582_4B4E_BE5D_0A5F17467E22_.wvu.PrintArea" localSheetId="55" hidden="1">'7.1 Safety Outputs'!$A$1:$I$101</definedName>
    <definedName name="Z_97003408_5582_4B4E_BE5D_0A5F17467E22_.wvu.PrintArea" localSheetId="64" hidden="1">'7.10 Network Innovation Allowan'!$A$1:$J$66</definedName>
    <definedName name="Z_97003408_5582_4B4E_BE5D_0A5F17467E22_.wvu.PrintArea" localSheetId="65" hidden="1">'7.11 Network Innovation Competi'!$A$1:$C$58</definedName>
    <definedName name="Z_97003408_5582_4B4E_BE5D_0A5F17467E22_.wvu.PrintArea" localSheetId="66" hidden="1">'8.1 Customer Complaints'!$A$1:$AA$26</definedName>
    <definedName name="Z_97003408_5582_4B4E_BE5D_0A5F17467E22_.wvu.PrintArea" localSheetId="68" hidden="1">'8.3 Guaranteed Standards '!$A$1:$O$260</definedName>
    <definedName name="Z_97003408_5582_4B4E_BE5D_0A5F17467E22_.wvu.PrintArea" localSheetId="70" hidden="1">'8.5 3rd party &amp; water summary '!$A$1:$P$131</definedName>
    <definedName name="Z_97003408_5582_4B4E_BE5D_0A5F17467E22_.wvu.PrintArea" localSheetId="2" hidden="1">Index!$A$1:$H$109</definedName>
    <definedName name="Z_97003408_5582_4B4E_BE5D_0A5F17467E22_.wvu.Rows" localSheetId="7" hidden="1">'1.6  Disposals'!$957:$1048576,'1.6  Disposals'!$65:$951</definedName>
    <definedName name="Z_97003408_5582_4B4E_BE5D_0A5F17467E22_.wvu.Rows" localSheetId="17" hidden="1">'3.3 FCO Resource Utilisation'!$32:$32</definedName>
    <definedName name="Z_97003408_5582_4B4E_BE5D_0A5F17467E22_.wvu.Rows" localSheetId="54" hidden="1">'6.6 MEAV'!$14:$14</definedName>
    <definedName name="Z_97003408_5582_4B4E_BE5D_0A5F17467E22_.wvu.Rows" localSheetId="3" hidden="1">'Changes Log'!$241:$1048576,'Changes Log'!$226:$226</definedName>
    <definedName name="Z_97003408_5582_4B4E_BE5D_0A5F17467E22_.wvu.Rows" localSheetId="2" hidden="1">Index!$176:$1048576,Index!$110:$157</definedName>
    <definedName name="Z_9A428CE1_B4D9_11D0_A8AA_0000C071AEE7_.wvu.Cols" hidden="1">[4]Sheet1!$A$1:$Q$65536,[4]Sheet1!$Y$1:$Z$65536</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15" hidden="1">#REF!</definedName>
    <definedName name="Z_9A428CE1_B4D9_11D0_A8AA_0000C071AEE7_.wvu.PrintArea" localSheetId="23" hidden="1">#REF!</definedName>
    <definedName name="Z_9A428CE1_B4D9_11D0_A8AA_0000C071AEE7_.wvu.PrintArea" localSheetId="25" hidden="1">#REF!</definedName>
    <definedName name="Z_9A428CE1_B4D9_11D0_A8AA_0000C071AEE7_.wvu.PrintArea" localSheetId="28" hidden="1">#REF!</definedName>
    <definedName name="Z_9A428CE1_B4D9_11D0_A8AA_0000C071AEE7_.wvu.PrintArea" localSheetId="21" hidden="1">#REF!</definedName>
    <definedName name="Z_9A428CE1_B4D9_11D0_A8AA_0000C071AEE7_.wvu.PrintArea" localSheetId="22" hidden="1">#REF!</definedName>
    <definedName name="Z_9A428CE1_B4D9_11D0_A8AA_0000C071AEE7_.wvu.PrintArea" localSheetId="32" hidden="1">#REF!</definedName>
    <definedName name="Z_9A428CE1_B4D9_11D0_A8AA_0000C071AEE7_.wvu.PrintArea" localSheetId="37" hidden="1">#REF!</definedName>
    <definedName name="Z_9A428CE1_B4D9_11D0_A8AA_0000C071AEE7_.wvu.PrintArea" localSheetId="38" hidden="1">#REF!</definedName>
    <definedName name="Z_9A428CE1_B4D9_11D0_A8AA_0000C071AEE7_.wvu.PrintArea" localSheetId="39" hidden="1">#REF!</definedName>
    <definedName name="Z_9A428CE1_B4D9_11D0_A8AA_0000C071AEE7_.wvu.PrintArea" localSheetId="40" hidden="1">#REF!</definedName>
    <definedName name="Z_9A428CE1_B4D9_11D0_A8AA_0000C071AEE7_.wvu.PrintArea" localSheetId="41" hidden="1">#REF!</definedName>
    <definedName name="Z_9A428CE1_B4D9_11D0_A8AA_0000C071AEE7_.wvu.PrintArea" localSheetId="43" hidden="1">#REF!</definedName>
    <definedName name="Z_9A428CE1_B4D9_11D0_A8AA_0000C071AEE7_.wvu.PrintArea" localSheetId="44" hidden="1">#REF!</definedName>
    <definedName name="Z_9A428CE1_B4D9_11D0_A8AA_0000C071AEE7_.wvu.PrintArea" localSheetId="45" hidden="1">#REF!</definedName>
    <definedName name="Z_9A428CE1_B4D9_11D0_A8AA_0000C071AEE7_.wvu.PrintArea" localSheetId="46"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5" hidden="1">#REF!</definedName>
    <definedName name="Z_9A428CE1_B4D9_11D0_A8AA_0000C071AEE7_.wvu.PrintArea" localSheetId="57" hidden="1">#REF!</definedName>
    <definedName name="Z_9A428CE1_B4D9_11D0_A8AA_0000C071AEE7_.wvu.PrintArea" localSheetId="58" hidden="1">#REF!</definedName>
    <definedName name="Z_9A428CE1_B4D9_11D0_A8AA_0000C071AEE7_.wvu.PrintArea" localSheetId="59" hidden="1">#REF!</definedName>
    <definedName name="Z_9A428CE1_B4D9_11D0_A8AA_0000C071AEE7_.wvu.PrintArea" localSheetId="60" hidden="1">#REF!</definedName>
    <definedName name="Z_9A428CE1_B4D9_11D0_A8AA_0000C071AEE7_.wvu.PrintArea" localSheetId="61"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23" hidden="1">'3.10 Land remediation REVISED'!$B$1:$C$4</definedName>
    <definedName name="Z_9F87CBFC_E3DF_4B9E_8030_01C84F6B3383_.wvu.PrintArea" localSheetId="22" hidden="1">'3.9 LP Gasholders'!$B$1:$D$9</definedName>
    <definedName name="Z_BC394BC5_07AA_40DE_B9D6_17056F44DA70_.wvu.PrintArea" localSheetId="47" hidden="1">'5.7 Mains Decommissiond '!$A$1:$P$5</definedName>
    <definedName name="Z_CE066BD8_0FDF_4A69_A83A_AA53661F8FEE_.wvu.Cols" localSheetId="7" hidden="1">'1.6  Disposals'!$O:$XFD</definedName>
    <definedName name="Z_CE066BD8_0FDF_4A69_A83A_AA53661F8FEE_.wvu.Cols" localSheetId="37" hidden="1">'4.8 PSUP'!$S:$S</definedName>
    <definedName name="Z_CE066BD8_0FDF_4A69_A83A_AA53661F8FEE_.wvu.Cols" localSheetId="3" hidden="1">'Changes Log'!$J:$XFD</definedName>
    <definedName name="Z_CE066BD8_0FDF_4A69_A83A_AA53661F8FEE_.wvu.Cols" localSheetId="2" hidden="1">Index!$I:$XFD</definedName>
    <definedName name="Z_CE066BD8_0FDF_4A69_A83A_AA53661F8FEE_.wvu.Cols" localSheetId="4" hidden="1">'Universal data'!$I:$XFD</definedName>
    <definedName name="Z_CE066BD8_0FDF_4A69_A83A_AA53661F8FEE_.wvu.PrintArea" localSheetId="11" hidden="1">'2.4 Safety'!$A$1:$AE$83</definedName>
    <definedName name="Z_CE066BD8_0FDF_4A69_A83A_AA53661F8FEE_.wvu.PrintArea" localSheetId="27" hidden="1">'3.13 Streetworks'!$A$1:$T$317</definedName>
    <definedName name="Z_CE066BD8_0FDF_4A69_A83A_AA53661F8FEE_.wvu.PrintArea" localSheetId="19" hidden="1">'3.6_Bus_Support_DELETED 2014_15'!$A$1:$P$129</definedName>
    <definedName name="Z_CE066BD8_0FDF_4A69_A83A_AA53661F8FEE_.wvu.PrintArea" localSheetId="20" hidden="1">'3.7_Training_&amp;_Apprentices'!$A$1:$K$51</definedName>
    <definedName name="Z_CE066BD8_0FDF_4A69_A83A_AA53661F8FEE_.wvu.PrintArea" localSheetId="30" hidden="1">'4.1 Capex Summary '!$A$1:$H$14</definedName>
    <definedName name="Z_CE066BD8_0FDF_4A69_A83A_AA53661F8FEE_.wvu.PrintArea" localSheetId="31" hidden="1">'4.2 Cap Expenditure Analysis'!$A$1:$I$16</definedName>
    <definedName name="Z_CE066BD8_0FDF_4A69_A83A_AA53661F8FEE_.wvu.PrintArea" localSheetId="32" hidden="1">'4.3 LTS, storage &amp; entry'!$A$1:$U$144</definedName>
    <definedName name="Z_CE066BD8_0FDF_4A69_A83A_AA53661F8FEE_.wvu.PrintArea" localSheetId="34" hidden="1">'4.5 Governor(Replacement)'!$A$1:$K$25</definedName>
    <definedName name="Z_CE066BD8_0FDF_4A69_A83A_AA53661F8FEE_.wvu.PrintArea" localSheetId="36" hidden="1">'4.7 Other Capex '!$A$1:$T$88</definedName>
    <definedName name="Z_CE066BD8_0FDF_4A69_A83A_AA53661F8FEE_.wvu.PrintArea" localSheetId="37" hidden="1">'4.8 PSUP'!$A$1:$S$224</definedName>
    <definedName name="Z_CE066BD8_0FDF_4A69_A83A_AA53661F8FEE_.wvu.PrintArea" localSheetId="45" hidden="1">'5.5 Repex expenditure analysis'!$A$1:$H$19</definedName>
    <definedName name="Z_CE066BD8_0FDF_4A69_A83A_AA53661F8FEE_.wvu.PrintArea" localSheetId="46" hidden="1">'5.6 UNC Sub Deducts'!$A$1:$I$19</definedName>
    <definedName name="Z_CE066BD8_0FDF_4A69_A83A_AA53661F8FEE_.wvu.PrintArea" localSheetId="47" hidden="1">'5.7 Mains Decommissiond '!$A$1:$P$5</definedName>
    <definedName name="Z_CE066BD8_0FDF_4A69_A83A_AA53661F8FEE_.wvu.PrintArea" localSheetId="48" hidden="1">'5.8 Decommissioned Sum '!$A$1:$AH$19</definedName>
    <definedName name="Z_CE066BD8_0FDF_4A69_A83A_AA53661F8FEE_.wvu.PrintArea" localSheetId="49" hidden="1">'6.1 LTS Asset Data'!$A$1:$J$43</definedName>
    <definedName name="Z_CE066BD8_0FDF_4A69_A83A_AA53661F8FEE_.wvu.PrintArea" localSheetId="50" hidden="1">'6.2 Network Assets'!$A$1:$T$117</definedName>
    <definedName name="Z_CE066BD8_0FDF_4A69_A83A_AA53661F8FEE_.wvu.PrintArea" localSheetId="51" hidden="1">'6.3 Capacity&amp;Storage Asset '!$A$1:$H$68</definedName>
    <definedName name="Z_CE066BD8_0FDF_4A69_A83A_AA53661F8FEE_.wvu.PrintArea" localSheetId="52" hidden="1">'6.4 Capacity &amp; Demand Data '!$A$1:$N$36</definedName>
    <definedName name="Z_CE066BD8_0FDF_4A69_A83A_AA53661F8FEE_.wvu.PrintArea" localSheetId="53" hidden="1">'6.5 Capacity Output Data'!$A$1:$M$26</definedName>
    <definedName name="Z_CE066BD8_0FDF_4A69_A83A_AA53661F8FEE_.wvu.PrintArea" localSheetId="54" hidden="1">'6.6 MEAV'!$A$1:$D$78</definedName>
    <definedName name="Z_CE066BD8_0FDF_4A69_A83A_AA53661F8FEE_.wvu.PrintArea" localSheetId="55" hidden="1">'7.1 Safety Outputs'!$A$1:$I$101</definedName>
    <definedName name="Z_CE066BD8_0FDF_4A69_A83A_AA53661F8FEE_.wvu.PrintArea" localSheetId="64" hidden="1">'7.10 Network Innovation Allowan'!$A$1:$J$66</definedName>
    <definedName name="Z_CE066BD8_0FDF_4A69_A83A_AA53661F8FEE_.wvu.PrintArea" localSheetId="65" hidden="1">'7.11 Network Innovation Competi'!$A$1:$C$58</definedName>
    <definedName name="Z_CE066BD8_0FDF_4A69_A83A_AA53661F8FEE_.wvu.PrintArea" localSheetId="66" hidden="1">'8.1 Customer Complaints'!$A$1:$AA$26</definedName>
    <definedName name="Z_CE066BD8_0FDF_4A69_A83A_AA53661F8FEE_.wvu.PrintArea" localSheetId="68" hidden="1">'8.3 Guaranteed Standards '!$A$1:$O$260</definedName>
    <definedName name="Z_CE066BD8_0FDF_4A69_A83A_AA53661F8FEE_.wvu.PrintArea" localSheetId="70" hidden="1">'8.5 3rd party &amp; water summary '!$A$1:$P$131</definedName>
    <definedName name="Z_CE066BD8_0FDF_4A69_A83A_AA53661F8FEE_.wvu.PrintArea" localSheetId="2" hidden="1">Index!$A$1:$H$109</definedName>
    <definedName name="Z_CE066BD8_0FDF_4A69_A83A_AA53661F8FEE_.wvu.Rows" localSheetId="7" hidden="1">'1.6  Disposals'!$957:$1048576,'1.6  Disposals'!$65:$951</definedName>
    <definedName name="Z_CE066BD8_0FDF_4A69_A83A_AA53661F8FEE_.wvu.Rows" localSheetId="17" hidden="1">'3.3 FCO Resource Utilisation'!$32:$32</definedName>
    <definedName name="Z_CE066BD8_0FDF_4A69_A83A_AA53661F8FEE_.wvu.Rows" localSheetId="54" hidden="1">'6.6 MEAV'!$14:$14</definedName>
    <definedName name="Z_CE066BD8_0FDF_4A69_A83A_AA53661F8FEE_.wvu.Rows" localSheetId="3" hidden="1">'Changes Log'!$241:$1048576,'Changes Log'!$226:$226</definedName>
    <definedName name="Z_CE066BD8_0FDF_4A69_A83A_AA53661F8FEE_.wvu.Rows" localSheetId="2" hidden="1">Index!$176:$1048576,Index!$110:$157</definedName>
    <definedName name="Z_DA304C26_A3DA_4A7B_9A64_707BB52AC343_.wvu.PrintArea" localSheetId="23" hidden="1">'3.10 Land remediation REVISED'!$B$1:$C$4</definedName>
    <definedName name="Z_DA304C26_A3DA_4A7B_9A64_707BB52AC343_.wvu.PrintArea" localSheetId="22" hidden="1">'3.9 LP Gasholders'!$B$1:$D$9</definedName>
  </definedNames>
  <calcPr calcId="162913"/>
  <customWorkbookViews>
    <customWorkbookView name="Matt Carr - Personal View" guid="{CE066BD8-0FDF-4A69-A83A-AA53661F8FEE}" mergeInterval="0" personalView="1" maximized="1" windowWidth="1362" windowHeight="543" tabRatio="944" activeSheetId="76"/>
    <customWorkbookView name="Ashwika Parmar - Personal View" guid="{97003408-5582-4B4E-BE5D-0A5F17467E22}" mergeInterval="0" personalView="1" maximized="1" windowWidth="1276" windowHeight="809" tabRatio="832" activeSheetId="24"/>
    <customWorkbookView name="National Grid - Personal View" guid="{19FDD237-8F16-4F3B-A94F-90481855813E}" mergeInterval="0" personalView="1" maximized="1" windowWidth="1276" windowHeight="799" tabRatio="892" activeSheetId="25" showComments="commIndAndComment"/>
  </customWorkbookViews>
</workbook>
</file>

<file path=xl/calcChain.xml><?xml version="1.0" encoding="utf-8"?>
<calcChain xmlns="http://schemas.openxmlformats.org/spreadsheetml/2006/main">
  <c r="E48" i="21" l="1"/>
  <c r="A2" i="69" l="1"/>
  <c r="A3" i="69"/>
  <c r="AH34" i="60"/>
  <c r="J33" i="80"/>
  <c r="J31" i="80"/>
  <c r="J19" i="80"/>
  <c r="J241" i="80"/>
  <c r="J232" i="80"/>
  <c r="J230" i="80"/>
  <c r="J224" i="80"/>
  <c r="J57" i="80"/>
  <c r="J55" i="80"/>
  <c r="J257" i="80"/>
  <c r="J255" i="80"/>
  <c r="J249" i="80"/>
  <c r="J45" i="80"/>
  <c r="L256" i="80"/>
  <c r="L231" i="80"/>
  <c r="L216" i="80"/>
  <c r="L75" i="80"/>
  <c r="L43" i="80"/>
  <c r="L44" i="80"/>
  <c r="L54" i="80"/>
  <c r="L56" i="80"/>
  <c r="L30" i="80"/>
  <c r="L18" i="80"/>
  <c r="L32" i="80"/>
  <c r="L260" i="80"/>
  <c r="L214" i="80"/>
  <c r="D15" i="12"/>
  <c r="C15" i="12"/>
  <c r="D46" i="12"/>
  <c r="C46" i="12"/>
  <c r="D29" i="12"/>
  <c r="H41" i="56"/>
  <c r="G41" i="56"/>
  <c r="E41" i="56"/>
  <c r="D41" i="56"/>
  <c r="F41" i="56"/>
  <c r="F40" i="56"/>
  <c r="F39" i="56"/>
  <c r="F38" i="56"/>
  <c r="H37" i="56"/>
  <c r="G37" i="56"/>
  <c r="E37" i="56"/>
  <c r="D37" i="56"/>
  <c r="F37" i="56"/>
  <c r="F36" i="56"/>
  <c r="F35" i="56"/>
  <c r="F34" i="56"/>
  <c r="Q123" i="39"/>
  <c r="Q122" i="39"/>
  <c r="Q121" i="39"/>
  <c r="Q120" i="39"/>
  <c r="Q119" i="39"/>
  <c r="Q118" i="39"/>
  <c r="Q117" i="39"/>
  <c r="L118" i="39"/>
  <c r="L119" i="39"/>
  <c r="L120" i="39"/>
  <c r="L121" i="39"/>
  <c r="L122" i="39"/>
  <c r="L123" i="39"/>
  <c r="L117" i="39"/>
  <c r="I13" i="57"/>
  <c r="F15" i="22"/>
  <c r="H76" i="36"/>
  <c r="I76" i="36"/>
  <c r="J76" i="36"/>
  <c r="K76" i="36"/>
  <c r="L76" i="36"/>
  <c r="M76" i="36"/>
  <c r="N76" i="36"/>
  <c r="O76" i="36"/>
  <c r="P76" i="36"/>
  <c r="Q76" i="36"/>
  <c r="R76" i="36"/>
  <c r="G76" i="36"/>
  <c r="H69" i="36"/>
  <c r="I69" i="36"/>
  <c r="J69" i="36"/>
  <c r="K69" i="36"/>
  <c r="L69" i="36"/>
  <c r="M69" i="36"/>
  <c r="N69" i="36"/>
  <c r="O69" i="36"/>
  <c r="P69" i="36"/>
  <c r="Q69" i="36"/>
  <c r="R69" i="36"/>
  <c r="G69" i="36"/>
  <c r="H62" i="36"/>
  <c r="I62" i="36"/>
  <c r="J62" i="36"/>
  <c r="K62" i="36"/>
  <c r="L62" i="36"/>
  <c r="M62" i="36"/>
  <c r="N62" i="36"/>
  <c r="O62" i="36"/>
  <c r="P62" i="36"/>
  <c r="Q62" i="36"/>
  <c r="R62" i="36"/>
  <c r="G62" i="36"/>
  <c r="H55" i="36"/>
  <c r="I55" i="36"/>
  <c r="J55" i="36"/>
  <c r="K55" i="36"/>
  <c r="L55" i="36"/>
  <c r="M55" i="36"/>
  <c r="N55" i="36"/>
  <c r="O55" i="36"/>
  <c r="P55" i="36"/>
  <c r="Q55" i="36"/>
  <c r="R55" i="36"/>
  <c r="G55" i="36"/>
  <c r="H48" i="36"/>
  <c r="I48" i="36"/>
  <c r="J48" i="36"/>
  <c r="K48" i="36"/>
  <c r="L48" i="36"/>
  <c r="M48" i="36"/>
  <c r="N48" i="36"/>
  <c r="O48" i="36"/>
  <c r="P48" i="36"/>
  <c r="Q48" i="36"/>
  <c r="R48" i="36"/>
  <c r="G48" i="36"/>
  <c r="S74" i="36"/>
  <c r="S72" i="36"/>
  <c r="S67" i="36"/>
  <c r="S65" i="36"/>
  <c r="S60" i="36"/>
  <c r="S58" i="36"/>
  <c r="S53" i="36"/>
  <c r="S51" i="36"/>
  <c r="S46" i="36"/>
  <c r="S44" i="36"/>
  <c r="S39" i="36"/>
  <c r="S37" i="36"/>
  <c r="S32" i="36"/>
  <c r="S30" i="36"/>
  <c r="S25" i="36"/>
  <c r="S23" i="36"/>
  <c r="S18" i="36"/>
  <c r="S16" i="36"/>
  <c r="S11" i="36"/>
  <c r="G12" i="36"/>
  <c r="H41" i="36"/>
  <c r="I41" i="36"/>
  <c r="J41" i="36"/>
  <c r="K41" i="36"/>
  <c r="L41" i="36"/>
  <c r="M41" i="36"/>
  <c r="N41" i="36"/>
  <c r="O41" i="36"/>
  <c r="P41" i="36"/>
  <c r="Q41" i="36"/>
  <c r="R41" i="36"/>
  <c r="G41" i="36"/>
  <c r="H34" i="36"/>
  <c r="I34" i="36"/>
  <c r="J34" i="36"/>
  <c r="K34" i="36"/>
  <c r="L34" i="36"/>
  <c r="M34" i="36"/>
  <c r="N34" i="36"/>
  <c r="O34" i="36"/>
  <c r="P34" i="36"/>
  <c r="Q34" i="36"/>
  <c r="R34" i="36"/>
  <c r="G34" i="36"/>
  <c r="H27" i="36"/>
  <c r="I27" i="36"/>
  <c r="J27" i="36"/>
  <c r="K27" i="36"/>
  <c r="L27" i="36"/>
  <c r="M27" i="36"/>
  <c r="N27" i="36"/>
  <c r="O27" i="36"/>
  <c r="P27" i="36"/>
  <c r="Q27" i="36"/>
  <c r="R27" i="36"/>
  <c r="G27" i="36"/>
  <c r="H20" i="36"/>
  <c r="I20" i="36"/>
  <c r="J20" i="36"/>
  <c r="K20" i="36"/>
  <c r="L20" i="36"/>
  <c r="M20" i="36"/>
  <c r="N20" i="36"/>
  <c r="O20" i="36"/>
  <c r="P20" i="36"/>
  <c r="Q20" i="36"/>
  <c r="R20" i="36"/>
  <c r="G20" i="36"/>
  <c r="S76" i="36"/>
  <c r="S20" i="36"/>
  <c r="S27" i="36"/>
  <c r="S34" i="36"/>
  <c r="S41" i="36"/>
  <c r="H13" i="36"/>
  <c r="I13" i="36"/>
  <c r="J13" i="36"/>
  <c r="K13" i="36"/>
  <c r="L13" i="36"/>
  <c r="M13" i="36"/>
  <c r="N13" i="36"/>
  <c r="O13" i="36"/>
  <c r="P13" i="36"/>
  <c r="Q13" i="36"/>
  <c r="R13" i="36"/>
  <c r="G13" i="36"/>
  <c r="S13" i="36"/>
  <c r="I46" i="83"/>
  <c r="C46" i="86"/>
  <c r="J46" i="83"/>
  <c r="K25" i="82"/>
  <c r="K15" i="82"/>
  <c r="B48" i="67"/>
  <c r="B47" i="67"/>
  <c r="F16" i="50"/>
  <c r="P49" i="44"/>
  <c r="O49" i="44"/>
  <c r="L49" i="44"/>
  <c r="K49" i="44"/>
  <c r="D49" i="44"/>
  <c r="E49" i="44"/>
  <c r="C49" i="44"/>
  <c r="D11" i="89"/>
  <c r="A2" i="89"/>
  <c r="A1" i="89"/>
  <c r="D38" i="89"/>
  <c r="D36" i="89"/>
  <c r="D34" i="89"/>
  <c r="D33" i="89"/>
  <c r="D32" i="89"/>
  <c r="D30" i="89"/>
  <c r="D29" i="89"/>
  <c r="D28" i="89"/>
  <c r="D27" i="89"/>
  <c r="D25" i="89"/>
  <c r="D24" i="89"/>
  <c r="J212" i="80"/>
  <c r="J213" i="80"/>
  <c r="J211" i="80"/>
  <c r="D22" i="89"/>
  <c r="J80" i="80"/>
  <c r="J96" i="80"/>
  <c r="J112" i="80"/>
  <c r="D21" i="89"/>
  <c r="D19" i="89"/>
  <c r="D18" i="89"/>
  <c r="D17" i="89"/>
  <c r="D16" i="89"/>
  <c r="D13" i="89"/>
  <c r="D10" i="89"/>
  <c r="D12" i="89"/>
  <c r="D9" i="89"/>
  <c r="D6" i="89"/>
  <c r="D7" i="89"/>
  <c r="C20" i="88"/>
  <c r="D20" i="88"/>
  <c r="E20" i="88"/>
  <c r="F19" i="88"/>
  <c r="F37" i="5"/>
  <c r="G37" i="5"/>
  <c r="K96" i="69"/>
  <c r="I96" i="69"/>
  <c r="H96" i="69"/>
  <c r="G96" i="69"/>
  <c r="F96" i="69"/>
  <c r="AI95" i="69"/>
  <c r="W95" i="69"/>
  <c r="J95" i="69"/>
  <c r="AI94" i="69"/>
  <c r="W94" i="69"/>
  <c r="J94" i="69"/>
  <c r="AI93" i="69"/>
  <c r="W93" i="69"/>
  <c r="J93" i="69"/>
  <c r="AI92" i="69"/>
  <c r="W92" i="69"/>
  <c r="J92" i="69"/>
  <c r="AI91" i="69"/>
  <c r="W91" i="69"/>
  <c r="J91" i="69"/>
  <c r="AI90" i="69"/>
  <c r="W90" i="69"/>
  <c r="J90" i="69"/>
  <c r="AI89" i="69"/>
  <c r="W89" i="69"/>
  <c r="J89" i="69"/>
  <c r="AI88" i="69"/>
  <c r="W88" i="69"/>
  <c r="J88" i="69"/>
  <c r="AI87" i="69"/>
  <c r="W87" i="69"/>
  <c r="J87" i="69"/>
  <c r="AI86" i="69"/>
  <c r="W86" i="69"/>
  <c r="J86" i="69"/>
  <c r="AI85" i="69"/>
  <c r="W85" i="69"/>
  <c r="J85" i="69"/>
  <c r="AI84" i="69"/>
  <c r="W84" i="69"/>
  <c r="J84" i="69"/>
  <c r="AI83" i="69"/>
  <c r="W83" i="69"/>
  <c r="J83" i="69"/>
  <c r="AI82" i="69"/>
  <c r="W82" i="69"/>
  <c r="J82" i="69"/>
  <c r="AI81" i="69"/>
  <c r="W81" i="69"/>
  <c r="J81" i="69"/>
  <c r="AI80" i="69"/>
  <c r="W80" i="69"/>
  <c r="J80" i="69"/>
  <c r="AI79" i="69"/>
  <c r="W79" i="69"/>
  <c r="J79" i="69"/>
  <c r="AI78" i="69"/>
  <c r="W78" i="69"/>
  <c r="J78" i="69"/>
  <c r="J96" i="69"/>
  <c r="K72" i="69"/>
  <c r="I72" i="69"/>
  <c r="H72" i="69"/>
  <c r="G72" i="69"/>
  <c r="F72" i="69"/>
  <c r="AI71" i="69"/>
  <c r="W71" i="69"/>
  <c r="J71" i="69"/>
  <c r="AI70" i="69"/>
  <c r="W70" i="69"/>
  <c r="J70" i="69"/>
  <c r="AI69" i="69"/>
  <c r="W69" i="69"/>
  <c r="J69" i="69"/>
  <c r="AI68" i="69"/>
  <c r="W68" i="69"/>
  <c r="J68" i="69"/>
  <c r="AI67" i="69"/>
  <c r="W67" i="69"/>
  <c r="J67" i="69"/>
  <c r="AI66" i="69"/>
  <c r="W66" i="69"/>
  <c r="J66" i="69"/>
  <c r="AI65" i="69"/>
  <c r="W65" i="69"/>
  <c r="J65" i="69"/>
  <c r="AI64" i="69"/>
  <c r="W64" i="69"/>
  <c r="J64" i="69"/>
  <c r="AI63" i="69"/>
  <c r="W63" i="69"/>
  <c r="J63" i="69"/>
  <c r="AI62" i="69"/>
  <c r="W62" i="69"/>
  <c r="J62" i="69"/>
  <c r="AI61" i="69"/>
  <c r="W61" i="69"/>
  <c r="J61" i="69"/>
  <c r="AI60" i="69"/>
  <c r="W60" i="69"/>
  <c r="J60" i="69"/>
  <c r="AI59" i="69"/>
  <c r="W59" i="69"/>
  <c r="J59" i="69"/>
  <c r="AI58" i="69"/>
  <c r="W58" i="69"/>
  <c r="J58" i="69"/>
  <c r="AI57" i="69"/>
  <c r="W57" i="69"/>
  <c r="J57" i="69"/>
  <c r="AI56" i="69"/>
  <c r="W56" i="69"/>
  <c r="J56" i="69"/>
  <c r="AI55" i="69"/>
  <c r="W55" i="69"/>
  <c r="J55" i="69"/>
  <c r="AI54" i="69"/>
  <c r="W54" i="69"/>
  <c r="J54" i="69"/>
  <c r="J72" i="69"/>
  <c r="K49" i="69"/>
  <c r="I49" i="69"/>
  <c r="H49" i="69"/>
  <c r="G49" i="69"/>
  <c r="F49" i="69"/>
  <c r="AI48" i="69"/>
  <c r="W48" i="69"/>
  <c r="J48" i="69"/>
  <c r="AI47" i="69"/>
  <c r="W47" i="69"/>
  <c r="J47" i="69"/>
  <c r="AI46" i="69"/>
  <c r="W46" i="69"/>
  <c r="J46" i="69"/>
  <c r="AI45" i="69"/>
  <c r="W45" i="69"/>
  <c r="J45" i="69"/>
  <c r="AI44" i="69"/>
  <c r="W44" i="69"/>
  <c r="J44" i="69"/>
  <c r="AI43" i="69"/>
  <c r="W43" i="69"/>
  <c r="J43" i="69"/>
  <c r="AI42" i="69"/>
  <c r="W42" i="69"/>
  <c r="J42" i="69"/>
  <c r="AI41" i="69"/>
  <c r="W41" i="69"/>
  <c r="J41" i="69"/>
  <c r="AI40" i="69"/>
  <c r="W40" i="69"/>
  <c r="J40" i="69"/>
  <c r="AI39" i="69"/>
  <c r="W39" i="69"/>
  <c r="J39" i="69"/>
  <c r="AI38" i="69"/>
  <c r="W38" i="69"/>
  <c r="J38" i="69"/>
  <c r="AI37" i="69"/>
  <c r="W37" i="69"/>
  <c r="J37" i="69"/>
  <c r="AI36" i="69"/>
  <c r="W36" i="69"/>
  <c r="J36" i="69"/>
  <c r="AI35" i="69"/>
  <c r="W35" i="69"/>
  <c r="J35" i="69"/>
  <c r="AI34" i="69"/>
  <c r="W34" i="69"/>
  <c r="J34" i="69"/>
  <c r="AI33" i="69"/>
  <c r="W33" i="69"/>
  <c r="J33" i="69"/>
  <c r="AI32" i="69"/>
  <c r="W32" i="69"/>
  <c r="J32" i="69"/>
  <c r="AI31" i="69"/>
  <c r="W31" i="69"/>
  <c r="J31" i="69"/>
  <c r="J49" i="69"/>
  <c r="K26" i="69"/>
  <c r="I26" i="69"/>
  <c r="H26" i="69"/>
  <c r="G26" i="69"/>
  <c r="F26" i="69"/>
  <c r="AI25" i="69"/>
  <c r="W25" i="69"/>
  <c r="J25" i="69"/>
  <c r="AI24" i="69"/>
  <c r="W24" i="69"/>
  <c r="J24" i="69"/>
  <c r="AI23" i="69"/>
  <c r="W23" i="69"/>
  <c r="J23" i="69"/>
  <c r="AI22" i="69"/>
  <c r="W22" i="69"/>
  <c r="J22" i="69"/>
  <c r="AI21" i="69"/>
  <c r="W21" i="69"/>
  <c r="J21" i="69"/>
  <c r="AI20" i="69"/>
  <c r="W20" i="69"/>
  <c r="J20" i="69"/>
  <c r="AI19" i="69"/>
  <c r="W19" i="69"/>
  <c r="J19" i="69"/>
  <c r="AI18" i="69"/>
  <c r="W18" i="69"/>
  <c r="J18" i="69"/>
  <c r="AI17" i="69"/>
  <c r="W17" i="69"/>
  <c r="J17" i="69"/>
  <c r="AI16" i="69"/>
  <c r="W16" i="69"/>
  <c r="J16" i="69"/>
  <c r="AI15" i="69"/>
  <c r="W15" i="69"/>
  <c r="J15" i="69"/>
  <c r="AI14" i="69"/>
  <c r="W14" i="69"/>
  <c r="J14" i="69"/>
  <c r="AI13" i="69"/>
  <c r="W13" i="69"/>
  <c r="J13" i="69"/>
  <c r="AI12" i="69"/>
  <c r="W12" i="69"/>
  <c r="J12" i="69"/>
  <c r="AI11" i="69"/>
  <c r="W11" i="69"/>
  <c r="J11" i="69"/>
  <c r="AI10" i="69"/>
  <c r="W10" i="69"/>
  <c r="J10" i="69"/>
  <c r="AI9" i="69"/>
  <c r="W9" i="69"/>
  <c r="J9" i="69"/>
  <c r="AI8" i="69"/>
  <c r="W8" i="69"/>
  <c r="J8" i="69"/>
  <c r="J26" i="69"/>
  <c r="T23" i="39"/>
  <c r="S23" i="39"/>
  <c r="R23" i="39"/>
  <c r="Q23" i="39"/>
  <c r="O23" i="39"/>
  <c r="N23" i="39"/>
  <c r="M23" i="39"/>
  <c r="L23" i="39"/>
  <c r="J23" i="39"/>
  <c r="I23" i="39"/>
  <c r="H23" i="39"/>
  <c r="G23" i="39"/>
  <c r="L25" i="39"/>
  <c r="T24" i="39"/>
  <c r="S24" i="39"/>
  <c r="R24" i="39"/>
  <c r="O24" i="39"/>
  <c r="N24" i="39"/>
  <c r="M24" i="39"/>
  <c r="G216" i="74"/>
  <c r="G215" i="74"/>
  <c r="G214" i="74"/>
  <c r="G213" i="74"/>
  <c r="G212" i="74"/>
  <c r="G211" i="74"/>
  <c r="G210" i="74"/>
  <c r="G209" i="74"/>
  <c r="W90" i="27"/>
  <c r="F34" i="22"/>
  <c r="F33" i="22"/>
  <c r="B45" i="67"/>
  <c r="B9" i="88"/>
  <c r="A1" i="88"/>
  <c r="F91" i="88"/>
  <c r="F99" i="88"/>
  <c r="F103" i="88"/>
  <c r="F71" i="88"/>
  <c r="F84" i="88"/>
  <c r="F102" i="88"/>
  <c r="E43" i="88"/>
  <c r="D43" i="88"/>
  <c r="C43" i="88"/>
  <c r="F42" i="88"/>
  <c r="F41" i="88"/>
  <c r="F40" i="88"/>
  <c r="F39" i="88"/>
  <c r="F38" i="88"/>
  <c r="F37" i="88"/>
  <c r="F36" i="88"/>
  <c r="F43" i="88"/>
  <c r="F18" i="88"/>
  <c r="F17" i="88"/>
  <c r="F16" i="88"/>
  <c r="F15" i="88"/>
  <c r="F14" i="88"/>
  <c r="F13" i="88"/>
  <c r="F12" i="88"/>
  <c r="C18" i="86"/>
  <c r="B9" i="86"/>
  <c r="A1" i="86"/>
  <c r="C40" i="86"/>
  <c r="C44" i="86"/>
  <c r="C21" i="86"/>
  <c r="C43" i="86"/>
  <c r="G35" i="83"/>
  <c r="H35" i="83"/>
  <c r="I35" i="83"/>
  <c r="J35" i="83"/>
  <c r="K35" i="83"/>
  <c r="L35" i="83"/>
  <c r="F25" i="83"/>
  <c r="G25" i="83"/>
  <c r="H25" i="83"/>
  <c r="I25" i="83"/>
  <c r="J25" i="83"/>
  <c r="K25" i="83"/>
  <c r="L25" i="83"/>
  <c r="D43" i="5"/>
  <c r="A1" i="83"/>
  <c r="F35" i="83"/>
  <c r="E35" i="83"/>
  <c r="E25" i="83"/>
  <c r="H30" i="60"/>
  <c r="H32" i="60"/>
  <c r="P31" i="60"/>
  <c r="P32" i="60"/>
  <c r="K31" i="60"/>
  <c r="K32" i="60"/>
  <c r="AD29" i="60"/>
  <c r="Y29" i="60"/>
  <c r="T29" i="60"/>
  <c r="T32" i="60"/>
  <c r="O29" i="60"/>
  <c r="J29" i="60"/>
  <c r="AD28" i="60"/>
  <c r="Y28" i="60"/>
  <c r="S28" i="60"/>
  <c r="S32" i="60"/>
  <c r="O28" i="60"/>
  <c r="O32" i="60"/>
  <c r="J28" i="60"/>
  <c r="G28" i="60"/>
  <c r="G32" i="60"/>
  <c r="AD27" i="60"/>
  <c r="Y27" i="60"/>
  <c r="S27" i="60"/>
  <c r="O27" i="60"/>
  <c r="J27" i="60"/>
  <c r="G26" i="60"/>
  <c r="AH26" i="60"/>
  <c r="AD25" i="60"/>
  <c r="Y25" i="60"/>
  <c r="F25" i="60"/>
  <c r="F32" i="60"/>
  <c r="Y32" i="60"/>
  <c r="AH28" i="60"/>
  <c r="F29" i="22"/>
  <c r="AH27" i="60"/>
  <c r="AH29" i="60"/>
  <c r="F30" i="22"/>
  <c r="AD32" i="60"/>
  <c r="J32" i="60"/>
  <c r="AH25" i="60"/>
  <c r="F34" i="5"/>
  <c r="D13" i="22"/>
  <c r="E13" i="22"/>
  <c r="F13" i="22"/>
  <c r="D14" i="22"/>
  <c r="E14" i="22"/>
  <c r="F14" i="22"/>
  <c r="D15" i="22"/>
  <c r="E15" i="22"/>
  <c r="D18" i="22"/>
  <c r="E18" i="22"/>
  <c r="D19" i="22"/>
  <c r="E19" i="22"/>
  <c r="F19" i="22"/>
  <c r="D20" i="22"/>
  <c r="E20" i="22"/>
  <c r="D21" i="22"/>
  <c r="E21" i="22"/>
  <c r="F21" i="22"/>
  <c r="D22" i="22"/>
  <c r="E22" i="22"/>
  <c r="F22" i="22"/>
  <c r="D23" i="22"/>
  <c r="E23" i="22"/>
  <c r="F23" i="22"/>
  <c r="D24" i="22"/>
  <c r="E24" i="22"/>
  <c r="F24" i="22"/>
  <c r="D25" i="22"/>
  <c r="E25" i="22"/>
  <c r="F25" i="22"/>
  <c r="D28" i="22"/>
  <c r="E28" i="22"/>
  <c r="F28" i="22"/>
  <c r="D29" i="22"/>
  <c r="E29" i="22"/>
  <c r="D30" i="22"/>
  <c r="E30" i="22"/>
  <c r="D31" i="22"/>
  <c r="E31" i="22"/>
  <c r="D32" i="22"/>
  <c r="E32" i="22"/>
  <c r="D33" i="22"/>
  <c r="E33" i="22"/>
  <c r="D34" i="22"/>
  <c r="E34" i="22"/>
  <c r="J23" i="24"/>
  <c r="J24" i="24"/>
  <c r="C25" i="24"/>
  <c r="D25" i="24"/>
  <c r="E25" i="24"/>
  <c r="F25" i="24"/>
  <c r="G25" i="24"/>
  <c r="H25" i="24"/>
  <c r="I25" i="24"/>
  <c r="B25" i="24"/>
  <c r="J25" i="24"/>
  <c r="C23" i="48"/>
  <c r="C17" i="48"/>
  <c r="H186" i="39"/>
  <c r="G35" i="5"/>
  <c r="F36" i="5"/>
  <c r="B12" i="25"/>
  <c r="E125" i="24"/>
  <c r="E124" i="24"/>
  <c r="E123" i="24"/>
  <c r="E122" i="24"/>
  <c r="E121" i="24"/>
  <c r="D91" i="24"/>
  <c r="B68" i="24"/>
  <c r="C68" i="24"/>
  <c r="D68" i="24"/>
  <c r="C40" i="24"/>
  <c r="D40" i="24"/>
  <c r="D39" i="24"/>
  <c r="D14" i="24"/>
  <c r="D15" i="24"/>
  <c r="E39" i="23"/>
  <c r="E57" i="23"/>
  <c r="E58" i="23"/>
  <c r="E62" i="23"/>
  <c r="E63" i="23"/>
  <c r="B25" i="23"/>
  <c r="D12" i="23"/>
  <c r="D13" i="23"/>
  <c r="S71" i="22"/>
  <c r="D12" i="21"/>
  <c r="D13" i="21"/>
  <c r="D14" i="21"/>
  <c r="D15" i="21"/>
  <c r="D16" i="21"/>
  <c r="D17" i="21"/>
  <c r="D18" i="21"/>
  <c r="D20" i="21"/>
  <c r="D21" i="21"/>
  <c r="D22" i="21"/>
  <c r="D24" i="21"/>
  <c r="D25" i="21"/>
  <c r="D26" i="21"/>
  <c r="D27" i="21"/>
  <c r="D28" i="21"/>
  <c r="D29" i="21"/>
  <c r="D30" i="21"/>
  <c r="D32" i="21"/>
  <c r="D34" i="21"/>
  <c r="D33" i="21"/>
  <c r="D36" i="21"/>
  <c r="D39" i="21"/>
  <c r="D40" i="21"/>
  <c r="D41" i="21"/>
  <c r="D42" i="21"/>
  <c r="D47" i="21"/>
  <c r="D48" i="21"/>
  <c r="D49" i="21"/>
  <c r="D50" i="21"/>
  <c r="D51" i="21"/>
  <c r="D43" i="21"/>
  <c r="C15" i="25"/>
  <c r="B15" i="25"/>
  <c r="D14" i="23"/>
  <c r="E12" i="23"/>
  <c r="D23" i="21"/>
  <c r="D52" i="21"/>
  <c r="D31" i="21"/>
  <c r="D35" i="21"/>
  <c r="D37" i="21"/>
  <c r="D44" i="21"/>
  <c r="D54" i="21"/>
  <c r="D19" i="21"/>
  <c r="I46" i="12"/>
  <c r="H46" i="12"/>
  <c r="B29" i="71"/>
  <c r="B28" i="71"/>
  <c r="B27" i="71"/>
  <c r="V97" i="27"/>
  <c r="X97" i="27"/>
  <c r="H97" i="27"/>
  <c r="N97" i="27"/>
  <c r="V96" i="27"/>
  <c r="X96" i="27"/>
  <c r="H96" i="27"/>
  <c r="N96" i="27"/>
  <c r="V95" i="27"/>
  <c r="X95" i="27"/>
  <c r="H95" i="27"/>
  <c r="N95" i="27"/>
  <c r="V94" i="27"/>
  <c r="X94" i="27"/>
  <c r="H94" i="27"/>
  <c r="N94" i="27"/>
  <c r="V99" i="27"/>
  <c r="X99" i="27"/>
  <c r="H99" i="27"/>
  <c r="N99" i="27"/>
  <c r="V98" i="27"/>
  <c r="X98" i="27"/>
  <c r="Z98" i="27"/>
  <c r="AE98" i="27"/>
  <c r="H98" i="27"/>
  <c r="N98" i="27"/>
  <c r="V101" i="27"/>
  <c r="X101" i="27"/>
  <c r="H101" i="27"/>
  <c r="N101" i="27"/>
  <c r="V100" i="27"/>
  <c r="X100" i="27"/>
  <c r="H100" i="27"/>
  <c r="N100" i="27"/>
  <c r="Z99" i="27"/>
  <c r="AE99" i="27"/>
  <c r="Z95" i="27"/>
  <c r="AE95" i="27"/>
  <c r="Z96" i="27"/>
  <c r="AE96" i="27"/>
  <c r="Z97" i="27"/>
  <c r="AE97" i="27"/>
  <c r="Z94" i="27"/>
  <c r="AE94" i="27"/>
  <c r="Z101" i="27"/>
  <c r="AE101" i="27"/>
  <c r="Z100" i="27"/>
  <c r="AE100" i="27"/>
  <c r="D99" i="44"/>
  <c r="C99" i="44"/>
  <c r="I26" i="68"/>
  <c r="I27" i="68"/>
  <c r="I28" i="68"/>
  <c r="I29" i="68"/>
  <c r="I25" i="68"/>
  <c r="H26" i="68"/>
  <c r="H27" i="68"/>
  <c r="H28" i="68"/>
  <c r="H29" i="68"/>
  <c r="H25" i="68"/>
  <c r="I86" i="48"/>
  <c r="H86" i="48"/>
  <c r="E86" i="48"/>
  <c r="D86" i="48"/>
  <c r="F63" i="48"/>
  <c r="F85" i="48"/>
  <c r="J85"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F57" i="48"/>
  <c r="F58" i="48"/>
  <c r="F59" i="48"/>
  <c r="F60" i="48"/>
  <c r="F61" i="48"/>
  <c r="F62" i="48"/>
  <c r="F64" i="48"/>
  <c r="F65" i="48"/>
  <c r="F66" i="48"/>
  <c r="F67" i="48"/>
  <c r="F68" i="48"/>
  <c r="F69" i="48"/>
  <c r="F70" i="48"/>
  <c r="F71" i="48"/>
  <c r="F72" i="48"/>
  <c r="F73" i="48"/>
  <c r="F74" i="48"/>
  <c r="F75" i="48"/>
  <c r="F76" i="48"/>
  <c r="F77" i="48"/>
  <c r="F78" i="48"/>
  <c r="F79" i="48"/>
  <c r="F80" i="48"/>
  <c r="F81" i="48"/>
  <c r="F82" i="48"/>
  <c r="F83" i="48"/>
  <c r="F84" i="48"/>
  <c r="E94" i="44"/>
  <c r="H94" i="44"/>
  <c r="E95" i="44"/>
  <c r="H95" i="44"/>
  <c r="E96" i="44"/>
  <c r="H96" i="44"/>
  <c r="E97" i="44"/>
  <c r="H97" i="44"/>
  <c r="E98" i="44"/>
  <c r="H98" i="44"/>
  <c r="E84" i="44"/>
  <c r="H84" i="44"/>
  <c r="E85" i="44"/>
  <c r="H85" i="44"/>
  <c r="E86" i="44"/>
  <c r="H86" i="44"/>
  <c r="E87" i="44"/>
  <c r="H87" i="44"/>
  <c r="E88" i="44"/>
  <c r="H88" i="44"/>
  <c r="E89" i="44"/>
  <c r="H89" i="44"/>
  <c r="E90" i="44"/>
  <c r="H90" i="44"/>
  <c r="E91" i="44"/>
  <c r="H91" i="44"/>
  <c r="E92" i="44"/>
  <c r="H92" i="44"/>
  <c r="E93" i="44"/>
  <c r="H93" i="44"/>
  <c r="Q39" i="44"/>
  <c r="Q40" i="44"/>
  <c r="Q41" i="44"/>
  <c r="Q42" i="44"/>
  <c r="Q43" i="44"/>
  <c r="Q44" i="44"/>
  <c r="Q45" i="44"/>
  <c r="Q46" i="44"/>
  <c r="Q47" i="44"/>
  <c r="Q48" i="44"/>
  <c r="M39" i="44"/>
  <c r="M40" i="44"/>
  <c r="M41" i="44"/>
  <c r="M42" i="44"/>
  <c r="M43" i="44"/>
  <c r="M44" i="44"/>
  <c r="M45" i="44"/>
  <c r="M46" i="44"/>
  <c r="M47" i="44"/>
  <c r="M48" i="44"/>
  <c r="E39" i="44"/>
  <c r="E40" i="44"/>
  <c r="E41" i="44"/>
  <c r="E42" i="44"/>
  <c r="E43" i="44"/>
  <c r="E44" i="44"/>
  <c r="E45" i="44"/>
  <c r="E46" i="44"/>
  <c r="E47" i="44"/>
  <c r="E48" i="44"/>
  <c r="B83" i="23"/>
  <c r="H40" i="23"/>
  <c r="B40" i="23"/>
  <c r="I40" i="23"/>
  <c r="D40" i="23"/>
  <c r="F40" i="23"/>
  <c r="C40" i="23"/>
  <c r="G40" i="23"/>
  <c r="E40" i="23"/>
  <c r="A1" i="12"/>
  <c r="A1" i="21"/>
  <c r="A1" i="22"/>
  <c r="A1" i="23"/>
  <c r="A1" i="24"/>
  <c r="A1" i="25"/>
  <c r="A1" i="26"/>
  <c r="A1" i="27"/>
  <c r="A1" i="28"/>
  <c r="A1" i="29"/>
  <c r="A1" i="31"/>
  <c r="A1" i="32"/>
  <c r="A1" i="33"/>
  <c r="A1" i="34"/>
  <c r="A1" i="35"/>
  <c r="A1" i="36"/>
  <c r="A1" i="37"/>
  <c r="A1" i="38"/>
  <c r="A1" i="39"/>
  <c r="A1" i="40"/>
  <c r="A1" i="41"/>
  <c r="A1" i="42"/>
  <c r="A1" i="43"/>
  <c r="A1" i="44"/>
  <c r="A1" i="45"/>
  <c r="A1" i="46"/>
  <c r="A1" i="47"/>
  <c r="A1" i="48"/>
  <c r="A1" i="49"/>
  <c r="A1" i="50"/>
  <c r="A1" i="51"/>
  <c r="A1" i="52"/>
  <c r="A1" i="53"/>
  <c r="A1" i="54"/>
  <c r="A1" i="55"/>
  <c r="A1" i="56"/>
  <c r="A1" i="57"/>
  <c r="A1" i="58"/>
  <c r="A1" i="59"/>
  <c r="A1" i="60"/>
  <c r="A1" i="61"/>
  <c r="A1" i="62"/>
  <c r="A1" i="63"/>
  <c r="A1" i="64"/>
  <c r="A1" i="65"/>
  <c r="A1" i="66"/>
  <c r="A1" i="67"/>
  <c r="A1" i="68"/>
  <c r="A1" i="70"/>
  <c r="A1" i="71"/>
  <c r="A1" i="72"/>
  <c r="A1" i="73"/>
  <c r="A1" i="74"/>
  <c r="A1" i="75"/>
  <c r="A1" i="76"/>
  <c r="A1" i="77"/>
  <c r="A1" i="78"/>
  <c r="A1" i="79"/>
  <c r="A1" i="80"/>
  <c r="A1" i="81"/>
  <c r="A1" i="82"/>
  <c r="M235" i="39"/>
  <c r="C83" i="23"/>
  <c r="I24" i="23"/>
  <c r="H24" i="23"/>
  <c r="G24" i="23"/>
  <c r="F24" i="23"/>
  <c r="E24" i="23"/>
  <c r="D24" i="23"/>
  <c r="C24" i="23"/>
  <c r="B24" i="23"/>
  <c r="C25" i="23"/>
  <c r="D25" i="23"/>
  <c r="E25" i="23"/>
  <c r="F25" i="23"/>
  <c r="G25" i="23"/>
  <c r="H25" i="23"/>
  <c r="I25" i="23"/>
  <c r="C1" i="70"/>
  <c r="A2" i="5"/>
  <c r="C2" i="70"/>
  <c r="A2" i="88"/>
  <c r="A2" i="86"/>
  <c r="A2" i="83"/>
  <c r="G36" i="5"/>
  <c r="C136" i="21"/>
  <c r="G136" i="21"/>
  <c r="B136" i="21"/>
  <c r="I136" i="21"/>
  <c r="J136" i="21"/>
  <c r="D136" i="21"/>
  <c r="H136" i="21"/>
  <c r="E136" i="21"/>
  <c r="F136" i="21"/>
  <c r="A2" i="3"/>
  <c r="C208" i="21"/>
  <c r="B208" i="21"/>
  <c r="B214" i="21"/>
  <c r="C214" i="21"/>
  <c r="E208" i="21"/>
  <c r="G208" i="21"/>
  <c r="I208" i="21"/>
  <c r="D208" i="21"/>
  <c r="F208" i="21"/>
  <c r="H208" i="21"/>
  <c r="D214" i="21"/>
  <c r="I214" i="21"/>
  <c r="H214" i="21"/>
  <c r="G214" i="21"/>
  <c r="F214" i="21"/>
  <c r="E214" i="21"/>
  <c r="A2" i="12"/>
  <c r="A2" i="21"/>
  <c r="A2" i="22"/>
  <c r="A2" i="23"/>
  <c r="A2" i="24"/>
  <c r="A2" i="25"/>
  <c r="A2" i="26"/>
  <c r="A2" i="27"/>
  <c r="A2" i="28"/>
  <c r="A2" i="29"/>
  <c r="A2" i="31"/>
  <c r="A2" i="32"/>
  <c r="A2" i="33"/>
  <c r="A2" i="34"/>
  <c r="A2" i="35"/>
  <c r="A2" i="36"/>
  <c r="A2" i="37"/>
  <c r="A2" i="38"/>
  <c r="A2" i="39"/>
  <c r="A2" i="40"/>
  <c r="A2" i="41"/>
  <c r="A2" i="42"/>
  <c r="A2" i="43"/>
  <c r="A2" i="44"/>
  <c r="A2" i="45"/>
  <c r="A2" i="46"/>
  <c r="A2" i="47"/>
  <c r="A2" i="48"/>
  <c r="A2" i="49"/>
  <c r="A2" i="50"/>
  <c r="A2" i="51"/>
  <c r="A2" i="53"/>
  <c r="A2" i="54"/>
  <c r="A2" i="55"/>
  <c r="A2" i="56"/>
  <c r="A2" i="57"/>
  <c r="A2" i="58"/>
  <c r="A2" i="59"/>
  <c r="A2" i="60"/>
  <c r="A2" i="61"/>
  <c r="A2" i="62"/>
  <c r="A2" i="63"/>
  <c r="A2" i="64"/>
  <c r="A2" i="65"/>
  <c r="A2" i="66"/>
  <c r="A2" i="67"/>
  <c r="A2" i="68"/>
  <c r="A2" i="70"/>
  <c r="A2" i="71"/>
  <c r="A2" i="72"/>
  <c r="A2" i="73"/>
  <c r="A2" i="74"/>
  <c r="A2" i="75"/>
  <c r="A2" i="76"/>
  <c r="A2" i="77"/>
  <c r="A2" i="78"/>
  <c r="A2" i="79"/>
  <c r="A2" i="80"/>
  <c r="A2" i="81"/>
  <c r="A2" i="82"/>
  <c r="A2" i="52"/>
  <c r="C16" i="55"/>
  <c r="D16" i="55"/>
  <c r="F16" i="55"/>
  <c r="G16" i="55"/>
  <c r="H16" i="55"/>
  <c r="J16" i="55"/>
  <c r="C39" i="24"/>
  <c r="C91" i="24"/>
  <c r="C17" i="55"/>
  <c r="D17" i="55"/>
  <c r="F17" i="55"/>
  <c r="G17" i="55"/>
  <c r="H17" i="55"/>
  <c r="J17" i="55"/>
  <c r="E15" i="55"/>
  <c r="I15" i="55"/>
  <c r="T35" i="39"/>
  <c r="S35" i="39"/>
  <c r="R35" i="39"/>
  <c r="T34" i="39"/>
  <c r="S34" i="39"/>
  <c r="R34" i="39"/>
  <c r="O35" i="39"/>
  <c r="N35" i="39"/>
  <c r="M35" i="39"/>
  <c r="O34" i="39"/>
  <c r="N34" i="39"/>
  <c r="M34" i="39"/>
  <c r="T29" i="39"/>
  <c r="S29" i="39"/>
  <c r="R29" i="39"/>
  <c r="O29" i="39"/>
  <c r="N29" i="39"/>
  <c r="M29" i="39"/>
  <c r="Q31" i="39"/>
  <c r="Q30" i="39"/>
  <c r="L30" i="39"/>
  <c r="L31" i="39"/>
  <c r="H30" i="39"/>
  <c r="I30" i="39"/>
  <c r="J30" i="39"/>
  <c r="J29" i="39"/>
  <c r="H31" i="39"/>
  <c r="I31" i="39"/>
  <c r="J31" i="39"/>
  <c r="Q17" i="39"/>
  <c r="Q35" i="39"/>
  <c r="Q18" i="39"/>
  <c r="L17" i="39"/>
  <c r="L35" i="39"/>
  <c r="L18" i="39"/>
  <c r="H17" i="39"/>
  <c r="H35" i="39"/>
  <c r="I17" i="39"/>
  <c r="J17" i="39"/>
  <c r="H18" i="39"/>
  <c r="I18" i="39"/>
  <c r="J18" i="39"/>
  <c r="H29" i="39"/>
  <c r="Q29" i="39"/>
  <c r="I35" i="39"/>
  <c r="J35" i="39"/>
  <c r="G31" i="39"/>
  <c r="G30" i="39"/>
  <c r="I29" i="39"/>
  <c r="L29" i="39"/>
  <c r="G18" i="39"/>
  <c r="G17" i="39"/>
  <c r="G35" i="39"/>
  <c r="C38" i="68"/>
  <c r="B38" i="68"/>
  <c r="G30" i="68"/>
  <c r="F30" i="68"/>
  <c r="D30" i="68"/>
  <c r="E30" i="68"/>
  <c r="I30" i="68"/>
  <c r="C40" i="68"/>
  <c r="E40" i="24"/>
  <c r="C30" i="68"/>
  <c r="B30" i="68"/>
  <c r="C21" i="68"/>
  <c r="E39" i="24"/>
  <c r="B21" i="68"/>
  <c r="E14" i="24"/>
  <c r="B13" i="68"/>
  <c r="F56" i="68"/>
  <c r="F55" i="68"/>
  <c r="F54" i="68"/>
  <c r="F53" i="68"/>
  <c r="F52" i="68"/>
  <c r="F51" i="68"/>
  <c r="F50" i="68"/>
  <c r="F49" i="68"/>
  <c r="F48" i="68"/>
  <c r="F47" i="68"/>
  <c r="H30" i="68"/>
  <c r="B40" i="68"/>
  <c r="E15" i="24"/>
  <c r="G29" i="39"/>
  <c r="C41" i="68"/>
  <c r="B41" i="68"/>
  <c r="G193" i="39"/>
  <c r="Q45" i="39"/>
  <c r="H9" i="46"/>
  <c r="F18" i="46"/>
  <c r="J47" i="48"/>
  <c r="J48" i="48"/>
  <c r="J49" i="48"/>
  <c r="J50" i="48"/>
  <c r="J51" i="48"/>
  <c r="J52" i="48"/>
  <c r="J53" i="48"/>
  <c r="J54" i="48"/>
  <c r="J55" i="48"/>
  <c r="J56" i="48"/>
  <c r="F47" i="48"/>
  <c r="F48" i="48"/>
  <c r="F49" i="48"/>
  <c r="F50" i="48"/>
  <c r="F51" i="48"/>
  <c r="F52" i="48"/>
  <c r="F53" i="48"/>
  <c r="F54" i="48"/>
  <c r="F55" i="48"/>
  <c r="F56" i="48"/>
  <c r="J37" i="48"/>
  <c r="J38" i="48"/>
  <c r="J39" i="48"/>
  <c r="J40" i="48"/>
  <c r="J41" i="48"/>
  <c r="J42" i="48"/>
  <c r="J43" i="48"/>
  <c r="J44" i="48"/>
  <c r="J45" i="48"/>
  <c r="J46" i="48"/>
  <c r="F37" i="48"/>
  <c r="F38" i="48"/>
  <c r="F39" i="48"/>
  <c r="F40" i="48"/>
  <c r="F41" i="48"/>
  <c r="F42" i="48"/>
  <c r="F43" i="48"/>
  <c r="F44" i="48"/>
  <c r="F45" i="48"/>
  <c r="F46" i="48"/>
  <c r="H11" i="58"/>
  <c r="R13" i="62"/>
  <c r="H51" i="32"/>
  <c r="G47" i="32"/>
  <c r="G11" i="32"/>
  <c r="M136" i="44"/>
  <c r="M135" i="44"/>
  <c r="J135" i="44"/>
  <c r="E135" i="44"/>
  <c r="M134" i="44"/>
  <c r="J134" i="44"/>
  <c r="E134" i="44"/>
  <c r="M133" i="44"/>
  <c r="J133" i="44"/>
  <c r="E133" i="44"/>
  <c r="M132" i="44"/>
  <c r="J132" i="44"/>
  <c r="E132" i="44"/>
  <c r="M131" i="44"/>
  <c r="J131" i="44"/>
  <c r="E131" i="44"/>
  <c r="M130" i="44"/>
  <c r="J130" i="44"/>
  <c r="E130" i="44"/>
  <c r="M129" i="44"/>
  <c r="J129" i="44"/>
  <c r="E129" i="44"/>
  <c r="M128" i="44"/>
  <c r="J128" i="44"/>
  <c r="E128" i="44"/>
  <c r="M127" i="44"/>
  <c r="J127" i="44"/>
  <c r="E127" i="44"/>
  <c r="M126" i="44"/>
  <c r="J126" i="44"/>
  <c r="E126" i="44"/>
  <c r="J114" i="44"/>
  <c r="E114" i="44"/>
  <c r="J113" i="44"/>
  <c r="E113" i="44"/>
  <c r="J112" i="44"/>
  <c r="E112" i="44"/>
  <c r="J111" i="44"/>
  <c r="E111" i="44"/>
  <c r="J110" i="44"/>
  <c r="E110" i="44"/>
  <c r="J109" i="44"/>
  <c r="E109" i="44"/>
  <c r="J108" i="44"/>
  <c r="E108" i="44"/>
  <c r="J107" i="44"/>
  <c r="E107" i="44"/>
  <c r="J106" i="44"/>
  <c r="E106" i="44"/>
  <c r="J105" i="44"/>
  <c r="E105" i="44"/>
  <c r="E83" i="44"/>
  <c r="E82" i="44"/>
  <c r="E81" i="44"/>
  <c r="E80" i="44"/>
  <c r="E79" i="44"/>
  <c r="E78" i="44"/>
  <c r="E77" i="44"/>
  <c r="E76" i="44"/>
  <c r="E75" i="44"/>
  <c r="E74" i="44"/>
  <c r="E64" i="44"/>
  <c r="E63" i="44"/>
  <c r="E62" i="44"/>
  <c r="E61" i="44"/>
  <c r="E60" i="44"/>
  <c r="E59" i="44"/>
  <c r="E58" i="44"/>
  <c r="E57" i="44"/>
  <c r="E56" i="44"/>
  <c r="E55" i="44"/>
  <c r="C14" i="24"/>
  <c r="C15" i="24"/>
  <c r="C13" i="23"/>
  <c r="C12" i="23"/>
  <c r="C14" i="23"/>
  <c r="C16" i="24"/>
  <c r="E317" i="39"/>
  <c r="B317" i="39"/>
  <c r="G266" i="39"/>
  <c r="G265" i="39"/>
  <c r="G264" i="39"/>
  <c r="K263" i="39"/>
  <c r="K262" i="39"/>
  <c r="K261" i="39"/>
  <c r="K260" i="39"/>
  <c r="K259" i="39"/>
  <c r="K258" i="39"/>
  <c r="K257" i="39"/>
  <c r="K256" i="39"/>
  <c r="K255" i="39"/>
  <c r="K254" i="39"/>
  <c r="J246" i="39"/>
  <c r="I246" i="39"/>
  <c r="H246" i="39"/>
  <c r="J241" i="39"/>
  <c r="I241" i="39"/>
  <c r="H241" i="39"/>
  <c r="G240" i="39"/>
  <c r="G239" i="39"/>
  <c r="G238" i="39"/>
  <c r="J235" i="39"/>
  <c r="I235" i="39"/>
  <c r="H235" i="39"/>
  <c r="G234" i="39"/>
  <c r="G233" i="39"/>
  <c r="N232" i="39"/>
  <c r="G232" i="39"/>
  <c r="N231" i="39"/>
  <c r="J227" i="39"/>
  <c r="I227" i="39"/>
  <c r="H227" i="39"/>
  <c r="G226" i="39"/>
  <c r="G225" i="39"/>
  <c r="G224" i="39"/>
  <c r="G223" i="39"/>
  <c r="G222" i="39"/>
  <c r="G221" i="39"/>
  <c r="G220" i="39"/>
  <c r="G217" i="39"/>
  <c r="G216" i="39"/>
  <c r="G215" i="39"/>
  <c r="G214" i="39"/>
  <c r="G213" i="39"/>
  <c r="G212" i="39"/>
  <c r="G211" i="39"/>
  <c r="G210" i="39"/>
  <c r="G206" i="39"/>
  <c r="G205" i="39"/>
  <c r="G204" i="39"/>
  <c r="G203" i="39"/>
  <c r="G202" i="39"/>
  <c r="G201" i="39"/>
  <c r="G198" i="39"/>
  <c r="G197" i="39"/>
  <c r="G196" i="39"/>
  <c r="G195" i="39"/>
  <c r="G194" i="39"/>
  <c r="G192" i="39"/>
  <c r="G191" i="39"/>
  <c r="J187" i="39"/>
  <c r="I187" i="39"/>
  <c r="H187" i="39"/>
  <c r="J186" i="39"/>
  <c r="J188" i="39"/>
  <c r="I186" i="39"/>
  <c r="H188" i="39"/>
  <c r="G185" i="39"/>
  <c r="G184" i="39"/>
  <c r="J179" i="39"/>
  <c r="I179" i="39"/>
  <c r="H179" i="39"/>
  <c r="G178" i="39"/>
  <c r="G177" i="39"/>
  <c r="G176" i="39"/>
  <c r="G175" i="39"/>
  <c r="J172" i="39"/>
  <c r="I172" i="39"/>
  <c r="H172" i="39"/>
  <c r="G171" i="39"/>
  <c r="G170" i="39"/>
  <c r="G169" i="39"/>
  <c r="G168" i="39"/>
  <c r="J165" i="39"/>
  <c r="I165" i="39"/>
  <c r="H165" i="39"/>
  <c r="G164" i="39"/>
  <c r="G163" i="39"/>
  <c r="G162" i="39"/>
  <c r="G161" i="39"/>
  <c r="T157" i="39"/>
  <c r="S157" i="39"/>
  <c r="R157" i="39"/>
  <c r="O157" i="39"/>
  <c r="N157" i="39"/>
  <c r="M157" i="39"/>
  <c r="Q156" i="39"/>
  <c r="L156" i="39"/>
  <c r="J156" i="39"/>
  <c r="I156" i="39"/>
  <c r="H156" i="39"/>
  <c r="Q155" i="39"/>
  <c r="L155" i="39"/>
  <c r="J155" i="39"/>
  <c r="I155" i="39"/>
  <c r="H155" i="39"/>
  <c r="Q154" i="39"/>
  <c r="L154" i="39"/>
  <c r="J154" i="39"/>
  <c r="I154" i="39"/>
  <c r="H154" i="39"/>
  <c r="Q153" i="39"/>
  <c r="L153" i="39"/>
  <c r="J153" i="39"/>
  <c r="I153" i="39"/>
  <c r="H153" i="39"/>
  <c r="Q152" i="39"/>
  <c r="L152" i="39"/>
  <c r="J152" i="39"/>
  <c r="I152" i="39"/>
  <c r="H152" i="39"/>
  <c r="Q151" i="39"/>
  <c r="L151" i="39"/>
  <c r="J151" i="39"/>
  <c r="I151" i="39"/>
  <c r="H151" i="39"/>
  <c r="Q150" i="39"/>
  <c r="L150" i="39"/>
  <c r="J150" i="39"/>
  <c r="I150" i="39"/>
  <c r="H150" i="39"/>
  <c r="Q149" i="39"/>
  <c r="L149" i="39"/>
  <c r="J149" i="39"/>
  <c r="I149" i="39"/>
  <c r="H149" i="39"/>
  <c r="Q148" i="39"/>
  <c r="L148" i="39"/>
  <c r="J148" i="39"/>
  <c r="I148" i="39"/>
  <c r="H148" i="39"/>
  <c r="Q147" i="39"/>
  <c r="L147" i="39"/>
  <c r="J147" i="39"/>
  <c r="I147" i="39"/>
  <c r="H147" i="39"/>
  <c r="Q146" i="39"/>
  <c r="L146" i="39"/>
  <c r="J146" i="39"/>
  <c r="I146" i="39"/>
  <c r="H146" i="39"/>
  <c r="Q143" i="39"/>
  <c r="L143" i="39"/>
  <c r="J143" i="39"/>
  <c r="I143" i="39"/>
  <c r="H143" i="39"/>
  <c r="Q142" i="39"/>
  <c r="L142" i="39"/>
  <c r="J142" i="39"/>
  <c r="I142" i="39"/>
  <c r="H142" i="39"/>
  <c r="Q141" i="39"/>
  <c r="L141" i="39"/>
  <c r="J141" i="39"/>
  <c r="I141" i="39"/>
  <c r="H141" i="39"/>
  <c r="Q140" i="39"/>
  <c r="L140" i="39"/>
  <c r="J140" i="39"/>
  <c r="I140" i="39"/>
  <c r="H140" i="39"/>
  <c r="Q139" i="39"/>
  <c r="L139" i="39"/>
  <c r="J139" i="39"/>
  <c r="I139" i="39"/>
  <c r="H139" i="39"/>
  <c r="Q138" i="39"/>
  <c r="L138" i="39"/>
  <c r="J138" i="39"/>
  <c r="I138" i="39"/>
  <c r="H138" i="39"/>
  <c r="Q137" i="39"/>
  <c r="L137" i="39"/>
  <c r="J137" i="39"/>
  <c r="I137" i="39"/>
  <c r="H137" i="39"/>
  <c r="Q136" i="39"/>
  <c r="L136" i="39"/>
  <c r="J136" i="39"/>
  <c r="I136" i="39"/>
  <c r="H136" i="39"/>
  <c r="T133" i="39"/>
  <c r="S133" i="39"/>
  <c r="S114" i="39"/>
  <c r="R133" i="39"/>
  <c r="O133" i="39"/>
  <c r="O114" i="39"/>
  <c r="N133" i="39"/>
  <c r="M133" i="39"/>
  <c r="Q132" i="39"/>
  <c r="L132" i="39"/>
  <c r="J132" i="39"/>
  <c r="I132" i="39"/>
  <c r="H132" i="39"/>
  <c r="Q131" i="39"/>
  <c r="L131" i="39"/>
  <c r="J131" i="39"/>
  <c r="I131" i="39"/>
  <c r="H131" i="39"/>
  <c r="Q130" i="39"/>
  <c r="L130" i="39"/>
  <c r="J130" i="39"/>
  <c r="I130" i="39"/>
  <c r="H130" i="39"/>
  <c r="Q129" i="39"/>
  <c r="L129" i="39"/>
  <c r="J129" i="39"/>
  <c r="I129" i="39"/>
  <c r="H129" i="39"/>
  <c r="Q128" i="39"/>
  <c r="L128" i="39"/>
  <c r="J128" i="39"/>
  <c r="I128" i="39"/>
  <c r="H128" i="39"/>
  <c r="Q127" i="39"/>
  <c r="L127" i="39"/>
  <c r="J127" i="39"/>
  <c r="I127" i="39"/>
  <c r="H127" i="39"/>
  <c r="Q126" i="39"/>
  <c r="L126" i="39"/>
  <c r="J126" i="39"/>
  <c r="I126" i="39"/>
  <c r="H126" i="39"/>
  <c r="J123" i="39"/>
  <c r="I123" i="39"/>
  <c r="H123" i="39"/>
  <c r="J122" i="39"/>
  <c r="I122" i="39"/>
  <c r="H122" i="39"/>
  <c r="J121" i="39"/>
  <c r="I121" i="39"/>
  <c r="H121" i="39"/>
  <c r="J120" i="39"/>
  <c r="I120" i="39"/>
  <c r="H120" i="39"/>
  <c r="J119" i="39"/>
  <c r="I119" i="39"/>
  <c r="H119" i="39"/>
  <c r="J118" i="39"/>
  <c r="I118" i="39"/>
  <c r="H118" i="39"/>
  <c r="J117" i="39"/>
  <c r="I117" i="39"/>
  <c r="H117" i="39"/>
  <c r="T109" i="39"/>
  <c r="S109" i="39"/>
  <c r="R109" i="39"/>
  <c r="O109" i="39"/>
  <c r="N109" i="39"/>
  <c r="M109" i="39"/>
  <c r="T108" i="39"/>
  <c r="S108" i="39"/>
  <c r="R108" i="39"/>
  <c r="O108" i="39"/>
  <c r="N108" i="39"/>
  <c r="M108" i="39"/>
  <c r="T107" i="39"/>
  <c r="S107" i="39"/>
  <c r="R107" i="39"/>
  <c r="O107" i="39"/>
  <c r="N107" i="39"/>
  <c r="M107" i="39"/>
  <c r="T106" i="39"/>
  <c r="S106" i="39"/>
  <c r="R106" i="39"/>
  <c r="T105" i="39"/>
  <c r="S105" i="39"/>
  <c r="R105" i="39"/>
  <c r="O105" i="39"/>
  <c r="T104" i="39"/>
  <c r="S104" i="39"/>
  <c r="R104" i="39"/>
  <c r="O104" i="39"/>
  <c r="N104" i="39"/>
  <c r="M104" i="39"/>
  <c r="T103" i="39"/>
  <c r="S103" i="39"/>
  <c r="R103" i="39"/>
  <c r="O103" i="39"/>
  <c r="N103" i="39"/>
  <c r="M103" i="39"/>
  <c r="Q100" i="39"/>
  <c r="L100" i="39"/>
  <c r="J100" i="39"/>
  <c r="I100" i="39"/>
  <c r="H100" i="39"/>
  <c r="Q99" i="39"/>
  <c r="L99" i="39"/>
  <c r="L109" i="39"/>
  <c r="J99" i="39"/>
  <c r="J109" i="39"/>
  <c r="I99" i="39"/>
  <c r="H99" i="39"/>
  <c r="H109" i="39"/>
  <c r="Q98" i="39"/>
  <c r="L98" i="39"/>
  <c r="J98" i="39"/>
  <c r="I98" i="39"/>
  <c r="H98" i="39"/>
  <c r="Q97" i="39"/>
  <c r="Q107" i="39"/>
  <c r="L97" i="39"/>
  <c r="L107" i="39"/>
  <c r="J97" i="39"/>
  <c r="I97" i="39"/>
  <c r="H97" i="39"/>
  <c r="Q96" i="39"/>
  <c r="Q106" i="39"/>
  <c r="L96" i="39"/>
  <c r="J96" i="39"/>
  <c r="I96" i="39"/>
  <c r="H96" i="39"/>
  <c r="T93" i="39"/>
  <c r="S93" i="39"/>
  <c r="R93" i="39"/>
  <c r="O93" i="39"/>
  <c r="O106" i="39"/>
  <c r="N93" i="39"/>
  <c r="N106" i="39"/>
  <c r="M93" i="39"/>
  <c r="Q92" i="39"/>
  <c r="L92" i="39"/>
  <c r="J92" i="39"/>
  <c r="I92" i="39"/>
  <c r="H92" i="39"/>
  <c r="Q91" i="39"/>
  <c r="L91" i="39"/>
  <c r="J91" i="39"/>
  <c r="I91" i="39"/>
  <c r="H91" i="39"/>
  <c r="Q90" i="39"/>
  <c r="L90" i="39"/>
  <c r="J90" i="39"/>
  <c r="I90" i="39"/>
  <c r="H90" i="39"/>
  <c r="Q89" i="39"/>
  <c r="L89" i="39"/>
  <c r="J89" i="39"/>
  <c r="J108" i="39"/>
  <c r="I89" i="39"/>
  <c r="H89" i="39"/>
  <c r="Q88" i="39"/>
  <c r="L88" i="39"/>
  <c r="J88" i="39"/>
  <c r="J107" i="39"/>
  <c r="I88" i="39"/>
  <c r="I107" i="39"/>
  <c r="H88" i="39"/>
  <c r="Q87" i="39"/>
  <c r="L87" i="39"/>
  <c r="J87" i="39"/>
  <c r="I87" i="39"/>
  <c r="H87" i="39"/>
  <c r="Q84" i="39"/>
  <c r="L84" i="39"/>
  <c r="J84" i="39"/>
  <c r="I84" i="39"/>
  <c r="H84" i="39"/>
  <c r="Q83" i="39"/>
  <c r="L83" i="39"/>
  <c r="J83" i="39"/>
  <c r="I83" i="39"/>
  <c r="H83" i="39"/>
  <c r="Q82" i="39"/>
  <c r="L82" i="39"/>
  <c r="J82" i="39"/>
  <c r="I82" i="39"/>
  <c r="H82" i="39"/>
  <c r="Q81" i="39"/>
  <c r="L81" i="39"/>
  <c r="J81" i="39"/>
  <c r="I81" i="39"/>
  <c r="H81" i="39"/>
  <c r="Q78" i="39"/>
  <c r="Q105" i="39"/>
  <c r="L78" i="39"/>
  <c r="J78" i="39"/>
  <c r="I78" i="39"/>
  <c r="I105" i="39"/>
  <c r="H78" i="39"/>
  <c r="Q77" i="39"/>
  <c r="Q104" i="39"/>
  <c r="L77" i="39"/>
  <c r="L104" i="39"/>
  <c r="J77" i="39"/>
  <c r="J104" i="39"/>
  <c r="I77" i="39"/>
  <c r="I104" i="39"/>
  <c r="H77" i="39"/>
  <c r="H104" i="39"/>
  <c r="Q76" i="39"/>
  <c r="L76" i="39"/>
  <c r="L103" i="39"/>
  <c r="J76" i="39"/>
  <c r="J103" i="39"/>
  <c r="I76" i="39"/>
  <c r="H76" i="39"/>
  <c r="Q72" i="39"/>
  <c r="L72" i="39"/>
  <c r="J72" i="39"/>
  <c r="I72" i="39"/>
  <c r="H72" i="39"/>
  <c r="Q71" i="39"/>
  <c r="L71" i="39"/>
  <c r="J71" i="39"/>
  <c r="I71" i="39"/>
  <c r="H71" i="39"/>
  <c r="Q70" i="39"/>
  <c r="L70" i="39"/>
  <c r="J70" i="39"/>
  <c r="I70" i="39"/>
  <c r="H70" i="39"/>
  <c r="Q69" i="39"/>
  <c r="L69" i="39"/>
  <c r="J69" i="39"/>
  <c r="I69" i="39"/>
  <c r="H69" i="39"/>
  <c r="Q68" i="39"/>
  <c r="L68" i="39"/>
  <c r="J68" i="39"/>
  <c r="I68" i="39"/>
  <c r="H68" i="39"/>
  <c r="Q67" i="39"/>
  <c r="L67" i="39"/>
  <c r="J67" i="39"/>
  <c r="I67" i="39"/>
  <c r="H67" i="39"/>
  <c r="Q66" i="39"/>
  <c r="L66" i="39"/>
  <c r="J66" i="39"/>
  <c r="I66" i="39"/>
  <c r="H66" i="39"/>
  <c r="Q65" i="39"/>
  <c r="L65" i="39"/>
  <c r="J65" i="39"/>
  <c r="I65" i="39"/>
  <c r="H65" i="39"/>
  <c r="Q64" i="39"/>
  <c r="L64" i="39"/>
  <c r="J64" i="39"/>
  <c r="I64" i="39"/>
  <c r="H64" i="39"/>
  <c r="Q63" i="39"/>
  <c r="L63" i="39"/>
  <c r="J63" i="39"/>
  <c r="I63" i="39"/>
  <c r="H63" i="39"/>
  <c r="Q62" i="39"/>
  <c r="L62" i="39"/>
  <c r="J62" i="39"/>
  <c r="I62" i="39"/>
  <c r="H62" i="39"/>
  <c r="Q61" i="39"/>
  <c r="L61" i="39"/>
  <c r="J61" i="39"/>
  <c r="I61" i="39"/>
  <c r="H61" i="39"/>
  <c r="Q60" i="39"/>
  <c r="L60" i="39"/>
  <c r="J60" i="39"/>
  <c r="I60" i="39"/>
  <c r="H60" i="39"/>
  <c r="Q57" i="39"/>
  <c r="L57" i="39"/>
  <c r="J57" i="39"/>
  <c r="I57" i="39"/>
  <c r="H57" i="39"/>
  <c r="Q56" i="39"/>
  <c r="L56" i="39"/>
  <c r="J56" i="39"/>
  <c r="I56" i="39"/>
  <c r="H56" i="39"/>
  <c r="Q55" i="39"/>
  <c r="L55" i="39"/>
  <c r="J55" i="39"/>
  <c r="I55" i="39"/>
  <c r="H55" i="39"/>
  <c r="Q54" i="39"/>
  <c r="L54" i="39"/>
  <c r="J54" i="39"/>
  <c r="I54" i="39"/>
  <c r="H54" i="39"/>
  <c r="Q53" i="39"/>
  <c r="L53" i="39"/>
  <c r="J53" i="39"/>
  <c r="I53" i="39"/>
  <c r="H53" i="39"/>
  <c r="Q52" i="39"/>
  <c r="L52" i="39"/>
  <c r="J52" i="39"/>
  <c r="I52" i="39"/>
  <c r="H52" i="39"/>
  <c r="Q51" i="39"/>
  <c r="L51" i="39"/>
  <c r="J51" i="39"/>
  <c r="I51" i="39"/>
  <c r="H51" i="39"/>
  <c r="Q50" i="39"/>
  <c r="L50" i="39"/>
  <c r="J50" i="39"/>
  <c r="I50" i="39"/>
  <c r="H50" i="39"/>
  <c r="Q49" i="39"/>
  <c r="L49" i="39"/>
  <c r="J49" i="39"/>
  <c r="I49" i="39"/>
  <c r="H49" i="39"/>
  <c r="Q48" i="39"/>
  <c r="L48" i="39"/>
  <c r="J48" i="39"/>
  <c r="I48" i="39"/>
  <c r="H48" i="39"/>
  <c r="Q47" i="39"/>
  <c r="L47" i="39"/>
  <c r="J47" i="39"/>
  <c r="I47" i="39"/>
  <c r="H47" i="39"/>
  <c r="Q46" i="39"/>
  <c r="L46" i="39"/>
  <c r="J46" i="39"/>
  <c r="I46" i="39"/>
  <c r="H46" i="39"/>
  <c r="L45" i="39"/>
  <c r="J45" i="39"/>
  <c r="I45" i="39"/>
  <c r="H45" i="39"/>
  <c r="T41" i="39"/>
  <c r="S41" i="39"/>
  <c r="R41" i="39"/>
  <c r="O41" i="39"/>
  <c r="N41" i="39"/>
  <c r="M41" i="39"/>
  <c r="T40" i="39"/>
  <c r="T59" i="39"/>
  <c r="S40" i="39"/>
  <c r="R40" i="39"/>
  <c r="R42" i="39"/>
  <c r="O40" i="39"/>
  <c r="O59" i="39"/>
  <c r="N40" i="39"/>
  <c r="N59" i="39"/>
  <c r="M40" i="39"/>
  <c r="G26" i="39"/>
  <c r="Q25" i="39"/>
  <c r="J25" i="39"/>
  <c r="I25" i="39"/>
  <c r="H25" i="39"/>
  <c r="Q22" i="39"/>
  <c r="L22" i="39"/>
  <c r="J22" i="39"/>
  <c r="I22" i="39"/>
  <c r="H22" i="39"/>
  <c r="Q21" i="39"/>
  <c r="L21" i="39"/>
  <c r="J21" i="39"/>
  <c r="I21" i="39"/>
  <c r="H21" i="39"/>
  <c r="Q20" i="39"/>
  <c r="Q24" i="39"/>
  <c r="L20" i="39"/>
  <c r="L24" i="39"/>
  <c r="J20" i="39"/>
  <c r="I20" i="39"/>
  <c r="H20" i="39"/>
  <c r="H24" i="39"/>
  <c r="Q16" i="39"/>
  <c r="L16" i="39"/>
  <c r="J16" i="39"/>
  <c r="I16" i="39"/>
  <c r="H16" i="39"/>
  <c r="Q15" i="39"/>
  <c r="Q34" i="39"/>
  <c r="L15" i="39"/>
  <c r="L34" i="39"/>
  <c r="J15" i="39"/>
  <c r="J34" i="39"/>
  <c r="I15" i="39"/>
  <c r="I34" i="39"/>
  <c r="H15" i="39"/>
  <c r="H34" i="39"/>
  <c r="T14" i="39"/>
  <c r="T33" i="39"/>
  <c r="S14" i="39"/>
  <c r="S33" i="39"/>
  <c r="R14" i="39"/>
  <c r="R33" i="39"/>
  <c r="O14" i="39"/>
  <c r="O33" i="39"/>
  <c r="N14" i="39"/>
  <c r="N33" i="39"/>
  <c r="M14" i="39"/>
  <c r="M33" i="39"/>
  <c r="G10" i="39"/>
  <c r="G57" i="39"/>
  <c r="I24" i="39"/>
  <c r="J24" i="39"/>
  <c r="J41" i="39"/>
  <c r="J249" i="39"/>
  <c r="G45" i="39"/>
  <c r="I41" i="39"/>
  <c r="I249" i="39"/>
  <c r="H41" i="39"/>
  <c r="H249" i="39"/>
  <c r="Q41" i="39"/>
  <c r="G187" i="39"/>
  <c r="M42" i="39"/>
  <c r="L41" i="39"/>
  <c r="G48" i="39"/>
  <c r="G49" i="39"/>
  <c r="G52" i="39"/>
  <c r="G56" i="39"/>
  <c r="Q103" i="39"/>
  <c r="G129" i="39"/>
  <c r="N114" i="39"/>
  <c r="T114" i="39"/>
  <c r="Q108" i="39"/>
  <c r="G54" i="39"/>
  <c r="R59" i="39"/>
  <c r="Q109" i="39"/>
  <c r="G60" i="39"/>
  <c r="G64" i="39"/>
  <c r="G68" i="39"/>
  <c r="G72" i="39"/>
  <c r="I109" i="39"/>
  <c r="H40" i="39"/>
  <c r="H42" i="39"/>
  <c r="I93" i="39"/>
  <c r="G84" i="39"/>
  <c r="G90" i="39"/>
  <c r="G130" i="39"/>
  <c r="G139" i="39"/>
  <c r="O232" i="39"/>
  <c r="P232" i="39"/>
  <c r="M59" i="39"/>
  <c r="G118" i="39"/>
  <c r="G122" i="39"/>
  <c r="G128" i="39"/>
  <c r="G151" i="39"/>
  <c r="G246" i="39"/>
  <c r="G16" i="39"/>
  <c r="G97" i="39"/>
  <c r="G98" i="39"/>
  <c r="G99" i="39"/>
  <c r="R114" i="39"/>
  <c r="G227" i="39"/>
  <c r="M226" i="39"/>
  <c r="I14" i="39"/>
  <c r="I33" i="39"/>
  <c r="M215" i="39"/>
  <c r="Q157" i="39"/>
  <c r="G149" i="39"/>
  <c r="G150" i="39"/>
  <c r="G154" i="39"/>
  <c r="G155" i="39"/>
  <c r="G147" i="39"/>
  <c r="G148" i="39"/>
  <c r="G156" i="39"/>
  <c r="G137" i="39"/>
  <c r="G141" i="39"/>
  <c r="G138" i="39"/>
  <c r="G126" i="39"/>
  <c r="G120" i="39"/>
  <c r="G123" i="39"/>
  <c r="G100" i="39"/>
  <c r="Q93" i="39"/>
  <c r="Q40" i="39"/>
  <c r="Q42" i="39"/>
  <c r="G47" i="39"/>
  <c r="G51" i="39"/>
  <c r="G53" i="39"/>
  <c r="G55" i="39"/>
  <c r="G25" i="39"/>
  <c r="H14" i="39"/>
  <c r="H33" i="39"/>
  <c r="G21" i="39"/>
  <c r="G20" i="39"/>
  <c r="G267" i="39"/>
  <c r="G241" i="39"/>
  <c r="G235" i="39"/>
  <c r="G186" i="39"/>
  <c r="G188" i="39"/>
  <c r="G179" i="39"/>
  <c r="G172" i="39"/>
  <c r="G165" i="39"/>
  <c r="G153" i="39"/>
  <c r="G143" i="39"/>
  <c r="L157" i="39"/>
  <c r="H157" i="39"/>
  <c r="G136" i="39"/>
  <c r="G140" i="39"/>
  <c r="G132" i="39"/>
  <c r="M114" i="39"/>
  <c r="G127" i="39"/>
  <c r="J133" i="39"/>
  <c r="G119" i="39"/>
  <c r="G117" i="39"/>
  <c r="G96" i="39"/>
  <c r="G82" i="39"/>
  <c r="G92" i="39"/>
  <c r="G81" i="39"/>
  <c r="L93" i="39"/>
  <c r="G87" i="39"/>
  <c r="G91" i="39"/>
  <c r="G83" i="39"/>
  <c r="G89" i="39"/>
  <c r="H107" i="39"/>
  <c r="L108" i="39"/>
  <c r="G78" i="39"/>
  <c r="I103" i="39"/>
  <c r="I40" i="39"/>
  <c r="I42" i="39"/>
  <c r="O42" i="39"/>
  <c r="G63" i="39"/>
  <c r="G67" i="39"/>
  <c r="G71" i="39"/>
  <c r="J40" i="39"/>
  <c r="J42" i="39"/>
  <c r="G62" i="39"/>
  <c r="G66" i="39"/>
  <c r="G70" i="39"/>
  <c r="G61" i="39"/>
  <c r="G65" i="39"/>
  <c r="G69" i="39"/>
  <c r="G50" i="39"/>
  <c r="G46" i="39"/>
  <c r="L14" i="39"/>
  <c r="L33" i="39"/>
  <c r="J14" i="39"/>
  <c r="J33" i="39"/>
  <c r="L105" i="39"/>
  <c r="G15" i="39"/>
  <c r="G34" i="39"/>
  <c r="Q14" i="39"/>
  <c r="Q33" i="39"/>
  <c r="G88" i="39"/>
  <c r="I106" i="39"/>
  <c r="I133" i="39"/>
  <c r="S42" i="39"/>
  <c r="S59" i="39"/>
  <c r="H103" i="39"/>
  <c r="L106" i="39"/>
  <c r="N105" i="39"/>
  <c r="L133" i="39"/>
  <c r="I157" i="39"/>
  <c r="G146" i="39"/>
  <c r="H93" i="39"/>
  <c r="H106" i="39"/>
  <c r="J105" i="39"/>
  <c r="G76" i="39"/>
  <c r="G103" i="39"/>
  <c r="I108" i="39"/>
  <c r="H105" i="39"/>
  <c r="J93" i="39"/>
  <c r="J106" i="39"/>
  <c r="G22" i="39"/>
  <c r="L40" i="39"/>
  <c r="N42" i="39"/>
  <c r="T42" i="39"/>
  <c r="H59" i="39"/>
  <c r="G77" i="39"/>
  <c r="M106" i="39"/>
  <c r="M105" i="39"/>
  <c r="H108" i="39"/>
  <c r="G121" i="39"/>
  <c r="H133" i="39"/>
  <c r="Q133" i="39"/>
  <c r="Q114" i="39"/>
  <c r="G131" i="39"/>
  <c r="G142" i="39"/>
  <c r="J157" i="39"/>
  <c r="G152" i="39"/>
  <c r="I188" i="39"/>
  <c r="O231" i="39"/>
  <c r="P231" i="39"/>
  <c r="M217" i="39"/>
  <c r="G24" i="39"/>
  <c r="M212" i="39"/>
  <c r="M214" i="39"/>
  <c r="M223" i="39"/>
  <c r="M220" i="39"/>
  <c r="Q232" i="39"/>
  <c r="R232" i="39"/>
  <c r="S232" i="39"/>
  <c r="T232" i="39"/>
  <c r="M237" i="39"/>
  <c r="J114" i="39"/>
  <c r="Q59" i="39"/>
  <c r="M221" i="39"/>
  <c r="M211" i="39"/>
  <c r="M224" i="39"/>
  <c r="M216" i="39"/>
  <c r="Q231" i="39"/>
  <c r="R231" i="39"/>
  <c r="S231" i="39"/>
  <c r="T231" i="39"/>
  <c r="M236" i="39"/>
  <c r="M213" i="39"/>
  <c r="M210" i="39"/>
  <c r="M225" i="39"/>
  <c r="G109" i="39"/>
  <c r="M222" i="39"/>
  <c r="J59" i="39"/>
  <c r="G108" i="39"/>
  <c r="G104" i="39"/>
  <c r="G14" i="39"/>
  <c r="G33" i="39"/>
  <c r="L114" i="39"/>
  <c r="G41" i="39"/>
  <c r="I114" i="39"/>
  <c r="H114" i="39"/>
  <c r="G133" i="39"/>
  <c r="G93" i="39"/>
  <c r="G106" i="39"/>
  <c r="G40" i="39"/>
  <c r="G59" i="39"/>
  <c r="I59" i="39"/>
  <c r="G105" i="39"/>
  <c r="G157" i="39"/>
  <c r="G107" i="39"/>
  <c r="L42" i="39"/>
  <c r="L59" i="39"/>
  <c r="M227" i="39"/>
  <c r="G249" i="39"/>
  <c r="G114" i="39"/>
  <c r="G243" i="39"/>
  <c r="J247" i="39"/>
  <c r="J248" i="39"/>
  <c r="J250" i="39"/>
  <c r="G42" i="39"/>
  <c r="J33" i="48"/>
  <c r="J34" i="48"/>
  <c r="J35" i="48"/>
  <c r="J36" i="48"/>
  <c r="F33" i="48"/>
  <c r="F34" i="48"/>
  <c r="F35" i="48"/>
  <c r="F36" i="48"/>
  <c r="H13" i="45"/>
  <c r="C26" i="41"/>
  <c r="V12" i="27"/>
  <c r="X12" i="27"/>
  <c r="V108" i="26"/>
  <c r="X108" i="26"/>
  <c r="H15" i="57"/>
  <c r="M15" i="57"/>
  <c r="F29" i="54"/>
  <c r="F45" i="54"/>
  <c r="E10" i="55"/>
  <c r="E11" i="55"/>
  <c r="E12" i="55"/>
  <c r="E13" i="55"/>
  <c r="E14" i="55"/>
  <c r="I10" i="55"/>
  <c r="I11" i="55"/>
  <c r="I12" i="55"/>
  <c r="I13" i="55"/>
  <c r="I14" i="55"/>
  <c r="J12" i="53"/>
  <c r="J13" i="53"/>
  <c r="J14" i="53"/>
  <c r="J15" i="53"/>
  <c r="J16" i="53"/>
  <c r="J17" i="53"/>
  <c r="J18" i="53"/>
  <c r="J1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81" i="53"/>
  <c r="J82" i="53"/>
  <c r="J83" i="53"/>
  <c r="J84" i="53"/>
  <c r="H11" i="54"/>
  <c r="H12" i="54"/>
  <c r="H13" i="54"/>
  <c r="H14" i="54"/>
  <c r="H15" i="54"/>
  <c r="H16" i="54"/>
  <c r="H17" i="54"/>
  <c r="H18" i="54"/>
  <c r="H19" i="54"/>
  <c r="H20" i="54"/>
  <c r="H21" i="54"/>
  <c r="H22" i="54"/>
  <c r="H23" i="54"/>
  <c r="H24" i="54"/>
  <c r="H25" i="54"/>
  <c r="H26" i="54"/>
  <c r="H37" i="54"/>
  <c r="H38" i="54"/>
  <c r="H39" i="54"/>
  <c r="H40" i="54"/>
  <c r="H41" i="54"/>
  <c r="H42" i="54"/>
  <c r="H43" i="54"/>
  <c r="H44" i="54"/>
  <c r="H23" i="51"/>
  <c r="J23" i="51"/>
  <c r="I23" i="51"/>
  <c r="H24" i="51"/>
  <c r="I24" i="51"/>
  <c r="J30" i="51"/>
  <c r="J31" i="51"/>
  <c r="J32" i="51"/>
  <c r="J33" i="51"/>
  <c r="J12" i="52"/>
  <c r="J13" i="52"/>
  <c r="J14" i="52"/>
  <c r="J15" i="52"/>
  <c r="J16" i="52"/>
  <c r="J17" i="52"/>
  <c r="J18" i="52"/>
  <c r="J19" i="52"/>
  <c r="J26" i="52"/>
  <c r="J27" i="52"/>
  <c r="J28" i="52"/>
  <c r="J29" i="52"/>
  <c r="K51" i="49"/>
  <c r="G61" i="49"/>
  <c r="G62" i="49"/>
  <c r="G63" i="49"/>
  <c r="H11" i="57"/>
  <c r="H12" i="57"/>
  <c r="J12" i="57"/>
  <c r="H13" i="57"/>
  <c r="H14" i="57"/>
  <c r="H16" i="57"/>
  <c r="L16" i="57"/>
  <c r="D17" i="57"/>
  <c r="H10" i="57"/>
  <c r="J10" i="57"/>
  <c r="E17" i="57"/>
  <c r="F17" i="57"/>
  <c r="G17" i="57"/>
  <c r="K10" i="57"/>
  <c r="M10" i="57"/>
  <c r="AE62" i="26"/>
  <c r="AE63" i="26"/>
  <c r="AE64" i="26"/>
  <c r="AE65" i="26"/>
  <c r="AE66" i="26"/>
  <c r="AE67" i="26"/>
  <c r="AE68" i="26"/>
  <c r="AE61" i="26"/>
  <c r="G27" i="37"/>
  <c r="G28" i="37"/>
  <c r="AE51" i="26"/>
  <c r="AE52" i="26"/>
  <c r="AE53" i="26"/>
  <c r="AE54" i="26"/>
  <c r="AE55" i="26"/>
  <c r="AE56" i="26"/>
  <c r="E42" i="21"/>
  <c r="AE57" i="26"/>
  <c r="AE58" i="26"/>
  <c r="E40" i="21"/>
  <c r="AE59" i="26"/>
  <c r="AE60" i="26"/>
  <c r="Y22" i="26"/>
  <c r="Y40" i="26"/>
  <c r="E33" i="21"/>
  <c r="W22" i="26"/>
  <c r="O22" i="26"/>
  <c r="O40" i="26"/>
  <c r="P22" i="26"/>
  <c r="P40" i="26"/>
  <c r="P110" i="27"/>
  <c r="Q22" i="26"/>
  <c r="Q40" i="26"/>
  <c r="R22" i="26"/>
  <c r="S22" i="26"/>
  <c r="S40" i="26"/>
  <c r="T22" i="26"/>
  <c r="T40" i="26"/>
  <c r="T46" i="26"/>
  <c r="U22" i="26"/>
  <c r="U40" i="26"/>
  <c r="D22" i="26"/>
  <c r="D40" i="26"/>
  <c r="E22" i="26"/>
  <c r="E40" i="26"/>
  <c r="E72" i="26"/>
  <c r="F22" i="26"/>
  <c r="F40" i="26"/>
  <c r="G22" i="26"/>
  <c r="I22" i="26"/>
  <c r="J22" i="26"/>
  <c r="J40" i="26"/>
  <c r="E26" i="21"/>
  <c r="K22" i="26"/>
  <c r="K40" i="26"/>
  <c r="E27" i="21"/>
  <c r="L22" i="26"/>
  <c r="M22" i="26"/>
  <c r="AA22" i="26"/>
  <c r="AA40" i="26"/>
  <c r="AB22" i="26"/>
  <c r="AB40" i="26"/>
  <c r="AB110" i="27"/>
  <c r="AC22" i="26"/>
  <c r="AC40" i="26"/>
  <c r="AD22" i="26"/>
  <c r="V13" i="26"/>
  <c r="X13" i="26"/>
  <c r="H13" i="26"/>
  <c r="N13" i="26"/>
  <c r="V14" i="26"/>
  <c r="X14" i="26"/>
  <c r="H14" i="26"/>
  <c r="N14" i="26"/>
  <c r="V15" i="26"/>
  <c r="X15" i="26"/>
  <c r="H15" i="26"/>
  <c r="N15" i="26"/>
  <c r="V16" i="26"/>
  <c r="X16" i="26"/>
  <c r="H16" i="26"/>
  <c r="N16" i="26"/>
  <c r="V17" i="26"/>
  <c r="X17" i="26"/>
  <c r="H17" i="26"/>
  <c r="N17" i="26"/>
  <c r="V18" i="26"/>
  <c r="X18" i="26"/>
  <c r="H18" i="26"/>
  <c r="N18" i="26"/>
  <c r="V19" i="26"/>
  <c r="X19" i="26"/>
  <c r="H19" i="26"/>
  <c r="N19" i="26"/>
  <c r="V20" i="26"/>
  <c r="X20" i="26"/>
  <c r="H20" i="26"/>
  <c r="N20" i="26"/>
  <c r="N21" i="26"/>
  <c r="Z21" i="26"/>
  <c r="E30" i="21"/>
  <c r="D21" i="56"/>
  <c r="E21" i="56"/>
  <c r="D25" i="56"/>
  <c r="E25" i="56"/>
  <c r="D29" i="56"/>
  <c r="E29" i="56"/>
  <c r="D33" i="56"/>
  <c r="E33" i="56"/>
  <c r="H12" i="58"/>
  <c r="H13" i="58"/>
  <c r="C75" i="76"/>
  <c r="C77" i="76"/>
  <c r="C87" i="76"/>
  <c r="F224" i="49"/>
  <c r="G224" i="49"/>
  <c r="H224" i="49"/>
  <c r="I224" i="49"/>
  <c r="J224" i="49"/>
  <c r="K224" i="49"/>
  <c r="L224" i="49"/>
  <c r="M224" i="49"/>
  <c r="N223" i="49"/>
  <c r="N222" i="49"/>
  <c r="N221" i="49"/>
  <c r="F220" i="49"/>
  <c r="G220" i="49"/>
  <c r="H220" i="49"/>
  <c r="I220" i="49"/>
  <c r="J220" i="49"/>
  <c r="K220" i="49"/>
  <c r="L220" i="49"/>
  <c r="M220" i="49"/>
  <c r="N219" i="49"/>
  <c r="N218" i="49"/>
  <c r="N217" i="49"/>
  <c r="F216" i="49"/>
  <c r="G216" i="49"/>
  <c r="H216" i="49"/>
  <c r="I216" i="49"/>
  <c r="J216" i="49"/>
  <c r="K216" i="49"/>
  <c r="L216" i="49"/>
  <c r="M216" i="49"/>
  <c r="N215" i="49"/>
  <c r="N214" i="49"/>
  <c r="N213" i="49"/>
  <c r="F212" i="49"/>
  <c r="G212" i="49"/>
  <c r="H212" i="49"/>
  <c r="I212" i="49"/>
  <c r="J212" i="49"/>
  <c r="K212" i="49"/>
  <c r="L212" i="49"/>
  <c r="M212" i="49"/>
  <c r="N211" i="49"/>
  <c r="N210" i="49"/>
  <c r="N209" i="49"/>
  <c r="F208" i="49"/>
  <c r="G208" i="49"/>
  <c r="H208" i="49"/>
  <c r="I208" i="49"/>
  <c r="J208" i="49"/>
  <c r="K208" i="49"/>
  <c r="L208" i="49"/>
  <c r="M208" i="49"/>
  <c r="N207" i="49"/>
  <c r="N206" i="49"/>
  <c r="N205" i="49"/>
  <c r="F204" i="49"/>
  <c r="G204" i="49"/>
  <c r="H204" i="49"/>
  <c r="I204" i="49"/>
  <c r="J204" i="49"/>
  <c r="K204" i="49"/>
  <c r="L204" i="49"/>
  <c r="M204" i="49"/>
  <c r="N203" i="49"/>
  <c r="N202" i="49"/>
  <c r="N201" i="49"/>
  <c r="F200" i="49"/>
  <c r="G200" i="49"/>
  <c r="H200" i="49"/>
  <c r="I200" i="49"/>
  <c r="J200" i="49"/>
  <c r="K200" i="49"/>
  <c r="L200" i="49"/>
  <c r="M200" i="49"/>
  <c r="N199" i="49"/>
  <c r="N198" i="49"/>
  <c r="N197" i="49"/>
  <c r="F196" i="49"/>
  <c r="G196" i="49"/>
  <c r="H196" i="49"/>
  <c r="I196" i="49"/>
  <c r="J196" i="49"/>
  <c r="K196" i="49"/>
  <c r="L196" i="49"/>
  <c r="M196" i="49"/>
  <c r="N195" i="49"/>
  <c r="N194" i="49"/>
  <c r="N193" i="49"/>
  <c r="F192" i="49"/>
  <c r="G192" i="49"/>
  <c r="H192" i="49"/>
  <c r="I192" i="49"/>
  <c r="J192" i="49"/>
  <c r="K192" i="49"/>
  <c r="L192" i="49"/>
  <c r="M192" i="49"/>
  <c r="N191" i="49"/>
  <c r="N190" i="49"/>
  <c r="N189" i="49"/>
  <c r="F188" i="49"/>
  <c r="G188" i="49"/>
  <c r="H188" i="49"/>
  <c r="I188" i="49"/>
  <c r="J188" i="49"/>
  <c r="K188" i="49"/>
  <c r="L188" i="49"/>
  <c r="M188" i="49"/>
  <c r="N187" i="49"/>
  <c r="N186" i="49"/>
  <c r="N185" i="49"/>
  <c r="F184" i="49"/>
  <c r="G184" i="49"/>
  <c r="H184" i="49"/>
  <c r="I184" i="49"/>
  <c r="J184" i="49"/>
  <c r="K184" i="49"/>
  <c r="L184" i="49"/>
  <c r="M184" i="49"/>
  <c r="N183" i="49"/>
  <c r="N182" i="49"/>
  <c r="N181" i="49"/>
  <c r="F180" i="49"/>
  <c r="G180" i="49"/>
  <c r="H180" i="49"/>
  <c r="I180" i="49"/>
  <c r="J180" i="49"/>
  <c r="K180" i="49"/>
  <c r="L180" i="49"/>
  <c r="M180" i="49"/>
  <c r="N179" i="49"/>
  <c r="N178" i="49"/>
  <c r="N177" i="49"/>
  <c r="F176" i="49"/>
  <c r="G176" i="49"/>
  <c r="H176" i="49"/>
  <c r="I176" i="49"/>
  <c r="J176" i="49"/>
  <c r="K176" i="49"/>
  <c r="L176" i="49"/>
  <c r="M176" i="49"/>
  <c r="N175" i="49"/>
  <c r="N174" i="49"/>
  <c r="N173" i="49"/>
  <c r="F172" i="49"/>
  <c r="G172" i="49"/>
  <c r="H172" i="49"/>
  <c r="I172" i="49"/>
  <c r="J172" i="49"/>
  <c r="K172" i="49"/>
  <c r="L172" i="49"/>
  <c r="M172" i="49"/>
  <c r="N171" i="49"/>
  <c r="N170" i="49"/>
  <c r="N169" i="49"/>
  <c r="F168" i="49"/>
  <c r="G168" i="49"/>
  <c r="H168" i="49"/>
  <c r="I168" i="49"/>
  <c r="J168" i="49"/>
  <c r="K168" i="49"/>
  <c r="L168" i="49"/>
  <c r="M168" i="49"/>
  <c r="N167" i="49"/>
  <c r="N166" i="49"/>
  <c r="N165" i="49"/>
  <c r="F164" i="49"/>
  <c r="G164" i="49"/>
  <c r="H164" i="49"/>
  <c r="I164" i="49"/>
  <c r="J164" i="49"/>
  <c r="K164" i="49"/>
  <c r="L164" i="49"/>
  <c r="M164" i="49"/>
  <c r="N163" i="49"/>
  <c r="N162" i="49"/>
  <c r="N161" i="49"/>
  <c r="F160" i="49"/>
  <c r="G160" i="49"/>
  <c r="H160" i="49"/>
  <c r="I160" i="49"/>
  <c r="J160" i="49"/>
  <c r="K160" i="49"/>
  <c r="L160" i="49"/>
  <c r="M160" i="49"/>
  <c r="N159" i="49"/>
  <c r="N158" i="49"/>
  <c r="N157" i="49"/>
  <c r="F156" i="49"/>
  <c r="G156" i="49"/>
  <c r="H156" i="49"/>
  <c r="I156" i="49"/>
  <c r="J156" i="49"/>
  <c r="K156" i="49"/>
  <c r="L156" i="49"/>
  <c r="M156" i="49"/>
  <c r="N155" i="49"/>
  <c r="N154" i="49"/>
  <c r="N153" i="49"/>
  <c r="F152" i="49"/>
  <c r="G152" i="49"/>
  <c r="H152" i="49"/>
  <c r="I152" i="49"/>
  <c r="J152" i="49"/>
  <c r="K152" i="49"/>
  <c r="L152" i="49"/>
  <c r="M152" i="49"/>
  <c r="N151" i="49"/>
  <c r="N150" i="49"/>
  <c r="N149" i="49"/>
  <c r="F148" i="49"/>
  <c r="G148" i="49"/>
  <c r="H148" i="49"/>
  <c r="I148" i="49"/>
  <c r="J148" i="49"/>
  <c r="K148" i="49"/>
  <c r="L148" i="49"/>
  <c r="M148" i="49"/>
  <c r="N147" i="49"/>
  <c r="N146" i="49"/>
  <c r="N145" i="49"/>
  <c r="F144" i="49"/>
  <c r="G144" i="49"/>
  <c r="H144" i="49"/>
  <c r="I144" i="49"/>
  <c r="J144" i="49"/>
  <c r="K144" i="49"/>
  <c r="L144" i="49"/>
  <c r="M144" i="49"/>
  <c r="N143" i="49"/>
  <c r="N142" i="49"/>
  <c r="N141" i="49"/>
  <c r="F140" i="49"/>
  <c r="G140" i="49"/>
  <c r="H140" i="49"/>
  <c r="I140" i="49"/>
  <c r="J140" i="49"/>
  <c r="K140" i="49"/>
  <c r="L140" i="49"/>
  <c r="M140" i="49"/>
  <c r="N139" i="49"/>
  <c r="N138" i="49"/>
  <c r="N137" i="49"/>
  <c r="F136" i="49"/>
  <c r="G136" i="49"/>
  <c r="H136" i="49"/>
  <c r="I136" i="49"/>
  <c r="J136" i="49"/>
  <c r="K136" i="49"/>
  <c r="L136" i="49"/>
  <c r="M136" i="49"/>
  <c r="N135" i="49"/>
  <c r="N134" i="49"/>
  <c r="N133" i="49"/>
  <c r="F132" i="49"/>
  <c r="G132" i="49"/>
  <c r="H132" i="49"/>
  <c r="I132" i="49"/>
  <c r="J132" i="49"/>
  <c r="K132" i="49"/>
  <c r="L132" i="49"/>
  <c r="M132" i="49"/>
  <c r="N131" i="49"/>
  <c r="N130" i="49"/>
  <c r="N129" i="49"/>
  <c r="F128" i="49"/>
  <c r="G128" i="49"/>
  <c r="H128" i="49"/>
  <c r="I128" i="49"/>
  <c r="J128" i="49"/>
  <c r="K128" i="49"/>
  <c r="L128" i="49"/>
  <c r="M128" i="49"/>
  <c r="N127" i="49"/>
  <c r="N126" i="49"/>
  <c r="N125" i="49"/>
  <c r="F124" i="49"/>
  <c r="G124" i="49"/>
  <c r="H124" i="49"/>
  <c r="I124" i="49"/>
  <c r="J124" i="49"/>
  <c r="K124" i="49"/>
  <c r="L124" i="49"/>
  <c r="M124" i="49"/>
  <c r="N123" i="49"/>
  <c r="N122" i="49"/>
  <c r="N121" i="49"/>
  <c r="F120" i="49"/>
  <c r="G120" i="49"/>
  <c r="H120" i="49"/>
  <c r="I120" i="49"/>
  <c r="J120" i="49"/>
  <c r="K120" i="49"/>
  <c r="L120" i="49"/>
  <c r="M120" i="49"/>
  <c r="N119" i="49"/>
  <c r="N118" i="49"/>
  <c r="N117" i="49"/>
  <c r="F116" i="49"/>
  <c r="G116" i="49"/>
  <c r="H116" i="49"/>
  <c r="I116" i="49"/>
  <c r="J116" i="49"/>
  <c r="K116" i="49"/>
  <c r="L116" i="49"/>
  <c r="M116" i="49"/>
  <c r="N115" i="49"/>
  <c r="N114" i="49"/>
  <c r="N113" i="49"/>
  <c r="F112" i="49"/>
  <c r="G112" i="49"/>
  <c r="H112" i="49"/>
  <c r="I112" i="49"/>
  <c r="J112" i="49"/>
  <c r="K112" i="49"/>
  <c r="L112" i="49"/>
  <c r="M112" i="49"/>
  <c r="N111" i="49"/>
  <c r="N110" i="49"/>
  <c r="N109" i="49"/>
  <c r="F108" i="49"/>
  <c r="G108" i="49"/>
  <c r="H108" i="49"/>
  <c r="I108" i="49"/>
  <c r="J108" i="49"/>
  <c r="K108" i="49"/>
  <c r="L108" i="49"/>
  <c r="M108" i="49"/>
  <c r="N107" i="49"/>
  <c r="N106" i="49"/>
  <c r="N105" i="49"/>
  <c r="F104" i="49"/>
  <c r="G104" i="49"/>
  <c r="H104" i="49"/>
  <c r="I104" i="49"/>
  <c r="J104" i="49"/>
  <c r="K104" i="49"/>
  <c r="L104" i="49"/>
  <c r="M104" i="49"/>
  <c r="N103" i="49"/>
  <c r="N102" i="49"/>
  <c r="N101" i="49"/>
  <c r="F100" i="49"/>
  <c r="G100" i="49"/>
  <c r="H100" i="49"/>
  <c r="I100" i="49"/>
  <c r="J100" i="49"/>
  <c r="K100" i="49"/>
  <c r="L100" i="49"/>
  <c r="M100" i="49"/>
  <c r="N99" i="49"/>
  <c r="N98" i="49"/>
  <c r="N97" i="49"/>
  <c r="F96" i="49"/>
  <c r="G96" i="49"/>
  <c r="H96" i="49"/>
  <c r="I96" i="49"/>
  <c r="J96" i="49"/>
  <c r="K96" i="49"/>
  <c r="L96" i="49"/>
  <c r="M96" i="49"/>
  <c r="N95" i="49"/>
  <c r="N94" i="49"/>
  <c r="N93" i="49"/>
  <c r="F92" i="49"/>
  <c r="G92" i="49"/>
  <c r="H92" i="49"/>
  <c r="I92" i="49"/>
  <c r="J92" i="49"/>
  <c r="K92" i="49"/>
  <c r="L92" i="49"/>
  <c r="M92" i="49"/>
  <c r="N91" i="49"/>
  <c r="N90" i="49"/>
  <c r="N89" i="49"/>
  <c r="F88" i="49"/>
  <c r="G88" i="49"/>
  <c r="H88" i="49"/>
  <c r="I88" i="49"/>
  <c r="J88" i="49"/>
  <c r="K88" i="49"/>
  <c r="L88" i="49"/>
  <c r="M88" i="49"/>
  <c r="N87" i="49"/>
  <c r="N86" i="49"/>
  <c r="N85" i="49"/>
  <c r="F84" i="49"/>
  <c r="G84" i="49"/>
  <c r="H84" i="49"/>
  <c r="I84" i="49"/>
  <c r="J84" i="49"/>
  <c r="K84" i="49"/>
  <c r="L84" i="49"/>
  <c r="M84" i="49"/>
  <c r="N83" i="49"/>
  <c r="N82" i="49"/>
  <c r="N81" i="49"/>
  <c r="F80" i="49"/>
  <c r="G80" i="49"/>
  <c r="H80" i="49"/>
  <c r="I80" i="49"/>
  <c r="J80" i="49"/>
  <c r="K80" i="49"/>
  <c r="L80" i="49"/>
  <c r="M80" i="49"/>
  <c r="N79" i="49"/>
  <c r="N78" i="49"/>
  <c r="N77" i="49"/>
  <c r="F76" i="49"/>
  <c r="G76" i="49"/>
  <c r="H76" i="49"/>
  <c r="I76" i="49"/>
  <c r="J76" i="49"/>
  <c r="K76" i="49"/>
  <c r="L76" i="49"/>
  <c r="M76" i="49"/>
  <c r="N75" i="49"/>
  <c r="N74" i="49"/>
  <c r="N73" i="49"/>
  <c r="F72" i="49"/>
  <c r="G72" i="49"/>
  <c r="H72" i="49"/>
  <c r="I72" i="49"/>
  <c r="J72" i="49"/>
  <c r="K72" i="49"/>
  <c r="L72" i="49"/>
  <c r="M72" i="49"/>
  <c r="N71" i="49"/>
  <c r="N70" i="49"/>
  <c r="N69" i="49"/>
  <c r="F68" i="49"/>
  <c r="G68" i="49"/>
  <c r="H68" i="49"/>
  <c r="I68" i="49"/>
  <c r="J68" i="49"/>
  <c r="K68" i="49"/>
  <c r="L68" i="49"/>
  <c r="M68" i="49"/>
  <c r="N67" i="49"/>
  <c r="N66" i="49"/>
  <c r="N65" i="49"/>
  <c r="F61" i="49"/>
  <c r="F62" i="49"/>
  <c r="F63" i="49"/>
  <c r="H61" i="49"/>
  <c r="H62" i="49"/>
  <c r="H63" i="49"/>
  <c r="I61" i="49"/>
  <c r="I62" i="49"/>
  <c r="I63" i="49"/>
  <c r="J61" i="49"/>
  <c r="J62" i="49"/>
  <c r="J63" i="49"/>
  <c r="K61" i="49"/>
  <c r="K62" i="49"/>
  <c r="K63" i="49"/>
  <c r="L61" i="49"/>
  <c r="L62" i="49"/>
  <c r="L63" i="49"/>
  <c r="M61" i="49"/>
  <c r="M62" i="49"/>
  <c r="M63"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Q51" i="49"/>
  <c r="P51" i="49"/>
  <c r="O51" i="49"/>
  <c r="N51" i="49"/>
  <c r="M51" i="49"/>
  <c r="J51" i="49"/>
  <c r="I51" i="49"/>
  <c r="H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J27" i="48"/>
  <c r="J28" i="48"/>
  <c r="J29" i="48"/>
  <c r="J30" i="48"/>
  <c r="J31" i="48"/>
  <c r="J32" i="48"/>
  <c r="F32" i="48"/>
  <c r="F31" i="48"/>
  <c r="F30" i="48"/>
  <c r="F29" i="48"/>
  <c r="F28" i="48"/>
  <c r="F27" i="48"/>
  <c r="AF61" i="47"/>
  <c r="AE61" i="47"/>
  <c r="AD61" i="47"/>
  <c r="AC61" i="47"/>
  <c r="AB61" i="47"/>
  <c r="AA61" i="47"/>
  <c r="Z48" i="47"/>
  <c r="Z49" i="47"/>
  <c r="Z50" i="47"/>
  <c r="Z51" i="47"/>
  <c r="Z52" i="47"/>
  <c r="Z53" i="47"/>
  <c r="Z54" i="47"/>
  <c r="Z55" i="47"/>
  <c r="Z56" i="47"/>
  <c r="Z57" i="47"/>
  <c r="Z58" i="47"/>
  <c r="Z59" i="47"/>
  <c r="Z60" i="47"/>
  <c r="Y61" i="47"/>
  <c r="X61" i="47"/>
  <c r="W61" i="47"/>
  <c r="V61" i="47"/>
  <c r="U61" i="47"/>
  <c r="T61" i="47"/>
  <c r="S48" i="47"/>
  <c r="S49" i="47"/>
  <c r="S50" i="47"/>
  <c r="S51" i="47"/>
  <c r="S52" i="47"/>
  <c r="S53" i="47"/>
  <c r="S54" i="47"/>
  <c r="S55" i="47"/>
  <c r="S56" i="47"/>
  <c r="S57" i="47"/>
  <c r="S58" i="47"/>
  <c r="S59" i="47"/>
  <c r="S60" i="47"/>
  <c r="R61" i="47"/>
  <c r="Q61" i="47"/>
  <c r="P61" i="47"/>
  <c r="O61" i="47"/>
  <c r="N61" i="47"/>
  <c r="M61" i="47"/>
  <c r="L48" i="47"/>
  <c r="L49" i="47"/>
  <c r="L50" i="47"/>
  <c r="L51" i="47"/>
  <c r="L52" i="47"/>
  <c r="L53" i="47"/>
  <c r="L54" i="47"/>
  <c r="L55" i="47"/>
  <c r="L56" i="47"/>
  <c r="L57" i="47"/>
  <c r="L58" i="47"/>
  <c r="L59" i="47"/>
  <c r="L60" i="47"/>
  <c r="K61" i="47"/>
  <c r="J61" i="47"/>
  <c r="I61" i="47"/>
  <c r="H61" i="47"/>
  <c r="G61" i="47"/>
  <c r="F61" i="47"/>
  <c r="J10" i="44"/>
  <c r="J11" i="44"/>
  <c r="J12" i="44"/>
  <c r="J13" i="44"/>
  <c r="J14" i="44"/>
  <c r="J15" i="44"/>
  <c r="J16" i="44"/>
  <c r="M139" i="44"/>
  <c r="E139" i="44"/>
  <c r="M117" i="44"/>
  <c r="E117" i="44"/>
  <c r="M114" i="44"/>
  <c r="M113" i="44"/>
  <c r="M112" i="44"/>
  <c r="M111" i="44"/>
  <c r="M110" i="44"/>
  <c r="M109" i="44"/>
  <c r="M108" i="44"/>
  <c r="M107" i="44"/>
  <c r="M106" i="44"/>
  <c r="M105" i="44"/>
  <c r="H83" i="44"/>
  <c r="H82" i="44"/>
  <c r="H81" i="44"/>
  <c r="H80" i="44"/>
  <c r="H79" i="44"/>
  <c r="H78" i="44"/>
  <c r="H77" i="44"/>
  <c r="H76" i="44"/>
  <c r="H75" i="44"/>
  <c r="H74" i="44"/>
  <c r="M67" i="44"/>
  <c r="E67" i="44"/>
  <c r="M64" i="44"/>
  <c r="J64" i="44"/>
  <c r="M63" i="44"/>
  <c r="J63" i="44"/>
  <c r="M62" i="44"/>
  <c r="J62" i="44"/>
  <c r="M61" i="44"/>
  <c r="J61" i="44"/>
  <c r="M60" i="44"/>
  <c r="J60" i="44"/>
  <c r="M59" i="44"/>
  <c r="J59" i="44"/>
  <c r="M58" i="44"/>
  <c r="J58" i="44"/>
  <c r="M57" i="44"/>
  <c r="J57" i="44"/>
  <c r="M56" i="44"/>
  <c r="J56" i="44"/>
  <c r="M55" i="44"/>
  <c r="J55" i="44"/>
  <c r="Q29" i="44"/>
  <c r="Q30" i="44"/>
  <c r="Q31" i="44"/>
  <c r="Q32" i="44"/>
  <c r="Q33" i="44"/>
  <c r="Q34" i="44"/>
  <c r="Q35" i="44"/>
  <c r="Q36" i="44"/>
  <c r="Q37" i="44"/>
  <c r="Q38" i="44"/>
  <c r="E30" i="44"/>
  <c r="E32" i="44"/>
  <c r="E34" i="44"/>
  <c r="E36" i="44"/>
  <c r="E38" i="44"/>
  <c r="M38" i="44"/>
  <c r="M37" i="44"/>
  <c r="E37" i="44"/>
  <c r="M36" i="44"/>
  <c r="M35" i="44"/>
  <c r="E35" i="44"/>
  <c r="M34" i="44"/>
  <c r="M33" i="44"/>
  <c r="E33" i="44"/>
  <c r="M32" i="44"/>
  <c r="M31" i="44"/>
  <c r="E31" i="44"/>
  <c r="M30" i="44"/>
  <c r="M29" i="44"/>
  <c r="E29" i="44"/>
  <c r="J18" i="44"/>
  <c r="C21" i="44" a="1"/>
  <c r="C21" i="44"/>
  <c r="M22" i="44"/>
  <c r="E22" i="44"/>
  <c r="Q19" i="44"/>
  <c r="M19" i="44"/>
  <c r="J19" i="44"/>
  <c r="E19" i="44"/>
  <c r="Q18" i="44"/>
  <c r="M18" i="44"/>
  <c r="Q17" i="44"/>
  <c r="M17" i="44"/>
  <c r="J17" i="44"/>
  <c r="E17" i="44"/>
  <c r="Q16" i="44"/>
  <c r="M16" i="44"/>
  <c r="E16" i="44"/>
  <c r="Q15" i="44"/>
  <c r="M15" i="44"/>
  <c r="E15" i="44"/>
  <c r="Q14" i="44"/>
  <c r="M14" i="44"/>
  <c r="E14" i="44"/>
  <c r="Q13" i="44"/>
  <c r="M13" i="44"/>
  <c r="E13" i="44"/>
  <c r="Q12" i="44"/>
  <c r="M12" i="44"/>
  <c r="E12" i="44"/>
  <c r="Q11" i="44"/>
  <c r="M11" i="44"/>
  <c r="E11" i="44"/>
  <c r="Q10" i="44"/>
  <c r="M10" i="44"/>
  <c r="E10" i="44"/>
  <c r="H114" i="24"/>
  <c r="F114" i="24"/>
  <c r="D114" i="24"/>
  <c r="R81" i="24"/>
  <c r="AC81" i="24"/>
  <c r="N81" i="24"/>
  <c r="Y81" i="24"/>
  <c r="C20" i="58"/>
  <c r="D83" i="23"/>
  <c r="E83" i="23"/>
  <c r="F83" i="23"/>
  <c r="G83" i="23"/>
  <c r="H83" i="23"/>
  <c r="I83" i="23"/>
  <c r="S9" i="36"/>
  <c r="G10" i="36"/>
  <c r="H62" i="27"/>
  <c r="N62" i="27"/>
  <c r="E20" i="34"/>
  <c r="E26" i="34"/>
  <c r="E21" i="34"/>
  <c r="E27" i="34"/>
  <c r="AB44" i="22"/>
  <c r="F30" i="12"/>
  <c r="F31" i="12"/>
  <c r="F32" i="12"/>
  <c r="F33" i="12"/>
  <c r="F34" i="12"/>
  <c r="F35" i="12"/>
  <c r="F36" i="12"/>
  <c r="F37" i="12"/>
  <c r="F38" i="12"/>
  <c r="F39" i="12"/>
  <c r="F40" i="12"/>
  <c r="F41" i="12"/>
  <c r="F42" i="12"/>
  <c r="F43" i="12"/>
  <c r="F44" i="12"/>
  <c r="F45" i="12"/>
  <c r="E30" i="12"/>
  <c r="E31" i="12"/>
  <c r="E32" i="12"/>
  <c r="E33" i="12"/>
  <c r="E34" i="12"/>
  <c r="E35" i="12"/>
  <c r="E36" i="12"/>
  <c r="E37" i="12"/>
  <c r="E38" i="12"/>
  <c r="E39" i="12"/>
  <c r="E40" i="12"/>
  <c r="E41" i="12"/>
  <c r="E42" i="12"/>
  <c r="E43" i="12"/>
  <c r="E44" i="12"/>
  <c r="E45" i="12"/>
  <c r="D16" i="12"/>
  <c r="D25" i="12"/>
  <c r="C16" i="12"/>
  <c r="C25" i="12"/>
  <c r="C13" i="70"/>
  <c r="E59" i="23"/>
  <c r="F19" i="60"/>
  <c r="F33" i="60"/>
  <c r="H19" i="60"/>
  <c r="H33" i="60"/>
  <c r="G19" i="60"/>
  <c r="G33" i="60"/>
  <c r="J19" i="60"/>
  <c r="J33" i="60"/>
  <c r="K19" i="60"/>
  <c r="K33" i="60"/>
  <c r="L19" i="60"/>
  <c r="L30" i="60"/>
  <c r="M19" i="60"/>
  <c r="M31" i="60"/>
  <c r="O19" i="60"/>
  <c r="O33" i="60"/>
  <c r="P19" i="60"/>
  <c r="P33" i="60"/>
  <c r="Q19" i="60"/>
  <c r="Q31" i="60"/>
  <c r="Q32" i="60"/>
  <c r="Q33" i="60"/>
  <c r="S19" i="60"/>
  <c r="S33" i="60"/>
  <c r="T19" i="60"/>
  <c r="T33" i="60"/>
  <c r="U19" i="60"/>
  <c r="U31" i="60"/>
  <c r="U32" i="60"/>
  <c r="U33" i="60"/>
  <c r="V19" i="60"/>
  <c r="V30" i="60"/>
  <c r="W19" i="60"/>
  <c r="W31" i="60"/>
  <c r="Y19" i="60"/>
  <c r="Y33" i="60"/>
  <c r="Z19" i="60"/>
  <c r="Z31" i="60"/>
  <c r="Z32" i="60"/>
  <c r="Z33" i="60"/>
  <c r="AA19" i="60"/>
  <c r="AA30" i="60"/>
  <c r="AB19" i="60"/>
  <c r="AB31" i="60"/>
  <c r="AD19" i="60"/>
  <c r="AD33" i="60"/>
  <c r="AE19" i="60"/>
  <c r="AE31" i="60"/>
  <c r="AE32" i="60"/>
  <c r="AE33" i="60"/>
  <c r="AF19" i="60"/>
  <c r="AF30" i="60"/>
  <c r="AF32" i="60"/>
  <c r="AF33" i="60"/>
  <c r="AG19" i="60"/>
  <c r="AG31" i="60"/>
  <c r="AG32" i="60"/>
  <c r="AG33" i="60"/>
  <c r="D28" i="28"/>
  <c r="R40" i="26"/>
  <c r="R46" i="26"/>
  <c r="H12" i="27"/>
  <c r="C215" i="21"/>
  <c r="D215" i="21"/>
  <c r="D218" i="21"/>
  <c r="E215" i="21"/>
  <c r="E218" i="21"/>
  <c r="F215" i="21"/>
  <c r="G215" i="21"/>
  <c r="H215" i="21"/>
  <c r="H218" i="21"/>
  <c r="I215" i="21"/>
  <c r="I218" i="21"/>
  <c r="J217" i="21"/>
  <c r="J216" i="21"/>
  <c r="E114" i="24"/>
  <c r="G114" i="24"/>
  <c r="I114" i="24"/>
  <c r="G16" i="37"/>
  <c r="E39" i="25"/>
  <c r="B38" i="25"/>
  <c r="F35" i="5"/>
  <c r="G26" i="72"/>
  <c r="G27" i="72"/>
  <c r="G18" i="72"/>
  <c r="G19" i="72"/>
  <c r="G10" i="72"/>
  <c r="G14" i="72"/>
  <c r="E22" i="48"/>
  <c r="C18" i="40"/>
  <c r="C19" i="40"/>
  <c r="C18" i="48"/>
  <c r="F12" i="42"/>
  <c r="D23" i="48"/>
  <c r="D17" i="48"/>
  <c r="D18" i="48"/>
  <c r="G12" i="42"/>
  <c r="E21" i="48"/>
  <c r="E23" i="48"/>
  <c r="D12" i="59"/>
  <c r="C12" i="59"/>
  <c r="E11" i="59"/>
  <c r="E10" i="59"/>
  <c r="H12" i="59"/>
  <c r="E9" i="59"/>
  <c r="G46" i="12"/>
  <c r="I15" i="25"/>
  <c r="S25" i="25"/>
  <c r="AC25" i="25"/>
  <c r="G17" i="37"/>
  <c r="G18" i="37"/>
  <c r="C15" i="65"/>
  <c r="E126" i="24"/>
  <c r="B91" i="24"/>
  <c r="M104" i="24"/>
  <c r="X104" i="24"/>
  <c r="M81" i="24"/>
  <c r="X81" i="24"/>
  <c r="B39" i="24"/>
  <c r="B40" i="24"/>
  <c r="B14" i="24"/>
  <c r="B15" i="24"/>
  <c r="M24" i="24"/>
  <c r="X24" i="24"/>
  <c r="N23" i="24"/>
  <c r="Y23" i="24"/>
  <c r="H63" i="67"/>
  <c r="H64" i="67"/>
  <c r="H65" i="67"/>
  <c r="H66" i="67"/>
  <c r="H67" i="67"/>
  <c r="H79" i="67"/>
  <c r="H68" i="67"/>
  <c r="H69" i="67"/>
  <c r="H81" i="67"/>
  <c r="H70" i="67"/>
  <c r="H82" i="67"/>
  <c r="H71" i="67"/>
  <c r="H83" i="67"/>
  <c r="H9" i="67"/>
  <c r="H10" i="67"/>
  <c r="H11" i="67"/>
  <c r="H12" i="67"/>
  <c r="H13" i="67"/>
  <c r="H14" i="67"/>
  <c r="H15" i="67"/>
  <c r="H16" i="67"/>
  <c r="H17" i="67"/>
  <c r="H28" i="67"/>
  <c r="H29" i="67"/>
  <c r="H30" i="67"/>
  <c r="H31" i="67"/>
  <c r="H32" i="67"/>
  <c r="H33" i="67"/>
  <c r="H34" i="67"/>
  <c r="H35" i="67"/>
  <c r="H36" i="67"/>
  <c r="B12" i="23"/>
  <c r="B13" i="23"/>
  <c r="C28" i="22"/>
  <c r="O57" i="22"/>
  <c r="C29" i="22"/>
  <c r="O58" i="22"/>
  <c r="C30" i="22"/>
  <c r="AA88" i="22"/>
  <c r="C31" i="22"/>
  <c r="O89" i="22"/>
  <c r="C32" i="22"/>
  <c r="O90" i="22"/>
  <c r="C33" i="22"/>
  <c r="O62" i="22"/>
  <c r="C34" i="22"/>
  <c r="AA92" i="22"/>
  <c r="C18" i="22"/>
  <c r="AA47" i="22"/>
  <c r="C19" i="22"/>
  <c r="O48" i="22"/>
  <c r="C20" i="22"/>
  <c r="AA49" i="22"/>
  <c r="C21" i="22"/>
  <c r="O50" i="22"/>
  <c r="C22" i="22"/>
  <c r="AA51" i="22"/>
  <c r="C23" i="22"/>
  <c r="K23" i="22"/>
  <c r="C24" i="22"/>
  <c r="O82" i="22"/>
  <c r="C25" i="22"/>
  <c r="O83" i="22"/>
  <c r="C13" i="22"/>
  <c r="O42" i="22"/>
  <c r="C14" i="22"/>
  <c r="O72" i="22"/>
  <c r="C15" i="22"/>
  <c r="AA44" i="22"/>
  <c r="P42" i="22"/>
  <c r="H19" i="45"/>
  <c r="H23" i="45"/>
  <c r="H29" i="45"/>
  <c r="H28" i="47"/>
  <c r="P53" i="22"/>
  <c r="I18" i="46"/>
  <c r="I19" i="46"/>
  <c r="P60" i="22"/>
  <c r="G16" i="12"/>
  <c r="G25" i="12"/>
  <c r="K23" i="51"/>
  <c r="K24" i="51"/>
  <c r="K20" i="52"/>
  <c r="K70" i="53"/>
  <c r="K71" i="53"/>
  <c r="K72" i="53"/>
  <c r="K73" i="53"/>
  <c r="K74" i="53"/>
  <c r="K75" i="53"/>
  <c r="I29" i="54"/>
  <c r="C16" i="5"/>
  <c r="A3" i="5"/>
  <c r="E24" i="12"/>
  <c r="H24" i="12"/>
  <c r="E23" i="12"/>
  <c r="H23" i="12"/>
  <c r="E22" i="12"/>
  <c r="H22" i="12"/>
  <c r="E21" i="12"/>
  <c r="H21" i="12"/>
  <c r="E20" i="12"/>
  <c r="H20" i="12"/>
  <c r="E19" i="12"/>
  <c r="H19" i="12"/>
  <c r="E18" i="12"/>
  <c r="H18" i="12"/>
  <c r="E14" i="12"/>
  <c r="H14" i="12"/>
  <c r="E13" i="12"/>
  <c r="H13" i="12"/>
  <c r="E12" i="12"/>
  <c r="H12" i="12"/>
  <c r="E11" i="12"/>
  <c r="H11" i="12"/>
  <c r="B5" i="12"/>
  <c r="C32" i="70"/>
  <c r="H20" i="52"/>
  <c r="H30" i="52"/>
  <c r="E16" i="48"/>
  <c r="E15" i="48"/>
  <c r="E14" i="48"/>
  <c r="E18" i="21"/>
  <c r="E13" i="48"/>
  <c r="E12" i="48"/>
  <c r="E11" i="48"/>
  <c r="E10" i="48"/>
  <c r="E17" i="21"/>
  <c r="E9" i="48"/>
  <c r="H11" i="43"/>
  <c r="L11" i="43"/>
  <c r="H12" i="43"/>
  <c r="M12" i="43"/>
  <c r="H14" i="43"/>
  <c r="M14" i="43"/>
  <c r="H10" i="43"/>
  <c r="J10" i="43"/>
  <c r="H13" i="43"/>
  <c r="J13" i="43"/>
  <c r="D15" i="43"/>
  <c r="E15" i="43"/>
  <c r="F15" i="43"/>
  <c r="G15" i="43"/>
  <c r="H70" i="53"/>
  <c r="H71" i="53"/>
  <c r="H72" i="53"/>
  <c r="H73" i="53"/>
  <c r="H74" i="53"/>
  <c r="H75" i="53"/>
  <c r="H85" i="53"/>
  <c r="H34" i="51"/>
  <c r="O42" i="45"/>
  <c r="P42" i="45"/>
  <c r="Q42" i="45"/>
  <c r="R42" i="45"/>
  <c r="O43" i="45"/>
  <c r="P43" i="45"/>
  <c r="Q43" i="45"/>
  <c r="R43" i="45"/>
  <c r="O44" i="45"/>
  <c r="P44" i="45"/>
  <c r="Q44" i="45"/>
  <c r="R44" i="45"/>
  <c r="O45" i="45"/>
  <c r="P45" i="45"/>
  <c r="Q45" i="45"/>
  <c r="R45" i="45"/>
  <c r="O46" i="45"/>
  <c r="P46" i="45"/>
  <c r="Q46" i="45"/>
  <c r="R46" i="45"/>
  <c r="O47" i="45"/>
  <c r="P47" i="45"/>
  <c r="Q47" i="45"/>
  <c r="R47" i="45"/>
  <c r="O48" i="45"/>
  <c r="P48" i="45"/>
  <c r="Q48" i="45"/>
  <c r="R48" i="45"/>
  <c r="O49" i="45"/>
  <c r="P49" i="45"/>
  <c r="Q49" i="45"/>
  <c r="R49" i="45"/>
  <c r="O50" i="45"/>
  <c r="P50" i="45"/>
  <c r="Q50" i="45"/>
  <c r="R50" i="45"/>
  <c r="O51" i="45"/>
  <c r="O52" i="45"/>
  <c r="P51" i="45"/>
  <c r="Q51" i="45"/>
  <c r="R51" i="45"/>
  <c r="N42" i="45"/>
  <c r="N52" i="45"/>
  <c r="N43" i="45"/>
  <c r="N44" i="45"/>
  <c r="N45" i="45"/>
  <c r="N46" i="45"/>
  <c r="N47" i="45"/>
  <c r="N48" i="45"/>
  <c r="N49" i="45"/>
  <c r="N50" i="45"/>
  <c r="N51" i="45"/>
  <c r="I42" i="45"/>
  <c r="I43" i="45"/>
  <c r="I44" i="45"/>
  <c r="I45" i="45"/>
  <c r="I46" i="45"/>
  <c r="I47" i="45"/>
  <c r="I48" i="45"/>
  <c r="I49" i="45"/>
  <c r="I50" i="45"/>
  <c r="I51" i="45"/>
  <c r="C32" i="35"/>
  <c r="C44" i="35"/>
  <c r="D43" i="26"/>
  <c r="H43" i="26"/>
  <c r="O81" i="24"/>
  <c r="Z81" i="24"/>
  <c r="P81" i="24"/>
  <c r="AA81" i="24"/>
  <c r="Q81" i="24"/>
  <c r="AB81" i="24"/>
  <c r="S81" i="24"/>
  <c r="AD81" i="24"/>
  <c r="T81" i="24"/>
  <c r="AE81" i="24"/>
  <c r="G33" i="34"/>
  <c r="G39" i="34"/>
  <c r="B29" i="33"/>
  <c r="B33" i="33"/>
  <c r="B38" i="33"/>
  <c r="B42" i="33"/>
  <c r="B47" i="33"/>
  <c r="B48" i="33"/>
  <c r="D15" i="34"/>
  <c r="B51" i="33"/>
  <c r="B56" i="33"/>
  <c r="B60" i="33"/>
  <c r="B65" i="33"/>
  <c r="B69" i="33"/>
  <c r="B74" i="33"/>
  <c r="B79" i="33"/>
  <c r="B84" i="33"/>
  <c r="B88" i="33"/>
  <c r="B90" i="33"/>
  <c r="B89" i="33"/>
  <c r="B87" i="33"/>
  <c r="B86" i="33"/>
  <c r="B85" i="33"/>
  <c r="F85" i="33"/>
  <c r="E83" i="33"/>
  <c r="E22" i="33"/>
  <c r="C83" i="33"/>
  <c r="D83" i="33"/>
  <c r="B82" i="33"/>
  <c r="B81" i="33"/>
  <c r="B80" i="33"/>
  <c r="E77" i="33"/>
  <c r="D77" i="33"/>
  <c r="C77" i="33"/>
  <c r="C20" i="33"/>
  <c r="B76" i="33"/>
  <c r="B75" i="33"/>
  <c r="B73" i="33"/>
  <c r="E71" i="33"/>
  <c r="E19" i="33"/>
  <c r="D71" i="33"/>
  <c r="D19" i="33"/>
  <c r="B72" i="33"/>
  <c r="B70" i="33"/>
  <c r="B68" i="33"/>
  <c r="B67" i="33"/>
  <c r="B66" i="33"/>
  <c r="B64" i="33"/>
  <c r="E62" i="33"/>
  <c r="E18" i="33"/>
  <c r="D62" i="33"/>
  <c r="D18" i="33"/>
  <c r="B63" i="33"/>
  <c r="B61" i="33"/>
  <c r="B59" i="33"/>
  <c r="B58" i="33"/>
  <c r="B57" i="33"/>
  <c r="B55" i="33"/>
  <c r="D52" i="33"/>
  <c r="D17" i="33"/>
  <c r="B54" i="33"/>
  <c r="E52" i="33"/>
  <c r="B53" i="33"/>
  <c r="E46" i="33"/>
  <c r="E16" i="33"/>
  <c r="B50" i="33"/>
  <c r="B49" i="33"/>
  <c r="D46" i="33"/>
  <c r="C46" i="33"/>
  <c r="C16" i="33"/>
  <c r="B45" i="33"/>
  <c r="B15" i="33"/>
  <c r="B44" i="33"/>
  <c r="B14" i="33"/>
  <c r="B43" i="33"/>
  <c r="B41" i="33"/>
  <c r="B40" i="33"/>
  <c r="B39" i="33"/>
  <c r="E37" i="33"/>
  <c r="D37" i="33"/>
  <c r="D13" i="33"/>
  <c r="C37" i="33"/>
  <c r="C13" i="33"/>
  <c r="B36" i="33"/>
  <c r="B35" i="33"/>
  <c r="B34" i="33"/>
  <c r="E31" i="33"/>
  <c r="D31" i="33"/>
  <c r="B32" i="33"/>
  <c r="B78" i="33"/>
  <c r="C62" i="33"/>
  <c r="C18" i="33"/>
  <c r="C31" i="33"/>
  <c r="C52" i="33"/>
  <c r="C71" i="33"/>
  <c r="C19" i="33"/>
  <c r="B30" i="33"/>
  <c r="V35" i="27"/>
  <c r="X35" i="27"/>
  <c r="H35" i="27"/>
  <c r="N35" i="27"/>
  <c r="AE58" i="27"/>
  <c r="V62" i="27"/>
  <c r="X62" i="27"/>
  <c r="V64" i="27"/>
  <c r="X64" i="27"/>
  <c r="V65" i="27"/>
  <c r="X65" i="27"/>
  <c r="V66" i="27"/>
  <c r="X66" i="27"/>
  <c r="V67" i="27"/>
  <c r="X67" i="27"/>
  <c r="V68" i="27"/>
  <c r="X68" i="27"/>
  <c r="V69" i="27"/>
  <c r="X69" i="27"/>
  <c r="V70" i="27"/>
  <c r="X70" i="27"/>
  <c r="V86" i="27"/>
  <c r="X86" i="27"/>
  <c r="V87" i="27"/>
  <c r="X87" i="27"/>
  <c r="V88" i="27"/>
  <c r="X88" i="27"/>
  <c r="V102" i="27"/>
  <c r="X102" i="27"/>
  <c r="H32" i="27"/>
  <c r="N32" i="27"/>
  <c r="H33" i="27"/>
  <c r="N33" i="27"/>
  <c r="H34" i="27"/>
  <c r="N34" i="27"/>
  <c r="H36" i="27"/>
  <c r="N36" i="27"/>
  <c r="H87" i="27"/>
  <c r="N87" i="27"/>
  <c r="H88" i="27"/>
  <c r="N88" i="27"/>
  <c r="H58" i="27"/>
  <c r="N58" i="27"/>
  <c r="V34" i="27"/>
  <c r="X34" i="27"/>
  <c r="V33" i="27"/>
  <c r="X33" i="27"/>
  <c r="V32" i="27"/>
  <c r="X32" i="27"/>
  <c r="V85" i="27"/>
  <c r="X85" i="27"/>
  <c r="H85" i="27"/>
  <c r="N85" i="27"/>
  <c r="V84" i="27"/>
  <c r="X84" i="27"/>
  <c r="V83" i="27"/>
  <c r="X83" i="27"/>
  <c r="H83" i="27"/>
  <c r="N83" i="27"/>
  <c r="V82" i="27"/>
  <c r="X82" i="27"/>
  <c r="V81" i="27"/>
  <c r="X81" i="27"/>
  <c r="H81" i="27"/>
  <c r="N81" i="27"/>
  <c r="V79" i="27"/>
  <c r="X79" i="27"/>
  <c r="H79" i="27"/>
  <c r="N79" i="27"/>
  <c r="V80" i="27"/>
  <c r="X80" i="27"/>
  <c r="V78" i="27"/>
  <c r="X78" i="27"/>
  <c r="V77" i="27"/>
  <c r="X77" i="27"/>
  <c r="V76" i="27"/>
  <c r="X76" i="27"/>
  <c r="V75" i="27"/>
  <c r="X75" i="27"/>
  <c r="V74" i="27"/>
  <c r="X74" i="27"/>
  <c r="V73" i="27"/>
  <c r="X73" i="27"/>
  <c r="V72" i="27"/>
  <c r="X72" i="27"/>
  <c r="V71" i="27"/>
  <c r="X71" i="27"/>
  <c r="V93" i="27"/>
  <c r="X93" i="27"/>
  <c r="H67" i="27"/>
  <c r="N67" i="27"/>
  <c r="H66" i="27"/>
  <c r="N66" i="27"/>
  <c r="H65" i="27"/>
  <c r="N65" i="27"/>
  <c r="H74" i="27"/>
  <c r="N74" i="27"/>
  <c r="H75" i="27"/>
  <c r="N75" i="27"/>
  <c r="H76" i="27"/>
  <c r="N76" i="27"/>
  <c r="H77" i="27"/>
  <c r="N77" i="27"/>
  <c r="H78" i="27"/>
  <c r="N78" i="27"/>
  <c r="H80" i="27"/>
  <c r="N80" i="27"/>
  <c r="H82" i="27"/>
  <c r="N82" i="27"/>
  <c r="H84" i="27"/>
  <c r="N84" i="27"/>
  <c r="H86" i="27"/>
  <c r="N86" i="27"/>
  <c r="H89" i="27"/>
  <c r="N89" i="27"/>
  <c r="H68" i="27"/>
  <c r="N68" i="27"/>
  <c r="H69" i="27"/>
  <c r="N69" i="27"/>
  <c r="H70" i="27"/>
  <c r="N70" i="27"/>
  <c r="H71" i="27"/>
  <c r="N71" i="27"/>
  <c r="H72" i="27"/>
  <c r="N72" i="27"/>
  <c r="H73" i="27"/>
  <c r="N73" i="27"/>
  <c r="H64" i="27"/>
  <c r="N64" i="27"/>
  <c r="H102" i="27"/>
  <c r="N102" i="27"/>
  <c r="V63" i="27"/>
  <c r="X63" i="27"/>
  <c r="J90" i="27"/>
  <c r="H63" i="27"/>
  <c r="N63" i="27"/>
  <c r="F90" i="27"/>
  <c r="K30" i="52"/>
  <c r="G36" i="50"/>
  <c r="H29" i="26"/>
  <c r="N29" i="26"/>
  <c r="H30" i="26"/>
  <c r="N30" i="26"/>
  <c r="H31" i="26"/>
  <c r="N31" i="26"/>
  <c r="H32" i="26"/>
  <c r="N32" i="26"/>
  <c r="H33" i="26"/>
  <c r="N33" i="26"/>
  <c r="H34" i="26"/>
  <c r="N34" i="26"/>
  <c r="H35" i="26"/>
  <c r="N35" i="26"/>
  <c r="V29" i="26"/>
  <c r="X29" i="26"/>
  <c r="V35" i="26"/>
  <c r="X35" i="26"/>
  <c r="H37" i="26"/>
  <c r="N37" i="26"/>
  <c r="V31" i="26"/>
  <c r="X31" i="26"/>
  <c r="V37" i="26"/>
  <c r="X37" i="26"/>
  <c r="H38" i="26"/>
  <c r="N38" i="26"/>
  <c r="V32" i="26"/>
  <c r="X32" i="26"/>
  <c r="V30" i="26"/>
  <c r="X30" i="26"/>
  <c r="V34" i="26"/>
  <c r="X34" i="26"/>
  <c r="H36" i="26"/>
  <c r="N36" i="26"/>
  <c r="V36" i="26"/>
  <c r="X36" i="26"/>
  <c r="V33" i="26"/>
  <c r="X33" i="26"/>
  <c r="AF107" i="26"/>
  <c r="AF110" i="26"/>
  <c r="AG107" i="26"/>
  <c r="AG110" i="26"/>
  <c r="N44" i="79"/>
  <c r="R44" i="79"/>
  <c r="S44" i="79"/>
  <c r="T44" i="79"/>
  <c r="O44" i="79"/>
  <c r="L44" i="79"/>
  <c r="N42" i="79"/>
  <c r="R42" i="79"/>
  <c r="L42" i="79"/>
  <c r="N37" i="79"/>
  <c r="R37" i="79"/>
  <c r="S37" i="79"/>
  <c r="T37" i="79"/>
  <c r="L28" i="79"/>
  <c r="L24" i="79"/>
  <c r="N14" i="79"/>
  <c r="L12" i="79"/>
  <c r="F35" i="61"/>
  <c r="D35" i="61"/>
  <c r="D38" i="61"/>
  <c r="D27" i="66"/>
  <c r="F24" i="61"/>
  <c r="F27" i="61"/>
  <c r="D23" i="66"/>
  <c r="D24" i="61"/>
  <c r="D27" i="61"/>
  <c r="D21" i="66"/>
  <c r="I12" i="61"/>
  <c r="H13" i="61"/>
  <c r="H16" i="61"/>
  <c r="D17" i="66"/>
  <c r="D13" i="61"/>
  <c r="B172" i="82"/>
  <c r="B173" i="82" s="1"/>
  <c r="C130" i="82"/>
  <c r="B130"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O44" i="82"/>
  <c r="O43" i="82"/>
  <c r="O42" i="82"/>
  <c r="M87" i="82"/>
  <c r="J28"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J44" i="82"/>
  <c r="J43" i="82"/>
  <c r="J42" i="82"/>
  <c r="H87"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D44" i="82"/>
  <c r="D43" i="82"/>
  <c r="D42" i="82"/>
  <c r="B87" i="82"/>
  <c r="J23" i="82"/>
  <c r="J21" i="82"/>
  <c r="J25" i="82" s="1"/>
  <c r="J13" i="82"/>
  <c r="J11" i="82"/>
  <c r="L37" i="79"/>
  <c r="Q23" i="78"/>
  <c r="Q22" i="78"/>
  <c r="Q20" i="78"/>
  <c r="Q19" i="78"/>
  <c r="Q18" i="78"/>
  <c r="Q16" i="78"/>
  <c r="Q14" i="78"/>
  <c r="Q12" i="78"/>
  <c r="Q10" i="78"/>
  <c r="Q9" i="78"/>
  <c r="L23" i="78"/>
  <c r="L22" i="78"/>
  <c r="L20" i="78"/>
  <c r="L19" i="78"/>
  <c r="L18" i="78"/>
  <c r="L16" i="78"/>
  <c r="L14" i="78"/>
  <c r="L12" i="78"/>
  <c r="L10" i="78"/>
  <c r="L9" i="78"/>
  <c r="G23" i="78"/>
  <c r="G22" i="78"/>
  <c r="G20" i="78"/>
  <c r="G19" i="78"/>
  <c r="G18" i="78"/>
  <c r="G16" i="78"/>
  <c r="G14" i="78"/>
  <c r="G12" i="78"/>
  <c r="G10" i="78"/>
  <c r="G9" i="78"/>
  <c r="U21" i="78"/>
  <c r="T21" i="78"/>
  <c r="S21" i="78"/>
  <c r="R21" i="78"/>
  <c r="P21" i="78"/>
  <c r="O21" i="78"/>
  <c r="N21" i="78"/>
  <c r="M21" i="78"/>
  <c r="K21" i="78"/>
  <c r="J21" i="78"/>
  <c r="I21" i="78"/>
  <c r="H21" i="78"/>
  <c r="F21" i="78"/>
  <c r="E21" i="78"/>
  <c r="D21" i="78"/>
  <c r="C21" i="78"/>
  <c r="U11" i="78"/>
  <c r="U24" i="78"/>
  <c r="T11" i="78"/>
  <c r="T24" i="78"/>
  <c r="S11" i="78"/>
  <c r="S24" i="78"/>
  <c r="R11" i="78"/>
  <c r="R24" i="78"/>
  <c r="P11" i="78"/>
  <c r="P13" i="78"/>
  <c r="O11" i="78"/>
  <c r="O24" i="78"/>
  <c r="N11" i="78"/>
  <c r="N17" i="78"/>
  <c r="M11" i="78"/>
  <c r="M17" i="78"/>
  <c r="K11" i="78"/>
  <c r="K24" i="78"/>
  <c r="J11" i="78"/>
  <c r="J24" i="78"/>
  <c r="I11" i="78"/>
  <c r="I17" i="78"/>
  <c r="H11" i="78"/>
  <c r="H24" i="78"/>
  <c r="F11" i="78"/>
  <c r="F24" i="78"/>
  <c r="E11" i="78"/>
  <c r="E24" i="78"/>
  <c r="D11" i="78"/>
  <c r="D17" i="78"/>
  <c r="C11" i="78"/>
  <c r="C24" i="78"/>
  <c r="Z23" i="78"/>
  <c r="Y23" i="78"/>
  <c r="X23" i="78"/>
  <c r="W23" i="78"/>
  <c r="V23" i="78"/>
  <c r="Z22" i="78"/>
  <c r="Y22" i="78"/>
  <c r="X22" i="78"/>
  <c r="W22" i="78"/>
  <c r="V22" i="78"/>
  <c r="Z20" i="78"/>
  <c r="Y20" i="78"/>
  <c r="X20" i="78"/>
  <c r="W20" i="78"/>
  <c r="V20" i="78"/>
  <c r="Z19" i="78"/>
  <c r="Z21" i="78"/>
  <c r="Y19" i="78"/>
  <c r="X19" i="78"/>
  <c r="W19" i="78"/>
  <c r="V19" i="78"/>
  <c r="Z18" i="78"/>
  <c r="Y18" i="78"/>
  <c r="X18" i="78"/>
  <c r="W18" i="78"/>
  <c r="V18" i="78"/>
  <c r="Z16" i="78"/>
  <c r="Y16" i="78"/>
  <c r="X16" i="78"/>
  <c r="W16" i="78"/>
  <c r="V16" i="78"/>
  <c r="Z14" i="78"/>
  <c r="Y14" i="78"/>
  <c r="X14" i="78"/>
  <c r="W14" i="78"/>
  <c r="V14" i="78"/>
  <c r="Z12" i="78"/>
  <c r="Y12" i="78"/>
  <c r="X12" i="78"/>
  <c r="W12" i="78"/>
  <c r="V12" i="78"/>
  <c r="Z10" i="78"/>
  <c r="Z9" i="78"/>
  <c r="Y10" i="78"/>
  <c r="X10" i="78"/>
  <c r="W10" i="78"/>
  <c r="V10" i="78"/>
  <c r="Y9" i="78"/>
  <c r="X9" i="78"/>
  <c r="X11" i="78"/>
  <c r="W9" i="78"/>
  <c r="W11" i="78"/>
  <c r="V9" i="78"/>
  <c r="B42" i="71"/>
  <c r="E58" i="70"/>
  <c r="C59" i="70"/>
  <c r="E54" i="70"/>
  <c r="E52" i="70"/>
  <c r="E51" i="70"/>
  <c r="E50" i="70"/>
  <c r="E49" i="70"/>
  <c r="E48" i="70"/>
  <c r="E47" i="70"/>
  <c r="E46" i="70"/>
  <c r="E45" i="70"/>
  <c r="E44" i="70"/>
  <c r="C53" i="70"/>
  <c r="C55" i="70"/>
  <c r="C61" i="70"/>
  <c r="C38" i="70"/>
  <c r="D53" i="70"/>
  <c r="D55" i="70"/>
  <c r="C18" i="70"/>
  <c r="E64" i="23"/>
  <c r="E117" i="62"/>
  <c r="D117" i="62"/>
  <c r="C117" i="62"/>
  <c r="F105" i="62"/>
  <c r="D105" i="62"/>
  <c r="C105" i="62"/>
  <c r="F93" i="62"/>
  <c r="E93" i="62"/>
  <c r="E81" i="62"/>
  <c r="F81" i="62"/>
  <c r="D81" i="62"/>
  <c r="C69" i="62"/>
  <c r="E69" i="62"/>
  <c r="F57" i="62"/>
  <c r="G34" i="62"/>
  <c r="G33" i="62"/>
  <c r="G30" i="62"/>
  <c r="C32" i="62"/>
  <c r="C35" i="62"/>
  <c r="D64" i="66"/>
  <c r="F32" i="62"/>
  <c r="F35" i="62"/>
  <c r="D67" i="66"/>
  <c r="E32" i="62"/>
  <c r="E35" i="62"/>
  <c r="D66" i="66"/>
  <c r="E83" i="67"/>
  <c r="S23" i="62"/>
  <c r="P13" i="62"/>
  <c r="O13" i="62"/>
  <c r="L13" i="62"/>
  <c r="K13" i="62"/>
  <c r="H13" i="62"/>
  <c r="G13" i="62"/>
  <c r="F38" i="61"/>
  <c r="D29" i="66"/>
  <c r="E35" i="61"/>
  <c r="E38" i="61"/>
  <c r="D28" i="66"/>
  <c r="C35" i="61"/>
  <c r="C38" i="61"/>
  <c r="D26" i="66"/>
  <c r="E24" i="61"/>
  <c r="E27" i="61"/>
  <c r="E13" i="61"/>
  <c r="E16" i="61"/>
  <c r="D13" i="66"/>
  <c r="K85" i="53"/>
  <c r="M75" i="53"/>
  <c r="L75" i="53"/>
  <c r="M74" i="53"/>
  <c r="L74" i="53"/>
  <c r="M73" i="53"/>
  <c r="L73" i="53"/>
  <c r="M72" i="53"/>
  <c r="L72" i="53"/>
  <c r="M71" i="53"/>
  <c r="L71" i="53"/>
  <c r="M27" i="53"/>
  <c r="L27" i="53"/>
  <c r="K27" i="53"/>
  <c r="M26" i="53"/>
  <c r="L26" i="53"/>
  <c r="K26" i="53"/>
  <c r="M25" i="53"/>
  <c r="L25" i="53"/>
  <c r="K25" i="53"/>
  <c r="M24" i="53"/>
  <c r="L24" i="53"/>
  <c r="K24" i="53"/>
  <c r="M23" i="53"/>
  <c r="L23" i="53"/>
  <c r="K23" i="53"/>
  <c r="M22" i="53"/>
  <c r="L22" i="53"/>
  <c r="K22" i="53"/>
  <c r="M21" i="53"/>
  <c r="L21" i="53"/>
  <c r="K21" i="53"/>
  <c r="M20" i="53"/>
  <c r="L20" i="53"/>
  <c r="K20" i="53"/>
  <c r="M70" i="53"/>
  <c r="L70" i="53"/>
  <c r="L76" i="53"/>
  <c r="G42" i="47"/>
  <c r="E42" i="47"/>
  <c r="D42" i="47"/>
  <c r="F41" i="47"/>
  <c r="F39" i="47"/>
  <c r="F40" i="47"/>
  <c r="H30" i="47"/>
  <c r="H29" i="47"/>
  <c r="H27" i="47"/>
  <c r="E30" i="47"/>
  <c r="D30" i="47"/>
  <c r="E29" i="47"/>
  <c r="D29" i="47"/>
  <c r="E28" i="47"/>
  <c r="D28" i="47"/>
  <c r="E27" i="47"/>
  <c r="E31" i="47"/>
  <c r="G11" i="42"/>
  <c r="D27" i="47"/>
  <c r="F26" i="47"/>
  <c r="F25" i="47"/>
  <c r="F24" i="47"/>
  <c r="F23" i="47"/>
  <c r="F22" i="47"/>
  <c r="F21" i="47"/>
  <c r="F20" i="47"/>
  <c r="F19" i="47"/>
  <c r="F18" i="47"/>
  <c r="F17" i="47"/>
  <c r="F16" i="47"/>
  <c r="F15" i="47"/>
  <c r="F14" i="47"/>
  <c r="F13" i="47"/>
  <c r="F12" i="47"/>
  <c r="F11" i="47"/>
  <c r="F10" i="47"/>
  <c r="F9" i="47"/>
  <c r="F8" i="47"/>
  <c r="F7" i="47"/>
  <c r="W52" i="45"/>
  <c r="U52" i="45"/>
  <c r="T52" i="45"/>
  <c r="M52" i="45"/>
  <c r="L52" i="45"/>
  <c r="K52" i="45"/>
  <c r="H52" i="45"/>
  <c r="G52" i="45"/>
  <c r="E52" i="45"/>
  <c r="F31" i="45"/>
  <c r="F30" i="45"/>
  <c r="F28" i="45"/>
  <c r="F26" i="45"/>
  <c r="F22" i="45"/>
  <c r="F21" i="45"/>
  <c r="E23" i="45"/>
  <c r="F20" i="45"/>
  <c r="F18" i="45"/>
  <c r="F17" i="45"/>
  <c r="F16" i="45"/>
  <c r="F12" i="45"/>
  <c r="M44" i="26"/>
  <c r="K44" i="26"/>
  <c r="I44" i="26"/>
  <c r="H44" i="26"/>
  <c r="Q78" i="36"/>
  <c r="R78" i="36"/>
  <c r="O78" i="36"/>
  <c r="N78" i="36"/>
  <c r="K78" i="36"/>
  <c r="J78" i="36"/>
  <c r="S75" i="36"/>
  <c r="R75" i="36"/>
  <c r="Q75" i="36"/>
  <c r="P75" i="36"/>
  <c r="O75" i="36"/>
  <c r="N75" i="36"/>
  <c r="M75" i="36"/>
  <c r="L75" i="36"/>
  <c r="K75" i="36"/>
  <c r="J75" i="36"/>
  <c r="I75" i="36"/>
  <c r="H75" i="36"/>
  <c r="G75" i="36"/>
  <c r="S73" i="36"/>
  <c r="R73" i="36"/>
  <c r="Q73" i="36"/>
  <c r="P73" i="36"/>
  <c r="O73" i="36"/>
  <c r="N73" i="36"/>
  <c r="M73" i="36"/>
  <c r="L73" i="36"/>
  <c r="K73" i="36"/>
  <c r="J73" i="36"/>
  <c r="I73" i="36"/>
  <c r="H73" i="36"/>
  <c r="G73" i="36"/>
  <c r="D72" i="36"/>
  <c r="D74" i="36"/>
  <c r="L71" i="36"/>
  <c r="H71" i="36"/>
  <c r="Q71" i="36"/>
  <c r="M71" i="36"/>
  <c r="R71" i="36"/>
  <c r="N71" i="36"/>
  <c r="J71" i="36"/>
  <c r="I71" i="36"/>
  <c r="G71" i="36"/>
  <c r="S68" i="36"/>
  <c r="R68" i="36"/>
  <c r="Q68" i="36"/>
  <c r="P68" i="36"/>
  <c r="O68" i="36"/>
  <c r="N68" i="36"/>
  <c r="M68" i="36"/>
  <c r="L68" i="36"/>
  <c r="K68" i="36"/>
  <c r="J68" i="36"/>
  <c r="I68" i="36"/>
  <c r="H68" i="36"/>
  <c r="G68" i="36"/>
  <c r="S66" i="36"/>
  <c r="R66" i="36"/>
  <c r="Q66" i="36"/>
  <c r="P66" i="36"/>
  <c r="O66" i="36"/>
  <c r="N66" i="36"/>
  <c r="M66" i="36"/>
  <c r="L66" i="36"/>
  <c r="K66" i="36"/>
  <c r="J66" i="36"/>
  <c r="I66" i="36"/>
  <c r="H66" i="36"/>
  <c r="G66" i="36"/>
  <c r="D65" i="36"/>
  <c r="D67" i="36"/>
  <c r="P64" i="36"/>
  <c r="O64" i="36"/>
  <c r="L64" i="36"/>
  <c r="K64" i="36"/>
  <c r="G64" i="36"/>
  <c r="Q64" i="36"/>
  <c r="N64" i="36"/>
  <c r="M64" i="36"/>
  <c r="I64" i="36"/>
  <c r="S61" i="36"/>
  <c r="R61" i="36"/>
  <c r="Q61" i="36"/>
  <c r="P61" i="36"/>
  <c r="O61" i="36"/>
  <c r="N61" i="36"/>
  <c r="M61" i="36"/>
  <c r="L61" i="36"/>
  <c r="K61" i="36"/>
  <c r="J61" i="36"/>
  <c r="I61" i="36"/>
  <c r="H61" i="36"/>
  <c r="G61" i="36"/>
  <c r="D58" i="36"/>
  <c r="D60" i="36"/>
  <c r="S59" i="36"/>
  <c r="R59" i="36"/>
  <c r="Q59" i="36"/>
  <c r="P59" i="36"/>
  <c r="O59" i="36"/>
  <c r="N59" i="36"/>
  <c r="M59" i="36"/>
  <c r="L59" i="36"/>
  <c r="K59" i="36"/>
  <c r="J59" i="36"/>
  <c r="I59" i="36"/>
  <c r="H59" i="36"/>
  <c r="G59" i="36"/>
  <c r="R57" i="36"/>
  <c r="O57" i="36"/>
  <c r="N57" i="36"/>
  <c r="K57" i="36"/>
  <c r="J57" i="36"/>
  <c r="G57" i="36"/>
  <c r="P57" i="36"/>
  <c r="L57" i="36"/>
  <c r="H57" i="36"/>
  <c r="S54" i="36"/>
  <c r="R54" i="36"/>
  <c r="Q54" i="36"/>
  <c r="P54" i="36"/>
  <c r="O54" i="36"/>
  <c r="N54" i="36"/>
  <c r="M54" i="36"/>
  <c r="L54" i="36"/>
  <c r="K54" i="36"/>
  <c r="J54" i="36"/>
  <c r="I54" i="36"/>
  <c r="H54" i="36"/>
  <c r="G54" i="36"/>
  <c r="D51" i="36"/>
  <c r="D53" i="36"/>
  <c r="S52" i="36"/>
  <c r="R52" i="36"/>
  <c r="Q52" i="36"/>
  <c r="P52" i="36"/>
  <c r="O52" i="36"/>
  <c r="N52" i="36"/>
  <c r="M52" i="36"/>
  <c r="L52" i="36"/>
  <c r="K52" i="36"/>
  <c r="J52" i="36"/>
  <c r="I52" i="36"/>
  <c r="H52" i="36"/>
  <c r="G52" i="36"/>
  <c r="R50" i="36"/>
  <c r="Q50" i="36"/>
  <c r="N50" i="36"/>
  <c r="M50" i="36"/>
  <c r="J50" i="36"/>
  <c r="I50" i="36"/>
  <c r="O50" i="36"/>
  <c r="K50" i="36"/>
  <c r="G50" i="36"/>
  <c r="S47" i="36"/>
  <c r="R47" i="36"/>
  <c r="Q47" i="36"/>
  <c r="P47" i="36"/>
  <c r="O47" i="36"/>
  <c r="N47" i="36"/>
  <c r="M47" i="36"/>
  <c r="L47" i="36"/>
  <c r="K47" i="36"/>
  <c r="J47" i="36"/>
  <c r="I47" i="36"/>
  <c r="H47" i="36"/>
  <c r="G47" i="36"/>
  <c r="S45" i="36"/>
  <c r="R45" i="36"/>
  <c r="Q45" i="36"/>
  <c r="P45" i="36"/>
  <c r="O45" i="36"/>
  <c r="N45" i="36"/>
  <c r="M45" i="36"/>
  <c r="L45" i="36"/>
  <c r="K45" i="36"/>
  <c r="J45" i="36"/>
  <c r="I45" i="36"/>
  <c r="H45" i="36"/>
  <c r="G45" i="36"/>
  <c r="D44" i="36"/>
  <c r="D46" i="36"/>
  <c r="Q43" i="36"/>
  <c r="P43" i="36"/>
  <c r="M43" i="36"/>
  <c r="L43" i="36"/>
  <c r="I43" i="36"/>
  <c r="H43" i="36"/>
  <c r="H42" i="36"/>
  <c r="R43" i="36"/>
  <c r="N43" i="36"/>
  <c r="J43" i="36"/>
  <c r="S40" i="36"/>
  <c r="R40" i="36"/>
  <c r="Q40" i="36"/>
  <c r="P40" i="36"/>
  <c r="O40" i="36"/>
  <c r="N40" i="36"/>
  <c r="M40" i="36"/>
  <c r="L40" i="36"/>
  <c r="K40" i="36"/>
  <c r="J40" i="36"/>
  <c r="I40" i="36"/>
  <c r="H40" i="36"/>
  <c r="G40" i="36"/>
  <c r="D39" i="36"/>
  <c r="S38" i="36"/>
  <c r="R38" i="36"/>
  <c r="Q38" i="36"/>
  <c r="P38" i="36"/>
  <c r="O38" i="36"/>
  <c r="N38" i="36"/>
  <c r="M38" i="36"/>
  <c r="L38" i="36"/>
  <c r="K38" i="36"/>
  <c r="J38" i="36"/>
  <c r="I38" i="36"/>
  <c r="H38" i="36"/>
  <c r="G38" i="36"/>
  <c r="Q35" i="36"/>
  <c r="R36" i="36"/>
  <c r="O36" i="36"/>
  <c r="N36" i="36"/>
  <c r="K36" i="36"/>
  <c r="J36" i="36"/>
  <c r="G36" i="36"/>
  <c r="K35" i="36"/>
  <c r="P36" i="36"/>
  <c r="L36" i="36"/>
  <c r="H36" i="36"/>
  <c r="S33" i="36"/>
  <c r="R33" i="36"/>
  <c r="Q33" i="36"/>
  <c r="P33" i="36"/>
  <c r="O33" i="36"/>
  <c r="N33" i="36"/>
  <c r="M33" i="36"/>
  <c r="L33" i="36"/>
  <c r="K33" i="36"/>
  <c r="J33" i="36"/>
  <c r="I33" i="36"/>
  <c r="H33" i="36"/>
  <c r="G33" i="36"/>
  <c r="D32" i="36"/>
  <c r="S31" i="36"/>
  <c r="R31" i="36"/>
  <c r="Q31" i="36"/>
  <c r="P31" i="36"/>
  <c r="O31" i="36"/>
  <c r="N31" i="36"/>
  <c r="M31" i="36"/>
  <c r="L31" i="36"/>
  <c r="K31" i="36"/>
  <c r="J31" i="36"/>
  <c r="I31" i="36"/>
  <c r="H31" i="36"/>
  <c r="G31" i="36"/>
  <c r="Q29" i="36"/>
  <c r="P29" i="36"/>
  <c r="M29" i="36"/>
  <c r="L29" i="36"/>
  <c r="H29" i="36"/>
  <c r="M28" i="36"/>
  <c r="R29" i="36"/>
  <c r="N29" i="36"/>
  <c r="J29" i="36"/>
  <c r="S26" i="36"/>
  <c r="R26" i="36"/>
  <c r="Q26" i="36"/>
  <c r="P26" i="36"/>
  <c r="O26" i="36"/>
  <c r="N26" i="36"/>
  <c r="M26" i="36"/>
  <c r="L26" i="36"/>
  <c r="K26" i="36"/>
  <c r="J26" i="36"/>
  <c r="I26" i="36"/>
  <c r="H26" i="36"/>
  <c r="G26" i="36"/>
  <c r="D25" i="36"/>
  <c r="S24" i="36"/>
  <c r="R24" i="36"/>
  <c r="Q24" i="36"/>
  <c r="P24" i="36"/>
  <c r="O24" i="36"/>
  <c r="N24" i="36"/>
  <c r="M24" i="36"/>
  <c r="L24" i="36"/>
  <c r="K24" i="36"/>
  <c r="J24" i="36"/>
  <c r="I24" i="36"/>
  <c r="H24" i="36"/>
  <c r="G24" i="36"/>
  <c r="S22" i="36"/>
  <c r="R22" i="36"/>
  <c r="N22" i="36"/>
  <c r="K22" i="36"/>
  <c r="J22" i="36"/>
  <c r="G22" i="36"/>
  <c r="P22" i="36"/>
  <c r="L22" i="36"/>
  <c r="I22" i="36"/>
  <c r="H22" i="36"/>
  <c r="S19" i="36"/>
  <c r="R19" i="36"/>
  <c r="Q19" i="36"/>
  <c r="P19" i="36"/>
  <c r="O19" i="36"/>
  <c r="N19" i="36"/>
  <c r="M19" i="36"/>
  <c r="L19" i="36"/>
  <c r="K19" i="36"/>
  <c r="J19" i="36"/>
  <c r="I19" i="36"/>
  <c r="H19" i="36"/>
  <c r="G19" i="36"/>
  <c r="D18" i="36"/>
  <c r="S17" i="36"/>
  <c r="R17" i="36"/>
  <c r="Q17" i="36"/>
  <c r="P17" i="36"/>
  <c r="O17" i="36"/>
  <c r="N17" i="36"/>
  <c r="M17" i="36"/>
  <c r="L17" i="36"/>
  <c r="K17" i="36"/>
  <c r="J17" i="36"/>
  <c r="I17" i="36"/>
  <c r="H17" i="36"/>
  <c r="G17" i="36"/>
  <c r="Q15" i="36"/>
  <c r="P15" i="36"/>
  <c r="M15" i="36"/>
  <c r="L15" i="36"/>
  <c r="I15" i="36"/>
  <c r="H15" i="36"/>
  <c r="R15" i="36"/>
  <c r="N15" i="36"/>
  <c r="J15" i="36"/>
  <c r="G15" i="36"/>
  <c r="S12" i="36"/>
  <c r="R12" i="36"/>
  <c r="Q12" i="36"/>
  <c r="P12" i="36"/>
  <c r="O12" i="36"/>
  <c r="N12" i="36"/>
  <c r="M12" i="36"/>
  <c r="L12" i="36"/>
  <c r="K12" i="36"/>
  <c r="J12" i="36"/>
  <c r="I12" i="36"/>
  <c r="H12" i="36"/>
  <c r="D11" i="36"/>
  <c r="K164" i="34"/>
  <c r="K163" i="34"/>
  <c r="K160" i="34"/>
  <c r="K159" i="34"/>
  <c r="K156" i="34"/>
  <c r="K155" i="34"/>
  <c r="K152" i="34"/>
  <c r="K151" i="34"/>
  <c r="K148" i="34"/>
  <c r="K147" i="34"/>
  <c r="K144" i="34"/>
  <c r="K143" i="34"/>
  <c r="K140" i="34"/>
  <c r="K139" i="34"/>
  <c r="K136" i="34"/>
  <c r="K135" i="34"/>
  <c r="K132" i="34"/>
  <c r="K131" i="34"/>
  <c r="K128" i="34"/>
  <c r="K127" i="34"/>
  <c r="K125" i="34"/>
  <c r="K121" i="34"/>
  <c r="K117" i="34"/>
  <c r="K113" i="34"/>
  <c r="K109" i="34"/>
  <c r="K105" i="34"/>
  <c r="K103" i="34"/>
  <c r="K100" i="34"/>
  <c r="K99" i="34"/>
  <c r="K96" i="34"/>
  <c r="K95" i="34"/>
  <c r="K92" i="34"/>
  <c r="K89" i="34"/>
  <c r="K85" i="34"/>
  <c r="K81" i="34"/>
  <c r="K77" i="34"/>
  <c r="K76" i="34"/>
  <c r="K75" i="34"/>
  <c r="K72" i="34"/>
  <c r="K71" i="34"/>
  <c r="K68" i="34"/>
  <c r="K67" i="34"/>
  <c r="K64" i="34"/>
  <c r="K60" i="34"/>
  <c r="K56" i="34"/>
  <c r="K52" i="34"/>
  <c r="K51" i="34"/>
  <c r="K48" i="34"/>
  <c r="K47" i="34"/>
  <c r="L45" i="34"/>
  <c r="D10" i="34"/>
  <c r="D42" i="26"/>
  <c r="H42" i="26"/>
  <c r="N42" i="26"/>
  <c r="V42" i="26"/>
  <c r="X42" i="26"/>
  <c r="K33" i="34"/>
  <c r="K39" i="34"/>
  <c r="J33" i="34"/>
  <c r="J39" i="34"/>
  <c r="I33" i="34"/>
  <c r="F33" i="34"/>
  <c r="F39" i="34"/>
  <c r="K32" i="34"/>
  <c r="K38" i="34"/>
  <c r="J32" i="34"/>
  <c r="G32" i="34"/>
  <c r="G38" i="34"/>
  <c r="G40" i="34"/>
  <c r="F32" i="34"/>
  <c r="F38" i="34"/>
  <c r="F40" i="34"/>
  <c r="E33" i="34"/>
  <c r="E39" i="34"/>
  <c r="I32" i="34"/>
  <c r="H32" i="34"/>
  <c r="H38" i="34"/>
  <c r="K21" i="34"/>
  <c r="K27" i="34"/>
  <c r="I21" i="34"/>
  <c r="I27" i="34"/>
  <c r="G21" i="34"/>
  <c r="G27" i="34"/>
  <c r="K20" i="34"/>
  <c r="K26" i="34"/>
  <c r="J20" i="34"/>
  <c r="J26" i="34"/>
  <c r="H20" i="34"/>
  <c r="H26" i="34"/>
  <c r="G20" i="34"/>
  <c r="J21" i="34"/>
  <c r="J27" i="34"/>
  <c r="F21" i="34"/>
  <c r="F27" i="34"/>
  <c r="I20" i="34"/>
  <c r="I26" i="34"/>
  <c r="F20" i="34"/>
  <c r="I10" i="34"/>
  <c r="D22" i="33"/>
  <c r="A62" i="33"/>
  <c r="E13" i="33"/>
  <c r="C12" i="33"/>
  <c r="A21" i="33"/>
  <c r="A20" i="33"/>
  <c r="A19" i="33"/>
  <c r="A17" i="33"/>
  <c r="A16" i="33"/>
  <c r="A15" i="33"/>
  <c r="A14" i="33"/>
  <c r="A13" i="33"/>
  <c r="A12" i="33"/>
  <c r="A11" i="33"/>
  <c r="A10" i="33"/>
  <c r="E21" i="33"/>
  <c r="D21" i="33"/>
  <c r="C21" i="33"/>
  <c r="D20" i="33"/>
  <c r="E17" i="33"/>
  <c r="D16" i="33"/>
  <c r="E15" i="33"/>
  <c r="D15" i="33"/>
  <c r="C15" i="33"/>
  <c r="E14" i="33"/>
  <c r="D14" i="33"/>
  <c r="C14" i="33"/>
  <c r="D12" i="33"/>
  <c r="E11" i="33"/>
  <c r="D11" i="33"/>
  <c r="C11" i="33"/>
  <c r="E10" i="33"/>
  <c r="D10" i="33"/>
  <c r="C10" i="33"/>
  <c r="AD105" i="27"/>
  <c r="AD106" i="27"/>
  <c r="AC105" i="27"/>
  <c r="AB105" i="27"/>
  <c r="AA105" i="27"/>
  <c r="Y105" i="27"/>
  <c r="W105" i="27"/>
  <c r="U105" i="27"/>
  <c r="T105" i="27"/>
  <c r="S105" i="27"/>
  <c r="R105" i="27"/>
  <c r="Q105" i="27"/>
  <c r="P105" i="27"/>
  <c r="O105" i="27"/>
  <c r="M105" i="27"/>
  <c r="L105" i="27"/>
  <c r="K105" i="27"/>
  <c r="J105" i="27"/>
  <c r="I105" i="27"/>
  <c r="G105" i="27"/>
  <c r="F105" i="27"/>
  <c r="E105" i="27"/>
  <c r="D105" i="27"/>
  <c r="V104" i="27"/>
  <c r="X104" i="27"/>
  <c r="V103" i="27"/>
  <c r="X103" i="27"/>
  <c r="H104" i="27"/>
  <c r="N104" i="27"/>
  <c r="H103" i="27"/>
  <c r="N103" i="27"/>
  <c r="H93" i="27"/>
  <c r="N93" i="27"/>
  <c r="AD90" i="27"/>
  <c r="AC90" i="27"/>
  <c r="AB90" i="27"/>
  <c r="AA90" i="27"/>
  <c r="Y90" i="27"/>
  <c r="W106" i="27"/>
  <c r="U90" i="27"/>
  <c r="T90" i="27"/>
  <c r="S90" i="27"/>
  <c r="R90" i="27"/>
  <c r="Q90" i="27"/>
  <c r="P90" i="27"/>
  <c r="O90" i="27"/>
  <c r="M90" i="27"/>
  <c r="L90" i="27"/>
  <c r="K90" i="27"/>
  <c r="I90" i="27"/>
  <c r="G90" i="27"/>
  <c r="E90" i="27"/>
  <c r="D90" i="27"/>
  <c r="V89" i="27"/>
  <c r="X89" i="27"/>
  <c r="V61" i="27"/>
  <c r="X61" i="27"/>
  <c r="V60" i="27"/>
  <c r="X60" i="27"/>
  <c r="V57" i="27"/>
  <c r="X57" i="27"/>
  <c r="V56" i="27"/>
  <c r="X56" i="27"/>
  <c r="V55" i="27"/>
  <c r="X55" i="27"/>
  <c r="V54" i="27"/>
  <c r="X54" i="27"/>
  <c r="V53" i="27"/>
  <c r="X53" i="27"/>
  <c r="V52" i="27"/>
  <c r="X52" i="27"/>
  <c r="V51" i="27"/>
  <c r="X51" i="27"/>
  <c r="V50" i="27"/>
  <c r="X50" i="27"/>
  <c r="V49" i="27"/>
  <c r="X49" i="27"/>
  <c r="V48" i="27"/>
  <c r="X48" i="27"/>
  <c r="V47" i="27"/>
  <c r="X47" i="27"/>
  <c r="V46" i="27"/>
  <c r="X46" i="27"/>
  <c r="V45" i="27"/>
  <c r="X45" i="27"/>
  <c r="V44" i="27"/>
  <c r="X44" i="27"/>
  <c r="V43" i="27"/>
  <c r="X43" i="27"/>
  <c r="V42" i="27"/>
  <c r="X42" i="27"/>
  <c r="V41" i="27"/>
  <c r="X41" i="27"/>
  <c r="V40" i="27"/>
  <c r="X40" i="27"/>
  <c r="V39" i="27"/>
  <c r="V37" i="27"/>
  <c r="X37" i="27"/>
  <c r="V36" i="27"/>
  <c r="X36" i="27"/>
  <c r="V31" i="27"/>
  <c r="V30" i="27"/>
  <c r="X30" i="27"/>
  <c r="H61" i="27"/>
  <c r="N61" i="27"/>
  <c r="H60" i="27"/>
  <c r="N60" i="27"/>
  <c r="H57" i="27"/>
  <c r="N57" i="27"/>
  <c r="H56" i="27"/>
  <c r="N56" i="27"/>
  <c r="H55" i="27"/>
  <c r="N55" i="27"/>
  <c r="H54" i="27"/>
  <c r="N54" i="27"/>
  <c r="H53" i="27"/>
  <c r="N53" i="27"/>
  <c r="H52" i="27"/>
  <c r="N52" i="27"/>
  <c r="H51" i="27"/>
  <c r="N51" i="27"/>
  <c r="H50" i="27"/>
  <c r="N50" i="27"/>
  <c r="H49" i="27"/>
  <c r="N49" i="27"/>
  <c r="H48" i="27"/>
  <c r="N48" i="27"/>
  <c r="H47" i="27"/>
  <c r="N47" i="27"/>
  <c r="H46" i="27"/>
  <c r="N46" i="27"/>
  <c r="H45" i="27"/>
  <c r="N45" i="27"/>
  <c r="H44" i="27"/>
  <c r="N44" i="27"/>
  <c r="H43" i="27"/>
  <c r="N43" i="27"/>
  <c r="H42" i="27"/>
  <c r="N42" i="27"/>
  <c r="H41" i="27"/>
  <c r="N41" i="27"/>
  <c r="H40" i="27"/>
  <c r="N40" i="27"/>
  <c r="H39" i="27"/>
  <c r="N39" i="27"/>
  <c r="H37" i="27"/>
  <c r="N37" i="27"/>
  <c r="H31" i="27"/>
  <c r="N31" i="27"/>
  <c r="H30" i="27"/>
  <c r="N30" i="27"/>
  <c r="AD59" i="27"/>
  <c r="AC59" i="27"/>
  <c r="AB59" i="27"/>
  <c r="AA59" i="27"/>
  <c r="Y59" i="27"/>
  <c r="W59" i="27"/>
  <c r="U59" i="27"/>
  <c r="T59" i="27"/>
  <c r="S59" i="27"/>
  <c r="R59" i="27"/>
  <c r="Q59" i="27"/>
  <c r="P59" i="27"/>
  <c r="P106" i="27"/>
  <c r="O59" i="27"/>
  <c r="M59" i="27"/>
  <c r="L59" i="27"/>
  <c r="K59" i="27"/>
  <c r="J59" i="27"/>
  <c r="I59" i="27"/>
  <c r="G59" i="27"/>
  <c r="F59" i="27"/>
  <c r="E59" i="27"/>
  <c r="D59" i="27"/>
  <c r="AD38" i="27"/>
  <c r="AC38" i="27"/>
  <c r="AB38" i="27"/>
  <c r="AA38" i="27"/>
  <c r="Y38" i="27"/>
  <c r="W38" i="27"/>
  <c r="U38" i="27"/>
  <c r="T38" i="27"/>
  <c r="S38" i="27"/>
  <c r="R38" i="27"/>
  <c r="Q38" i="27"/>
  <c r="P38" i="27"/>
  <c r="O38" i="27"/>
  <c r="M38" i="27"/>
  <c r="L38" i="27"/>
  <c r="K38" i="27"/>
  <c r="J38" i="27"/>
  <c r="I38" i="27"/>
  <c r="G38" i="27"/>
  <c r="F38" i="27"/>
  <c r="E38" i="27"/>
  <c r="D38" i="27"/>
  <c r="B38" i="27"/>
  <c r="B59" i="27"/>
  <c r="B90" i="27"/>
  <c r="B105" i="27"/>
  <c r="AD26" i="27"/>
  <c r="AD27" i="27"/>
  <c r="AC26" i="27"/>
  <c r="AB26" i="27"/>
  <c r="AB27" i="27"/>
  <c r="AA26" i="27"/>
  <c r="Y26" i="27"/>
  <c r="Y27" i="27"/>
  <c r="W26" i="27"/>
  <c r="U26" i="27"/>
  <c r="U27" i="27"/>
  <c r="T26" i="27"/>
  <c r="S26" i="27"/>
  <c r="R26" i="27"/>
  <c r="Q26" i="27"/>
  <c r="Q27" i="27"/>
  <c r="P26" i="27"/>
  <c r="O26" i="27"/>
  <c r="M26" i="27"/>
  <c r="L26" i="27"/>
  <c r="L27" i="27"/>
  <c r="K26" i="27"/>
  <c r="J26" i="27"/>
  <c r="J27" i="27"/>
  <c r="I26" i="27"/>
  <c r="G26" i="27"/>
  <c r="G27" i="27"/>
  <c r="F26" i="27"/>
  <c r="F27" i="27"/>
  <c r="E26" i="27"/>
  <c r="E27" i="27"/>
  <c r="D26" i="27"/>
  <c r="V25" i="27"/>
  <c r="X25" i="27"/>
  <c r="V24" i="27"/>
  <c r="X24" i="27"/>
  <c r="V23" i="27"/>
  <c r="X23" i="27"/>
  <c r="V22" i="27"/>
  <c r="X22" i="27"/>
  <c r="V21" i="27"/>
  <c r="X21" i="27"/>
  <c r="V20" i="27"/>
  <c r="X20" i="27"/>
  <c r="V19" i="27"/>
  <c r="X19" i="27"/>
  <c r="H25" i="27"/>
  <c r="N25" i="27"/>
  <c r="H24" i="27"/>
  <c r="N24" i="27"/>
  <c r="H23" i="27"/>
  <c r="N23" i="27"/>
  <c r="H22" i="27"/>
  <c r="N22" i="27"/>
  <c r="H21" i="27"/>
  <c r="N21" i="27"/>
  <c r="H20" i="27"/>
  <c r="N20" i="27"/>
  <c r="H19" i="27"/>
  <c r="N19" i="27"/>
  <c r="V109" i="26"/>
  <c r="X109" i="26"/>
  <c r="V106" i="26"/>
  <c r="X106" i="26"/>
  <c r="V105" i="26"/>
  <c r="X105" i="26"/>
  <c r="H109" i="26"/>
  <c r="N109" i="26"/>
  <c r="H108" i="26"/>
  <c r="N108" i="26"/>
  <c r="H106" i="26"/>
  <c r="N106" i="26"/>
  <c r="H105" i="26"/>
  <c r="N105" i="26"/>
  <c r="AD107" i="26"/>
  <c r="AD110" i="26"/>
  <c r="AC107" i="26"/>
  <c r="AC110" i="26"/>
  <c r="AB107" i="26"/>
  <c r="AB110" i="26"/>
  <c r="AA107" i="26"/>
  <c r="AA110" i="26"/>
  <c r="Y107" i="26"/>
  <c r="Y110" i="26"/>
  <c r="W107" i="26"/>
  <c r="U107" i="26"/>
  <c r="U110" i="26"/>
  <c r="T107" i="26"/>
  <c r="T110" i="26"/>
  <c r="S107" i="26"/>
  <c r="S110" i="26"/>
  <c r="R107" i="26"/>
  <c r="R110" i="26"/>
  <c r="Q107" i="26"/>
  <c r="Q110" i="26"/>
  <c r="P107" i="26"/>
  <c r="P110" i="26"/>
  <c r="O107" i="26"/>
  <c r="O110" i="26"/>
  <c r="M107" i="26"/>
  <c r="M110" i="26"/>
  <c r="L107" i="26"/>
  <c r="L110" i="26"/>
  <c r="K107" i="26"/>
  <c r="K110" i="26"/>
  <c r="J107" i="26"/>
  <c r="J110" i="26"/>
  <c r="I107" i="26"/>
  <c r="G107" i="26"/>
  <c r="G110" i="26"/>
  <c r="F107" i="26"/>
  <c r="F110" i="26"/>
  <c r="E107" i="26"/>
  <c r="E110" i="26"/>
  <c r="D107" i="26"/>
  <c r="D110" i="26"/>
  <c r="AD92" i="26"/>
  <c r="AC92" i="26"/>
  <c r="AB92" i="26"/>
  <c r="AA92" i="26"/>
  <c r="Y92" i="26"/>
  <c r="W92" i="26"/>
  <c r="U92" i="26"/>
  <c r="T92" i="26"/>
  <c r="S92" i="26"/>
  <c r="R92" i="26"/>
  <c r="Q92" i="26"/>
  <c r="P92" i="26"/>
  <c r="O92" i="26"/>
  <c r="M92" i="26"/>
  <c r="L92" i="26"/>
  <c r="K92" i="26"/>
  <c r="J92" i="26"/>
  <c r="I92" i="26"/>
  <c r="G92" i="26"/>
  <c r="F92" i="26"/>
  <c r="E92" i="26"/>
  <c r="D92" i="26"/>
  <c r="V91" i="26"/>
  <c r="X91" i="26"/>
  <c r="V90" i="26"/>
  <c r="X90" i="26"/>
  <c r="V89" i="26"/>
  <c r="X89" i="26"/>
  <c r="V88" i="26"/>
  <c r="X88" i="26"/>
  <c r="V87" i="26"/>
  <c r="X87" i="26"/>
  <c r="V86" i="26"/>
  <c r="X86" i="26"/>
  <c r="H91" i="26"/>
  <c r="N91" i="26"/>
  <c r="H90" i="26"/>
  <c r="N90" i="26"/>
  <c r="H89" i="26"/>
  <c r="N89" i="26"/>
  <c r="H88" i="26"/>
  <c r="N88" i="26"/>
  <c r="H87" i="26"/>
  <c r="N87" i="26"/>
  <c r="H86" i="26"/>
  <c r="N86" i="26"/>
  <c r="AD83" i="26"/>
  <c r="AC83" i="26"/>
  <c r="AB83" i="26"/>
  <c r="AA83" i="26"/>
  <c r="Y83" i="26"/>
  <c r="W83" i="26"/>
  <c r="U83" i="26"/>
  <c r="T83" i="26"/>
  <c r="S83" i="26"/>
  <c r="R83" i="26"/>
  <c r="Q83" i="26"/>
  <c r="P83" i="26"/>
  <c r="O83" i="26"/>
  <c r="M83" i="26"/>
  <c r="L83" i="26"/>
  <c r="K83" i="26"/>
  <c r="J83" i="26"/>
  <c r="I83" i="26"/>
  <c r="G83" i="26"/>
  <c r="F83" i="26"/>
  <c r="E83" i="26"/>
  <c r="D83" i="26"/>
  <c r="V82" i="26"/>
  <c r="X82" i="26"/>
  <c r="V81" i="26"/>
  <c r="X81" i="26"/>
  <c r="V80" i="26"/>
  <c r="X80" i="26"/>
  <c r="V79" i="26"/>
  <c r="X79" i="26"/>
  <c r="V78" i="26"/>
  <c r="X78" i="26"/>
  <c r="V77" i="26"/>
  <c r="X77" i="26"/>
  <c r="H82" i="26"/>
  <c r="N82" i="26"/>
  <c r="H81" i="26"/>
  <c r="N81" i="26"/>
  <c r="H80" i="26"/>
  <c r="N80" i="26"/>
  <c r="H79" i="26"/>
  <c r="N79" i="26"/>
  <c r="H78" i="26"/>
  <c r="N78" i="26"/>
  <c r="H77" i="26"/>
  <c r="N77" i="26"/>
  <c r="Z61" i="26"/>
  <c r="V44" i="26"/>
  <c r="X44" i="26"/>
  <c r="V45" i="26"/>
  <c r="X45" i="26"/>
  <c r="V43" i="26"/>
  <c r="X43" i="26"/>
  <c r="M45" i="26"/>
  <c r="K45" i="26"/>
  <c r="J45" i="26"/>
  <c r="I45" i="26"/>
  <c r="H45" i="26"/>
  <c r="J44" i="26"/>
  <c r="V38" i="26"/>
  <c r="X38" i="26"/>
  <c r="V28" i="26"/>
  <c r="X28" i="26"/>
  <c r="V27" i="26"/>
  <c r="X27" i="26"/>
  <c r="V26" i="26"/>
  <c r="X26" i="26"/>
  <c r="V25" i="26"/>
  <c r="X25" i="26"/>
  <c r="V24" i="26"/>
  <c r="X24" i="26"/>
  <c r="V23" i="26"/>
  <c r="X23" i="26"/>
  <c r="H28" i="26"/>
  <c r="N28" i="26"/>
  <c r="H27" i="26"/>
  <c r="N27" i="26"/>
  <c r="H26" i="26"/>
  <c r="N26" i="26"/>
  <c r="H25" i="26"/>
  <c r="N25" i="26"/>
  <c r="H24" i="26"/>
  <c r="N24" i="26"/>
  <c r="H23" i="26"/>
  <c r="N23" i="26"/>
  <c r="AD40" i="26"/>
  <c r="AD110" i="27"/>
  <c r="M40" i="26"/>
  <c r="E29" i="21"/>
  <c r="L40" i="26"/>
  <c r="E28" i="21"/>
  <c r="I40" i="26"/>
  <c r="E25" i="21"/>
  <c r="G40" i="26"/>
  <c r="G46" i="26"/>
  <c r="S50" i="25"/>
  <c r="AC50" i="25"/>
  <c r="R50" i="25"/>
  <c r="AB50" i="25"/>
  <c r="Q50" i="25"/>
  <c r="AA50" i="25"/>
  <c r="P50" i="25"/>
  <c r="Z50" i="25"/>
  <c r="O50" i="25"/>
  <c r="Y50" i="25"/>
  <c r="M50" i="25"/>
  <c r="W50" i="25"/>
  <c r="S24" i="25"/>
  <c r="AC24" i="25"/>
  <c r="R24" i="25"/>
  <c r="AB24" i="25"/>
  <c r="Q24" i="25"/>
  <c r="AA24" i="25"/>
  <c r="P24" i="25"/>
  <c r="Z24" i="25"/>
  <c r="M24" i="25"/>
  <c r="W24" i="25"/>
  <c r="T104" i="24"/>
  <c r="AE104" i="24"/>
  <c r="S104" i="24"/>
  <c r="AD104" i="24"/>
  <c r="R104" i="24"/>
  <c r="AC104" i="24"/>
  <c r="Q104" i="24"/>
  <c r="AB104" i="24"/>
  <c r="P104" i="24"/>
  <c r="AA104" i="24"/>
  <c r="O104" i="24"/>
  <c r="Z104" i="24"/>
  <c r="N104" i="24"/>
  <c r="Y104" i="24"/>
  <c r="T75" i="24"/>
  <c r="AE75" i="24"/>
  <c r="S75" i="24"/>
  <c r="AD75" i="24"/>
  <c r="R75" i="24"/>
  <c r="AC75" i="24"/>
  <c r="Q75" i="24"/>
  <c r="AB75" i="24"/>
  <c r="P75" i="24"/>
  <c r="AA75" i="24"/>
  <c r="O75" i="24"/>
  <c r="Z75" i="24"/>
  <c r="N75" i="24"/>
  <c r="Y75" i="24"/>
  <c r="J75" i="24"/>
  <c r="T49" i="24"/>
  <c r="AE49" i="24"/>
  <c r="S49" i="24"/>
  <c r="AD49" i="24"/>
  <c r="R49" i="24"/>
  <c r="AC49" i="24"/>
  <c r="Q49" i="24"/>
  <c r="AB49" i="24"/>
  <c r="P49" i="24"/>
  <c r="AA49" i="24"/>
  <c r="O49" i="24"/>
  <c r="Z49" i="24"/>
  <c r="T48" i="24"/>
  <c r="AE48" i="24"/>
  <c r="S48" i="24"/>
  <c r="AD48" i="24"/>
  <c r="R48" i="24"/>
  <c r="AC48" i="24"/>
  <c r="Q48" i="24"/>
  <c r="AB48" i="24"/>
  <c r="P48" i="24"/>
  <c r="AA48" i="24"/>
  <c r="O48" i="24"/>
  <c r="Z48" i="24"/>
  <c r="I41" i="24"/>
  <c r="T50" i="24"/>
  <c r="AE50" i="24"/>
  <c r="H41" i="24"/>
  <c r="S50" i="24"/>
  <c r="AD50" i="24"/>
  <c r="G41" i="24"/>
  <c r="R50" i="24"/>
  <c r="AC50" i="24"/>
  <c r="F41" i="24"/>
  <c r="Q50" i="24"/>
  <c r="AB50" i="24"/>
  <c r="E41" i="24"/>
  <c r="P50" i="24"/>
  <c r="AA50" i="24"/>
  <c r="D41" i="24"/>
  <c r="O50" i="24"/>
  <c r="Z50" i="24"/>
  <c r="T24" i="24"/>
  <c r="AE24" i="24"/>
  <c r="S24" i="24"/>
  <c r="AD24" i="24"/>
  <c r="R24" i="24"/>
  <c r="AC24" i="24"/>
  <c r="Q24" i="24"/>
  <c r="AB24" i="24"/>
  <c r="P24" i="24"/>
  <c r="AA24" i="24"/>
  <c r="O24" i="24"/>
  <c r="Z24" i="24"/>
  <c r="T23" i="24"/>
  <c r="AE23" i="24"/>
  <c r="S23" i="24"/>
  <c r="AD23" i="24"/>
  <c r="R23" i="24"/>
  <c r="AC23" i="24"/>
  <c r="Q23" i="24"/>
  <c r="AB23" i="24"/>
  <c r="P23" i="24"/>
  <c r="AA23" i="24"/>
  <c r="I16" i="24"/>
  <c r="T25" i="24"/>
  <c r="AE25" i="24"/>
  <c r="H16" i="24"/>
  <c r="S25" i="24"/>
  <c r="AD25" i="24"/>
  <c r="G16" i="24"/>
  <c r="R25" i="24"/>
  <c r="AC25" i="24"/>
  <c r="F16" i="24"/>
  <c r="Q25" i="24"/>
  <c r="AB25" i="24"/>
  <c r="E16" i="24"/>
  <c r="P25" i="24"/>
  <c r="AA25" i="24"/>
  <c r="AC47" i="23"/>
  <c r="AB47" i="23"/>
  <c r="AA47" i="23"/>
  <c r="Z47" i="23"/>
  <c r="Y47" i="23"/>
  <c r="X47" i="23"/>
  <c r="W47" i="23"/>
  <c r="V47" i="23"/>
  <c r="S47" i="23"/>
  <c r="R47" i="23"/>
  <c r="Q47" i="23"/>
  <c r="P47" i="23"/>
  <c r="O47" i="23"/>
  <c r="N47" i="23"/>
  <c r="M47" i="23"/>
  <c r="L47" i="23"/>
  <c r="S48" i="23"/>
  <c r="R48" i="23"/>
  <c r="Q48" i="23"/>
  <c r="P48" i="23"/>
  <c r="O48" i="23"/>
  <c r="N48" i="23"/>
  <c r="M48" i="23"/>
  <c r="L48" i="23"/>
  <c r="V30" i="23"/>
  <c r="AC23" i="23"/>
  <c r="AB23" i="23"/>
  <c r="AA23" i="23"/>
  <c r="Z23" i="23"/>
  <c r="Y23" i="23"/>
  <c r="X23" i="23"/>
  <c r="W23" i="23"/>
  <c r="S23" i="23"/>
  <c r="R23" i="23"/>
  <c r="Q23" i="23"/>
  <c r="P23" i="23"/>
  <c r="O23" i="23"/>
  <c r="N23" i="23"/>
  <c r="M23" i="23"/>
  <c r="AH92" i="22"/>
  <c r="AG92" i="22"/>
  <c r="AF92" i="22"/>
  <c r="AE92" i="22"/>
  <c r="AD92" i="22"/>
  <c r="AB92" i="22"/>
  <c r="AH91" i="22"/>
  <c r="AG91" i="22"/>
  <c r="AF91" i="22"/>
  <c r="AE91" i="22"/>
  <c r="AD91" i="22"/>
  <c r="AC91" i="22"/>
  <c r="AH90" i="22"/>
  <c r="AG90" i="22"/>
  <c r="AF90" i="22"/>
  <c r="AE90" i="22"/>
  <c r="AB90" i="22"/>
  <c r="AH89" i="22"/>
  <c r="AG89" i="22"/>
  <c r="AF89" i="22"/>
  <c r="AE89" i="22"/>
  <c r="AH88" i="22"/>
  <c r="AG88" i="22"/>
  <c r="AF88" i="22"/>
  <c r="AE88" i="22"/>
  <c r="AD88" i="22"/>
  <c r="AB88" i="22"/>
  <c r="AH87" i="22"/>
  <c r="AG87" i="22"/>
  <c r="AF87" i="22"/>
  <c r="AE87" i="22"/>
  <c r="AD87" i="22"/>
  <c r="AH86" i="22"/>
  <c r="AG86" i="22"/>
  <c r="AF86" i="22"/>
  <c r="AE86" i="22"/>
  <c r="AD86" i="22"/>
  <c r="AB86" i="22"/>
  <c r="V92" i="22"/>
  <c r="U92" i="22"/>
  <c r="T92" i="22"/>
  <c r="S92" i="22"/>
  <c r="R92" i="22"/>
  <c r="P92" i="22"/>
  <c r="V91" i="22"/>
  <c r="U91" i="22"/>
  <c r="T91" i="22"/>
  <c r="S91" i="22"/>
  <c r="R91" i="22"/>
  <c r="Q91" i="22"/>
  <c r="V90" i="22"/>
  <c r="U90" i="22"/>
  <c r="T90" i="22"/>
  <c r="S90" i="22"/>
  <c r="P90" i="22"/>
  <c r="V89" i="22"/>
  <c r="U89" i="22"/>
  <c r="T89" i="22"/>
  <c r="S89" i="22"/>
  <c r="V88" i="22"/>
  <c r="U88" i="22"/>
  <c r="T88" i="22"/>
  <c r="S88" i="22"/>
  <c r="R88" i="22"/>
  <c r="P88" i="22"/>
  <c r="V87" i="22"/>
  <c r="U87" i="22"/>
  <c r="T87" i="22"/>
  <c r="S87" i="22"/>
  <c r="R87" i="22"/>
  <c r="V86" i="22"/>
  <c r="U86" i="22"/>
  <c r="T86" i="22"/>
  <c r="S86" i="22"/>
  <c r="R86" i="22"/>
  <c r="P86" i="22"/>
  <c r="AH83" i="22"/>
  <c r="AG83" i="22"/>
  <c r="AF83" i="22"/>
  <c r="AE83" i="22"/>
  <c r="AD83" i="22"/>
  <c r="AH82" i="22"/>
  <c r="AG82" i="22"/>
  <c r="AF82" i="22"/>
  <c r="AE82" i="22"/>
  <c r="AD82" i="22"/>
  <c r="AC82" i="22"/>
  <c r="AH81" i="22"/>
  <c r="AG81" i="22"/>
  <c r="AF81" i="22"/>
  <c r="AE81" i="22"/>
  <c r="AD81" i="22"/>
  <c r="AC81" i="22"/>
  <c r="AB81" i="22"/>
  <c r="AH80" i="22"/>
  <c r="AG80" i="22"/>
  <c r="AF80" i="22"/>
  <c r="AE80" i="22"/>
  <c r="AD80" i="22"/>
  <c r="AC80" i="22"/>
  <c r="AH79" i="22"/>
  <c r="AG79" i="22"/>
  <c r="AF79" i="22"/>
  <c r="AE79" i="22"/>
  <c r="AD79" i="22"/>
  <c r="AC79" i="22"/>
  <c r="AB79" i="22"/>
  <c r="AH78" i="22"/>
  <c r="AG78" i="22"/>
  <c r="AF78" i="22"/>
  <c r="AE78" i="22"/>
  <c r="AC78" i="22"/>
  <c r="AH77" i="22"/>
  <c r="AG77" i="22"/>
  <c r="AF77" i="22"/>
  <c r="AE77" i="22"/>
  <c r="AD77" i="22"/>
  <c r="AC77" i="22"/>
  <c r="AH76" i="22"/>
  <c r="AG76" i="22"/>
  <c r="AF76" i="22"/>
  <c r="AE76" i="22"/>
  <c r="AB76" i="22"/>
  <c r="V83" i="22"/>
  <c r="U83" i="22"/>
  <c r="T83" i="22"/>
  <c r="S83" i="22"/>
  <c r="R83" i="22"/>
  <c r="V82" i="22"/>
  <c r="U82" i="22"/>
  <c r="T82" i="22"/>
  <c r="S82" i="22"/>
  <c r="R82" i="22"/>
  <c r="Q82" i="22"/>
  <c r="V81" i="22"/>
  <c r="U81" i="22"/>
  <c r="T81" i="22"/>
  <c r="S81" i="22"/>
  <c r="R81" i="22"/>
  <c r="Q81" i="22"/>
  <c r="P81" i="22"/>
  <c r="V80" i="22"/>
  <c r="U80" i="22"/>
  <c r="T80" i="22"/>
  <c r="S80" i="22"/>
  <c r="R80" i="22"/>
  <c r="Q80" i="22"/>
  <c r="V79" i="22"/>
  <c r="U79" i="22"/>
  <c r="T79" i="22"/>
  <c r="S79" i="22"/>
  <c r="R79" i="22"/>
  <c r="Q79" i="22"/>
  <c r="P79" i="22"/>
  <c r="V78" i="22"/>
  <c r="U78" i="22"/>
  <c r="T78" i="22"/>
  <c r="S78" i="22"/>
  <c r="V77" i="22"/>
  <c r="U77" i="22"/>
  <c r="T77" i="22"/>
  <c r="S77" i="22"/>
  <c r="R77" i="22"/>
  <c r="Q77" i="22"/>
  <c r="V76" i="22"/>
  <c r="U76" i="22"/>
  <c r="T76" i="22"/>
  <c r="S76" i="22"/>
  <c r="P76" i="22"/>
  <c r="AH72" i="22"/>
  <c r="AG72" i="22"/>
  <c r="AF72" i="22"/>
  <c r="AE72" i="22"/>
  <c r="AD72" i="22"/>
  <c r="AC72" i="22"/>
  <c r="AB72" i="22"/>
  <c r="AH71" i="22"/>
  <c r="AG71" i="22"/>
  <c r="AF71" i="22"/>
  <c r="AE71" i="22"/>
  <c r="AD71" i="22"/>
  <c r="AC71" i="22"/>
  <c r="AB71" i="22"/>
  <c r="V72" i="22"/>
  <c r="U72" i="22"/>
  <c r="T72" i="22"/>
  <c r="S72" i="22"/>
  <c r="R72" i="22"/>
  <c r="Q72" i="22"/>
  <c r="P72" i="22"/>
  <c r="V71" i="22"/>
  <c r="U71" i="22"/>
  <c r="T71" i="22"/>
  <c r="R71" i="22"/>
  <c r="Q71" i="22"/>
  <c r="P71" i="22"/>
  <c r="K63" i="22"/>
  <c r="K62" i="22"/>
  <c r="K61" i="22"/>
  <c r="K60" i="22"/>
  <c r="K59" i="22"/>
  <c r="K58" i="22"/>
  <c r="K57" i="22"/>
  <c r="AH63" i="22"/>
  <c r="AG63" i="22"/>
  <c r="AF63" i="22"/>
  <c r="AE63" i="22"/>
  <c r="AD63" i="22"/>
  <c r="AB63" i="22"/>
  <c r="AH62" i="22"/>
  <c r="AG62" i="22"/>
  <c r="AF62" i="22"/>
  <c r="AE62" i="22"/>
  <c r="AD62" i="22"/>
  <c r="AC62" i="22"/>
  <c r="AH61" i="22"/>
  <c r="AG61" i="22"/>
  <c r="AF61" i="22"/>
  <c r="AE61" i="22"/>
  <c r="AB61" i="22"/>
  <c r="AH60" i="22"/>
  <c r="AG60" i="22"/>
  <c r="AF60" i="22"/>
  <c r="AE60" i="22"/>
  <c r="AH59" i="22"/>
  <c r="AG59" i="22"/>
  <c r="AF59" i="22"/>
  <c r="AE59" i="22"/>
  <c r="AD59" i="22"/>
  <c r="AB59" i="22"/>
  <c r="AH58" i="22"/>
  <c r="AG58" i="22"/>
  <c r="AF58" i="22"/>
  <c r="AE58" i="22"/>
  <c r="AD58" i="22"/>
  <c r="AH57" i="22"/>
  <c r="AG57" i="22"/>
  <c r="AF57" i="22"/>
  <c r="AE57" i="22"/>
  <c r="AD57" i="22"/>
  <c r="AB57" i="22"/>
  <c r="V63" i="22"/>
  <c r="U63" i="22"/>
  <c r="T63" i="22"/>
  <c r="S63" i="22"/>
  <c r="R63" i="22"/>
  <c r="P63" i="22"/>
  <c r="V62" i="22"/>
  <c r="U62" i="22"/>
  <c r="T62" i="22"/>
  <c r="S62" i="22"/>
  <c r="R62" i="22"/>
  <c r="Q62" i="22"/>
  <c r="V61" i="22"/>
  <c r="U61" i="22"/>
  <c r="T61" i="22"/>
  <c r="S61" i="22"/>
  <c r="P61" i="22"/>
  <c r="V60" i="22"/>
  <c r="U60" i="22"/>
  <c r="T60" i="22"/>
  <c r="S60" i="22"/>
  <c r="V59" i="22"/>
  <c r="U59" i="22"/>
  <c r="T59" i="22"/>
  <c r="S59" i="22"/>
  <c r="R59" i="22"/>
  <c r="P59" i="22"/>
  <c r="V58" i="22"/>
  <c r="U58" i="22"/>
  <c r="T58" i="22"/>
  <c r="S58" i="22"/>
  <c r="R58" i="22"/>
  <c r="V57" i="22"/>
  <c r="U57" i="22"/>
  <c r="T57" i="22"/>
  <c r="S57" i="22"/>
  <c r="R57" i="22"/>
  <c r="P57" i="22"/>
  <c r="K54" i="22"/>
  <c r="K53" i="22"/>
  <c r="K52" i="22"/>
  <c r="K51" i="22"/>
  <c r="K50" i="22"/>
  <c r="K49" i="22"/>
  <c r="K48" i="22"/>
  <c r="K47" i="22"/>
  <c r="AH54" i="22"/>
  <c r="AG54" i="22"/>
  <c r="AF54" i="22"/>
  <c r="AE54" i="22"/>
  <c r="AD54" i="22"/>
  <c r="AH53" i="22"/>
  <c r="AG53" i="22"/>
  <c r="AF53" i="22"/>
  <c r="AE53" i="22"/>
  <c r="AD53" i="22"/>
  <c r="AC53" i="22"/>
  <c r="AH52" i="22"/>
  <c r="AG52" i="22"/>
  <c r="AF52" i="22"/>
  <c r="AE52" i="22"/>
  <c r="AD52" i="22"/>
  <c r="AC52" i="22"/>
  <c r="AB52" i="22"/>
  <c r="AH51" i="22"/>
  <c r="AG51" i="22"/>
  <c r="AF51" i="22"/>
  <c r="AE51" i="22"/>
  <c r="AD51" i="22"/>
  <c r="AC51" i="22"/>
  <c r="AH50" i="22"/>
  <c r="AG50" i="22"/>
  <c r="AF50" i="22"/>
  <c r="AE50" i="22"/>
  <c r="AD50" i="22"/>
  <c r="AC50" i="22"/>
  <c r="AB50" i="22"/>
  <c r="AH49" i="22"/>
  <c r="AG49" i="22"/>
  <c r="AF49" i="22"/>
  <c r="AE49" i="22"/>
  <c r="AH48" i="22"/>
  <c r="AG48" i="22"/>
  <c r="AF48" i="22"/>
  <c r="AE48" i="22"/>
  <c r="AD48" i="22"/>
  <c r="AC48" i="22"/>
  <c r="AH47" i="22"/>
  <c r="AG47" i="22"/>
  <c r="AF47" i="22"/>
  <c r="AE47" i="22"/>
  <c r="AB47" i="22"/>
  <c r="V54" i="22"/>
  <c r="U54" i="22"/>
  <c r="T54" i="22"/>
  <c r="S54" i="22"/>
  <c r="R54" i="22"/>
  <c r="V53" i="22"/>
  <c r="U53" i="22"/>
  <c r="T53" i="22"/>
  <c r="S53" i="22"/>
  <c r="R53" i="22"/>
  <c r="Q53" i="22"/>
  <c r="V52" i="22"/>
  <c r="U52" i="22"/>
  <c r="T52" i="22"/>
  <c r="S52" i="22"/>
  <c r="R52" i="22"/>
  <c r="Q52" i="22"/>
  <c r="P52" i="22"/>
  <c r="V51" i="22"/>
  <c r="U51" i="22"/>
  <c r="T51" i="22"/>
  <c r="S51" i="22"/>
  <c r="R51" i="22"/>
  <c r="Q51" i="22"/>
  <c r="V50" i="22"/>
  <c r="U50" i="22"/>
  <c r="T50" i="22"/>
  <c r="S50" i="22"/>
  <c r="R50" i="22"/>
  <c r="Q50" i="22"/>
  <c r="P50" i="22"/>
  <c r="V49" i="22"/>
  <c r="U49" i="22"/>
  <c r="T49" i="22"/>
  <c r="S49" i="22"/>
  <c r="V48" i="22"/>
  <c r="U48" i="22"/>
  <c r="T48" i="22"/>
  <c r="S48" i="22"/>
  <c r="R48" i="22"/>
  <c r="Q48" i="22"/>
  <c r="V47" i="22"/>
  <c r="U47" i="22"/>
  <c r="T47" i="22"/>
  <c r="S47" i="22"/>
  <c r="P47" i="22"/>
  <c r="K44" i="22"/>
  <c r="K43" i="22"/>
  <c r="K42" i="22"/>
  <c r="AH44" i="22"/>
  <c r="AG44" i="22"/>
  <c r="AF44" i="22"/>
  <c r="AE44" i="22"/>
  <c r="AD44" i="22"/>
  <c r="AH43" i="22"/>
  <c r="AG43" i="22"/>
  <c r="AF43" i="22"/>
  <c r="AE43" i="22"/>
  <c r="AD43" i="22"/>
  <c r="AC43" i="22"/>
  <c r="AB43" i="22"/>
  <c r="AH42" i="22"/>
  <c r="AG42" i="22"/>
  <c r="AF42" i="22"/>
  <c r="AE42" i="22"/>
  <c r="AD42" i="22"/>
  <c r="AC42" i="22"/>
  <c r="V44" i="22"/>
  <c r="U44" i="22"/>
  <c r="T44" i="22"/>
  <c r="S44" i="22"/>
  <c r="R44" i="22"/>
  <c r="V43" i="22"/>
  <c r="U43" i="22"/>
  <c r="T43" i="22"/>
  <c r="S43" i="22"/>
  <c r="R43" i="22"/>
  <c r="Q43" i="22"/>
  <c r="P43" i="22"/>
  <c r="V42" i="22"/>
  <c r="U42" i="22"/>
  <c r="T42" i="22"/>
  <c r="S42" i="22"/>
  <c r="R42" i="22"/>
  <c r="Q42" i="22"/>
  <c r="J229" i="21"/>
  <c r="J228" i="21"/>
  <c r="J227" i="21"/>
  <c r="J225" i="21"/>
  <c r="J224" i="21"/>
  <c r="J223" i="21"/>
  <c r="J222" i="21"/>
  <c r="J219" i="21"/>
  <c r="J220" i="21"/>
  <c r="J221" i="21"/>
  <c r="I226" i="21"/>
  <c r="H226" i="21"/>
  <c r="G226" i="21"/>
  <c r="F226" i="21"/>
  <c r="E226" i="21"/>
  <c r="D226" i="21"/>
  <c r="C226" i="21"/>
  <c r="B226" i="21"/>
  <c r="H199" i="21"/>
  <c r="G218" i="21"/>
  <c r="F218" i="21"/>
  <c r="F199" i="21"/>
  <c r="D199" i="21"/>
  <c r="C218" i="21"/>
  <c r="J213" i="21"/>
  <c r="J212" i="21"/>
  <c r="J211" i="21"/>
  <c r="J210" i="21"/>
  <c r="J209" i="21"/>
  <c r="J208" i="21"/>
  <c r="J207" i="21"/>
  <c r="I199" i="21"/>
  <c r="G199" i="21"/>
  <c r="E199" i="21"/>
  <c r="C199" i="21"/>
  <c r="J198" i="21"/>
  <c r="J196" i="21"/>
  <c r="J195" i="21"/>
  <c r="J194" i="21"/>
  <c r="J193" i="21"/>
  <c r="J192" i="21"/>
  <c r="AF138" i="21"/>
  <c r="AE138" i="21"/>
  <c r="AD138" i="21"/>
  <c r="AC138" i="21"/>
  <c r="AB138" i="21"/>
  <c r="AA138" i="21"/>
  <c r="Z138" i="21"/>
  <c r="Y138" i="21"/>
  <c r="X138" i="21"/>
  <c r="I52" i="21"/>
  <c r="H52" i="21"/>
  <c r="G52" i="21"/>
  <c r="F52" i="21"/>
  <c r="I43" i="21"/>
  <c r="H43" i="21"/>
  <c r="G43" i="21"/>
  <c r="F43" i="21"/>
  <c r="I34" i="21"/>
  <c r="H34" i="21"/>
  <c r="G34" i="21"/>
  <c r="F34" i="21"/>
  <c r="I31" i="21"/>
  <c r="H31" i="21"/>
  <c r="G31" i="21"/>
  <c r="F31" i="21"/>
  <c r="I23" i="21"/>
  <c r="H23" i="21"/>
  <c r="G23" i="21"/>
  <c r="F23" i="21"/>
  <c r="I19" i="21"/>
  <c r="H19" i="21"/>
  <c r="G19" i="21"/>
  <c r="F19" i="21"/>
  <c r="N463" i="2"/>
  <c r="N459" i="2"/>
  <c r="M463" i="2"/>
  <c r="M464" i="2"/>
  <c r="M459" i="2"/>
  <c r="L463" i="2"/>
  <c r="L459" i="2"/>
  <c r="L464" i="2"/>
  <c r="K463" i="2"/>
  <c r="K464" i="2"/>
  <c r="K459" i="2"/>
  <c r="J463" i="2"/>
  <c r="J459" i="2"/>
  <c r="I463" i="2"/>
  <c r="I459" i="2"/>
  <c r="H463" i="2"/>
  <c r="H459" i="2"/>
  <c r="G463" i="2"/>
  <c r="G459" i="2"/>
  <c r="G464" i="2"/>
  <c r="F463" i="2"/>
  <c r="F459" i="2"/>
  <c r="E463" i="2"/>
  <c r="E459" i="2"/>
  <c r="N446" i="2"/>
  <c r="N442" i="2"/>
  <c r="N447" i="2"/>
  <c r="M446" i="2"/>
  <c r="M442" i="2"/>
  <c r="L446" i="2"/>
  <c r="L442" i="2"/>
  <c r="L447" i="2"/>
  <c r="K446" i="2"/>
  <c r="K442" i="2"/>
  <c r="J446" i="2"/>
  <c r="J442" i="2"/>
  <c r="I446" i="2"/>
  <c r="I442" i="2"/>
  <c r="I447" i="2"/>
  <c r="H446" i="2"/>
  <c r="H447" i="2"/>
  <c r="H442" i="2"/>
  <c r="G446" i="2"/>
  <c r="G442" i="2"/>
  <c r="F446" i="2"/>
  <c r="F442" i="2"/>
  <c r="E446" i="2"/>
  <c r="E442" i="2"/>
  <c r="N429" i="2"/>
  <c r="N425" i="2"/>
  <c r="N430" i="2"/>
  <c r="M429" i="2"/>
  <c r="M425" i="2"/>
  <c r="L429" i="2"/>
  <c r="L425" i="2"/>
  <c r="K429" i="2"/>
  <c r="K425" i="2"/>
  <c r="K430" i="2"/>
  <c r="J429" i="2"/>
  <c r="J430" i="2"/>
  <c r="J425" i="2"/>
  <c r="I429" i="2"/>
  <c r="I425" i="2"/>
  <c r="H429" i="2"/>
  <c r="H425" i="2"/>
  <c r="G429" i="2"/>
  <c r="G425" i="2"/>
  <c r="F429" i="2"/>
  <c r="F425" i="2"/>
  <c r="F430" i="2"/>
  <c r="E429" i="2"/>
  <c r="E430" i="2"/>
  <c r="E425" i="2"/>
  <c r="N412" i="2"/>
  <c r="N408" i="2"/>
  <c r="M412" i="2"/>
  <c r="M408" i="2"/>
  <c r="M413" i="2"/>
  <c r="L412" i="2"/>
  <c r="L413" i="2"/>
  <c r="L408" i="2"/>
  <c r="K412" i="2"/>
  <c r="K408" i="2"/>
  <c r="J412" i="2"/>
  <c r="J408" i="2"/>
  <c r="I412" i="2"/>
  <c r="I408" i="2"/>
  <c r="I413" i="2"/>
  <c r="H412" i="2"/>
  <c r="H408" i="2"/>
  <c r="H413" i="2"/>
  <c r="G412" i="2"/>
  <c r="G413" i="2"/>
  <c r="G408" i="2"/>
  <c r="F412" i="2"/>
  <c r="F408" i="2"/>
  <c r="E412" i="2"/>
  <c r="E408" i="2"/>
  <c r="N377" i="2"/>
  <c r="M377" i="2"/>
  <c r="L377" i="2"/>
  <c r="K377" i="2"/>
  <c r="J377" i="2"/>
  <c r="I377" i="2"/>
  <c r="I394" i="2"/>
  <c r="I479" i="2"/>
  <c r="H377" i="2"/>
  <c r="G377" i="2"/>
  <c r="F377" i="2"/>
  <c r="E377" i="2"/>
  <c r="N376" i="2"/>
  <c r="M376" i="2"/>
  <c r="L376" i="2"/>
  <c r="K376" i="2"/>
  <c r="K393" i="2"/>
  <c r="K478" i="2"/>
  <c r="J376" i="2"/>
  <c r="I376" i="2"/>
  <c r="H376" i="2"/>
  <c r="G376" i="2"/>
  <c r="F376" i="2"/>
  <c r="F378" i="2"/>
  <c r="E376" i="2"/>
  <c r="N375" i="2"/>
  <c r="M375" i="2"/>
  <c r="M378" i="2"/>
  <c r="L375" i="2"/>
  <c r="K375" i="2"/>
  <c r="J375" i="2"/>
  <c r="I375" i="2"/>
  <c r="I378" i="2"/>
  <c r="H375" i="2"/>
  <c r="H363" i="2"/>
  <c r="H364" i="2"/>
  <c r="H365" i="2"/>
  <c r="H366" i="2"/>
  <c r="H367" i="2"/>
  <c r="H368" i="2"/>
  <c r="H369" i="2"/>
  <c r="H370" i="2"/>
  <c r="H371" i="2"/>
  <c r="H372" i="2"/>
  <c r="H373" i="2"/>
  <c r="G375" i="2"/>
  <c r="F375" i="2"/>
  <c r="E375" i="2"/>
  <c r="N373" i="2"/>
  <c r="M373" i="2"/>
  <c r="L373" i="2"/>
  <c r="K373" i="2"/>
  <c r="J373" i="2"/>
  <c r="I373" i="2"/>
  <c r="G373" i="2"/>
  <c r="F373" i="2"/>
  <c r="E373" i="2"/>
  <c r="N372" i="2"/>
  <c r="M372" i="2"/>
  <c r="L372" i="2"/>
  <c r="K372" i="2"/>
  <c r="J372" i="2"/>
  <c r="I372" i="2"/>
  <c r="G372" i="2"/>
  <c r="F372" i="2"/>
  <c r="E372" i="2"/>
  <c r="N371" i="2"/>
  <c r="N388" i="2"/>
  <c r="N473" i="2"/>
  <c r="M371" i="2"/>
  <c r="L371" i="2"/>
  <c r="K371" i="2"/>
  <c r="J371" i="2"/>
  <c r="I371" i="2"/>
  <c r="G371" i="2"/>
  <c r="F371" i="2"/>
  <c r="E371" i="2"/>
  <c r="N370" i="2"/>
  <c r="M370" i="2"/>
  <c r="L370" i="2"/>
  <c r="K370" i="2"/>
  <c r="J370" i="2"/>
  <c r="I370" i="2"/>
  <c r="G370" i="2"/>
  <c r="F370" i="2"/>
  <c r="E370" i="2"/>
  <c r="N369" i="2"/>
  <c r="M369" i="2"/>
  <c r="L369" i="2"/>
  <c r="K369" i="2"/>
  <c r="J369" i="2"/>
  <c r="I369" i="2"/>
  <c r="G369" i="2"/>
  <c r="F369" i="2"/>
  <c r="E369" i="2"/>
  <c r="N368" i="2"/>
  <c r="M368" i="2"/>
  <c r="L368" i="2"/>
  <c r="K368" i="2"/>
  <c r="J368" i="2"/>
  <c r="I368" i="2"/>
  <c r="G368" i="2"/>
  <c r="F368" i="2"/>
  <c r="E368" i="2"/>
  <c r="N367" i="2"/>
  <c r="M367" i="2"/>
  <c r="L367" i="2"/>
  <c r="K367" i="2"/>
  <c r="J367" i="2"/>
  <c r="I367" i="2"/>
  <c r="G367" i="2"/>
  <c r="F367" i="2"/>
  <c r="E367" i="2"/>
  <c r="N366" i="2"/>
  <c r="M366" i="2"/>
  <c r="L366" i="2"/>
  <c r="K366" i="2"/>
  <c r="J366" i="2"/>
  <c r="I366" i="2"/>
  <c r="G366" i="2"/>
  <c r="F366" i="2"/>
  <c r="E366" i="2"/>
  <c r="N365" i="2"/>
  <c r="M365" i="2"/>
  <c r="L365" i="2"/>
  <c r="K365" i="2"/>
  <c r="J365" i="2"/>
  <c r="I365" i="2"/>
  <c r="G365" i="2"/>
  <c r="F365" i="2"/>
  <c r="E365" i="2"/>
  <c r="N364" i="2"/>
  <c r="M364" i="2"/>
  <c r="L364" i="2"/>
  <c r="K364" i="2"/>
  <c r="J364" i="2"/>
  <c r="I364" i="2"/>
  <c r="G364" i="2"/>
  <c r="F364" i="2"/>
  <c r="E364" i="2"/>
  <c r="N363" i="2"/>
  <c r="M363" i="2"/>
  <c r="M374" i="2"/>
  <c r="L363" i="2"/>
  <c r="K363" i="2"/>
  <c r="J363" i="2"/>
  <c r="I363" i="2"/>
  <c r="I374" i="2"/>
  <c r="G363" i="2"/>
  <c r="F363" i="2"/>
  <c r="E363" i="2"/>
  <c r="N361" i="2"/>
  <c r="N357" i="2"/>
  <c r="N362" i="2"/>
  <c r="M361" i="2"/>
  <c r="M362" i="2"/>
  <c r="M357" i="2"/>
  <c r="L361" i="2"/>
  <c r="L357" i="2"/>
  <c r="K361" i="2"/>
  <c r="J361" i="2"/>
  <c r="J357" i="2"/>
  <c r="I361" i="2"/>
  <c r="I362" i="2"/>
  <c r="I357" i="2"/>
  <c r="H361" i="2"/>
  <c r="H357" i="2"/>
  <c r="H362" i="2"/>
  <c r="G361" i="2"/>
  <c r="G362" i="2"/>
  <c r="F361" i="2"/>
  <c r="F357" i="2"/>
  <c r="F362" i="2"/>
  <c r="E361" i="2"/>
  <c r="E357" i="2"/>
  <c r="E362" i="2"/>
  <c r="K357" i="2"/>
  <c r="G357" i="2"/>
  <c r="N344" i="2"/>
  <c r="N340" i="2"/>
  <c r="M344" i="2"/>
  <c r="L344" i="2"/>
  <c r="L340" i="2"/>
  <c r="K344" i="2"/>
  <c r="K345" i="2"/>
  <c r="K340" i="2"/>
  <c r="J344" i="2"/>
  <c r="J340" i="2"/>
  <c r="J345" i="2"/>
  <c r="I344" i="2"/>
  <c r="H344" i="2"/>
  <c r="H340" i="2"/>
  <c r="H345" i="2"/>
  <c r="G344" i="2"/>
  <c r="G340" i="2"/>
  <c r="G345" i="2"/>
  <c r="F344" i="2"/>
  <c r="F345" i="2"/>
  <c r="F340" i="2"/>
  <c r="E344" i="2"/>
  <c r="M340" i="2"/>
  <c r="I340" i="2"/>
  <c r="I345" i="2"/>
  <c r="E340" i="2"/>
  <c r="N327" i="2"/>
  <c r="N323" i="2"/>
  <c r="N328" i="2"/>
  <c r="M327" i="2"/>
  <c r="M323" i="2"/>
  <c r="M328" i="2"/>
  <c r="L327" i="2"/>
  <c r="L328" i="2"/>
  <c r="L323" i="2"/>
  <c r="K327" i="2"/>
  <c r="K323" i="2"/>
  <c r="J327" i="2"/>
  <c r="J323" i="2"/>
  <c r="I327" i="2"/>
  <c r="I323" i="2"/>
  <c r="I328" i="2"/>
  <c r="H327" i="2"/>
  <c r="H328" i="2"/>
  <c r="H323" i="2"/>
  <c r="G327" i="2"/>
  <c r="G323" i="2"/>
  <c r="F327" i="2"/>
  <c r="F323" i="2"/>
  <c r="E327" i="2"/>
  <c r="E323" i="2"/>
  <c r="N310" i="2"/>
  <c r="N306" i="2"/>
  <c r="M310" i="2"/>
  <c r="M306" i="2"/>
  <c r="L310" i="2"/>
  <c r="L306" i="2"/>
  <c r="L311" i="2"/>
  <c r="K310" i="2"/>
  <c r="K311" i="2"/>
  <c r="K306" i="2"/>
  <c r="J310" i="2"/>
  <c r="J306" i="2"/>
  <c r="I310" i="2"/>
  <c r="I306" i="2"/>
  <c r="H310" i="2"/>
  <c r="H306" i="2"/>
  <c r="H311" i="2"/>
  <c r="G310" i="2"/>
  <c r="G306" i="2"/>
  <c r="G311" i="2"/>
  <c r="F310" i="2"/>
  <c r="F311" i="2"/>
  <c r="F306" i="2"/>
  <c r="E310" i="2"/>
  <c r="E306" i="2"/>
  <c r="N293" i="2"/>
  <c r="N289" i="2"/>
  <c r="M293" i="2"/>
  <c r="M289" i="2"/>
  <c r="M294" i="2"/>
  <c r="L293" i="2"/>
  <c r="L294" i="2"/>
  <c r="L289" i="2"/>
  <c r="K293" i="2"/>
  <c r="K289" i="2"/>
  <c r="J293" i="2"/>
  <c r="J289" i="2"/>
  <c r="I293" i="2"/>
  <c r="I289" i="2"/>
  <c r="H293" i="2"/>
  <c r="H289" i="2"/>
  <c r="G293" i="2"/>
  <c r="G289" i="2"/>
  <c r="F293" i="2"/>
  <c r="F289" i="2"/>
  <c r="F294" i="2"/>
  <c r="E293" i="2"/>
  <c r="E294" i="2"/>
  <c r="E289" i="2"/>
  <c r="N276" i="2"/>
  <c r="N272" i="2"/>
  <c r="M276" i="2"/>
  <c r="M272" i="2"/>
  <c r="L276" i="2"/>
  <c r="L272" i="2"/>
  <c r="L277" i="2"/>
  <c r="K276" i="2"/>
  <c r="K272" i="2"/>
  <c r="K277" i="2"/>
  <c r="J276" i="2"/>
  <c r="J277" i="2"/>
  <c r="J272" i="2"/>
  <c r="I276" i="2"/>
  <c r="I272" i="2"/>
  <c r="H276" i="2"/>
  <c r="H272" i="2"/>
  <c r="G276" i="2"/>
  <c r="G272" i="2"/>
  <c r="G277" i="2"/>
  <c r="F276" i="2"/>
  <c r="F277" i="2"/>
  <c r="F272" i="2"/>
  <c r="E276" i="2"/>
  <c r="E272" i="2"/>
  <c r="N259" i="2"/>
  <c r="N255" i="2"/>
  <c r="M259" i="2"/>
  <c r="M255" i="2"/>
  <c r="L259" i="2"/>
  <c r="L255" i="2"/>
  <c r="K259" i="2"/>
  <c r="K255" i="2"/>
  <c r="J259" i="2"/>
  <c r="J255" i="2"/>
  <c r="J260" i="2"/>
  <c r="I259" i="2"/>
  <c r="I260" i="2"/>
  <c r="I255" i="2"/>
  <c r="H259" i="2"/>
  <c r="H255" i="2"/>
  <c r="G259" i="2"/>
  <c r="G255" i="2"/>
  <c r="F259" i="2"/>
  <c r="F255" i="2"/>
  <c r="F260" i="2"/>
  <c r="E259" i="2"/>
  <c r="E255" i="2"/>
  <c r="E260" i="2"/>
  <c r="N242" i="2"/>
  <c r="N243" i="2"/>
  <c r="N238" i="2"/>
  <c r="M242" i="2"/>
  <c r="M238" i="2"/>
  <c r="L242" i="2"/>
  <c r="L238" i="2"/>
  <c r="K242" i="2"/>
  <c r="K238" i="2"/>
  <c r="K243" i="2"/>
  <c r="J242" i="2"/>
  <c r="J243" i="2"/>
  <c r="J238" i="2"/>
  <c r="I242" i="2"/>
  <c r="I238" i="2"/>
  <c r="H242" i="2"/>
  <c r="H238" i="2"/>
  <c r="G242" i="2"/>
  <c r="F242" i="2"/>
  <c r="F238" i="2"/>
  <c r="E242" i="2"/>
  <c r="E238" i="2"/>
  <c r="E243" i="2"/>
  <c r="G238" i="2"/>
  <c r="N225" i="2"/>
  <c r="N221" i="2"/>
  <c r="N226" i="2"/>
  <c r="M225" i="2"/>
  <c r="L225" i="2"/>
  <c r="L221" i="2"/>
  <c r="L226" i="2"/>
  <c r="K225" i="2"/>
  <c r="K221" i="2"/>
  <c r="K226" i="2"/>
  <c r="J225" i="2"/>
  <c r="J226" i="2"/>
  <c r="J221" i="2"/>
  <c r="I225" i="2"/>
  <c r="H225" i="2"/>
  <c r="H221" i="2"/>
  <c r="G225" i="2"/>
  <c r="G221" i="2"/>
  <c r="F225" i="2"/>
  <c r="F221" i="2"/>
  <c r="F226" i="2"/>
  <c r="E225" i="2"/>
  <c r="E226" i="2"/>
  <c r="M221" i="2"/>
  <c r="M226" i="2"/>
  <c r="I221" i="2"/>
  <c r="E221" i="2"/>
  <c r="N208" i="2"/>
  <c r="N204" i="2"/>
  <c r="M208" i="2"/>
  <c r="M209" i="2"/>
  <c r="M204" i="2"/>
  <c r="L208" i="2"/>
  <c r="L204" i="2"/>
  <c r="K208" i="2"/>
  <c r="J208" i="2"/>
  <c r="J204" i="2"/>
  <c r="I208" i="2"/>
  <c r="I204" i="2"/>
  <c r="I209" i="2"/>
  <c r="H208" i="2"/>
  <c r="H209" i="2"/>
  <c r="H204" i="2"/>
  <c r="G208" i="2"/>
  <c r="G209" i="2"/>
  <c r="F208" i="2"/>
  <c r="F209" i="2"/>
  <c r="F204" i="2"/>
  <c r="E208" i="2"/>
  <c r="E204" i="2"/>
  <c r="K204" i="2"/>
  <c r="K209" i="2"/>
  <c r="G204" i="2"/>
  <c r="N188" i="2"/>
  <c r="N392" i="2"/>
  <c r="M188" i="2"/>
  <c r="M392" i="2"/>
  <c r="L188" i="2"/>
  <c r="L392" i="2"/>
  <c r="L395" i="2"/>
  <c r="L396" i="2"/>
  <c r="K188" i="2"/>
  <c r="K392" i="2"/>
  <c r="J188" i="2"/>
  <c r="J392" i="2"/>
  <c r="I188" i="2"/>
  <c r="I392" i="2"/>
  <c r="I395" i="2"/>
  <c r="I396" i="2"/>
  <c r="H188" i="2"/>
  <c r="H392" i="2"/>
  <c r="H477" i="2"/>
  <c r="H480" i="2"/>
  <c r="H481" i="2"/>
  <c r="G188" i="2"/>
  <c r="G392" i="2"/>
  <c r="F188" i="2"/>
  <c r="F392" i="2"/>
  <c r="E188" i="2"/>
  <c r="E392" i="2"/>
  <c r="N174" i="2"/>
  <c r="M174" i="2"/>
  <c r="M170" i="2"/>
  <c r="L174" i="2"/>
  <c r="L170" i="2"/>
  <c r="L175" i="2"/>
  <c r="K174" i="2"/>
  <c r="K175" i="2"/>
  <c r="J174" i="2"/>
  <c r="I174" i="2"/>
  <c r="I170" i="2"/>
  <c r="H174" i="2"/>
  <c r="H170" i="2"/>
  <c r="G174" i="2"/>
  <c r="F174" i="2"/>
  <c r="F170" i="2"/>
  <c r="F175" i="2"/>
  <c r="E174" i="2"/>
  <c r="E170" i="2"/>
  <c r="E175" i="2"/>
  <c r="N170" i="2"/>
  <c r="K170" i="2"/>
  <c r="J170" i="2"/>
  <c r="J175" i="2"/>
  <c r="G170" i="2"/>
  <c r="G175" i="2"/>
  <c r="N157" i="2"/>
  <c r="N153" i="2"/>
  <c r="N158" i="2"/>
  <c r="M157" i="2"/>
  <c r="M158" i="2"/>
  <c r="L157" i="2"/>
  <c r="K157" i="2"/>
  <c r="K153" i="2"/>
  <c r="J157" i="2"/>
  <c r="J153" i="2"/>
  <c r="I157" i="2"/>
  <c r="H157" i="2"/>
  <c r="G157" i="2"/>
  <c r="G158" i="2"/>
  <c r="G153" i="2"/>
  <c r="F157" i="2"/>
  <c r="F153" i="2"/>
  <c r="F158" i="2"/>
  <c r="E157" i="2"/>
  <c r="M153" i="2"/>
  <c r="L153" i="2"/>
  <c r="L158" i="2"/>
  <c r="I153" i="2"/>
  <c r="I158" i="2"/>
  <c r="H153" i="2"/>
  <c r="E153" i="2"/>
  <c r="E158" i="2"/>
  <c r="N140" i="2"/>
  <c r="M140" i="2"/>
  <c r="M136" i="2"/>
  <c r="M141" i="2"/>
  <c r="L140" i="2"/>
  <c r="L141" i="2"/>
  <c r="L136" i="2"/>
  <c r="K140" i="2"/>
  <c r="J140" i="2"/>
  <c r="I140" i="2"/>
  <c r="I136" i="2"/>
  <c r="I141" i="2"/>
  <c r="H140" i="2"/>
  <c r="H141" i="2"/>
  <c r="H136" i="2"/>
  <c r="G140" i="2"/>
  <c r="F140" i="2"/>
  <c r="F141" i="2"/>
  <c r="E140" i="2"/>
  <c r="E141" i="2"/>
  <c r="E136" i="2"/>
  <c r="N136" i="2"/>
  <c r="K136" i="2"/>
  <c r="J136" i="2"/>
  <c r="G136" i="2"/>
  <c r="F136" i="2"/>
  <c r="N123" i="2"/>
  <c r="N120" i="2"/>
  <c r="M123" i="2"/>
  <c r="L123" i="2"/>
  <c r="K123" i="2"/>
  <c r="K124" i="2"/>
  <c r="K120" i="2"/>
  <c r="J123" i="2"/>
  <c r="J120" i="2"/>
  <c r="J124" i="2"/>
  <c r="I123" i="2"/>
  <c r="H123" i="2"/>
  <c r="G123" i="2"/>
  <c r="G120" i="2"/>
  <c r="F123" i="2"/>
  <c r="F120" i="2"/>
  <c r="E123" i="2"/>
  <c r="M120" i="2"/>
  <c r="M124" i="2"/>
  <c r="L120" i="2"/>
  <c r="I120" i="2"/>
  <c r="I124" i="2"/>
  <c r="H120" i="2"/>
  <c r="H124" i="2"/>
  <c r="E120" i="2"/>
  <c r="E124" i="2"/>
  <c r="N107" i="2"/>
  <c r="M107" i="2"/>
  <c r="M103" i="2"/>
  <c r="M108" i="2"/>
  <c r="L107" i="2"/>
  <c r="L108" i="2"/>
  <c r="L103" i="2"/>
  <c r="K107" i="2"/>
  <c r="J107" i="2"/>
  <c r="I107" i="2"/>
  <c r="I108" i="2"/>
  <c r="I103" i="2"/>
  <c r="H107" i="2"/>
  <c r="H103" i="2"/>
  <c r="G107" i="2"/>
  <c r="F107" i="2"/>
  <c r="E107" i="2"/>
  <c r="E103" i="2"/>
  <c r="N103" i="2"/>
  <c r="K103" i="2"/>
  <c r="J103" i="2"/>
  <c r="G103" i="2"/>
  <c r="F103" i="2"/>
  <c r="N89" i="2"/>
  <c r="N190" i="2"/>
  <c r="N394" i="2"/>
  <c r="N479" i="2"/>
  <c r="M89" i="2"/>
  <c r="M190" i="2"/>
  <c r="M394" i="2"/>
  <c r="M479" i="2"/>
  <c r="L89" i="2"/>
  <c r="L190" i="2"/>
  <c r="K89" i="2"/>
  <c r="K190" i="2"/>
  <c r="K394" i="2"/>
  <c r="K479" i="2"/>
  <c r="J89" i="2"/>
  <c r="J190" i="2"/>
  <c r="J394" i="2"/>
  <c r="J479" i="2"/>
  <c r="I89" i="2"/>
  <c r="I190" i="2"/>
  <c r="H89" i="2"/>
  <c r="H190" i="2"/>
  <c r="G89" i="2"/>
  <c r="G190" i="2"/>
  <c r="G394" i="2"/>
  <c r="G479" i="2"/>
  <c r="F89" i="2"/>
  <c r="F190" i="2"/>
  <c r="F394" i="2"/>
  <c r="F479" i="2"/>
  <c r="E89" i="2"/>
  <c r="E190" i="2"/>
  <c r="N88" i="2"/>
  <c r="N189" i="2"/>
  <c r="M88" i="2"/>
  <c r="M189" i="2"/>
  <c r="M393" i="2"/>
  <c r="M478" i="2"/>
  <c r="L88" i="2"/>
  <c r="L189" i="2"/>
  <c r="L393" i="2"/>
  <c r="L478" i="2"/>
  <c r="K88" i="2"/>
  <c r="K189" i="2"/>
  <c r="J88" i="2"/>
  <c r="J189" i="2"/>
  <c r="I88" i="2"/>
  <c r="I189" i="2"/>
  <c r="I393" i="2"/>
  <c r="I478" i="2"/>
  <c r="H88" i="2"/>
  <c r="H189" i="2"/>
  <c r="H393" i="2"/>
  <c r="H478" i="2"/>
  <c r="G88" i="2"/>
  <c r="G189" i="2"/>
  <c r="G393" i="2"/>
  <c r="G478" i="2"/>
  <c r="F88" i="2"/>
  <c r="F189" i="2"/>
  <c r="E88" i="2"/>
  <c r="E189" i="2"/>
  <c r="E393" i="2"/>
  <c r="E478" i="2"/>
  <c r="N87" i="2"/>
  <c r="N90" i="2"/>
  <c r="M87" i="2"/>
  <c r="M90" i="2"/>
  <c r="L87" i="2"/>
  <c r="K87" i="2"/>
  <c r="J87" i="2"/>
  <c r="I87" i="2"/>
  <c r="I90" i="2"/>
  <c r="H87" i="2"/>
  <c r="G87" i="2"/>
  <c r="F87" i="2"/>
  <c r="E87" i="2"/>
  <c r="N85" i="2"/>
  <c r="N186" i="2"/>
  <c r="N390" i="2"/>
  <c r="N475" i="2"/>
  <c r="M85" i="2"/>
  <c r="M186" i="2"/>
  <c r="M390" i="2"/>
  <c r="M475" i="2"/>
  <c r="L85" i="2"/>
  <c r="L186" i="2"/>
  <c r="K85" i="2"/>
  <c r="K186" i="2"/>
  <c r="J85" i="2"/>
  <c r="J186" i="2"/>
  <c r="J390" i="2"/>
  <c r="J475" i="2"/>
  <c r="I85" i="2"/>
  <c r="I186" i="2"/>
  <c r="I390" i="2"/>
  <c r="I475" i="2"/>
  <c r="H85" i="2"/>
  <c r="H186" i="2"/>
  <c r="H390" i="2"/>
  <c r="H475" i="2"/>
  <c r="G85" i="2"/>
  <c r="G186" i="2"/>
  <c r="G390" i="2"/>
  <c r="G475" i="2"/>
  <c r="F85" i="2"/>
  <c r="F186" i="2"/>
  <c r="F390" i="2"/>
  <c r="F475" i="2"/>
  <c r="E85" i="2"/>
  <c r="E186" i="2"/>
  <c r="E390" i="2"/>
  <c r="E475" i="2"/>
  <c r="N84" i="2"/>
  <c r="N185" i="2"/>
  <c r="N389" i="2"/>
  <c r="N474" i="2"/>
  <c r="M84" i="2"/>
  <c r="M185" i="2"/>
  <c r="L84" i="2"/>
  <c r="L185" i="2"/>
  <c r="L389" i="2"/>
  <c r="L474" i="2"/>
  <c r="K84" i="2"/>
  <c r="K185" i="2"/>
  <c r="K389" i="2"/>
  <c r="K474" i="2"/>
  <c r="J84" i="2"/>
  <c r="J185" i="2"/>
  <c r="J389" i="2"/>
  <c r="J474" i="2"/>
  <c r="I84" i="2"/>
  <c r="I185" i="2"/>
  <c r="I389" i="2"/>
  <c r="I474" i="2"/>
  <c r="H84" i="2"/>
  <c r="H185" i="2"/>
  <c r="H389" i="2"/>
  <c r="H474" i="2"/>
  <c r="G84" i="2"/>
  <c r="G185" i="2"/>
  <c r="F84" i="2"/>
  <c r="F185" i="2"/>
  <c r="F389" i="2"/>
  <c r="F474" i="2"/>
  <c r="E84" i="2"/>
  <c r="E185" i="2"/>
  <c r="E389" i="2"/>
  <c r="E474" i="2"/>
  <c r="N83" i="2"/>
  <c r="N184" i="2"/>
  <c r="M83" i="2"/>
  <c r="M184" i="2"/>
  <c r="L83" i="2"/>
  <c r="L184" i="2"/>
  <c r="L388" i="2"/>
  <c r="L473" i="2"/>
  <c r="K83" i="2"/>
  <c r="K184" i="2"/>
  <c r="K388" i="2"/>
  <c r="K473" i="2"/>
  <c r="J83" i="2"/>
  <c r="J184" i="2"/>
  <c r="J388" i="2"/>
  <c r="J473" i="2"/>
  <c r="I83" i="2"/>
  <c r="I184" i="2"/>
  <c r="H83" i="2"/>
  <c r="H184" i="2"/>
  <c r="G83" i="2"/>
  <c r="G184" i="2"/>
  <c r="G388" i="2"/>
  <c r="G473" i="2"/>
  <c r="F83" i="2"/>
  <c r="F184" i="2"/>
  <c r="F388" i="2"/>
  <c r="F473" i="2"/>
  <c r="E83" i="2"/>
  <c r="E184" i="2"/>
  <c r="E388" i="2"/>
  <c r="E473" i="2"/>
  <c r="N82" i="2"/>
  <c r="N183" i="2"/>
  <c r="M82" i="2"/>
  <c r="M183" i="2"/>
  <c r="M387" i="2"/>
  <c r="M472" i="2"/>
  <c r="L82" i="2"/>
  <c r="L183" i="2"/>
  <c r="L387" i="2"/>
  <c r="L472" i="2"/>
  <c r="K82" i="2"/>
  <c r="K183" i="2"/>
  <c r="K387" i="2"/>
  <c r="K472" i="2"/>
  <c r="J82" i="2"/>
  <c r="J183" i="2"/>
  <c r="I82" i="2"/>
  <c r="I183" i="2"/>
  <c r="I387" i="2"/>
  <c r="I472" i="2"/>
  <c r="H82" i="2"/>
  <c r="H183" i="2"/>
  <c r="H387" i="2"/>
  <c r="H472" i="2"/>
  <c r="G82" i="2"/>
  <c r="G183" i="2"/>
  <c r="G387" i="2"/>
  <c r="G472" i="2"/>
  <c r="F82" i="2"/>
  <c r="F183" i="2"/>
  <c r="E82" i="2"/>
  <c r="E183" i="2"/>
  <c r="N81" i="2"/>
  <c r="N182" i="2"/>
  <c r="N386" i="2"/>
  <c r="N471" i="2"/>
  <c r="M81" i="2"/>
  <c r="M182" i="2"/>
  <c r="M386" i="2"/>
  <c r="M471" i="2"/>
  <c r="L81" i="2"/>
  <c r="L182" i="2"/>
  <c r="K81" i="2"/>
  <c r="K182" i="2"/>
  <c r="J81" i="2"/>
  <c r="J182" i="2"/>
  <c r="J386" i="2"/>
  <c r="J471" i="2"/>
  <c r="I81" i="2"/>
  <c r="I182" i="2"/>
  <c r="I386" i="2"/>
  <c r="I471" i="2"/>
  <c r="H81" i="2"/>
  <c r="H182" i="2"/>
  <c r="H386" i="2"/>
  <c r="H471" i="2"/>
  <c r="G81" i="2"/>
  <c r="G182" i="2"/>
  <c r="F81" i="2"/>
  <c r="F182" i="2"/>
  <c r="E81" i="2"/>
  <c r="E182" i="2"/>
  <c r="E386" i="2"/>
  <c r="E471" i="2"/>
  <c r="N80" i="2"/>
  <c r="N181" i="2"/>
  <c r="N385" i="2"/>
  <c r="N470" i="2"/>
  <c r="M80" i="2"/>
  <c r="M181" i="2"/>
  <c r="L80" i="2"/>
  <c r="L181" i="2"/>
  <c r="K80" i="2"/>
  <c r="K181" i="2"/>
  <c r="K385" i="2"/>
  <c r="K470" i="2"/>
  <c r="J80" i="2"/>
  <c r="J181" i="2"/>
  <c r="J385" i="2"/>
  <c r="J470" i="2"/>
  <c r="I80" i="2"/>
  <c r="I181" i="2"/>
  <c r="H80" i="2"/>
  <c r="H181" i="2"/>
  <c r="G80" i="2"/>
  <c r="G181" i="2"/>
  <c r="F80" i="2"/>
  <c r="F181" i="2"/>
  <c r="F385" i="2"/>
  <c r="F470" i="2"/>
  <c r="E80" i="2"/>
  <c r="E181" i="2"/>
  <c r="E385" i="2"/>
  <c r="E470" i="2"/>
  <c r="N79" i="2"/>
  <c r="N180" i="2"/>
  <c r="N384" i="2"/>
  <c r="N469" i="2"/>
  <c r="M79" i="2"/>
  <c r="M180" i="2"/>
  <c r="L79" i="2"/>
  <c r="L180" i="2"/>
  <c r="L384" i="2"/>
  <c r="L469" i="2"/>
  <c r="K79" i="2"/>
  <c r="K180" i="2"/>
  <c r="K384" i="2"/>
  <c r="K469" i="2"/>
  <c r="J79" i="2"/>
  <c r="J180" i="2"/>
  <c r="J384" i="2"/>
  <c r="J469" i="2"/>
  <c r="I79" i="2"/>
  <c r="I180" i="2"/>
  <c r="H79" i="2"/>
  <c r="H180" i="2"/>
  <c r="G79" i="2"/>
  <c r="G180" i="2"/>
  <c r="G384" i="2"/>
  <c r="G469" i="2"/>
  <c r="F79" i="2"/>
  <c r="F180" i="2"/>
  <c r="F384" i="2"/>
  <c r="F469" i="2"/>
  <c r="E79" i="2"/>
  <c r="E180" i="2"/>
  <c r="E384" i="2"/>
  <c r="E469" i="2"/>
  <c r="N78" i="2"/>
  <c r="N179" i="2"/>
  <c r="M78" i="2"/>
  <c r="M179" i="2"/>
  <c r="M383" i="2"/>
  <c r="M468" i="2"/>
  <c r="L78" i="2"/>
  <c r="L179" i="2"/>
  <c r="L383" i="2"/>
  <c r="L468" i="2"/>
  <c r="K78" i="2"/>
  <c r="K179" i="2"/>
  <c r="K383" i="2"/>
  <c r="K468" i="2"/>
  <c r="J78" i="2"/>
  <c r="J179" i="2"/>
  <c r="I78" i="2"/>
  <c r="I179" i="2"/>
  <c r="I383" i="2"/>
  <c r="I468" i="2"/>
  <c r="H78" i="2"/>
  <c r="H179" i="2"/>
  <c r="H383" i="2"/>
  <c r="H468" i="2"/>
  <c r="G78" i="2"/>
  <c r="G179" i="2"/>
  <c r="G383" i="2"/>
  <c r="G468" i="2"/>
  <c r="F78" i="2"/>
  <c r="F179" i="2"/>
  <c r="E78" i="2"/>
  <c r="E179" i="2"/>
  <c r="N77" i="2"/>
  <c r="N178" i="2"/>
  <c r="N382" i="2"/>
  <c r="N467" i="2"/>
  <c r="M77" i="2"/>
  <c r="M178" i="2"/>
  <c r="M382" i="2"/>
  <c r="M467" i="2"/>
  <c r="L77" i="2"/>
  <c r="L178" i="2"/>
  <c r="K77" i="2"/>
  <c r="K178" i="2"/>
  <c r="J77" i="2"/>
  <c r="J178" i="2"/>
  <c r="J382" i="2"/>
  <c r="J467" i="2"/>
  <c r="I77" i="2"/>
  <c r="I178" i="2"/>
  <c r="I382" i="2"/>
  <c r="I467" i="2"/>
  <c r="H77" i="2"/>
  <c r="H178" i="2"/>
  <c r="H382" i="2"/>
  <c r="H467" i="2"/>
  <c r="G77" i="2"/>
  <c r="G178" i="2"/>
  <c r="F77" i="2"/>
  <c r="F178" i="2"/>
  <c r="E77" i="2"/>
  <c r="E178" i="2"/>
  <c r="E382" i="2"/>
  <c r="E467" i="2"/>
  <c r="N76" i="2"/>
  <c r="N177" i="2"/>
  <c r="N381" i="2"/>
  <c r="N466" i="2"/>
  <c r="M76" i="2"/>
  <c r="M177" i="2"/>
  <c r="L76" i="2"/>
  <c r="L177" i="2"/>
  <c r="K76" i="2"/>
  <c r="K177" i="2"/>
  <c r="K381" i="2"/>
  <c r="K466" i="2"/>
  <c r="J76" i="2"/>
  <c r="J177" i="2"/>
  <c r="J381" i="2"/>
  <c r="J466" i="2"/>
  <c r="I76" i="2"/>
  <c r="I177" i="2"/>
  <c r="H76" i="2"/>
  <c r="H177" i="2"/>
  <c r="G76" i="2"/>
  <c r="G177" i="2"/>
  <c r="F76" i="2"/>
  <c r="F177" i="2"/>
  <c r="F381" i="2"/>
  <c r="F466" i="2"/>
  <c r="E76" i="2"/>
  <c r="E177" i="2"/>
  <c r="E381" i="2"/>
  <c r="E466" i="2"/>
  <c r="N75" i="2"/>
  <c r="N176" i="2"/>
  <c r="M75" i="2"/>
  <c r="M176" i="2"/>
  <c r="L75" i="2"/>
  <c r="L176" i="2"/>
  <c r="K75" i="2"/>
  <c r="K176" i="2"/>
  <c r="J75" i="2"/>
  <c r="J176" i="2"/>
  <c r="J380" i="2"/>
  <c r="J465" i="2"/>
  <c r="I75" i="2"/>
  <c r="I176" i="2"/>
  <c r="H75" i="2"/>
  <c r="H176" i="2"/>
  <c r="G75" i="2"/>
  <c r="G176" i="2"/>
  <c r="F75" i="2"/>
  <c r="F176" i="2"/>
  <c r="E75" i="2"/>
  <c r="E176" i="2"/>
  <c r="N73" i="2"/>
  <c r="N69" i="2"/>
  <c r="M73" i="2"/>
  <c r="M69" i="2"/>
  <c r="M74" i="2"/>
  <c r="L73" i="2"/>
  <c r="L69" i="2"/>
  <c r="L74" i="2"/>
  <c r="K73" i="2"/>
  <c r="K74" i="2"/>
  <c r="K69" i="2"/>
  <c r="J73" i="2"/>
  <c r="J74" i="2"/>
  <c r="J69" i="2"/>
  <c r="I73" i="2"/>
  <c r="I69" i="2"/>
  <c r="H73" i="2"/>
  <c r="H74" i="2"/>
  <c r="H69" i="2"/>
  <c r="G73" i="2"/>
  <c r="G69" i="2"/>
  <c r="F73" i="2"/>
  <c r="E73" i="2"/>
  <c r="E74" i="2"/>
  <c r="E69" i="2"/>
  <c r="F69" i="2"/>
  <c r="N56" i="2"/>
  <c r="N52" i="2"/>
  <c r="M56" i="2"/>
  <c r="M52" i="2"/>
  <c r="L56" i="2"/>
  <c r="L57" i="2"/>
  <c r="L52" i="2"/>
  <c r="K56" i="2"/>
  <c r="K52" i="2"/>
  <c r="K57" i="2"/>
  <c r="J56" i="2"/>
  <c r="J52" i="2"/>
  <c r="J57" i="2"/>
  <c r="I56" i="2"/>
  <c r="I57" i="2"/>
  <c r="I52" i="2"/>
  <c r="H56" i="2"/>
  <c r="H52" i="2"/>
  <c r="G56" i="2"/>
  <c r="G52" i="2"/>
  <c r="F56" i="2"/>
  <c r="F52" i="2"/>
  <c r="F57" i="2"/>
  <c r="E56" i="2"/>
  <c r="E57" i="2"/>
  <c r="E52" i="2"/>
  <c r="N39" i="2"/>
  <c r="N35" i="2"/>
  <c r="M39" i="2"/>
  <c r="M35" i="2"/>
  <c r="L39" i="2"/>
  <c r="L35" i="2"/>
  <c r="K39" i="2"/>
  <c r="K35" i="2"/>
  <c r="J39" i="2"/>
  <c r="J40" i="2"/>
  <c r="J35" i="2"/>
  <c r="I39" i="2"/>
  <c r="I35" i="2"/>
  <c r="I40" i="2"/>
  <c r="H39" i="2"/>
  <c r="H40" i="2"/>
  <c r="H35" i="2"/>
  <c r="G39" i="2"/>
  <c r="G35" i="2"/>
  <c r="F39" i="2"/>
  <c r="F40" i="2"/>
  <c r="F35" i="2"/>
  <c r="E39" i="2"/>
  <c r="E35" i="2"/>
  <c r="E40" i="2"/>
  <c r="N22" i="2"/>
  <c r="N23" i="2"/>
  <c r="N18" i="2"/>
  <c r="M22" i="2"/>
  <c r="M18" i="2"/>
  <c r="L22" i="2"/>
  <c r="L18" i="2"/>
  <c r="K22" i="2"/>
  <c r="K18" i="2"/>
  <c r="K23" i="2"/>
  <c r="J22" i="2"/>
  <c r="J18" i="2"/>
  <c r="J23" i="2"/>
  <c r="I22" i="2"/>
  <c r="I23" i="2"/>
  <c r="I18" i="2"/>
  <c r="H22" i="2"/>
  <c r="H18" i="2"/>
  <c r="G22" i="2"/>
  <c r="G23" i="2"/>
  <c r="F22" i="2"/>
  <c r="F18" i="2"/>
  <c r="E22" i="2"/>
  <c r="E18" i="2"/>
  <c r="E23" i="2"/>
  <c r="G18" i="2"/>
  <c r="N463" i="1"/>
  <c r="N464" i="1"/>
  <c r="N459" i="1"/>
  <c r="M463" i="1"/>
  <c r="M459" i="1"/>
  <c r="M464" i="1"/>
  <c r="L463" i="1"/>
  <c r="L464" i="1"/>
  <c r="L459" i="1"/>
  <c r="K463" i="1"/>
  <c r="K459" i="1"/>
  <c r="J463" i="1"/>
  <c r="J464" i="1"/>
  <c r="J459" i="1"/>
  <c r="I463" i="1"/>
  <c r="I459" i="1"/>
  <c r="I464" i="1"/>
  <c r="H463" i="1"/>
  <c r="H464" i="1"/>
  <c r="H459" i="1"/>
  <c r="G463" i="1"/>
  <c r="G459" i="1"/>
  <c r="F463" i="1"/>
  <c r="F459" i="1"/>
  <c r="E463" i="1"/>
  <c r="E459" i="1"/>
  <c r="E464" i="1"/>
  <c r="N446" i="1"/>
  <c r="N442" i="1"/>
  <c r="N447" i="1"/>
  <c r="M446" i="1"/>
  <c r="M447" i="1"/>
  <c r="M442" i="1"/>
  <c r="L446" i="1"/>
  <c r="L442" i="1"/>
  <c r="K446" i="1"/>
  <c r="K442" i="1"/>
  <c r="J446" i="1"/>
  <c r="J442" i="1"/>
  <c r="J447" i="1"/>
  <c r="I446" i="1"/>
  <c r="I442" i="1"/>
  <c r="H446" i="1"/>
  <c r="H442" i="1"/>
  <c r="G446" i="1"/>
  <c r="G442" i="1"/>
  <c r="G447" i="1"/>
  <c r="F446" i="1"/>
  <c r="F442" i="1"/>
  <c r="E446" i="1"/>
  <c r="E447" i="1"/>
  <c r="E442" i="1"/>
  <c r="N429" i="1"/>
  <c r="N430" i="1"/>
  <c r="N425" i="1"/>
  <c r="M429" i="1"/>
  <c r="M425" i="1"/>
  <c r="L429" i="1"/>
  <c r="L425" i="1"/>
  <c r="L430" i="1"/>
  <c r="K429" i="1"/>
  <c r="K425" i="1"/>
  <c r="J429" i="1"/>
  <c r="J425" i="1"/>
  <c r="I429" i="1"/>
  <c r="I425" i="1"/>
  <c r="I430" i="1"/>
  <c r="H429" i="1"/>
  <c r="H425" i="1"/>
  <c r="H430" i="1"/>
  <c r="G429" i="1"/>
  <c r="G430" i="1"/>
  <c r="G425" i="1"/>
  <c r="F429" i="1"/>
  <c r="F430" i="1"/>
  <c r="F425" i="1"/>
  <c r="E429" i="1"/>
  <c r="E425" i="1"/>
  <c r="N412" i="1"/>
  <c r="N413" i="1"/>
  <c r="N408" i="1"/>
  <c r="M412" i="1"/>
  <c r="M408" i="1"/>
  <c r="L412" i="1"/>
  <c r="L408" i="1"/>
  <c r="K412" i="1"/>
  <c r="K408" i="1"/>
  <c r="K413" i="1"/>
  <c r="J412" i="1"/>
  <c r="J408" i="1"/>
  <c r="I412" i="1"/>
  <c r="I408" i="1"/>
  <c r="H412" i="1"/>
  <c r="H413" i="1"/>
  <c r="H408" i="1"/>
  <c r="G412" i="1"/>
  <c r="G408" i="1"/>
  <c r="G413" i="1"/>
  <c r="F412" i="1"/>
  <c r="F408" i="1"/>
  <c r="F413" i="1"/>
  <c r="E412" i="1"/>
  <c r="E413" i="1"/>
  <c r="E408" i="1"/>
  <c r="N377" i="1"/>
  <c r="M377" i="1"/>
  <c r="L377" i="1"/>
  <c r="K377" i="1"/>
  <c r="J377" i="1"/>
  <c r="I377" i="1"/>
  <c r="H377" i="1"/>
  <c r="G377" i="1"/>
  <c r="F377" i="1"/>
  <c r="E377" i="1"/>
  <c r="N376" i="1"/>
  <c r="M376" i="1"/>
  <c r="L376" i="1"/>
  <c r="K376" i="1"/>
  <c r="J376" i="1"/>
  <c r="I376" i="1"/>
  <c r="H376" i="1"/>
  <c r="G376" i="1"/>
  <c r="F376" i="1"/>
  <c r="E376" i="1"/>
  <c r="N375" i="1"/>
  <c r="M375" i="1"/>
  <c r="M378" i="1"/>
  <c r="L375" i="1"/>
  <c r="L378" i="1"/>
  <c r="K375" i="1"/>
  <c r="J375" i="1"/>
  <c r="I375" i="1"/>
  <c r="I378" i="1"/>
  <c r="H375" i="1"/>
  <c r="H378" i="1"/>
  <c r="G375" i="1"/>
  <c r="F375" i="1"/>
  <c r="E375" i="1"/>
  <c r="E378" i="1"/>
  <c r="N373" i="1"/>
  <c r="M373" i="1"/>
  <c r="L373" i="1"/>
  <c r="K373" i="1"/>
  <c r="J373" i="1"/>
  <c r="I373" i="1"/>
  <c r="H373" i="1"/>
  <c r="G373" i="1"/>
  <c r="F373" i="1"/>
  <c r="E373" i="1"/>
  <c r="N372" i="1"/>
  <c r="M372" i="1"/>
  <c r="L372" i="1"/>
  <c r="K372" i="1"/>
  <c r="J372" i="1"/>
  <c r="I372" i="1"/>
  <c r="H372" i="1"/>
  <c r="G372" i="1"/>
  <c r="F372" i="1"/>
  <c r="E372" i="1"/>
  <c r="N371" i="1"/>
  <c r="M371" i="1"/>
  <c r="L371" i="1"/>
  <c r="K371" i="1"/>
  <c r="J371" i="1"/>
  <c r="I371" i="1"/>
  <c r="H371" i="1"/>
  <c r="G371" i="1"/>
  <c r="F371" i="1"/>
  <c r="E371" i="1"/>
  <c r="N370" i="1"/>
  <c r="M370" i="1"/>
  <c r="L370" i="1"/>
  <c r="K370" i="1"/>
  <c r="J370" i="1"/>
  <c r="I370" i="1"/>
  <c r="H370" i="1"/>
  <c r="G370" i="1"/>
  <c r="F370" i="1"/>
  <c r="E370" i="1"/>
  <c r="N369" i="1"/>
  <c r="M369" i="1"/>
  <c r="L369" i="1"/>
  <c r="K369" i="1"/>
  <c r="J369" i="1"/>
  <c r="I369" i="1"/>
  <c r="H369" i="1"/>
  <c r="G369" i="1"/>
  <c r="F369" i="1"/>
  <c r="E369" i="1"/>
  <c r="N368" i="1"/>
  <c r="M368" i="1"/>
  <c r="L368" i="1"/>
  <c r="K368" i="1"/>
  <c r="J368" i="1"/>
  <c r="I368" i="1"/>
  <c r="H368" i="1"/>
  <c r="G368" i="1"/>
  <c r="F368" i="1"/>
  <c r="E368" i="1"/>
  <c r="N367" i="1"/>
  <c r="M367" i="1"/>
  <c r="L367" i="1"/>
  <c r="K367" i="1"/>
  <c r="J367" i="1"/>
  <c r="I367" i="1"/>
  <c r="H367" i="1"/>
  <c r="G367" i="1"/>
  <c r="F367" i="1"/>
  <c r="E367" i="1"/>
  <c r="N366" i="1"/>
  <c r="M366" i="1"/>
  <c r="L366" i="1"/>
  <c r="K366" i="1"/>
  <c r="J366" i="1"/>
  <c r="I366" i="1"/>
  <c r="H366" i="1"/>
  <c r="G366" i="1"/>
  <c r="F366" i="1"/>
  <c r="E366" i="1"/>
  <c r="N365" i="1"/>
  <c r="M365" i="1"/>
  <c r="L365" i="1"/>
  <c r="K365" i="1"/>
  <c r="J365" i="1"/>
  <c r="I365" i="1"/>
  <c r="H365" i="1"/>
  <c r="G365" i="1"/>
  <c r="F365" i="1"/>
  <c r="E365" i="1"/>
  <c r="N364" i="1"/>
  <c r="M364" i="1"/>
  <c r="L364" i="1"/>
  <c r="K364" i="1"/>
  <c r="J364" i="1"/>
  <c r="I364" i="1"/>
  <c r="H364" i="1"/>
  <c r="G364" i="1"/>
  <c r="F364" i="1"/>
  <c r="E364" i="1"/>
  <c r="N363" i="1"/>
  <c r="N374" i="1"/>
  <c r="M363" i="1"/>
  <c r="L363" i="1"/>
  <c r="K363" i="1"/>
  <c r="K374" i="1"/>
  <c r="J363" i="1"/>
  <c r="J374" i="1"/>
  <c r="I363" i="1"/>
  <c r="H363" i="1"/>
  <c r="G363" i="1"/>
  <c r="G374" i="1"/>
  <c r="F363" i="1"/>
  <c r="F374" i="1"/>
  <c r="E363" i="1"/>
  <c r="N361" i="1"/>
  <c r="N357" i="1"/>
  <c r="M361" i="1"/>
  <c r="M357" i="1"/>
  <c r="L361" i="1"/>
  <c r="K361" i="1"/>
  <c r="K357" i="1"/>
  <c r="K362" i="1"/>
  <c r="J361" i="1"/>
  <c r="J357" i="1"/>
  <c r="J362" i="1"/>
  <c r="I361" i="1"/>
  <c r="I362" i="1"/>
  <c r="I357" i="1"/>
  <c r="H361" i="1"/>
  <c r="G361" i="1"/>
  <c r="F361" i="1"/>
  <c r="F362" i="1"/>
  <c r="F357" i="1"/>
  <c r="E361" i="1"/>
  <c r="E362" i="1"/>
  <c r="E357" i="1"/>
  <c r="L357" i="1"/>
  <c r="H357" i="1"/>
  <c r="G357" i="1"/>
  <c r="G362" i="1"/>
  <c r="N344" i="1"/>
  <c r="N345" i="1"/>
  <c r="M344" i="1"/>
  <c r="M340" i="1"/>
  <c r="M345" i="1"/>
  <c r="L344" i="1"/>
  <c r="L345" i="1"/>
  <c r="L340" i="1"/>
  <c r="K344" i="1"/>
  <c r="K340" i="1"/>
  <c r="J344" i="1"/>
  <c r="J345" i="1"/>
  <c r="I344" i="1"/>
  <c r="H344" i="1"/>
  <c r="H340" i="1"/>
  <c r="H345" i="1"/>
  <c r="G344" i="1"/>
  <c r="G340" i="1"/>
  <c r="F344" i="1"/>
  <c r="E344" i="1"/>
  <c r="N340" i="1"/>
  <c r="J340" i="1"/>
  <c r="I340" i="1"/>
  <c r="I345" i="1"/>
  <c r="F340" i="1"/>
  <c r="E340" i="1"/>
  <c r="N327" i="1"/>
  <c r="N323" i="1"/>
  <c r="M327" i="1"/>
  <c r="M323" i="1"/>
  <c r="L327" i="1"/>
  <c r="K327" i="1"/>
  <c r="J327" i="1"/>
  <c r="J328" i="1"/>
  <c r="J323" i="1"/>
  <c r="I327" i="1"/>
  <c r="I323" i="1"/>
  <c r="I328" i="1"/>
  <c r="H327" i="1"/>
  <c r="G327" i="1"/>
  <c r="F327" i="1"/>
  <c r="F323" i="1"/>
  <c r="E327" i="1"/>
  <c r="E323" i="1"/>
  <c r="L323" i="1"/>
  <c r="K323" i="1"/>
  <c r="K328" i="1"/>
  <c r="H323" i="1"/>
  <c r="G323" i="1"/>
  <c r="G328" i="1"/>
  <c r="N310" i="1"/>
  <c r="M310" i="1"/>
  <c r="L310" i="1"/>
  <c r="L311" i="1"/>
  <c r="L306" i="1"/>
  <c r="K310" i="1"/>
  <c r="K306" i="1"/>
  <c r="K311" i="1"/>
  <c r="J310" i="1"/>
  <c r="J311" i="1"/>
  <c r="I310" i="1"/>
  <c r="H310" i="1"/>
  <c r="H306" i="1"/>
  <c r="G310" i="1"/>
  <c r="G306" i="1"/>
  <c r="F310" i="1"/>
  <c r="E310" i="1"/>
  <c r="N306" i="1"/>
  <c r="M306" i="1"/>
  <c r="J306" i="1"/>
  <c r="I306" i="1"/>
  <c r="I311" i="1"/>
  <c r="F306" i="1"/>
  <c r="E306" i="1"/>
  <c r="N293" i="1"/>
  <c r="N289" i="1"/>
  <c r="M293" i="1"/>
  <c r="M289" i="1"/>
  <c r="L293" i="1"/>
  <c r="K293" i="1"/>
  <c r="J293" i="1"/>
  <c r="J294" i="1"/>
  <c r="J289" i="1"/>
  <c r="I293" i="1"/>
  <c r="I289" i="1"/>
  <c r="I294" i="1"/>
  <c r="H293" i="1"/>
  <c r="H294" i="1"/>
  <c r="G293" i="1"/>
  <c r="F293" i="1"/>
  <c r="F289" i="1"/>
  <c r="E293" i="1"/>
  <c r="E289" i="1"/>
  <c r="L289" i="1"/>
  <c r="K289" i="1"/>
  <c r="K294" i="1"/>
  <c r="H289" i="1"/>
  <c r="G289" i="1"/>
  <c r="G294" i="1"/>
  <c r="N276" i="1"/>
  <c r="M276" i="1"/>
  <c r="L276" i="1"/>
  <c r="L277" i="1"/>
  <c r="L272" i="1"/>
  <c r="K276" i="1"/>
  <c r="K272" i="1"/>
  <c r="K277" i="1"/>
  <c r="J276" i="1"/>
  <c r="J277" i="1"/>
  <c r="I276" i="1"/>
  <c r="H276" i="1"/>
  <c r="H272" i="1"/>
  <c r="G276" i="1"/>
  <c r="G272" i="1"/>
  <c r="F276" i="1"/>
  <c r="E276" i="1"/>
  <c r="N272" i="1"/>
  <c r="M272" i="1"/>
  <c r="J272" i="1"/>
  <c r="I272" i="1"/>
  <c r="I277" i="1"/>
  <c r="F272" i="1"/>
  <c r="E272" i="1"/>
  <c r="N259" i="1"/>
  <c r="N255" i="1"/>
  <c r="M259" i="1"/>
  <c r="M255" i="1"/>
  <c r="L259" i="1"/>
  <c r="K259" i="1"/>
  <c r="J259" i="1"/>
  <c r="J260" i="1"/>
  <c r="J255" i="1"/>
  <c r="I259" i="1"/>
  <c r="I255" i="1"/>
  <c r="I260" i="1"/>
  <c r="H259" i="1"/>
  <c r="H260" i="1"/>
  <c r="G259" i="1"/>
  <c r="F259" i="1"/>
  <c r="F255" i="1"/>
  <c r="E259" i="1"/>
  <c r="E255" i="1"/>
  <c r="L255" i="1"/>
  <c r="K255" i="1"/>
  <c r="K260" i="1"/>
  <c r="H255" i="1"/>
  <c r="G255" i="1"/>
  <c r="G260" i="1"/>
  <c r="N242" i="1"/>
  <c r="M242" i="1"/>
  <c r="L242" i="1"/>
  <c r="L243" i="1"/>
  <c r="L238" i="1"/>
  <c r="K242" i="1"/>
  <c r="K238" i="1"/>
  <c r="K243" i="1"/>
  <c r="J242" i="1"/>
  <c r="I242" i="1"/>
  <c r="H242" i="1"/>
  <c r="H238" i="1"/>
  <c r="G242" i="1"/>
  <c r="G238" i="1"/>
  <c r="F242" i="1"/>
  <c r="E242" i="1"/>
  <c r="N238" i="1"/>
  <c r="N243" i="1"/>
  <c r="M238" i="1"/>
  <c r="J238" i="1"/>
  <c r="I238" i="1"/>
  <c r="I243" i="1"/>
  <c r="F238" i="1"/>
  <c r="F243" i="1"/>
  <c r="E238" i="1"/>
  <c r="N225" i="1"/>
  <c r="N221" i="1"/>
  <c r="M225" i="1"/>
  <c r="M226" i="1"/>
  <c r="M221" i="1"/>
  <c r="L225" i="1"/>
  <c r="L226" i="1"/>
  <c r="K225" i="1"/>
  <c r="K226" i="1"/>
  <c r="J225" i="1"/>
  <c r="J221" i="1"/>
  <c r="I225" i="1"/>
  <c r="I221" i="1"/>
  <c r="H225" i="1"/>
  <c r="G225" i="1"/>
  <c r="G226" i="1"/>
  <c r="F225" i="1"/>
  <c r="F226" i="1"/>
  <c r="F221" i="1"/>
  <c r="E225" i="1"/>
  <c r="E221" i="1"/>
  <c r="E226" i="1"/>
  <c r="L221" i="1"/>
  <c r="K221" i="1"/>
  <c r="H221" i="1"/>
  <c r="G221" i="1"/>
  <c r="N208" i="1"/>
  <c r="M208" i="1"/>
  <c r="L208" i="1"/>
  <c r="L204" i="1"/>
  <c r="K208" i="1"/>
  <c r="K204" i="1"/>
  <c r="J208" i="1"/>
  <c r="J209" i="1"/>
  <c r="I208" i="1"/>
  <c r="H208" i="1"/>
  <c r="H209" i="1"/>
  <c r="H204" i="1"/>
  <c r="G208" i="1"/>
  <c r="G209" i="1"/>
  <c r="G204" i="1"/>
  <c r="F208" i="1"/>
  <c r="E208" i="1"/>
  <c r="N204" i="1"/>
  <c r="N209" i="1"/>
  <c r="M204" i="1"/>
  <c r="J204" i="1"/>
  <c r="I204" i="1"/>
  <c r="I209" i="1"/>
  <c r="F204" i="1"/>
  <c r="F209" i="1"/>
  <c r="E204" i="1"/>
  <c r="N188" i="1"/>
  <c r="N191" i="1"/>
  <c r="N192" i="1"/>
  <c r="J188" i="1"/>
  <c r="J392" i="1"/>
  <c r="J191" i="1"/>
  <c r="J192" i="1"/>
  <c r="F188" i="1"/>
  <c r="F191" i="1"/>
  <c r="F192" i="1"/>
  <c r="N392" i="1"/>
  <c r="N395" i="1"/>
  <c r="N396" i="1"/>
  <c r="M188" i="1"/>
  <c r="M392" i="1"/>
  <c r="L188" i="1"/>
  <c r="L392" i="1"/>
  <c r="L395" i="1"/>
  <c r="K188" i="1"/>
  <c r="K392" i="1"/>
  <c r="K395" i="1"/>
  <c r="I188" i="1"/>
  <c r="I392" i="1"/>
  <c r="H188" i="1"/>
  <c r="H392" i="1"/>
  <c r="G188" i="1"/>
  <c r="G392" i="1"/>
  <c r="E188" i="1"/>
  <c r="E392" i="1"/>
  <c r="E477" i="1"/>
  <c r="E480" i="1"/>
  <c r="E481" i="1"/>
  <c r="N174" i="1"/>
  <c r="N170" i="1"/>
  <c r="N175" i="1"/>
  <c r="M174" i="1"/>
  <c r="M170" i="1"/>
  <c r="L174" i="1"/>
  <c r="K174" i="1"/>
  <c r="K175" i="1"/>
  <c r="J174" i="1"/>
  <c r="J170" i="1"/>
  <c r="J175" i="1"/>
  <c r="I174" i="1"/>
  <c r="I175" i="1"/>
  <c r="I170" i="1"/>
  <c r="H174" i="1"/>
  <c r="H170" i="1"/>
  <c r="G174" i="1"/>
  <c r="F174" i="1"/>
  <c r="F170" i="1"/>
  <c r="E174" i="1"/>
  <c r="E170" i="1"/>
  <c r="L170" i="1"/>
  <c r="L175" i="1"/>
  <c r="K170" i="1"/>
  <c r="G170" i="1"/>
  <c r="N157" i="1"/>
  <c r="N153" i="1"/>
  <c r="N158" i="1"/>
  <c r="M157" i="1"/>
  <c r="M158" i="1"/>
  <c r="L157" i="1"/>
  <c r="L153" i="1"/>
  <c r="L158" i="1"/>
  <c r="K157" i="1"/>
  <c r="K153" i="1"/>
  <c r="K158" i="1"/>
  <c r="J157" i="1"/>
  <c r="J153" i="1"/>
  <c r="I157" i="1"/>
  <c r="H157" i="1"/>
  <c r="H158" i="1"/>
  <c r="H153" i="1"/>
  <c r="G157" i="1"/>
  <c r="G158" i="1"/>
  <c r="G153" i="1"/>
  <c r="F157" i="1"/>
  <c r="F158" i="1"/>
  <c r="F153" i="1"/>
  <c r="E157" i="1"/>
  <c r="M153" i="1"/>
  <c r="I153" i="1"/>
  <c r="E153" i="1"/>
  <c r="E158" i="1"/>
  <c r="N140" i="1"/>
  <c r="N136" i="1"/>
  <c r="M140" i="1"/>
  <c r="M136" i="1"/>
  <c r="L140" i="1"/>
  <c r="L136" i="1"/>
  <c r="K140" i="1"/>
  <c r="J140" i="1"/>
  <c r="J141" i="1"/>
  <c r="J136" i="1"/>
  <c r="I140" i="1"/>
  <c r="I136" i="1"/>
  <c r="I141" i="1"/>
  <c r="H140" i="1"/>
  <c r="H136" i="1"/>
  <c r="G140" i="1"/>
  <c r="G141" i="1"/>
  <c r="F140" i="1"/>
  <c r="F141" i="1"/>
  <c r="F136" i="1"/>
  <c r="E140" i="1"/>
  <c r="E136" i="1"/>
  <c r="K136" i="1"/>
  <c r="G136" i="1"/>
  <c r="N123" i="1"/>
  <c r="N120" i="1"/>
  <c r="N124" i="1"/>
  <c r="M123" i="1"/>
  <c r="L123" i="1"/>
  <c r="L120" i="1"/>
  <c r="L124" i="1"/>
  <c r="K123" i="1"/>
  <c r="K120" i="1"/>
  <c r="K124" i="1"/>
  <c r="J123" i="1"/>
  <c r="J124" i="1"/>
  <c r="J120" i="1"/>
  <c r="I123" i="1"/>
  <c r="I124" i="1"/>
  <c r="H123" i="1"/>
  <c r="H120" i="1"/>
  <c r="G123" i="1"/>
  <c r="G120" i="1"/>
  <c r="F123" i="1"/>
  <c r="F124" i="1"/>
  <c r="F120" i="1"/>
  <c r="E123" i="1"/>
  <c r="M120" i="1"/>
  <c r="M124" i="1"/>
  <c r="I120" i="1"/>
  <c r="E120" i="1"/>
  <c r="E124" i="1"/>
  <c r="N107" i="1"/>
  <c r="N108" i="1"/>
  <c r="N103" i="1"/>
  <c r="M107" i="1"/>
  <c r="M103" i="1"/>
  <c r="L107" i="1"/>
  <c r="L108" i="1"/>
  <c r="L103" i="1"/>
  <c r="K107" i="1"/>
  <c r="K108" i="1"/>
  <c r="J107" i="1"/>
  <c r="J108" i="1"/>
  <c r="J103" i="1"/>
  <c r="I107" i="1"/>
  <c r="I108" i="1"/>
  <c r="I103" i="1"/>
  <c r="H107" i="1"/>
  <c r="H103" i="1"/>
  <c r="G107" i="1"/>
  <c r="G108" i="1"/>
  <c r="F107" i="1"/>
  <c r="F103" i="1"/>
  <c r="E107" i="1"/>
  <c r="E103" i="1"/>
  <c r="K103" i="1"/>
  <c r="G103" i="1"/>
  <c r="N89" i="1"/>
  <c r="N190" i="1"/>
  <c r="N394" i="1"/>
  <c r="N479" i="1"/>
  <c r="M89" i="1"/>
  <c r="M190" i="1"/>
  <c r="M394" i="1"/>
  <c r="M479" i="1"/>
  <c r="L89" i="1"/>
  <c r="L190" i="1"/>
  <c r="L394" i="1"/>
  <c r="L479" i="1"/>
  <c r="K89" i="1"/>
  <c r="K190" i="1"/>
  <c r="K394" i="1"/>
  <c r="K479" i="1"/>
  <c r="J89" i="1"/>
  <c r="J190" i="1"/>
  <c r="J394" i="1"/>
  <c r="J479" i="1"/>
  <c r="I89" i="1"/>
  <c r="I190" i="1"/>
  <c r="I394" i="1"/>
  <c r="I479" i="1"/>
  <c r="H89" i="1"/>
  <c r="H190" i="1"/>
  <c r="H394" i="1"/>
  <c r="H479" i="1"/>
  <c r="G89" i="1"/>
  <c r="G190" i="1"/>
  <c r="G394" i="1"/>
  <c r="G479" i="1"/>
  <c r="F89" i="1"/>
  <c r="F190" i="1"/>
  <c r="F394" i="1"/>
  <c r="F479" i="1"/>
  <c r="E89" i="1"/>
  <c r="E190" i="1"/>
  <c r="E394" i="1"/>
  <c r="E479" i="1"/>
  <c r="N88" i="1"/>
  <c r="N189" i="1"/>
  <c r="N393" i="1"/>
  <c r="N478" i="1"/>
  <c r="M88" i="1"/>
  <c r="M189" i="1"/>
  <c r="M393" i="1"/>
  <c r="M478" i="1"/>
  <c r="L88" i="1"/>
  <c r="L189" i="1"/>
  <c r="L393" i="1"/>
  <c r="L478" i="1"/>
  <c r="K88" i="1"/>
  <c r="K189" i="1"/>
  <c r="K393" i="1"/>
  <c r="K478" i="1"/>
  <c r="J88" i="1"/>
  <c r="J189" i="1"/>
  <c r="J393" i="1"/>
  <c r="J478" i="1"/>
  <c r="I88" i="1"/>
  <c r="I189" i="1"/>
  <c r="I393" i="1"/>
  <c r="I478" i="1"/>
  <c r="H88" i="1"/>
  <c r="H189" i="1"/>
  <c r="H393" i="1"/>
  <c r="H478" i="1"/>
  <c r="G88" i="1"/>
  <c r="G189" i="1"/>
  <c r="G393" i="1"/>
  <c r="G478" i="1"/>
  <c r="F88" i="1"/>
  <c r="F189" i="1"/>
  <c r="F393" i="1"/>
  <c r="F478" i="1"/>
  <c r="E88" i="1"/>
  <c r="E189" i="1"/>
  <c r="E393" i="1"/>
  <c r="E478" i="1"/>
  <c r="N87" i="1"/>
  <c r="N90" i="1"/>
  <c r="M87" i="1"/>
  <c r="L87" i="1"/>
  <c r="L90" i="1"/>
  <c r="L91" i="1"/>
  <c r="K87" i="1"/>
  <c r="J87" i="1"/>
  <c r="I87" i="1"/>
  <c r="I90" i="1"/>
  <c r="H87" i="1"/>
  <c r="G87" i="1"/>
  <c r="G90" i="1"/>
  <c r="F87" i="1"/>
  <c r="F90" i="1"/>
  <c r="E87" i="1"/>
  <c r="E75" i="1"/>
  <c r="E176" i="1"/>
  <c r="E380" i="1"/>
  <c r="E76" i="1"/>
  <c r="E77" i="1"/>
  <c r="E178" i="1"/>
  <c r="E78" i="1"/>
  <c r="E79" i="1"/>
  <c r="E80" i="1"/>
  <c r="E81" i="1"/>
  <c r="E182" i="1"/>
  <c r="E386" i="1"/>
  <c r="E471" i="1"/>
  <c r="E82" i="1"/>
  <c r="E83" i="1"/>
  <c r="E84" i="1"/>
  <c r="E185" i="1"/>
  <c r="E389" i="1"/>
  <c r="E474" i="1"/>
  <c r="E85" i="1"/>
  <c r="E186" i="1"/>
  <c r="E390" i="1"/>
  <c r="E475" i="1"/>
  <c r="N85" i="1"/>
  <c r="N186" i="1"/>
  <c r="N390" i="1"/>
  <c r="N475" i="1"/>
  <c r="M85" i="1"/>
  <c r="M186" i="1"/>
  <c r="M390" i="1"/>
  <c r="M475" i="1"/>
  <c r="L85" i="1"/>
  <c r="L186" i="1"/>
  <c r="L390" i="1"/>
  <c r="L475" i="1"/>
  <c r="K85" i="1"/>
  <c r="K186" i="1"/>
  <c r="K390" i="1"/>
  <c r="K475" i="1"/>
  <c r="J85" i="1"/>
  <c r="J186" i="1"/>
  <c r="J390" i="1"/>
  <c r="J475" i="1"/>
  <c r="I85" i="1"/>
  <c r="I186" i="1"/>
  <c r="I390" i="1"/>
  <c r="I475" i="1"/>
  <c r="H85" i="1"/>
  <c r="H186" i="1"/>
  <c r="H390" i="1"/>
  <c r="H475" i="1"/>
  <c r="G85" i="1"/>
  <c r="G186" i="1"/>
  <c r="G390" i="1"/>
  <c r="G475" i="1"/>
  <c r="F85" i="1"/>
  <c r="F186" i="1"/>
  <c r="F390" i="1"/>
  <c r="F475" i="1"/>
  <c r="N84" i="1"/>
  <c r="N185" i="1"/>
  <c r="N389" i="1"/>
  <c r="N474" i="1"/>
  <c r="M84" i="1"/>
  <c r="M185" i="1"/>
  <c r="M389" i="1"/>
  <c r="M474" i="1"/>
  <c r="L84" i="1"/>
  <c r="L185" i="1"/>
  <c r="L389" i="1"/>
  <c r="L474" i="1"/>
  <c r="K84" i="1"/>
  <c r="K185" i="1"/>
  <c r="K389" i="1"/>
  <c r="K474" i="1"/>
  <c r="J84" i="1"/>
  <c r="J185" i="1"/>
  <c r="J389" i="1"/>
  <c r="J474" i="1"/>
  <c r="I84" i="1"/>
  <c r="I185" i="1"/>
  <c r="I389" i="1"/>
  <c r="I474" i="1"/>
  <c r="H84" i="1"/>
  <c r="H185" i="1"/>
  <c r="H389" i="1"/>
  <c r="H474" i="1"/>
  <c r="G84" i="1"/>
  <c r="G185" i="1"/>
  <c r="G389" i="1"/>
  <c r="G474" i="1"/>
  <c r="F84" i="1"/>
  <c r="F185" i="1"/>
  <c r="F389" i="1"/>
  <c r="F474" i="1"/>
  <c r="N83" i="1"/>
  <c r="N184" i="1"/>
  <c r="N388" i="1"/>
  <c r="N473" i="1"/>
  <c r="M83" i="1"/>
  <c r="M184" i="1"/>
  <c r="M388" i="1"/>
  <c r="M473" i="1"/>
  <c r="L83" i="1"/>
  <c r="L184" i="1"/>
  <c r="L388" i="1"/>
  <c r="L473" i="1"/>
  <c r="K83" i="1"/>
  <c r="K184" i="1"/>
  <c r="K388" i="1"/>
  <c r="K473" i="1"/>
  <c r="J83" i="1"/>
  <c r="J184" i="1"/>
  <c r="J388" i="1"/>
  <c r="J473" i="1"/>
  <c r="I83" i="1"/>
  <c r="I184" i="1"/>
  <c r="I388" i="1"/>
  <c r="I473" i="1"/>
  <c r="H83" i="1"/>
  <c r="H184" i="1"/>
  <c r="H388" i="1"/>
  <c r="H473" i="1"/>
  <c r="G83" i="1"/>
  <c r="G184" i="1"/>
  <c r="G388" i="1"/>
  <c r="G473" i="1"/>
  <c r="F83" i="1"/>
  <c r="F184" i="1"/>
  <c r="F388" i="1"/>
  <c r="F473" i="1"/>
  <c r="E184" i="1"/>
  <c r="E388" i="1"/>
  <c r="E473" i="1"/>
  <c r="N82" i="1"/>
  <c r="N183" i="1"/>
  <c r="N387" i="1"/>
  <c r="N472" i="1"/>
  <c r="M82" i="1"/>
  <c r="M183" i="1"/>
  <c r="M387" i="1"/>
  <c r="M472" i="1"/>
  <c r="L82" i="1"/>
  <c r="L183" i="1"/>
  <c r="L387" i="1"/>
  <c r="L472" i="1"/>
  <c r="K82" i="1"/>
  <c r="K183" i="1"/>
  <c r="K387" i="1"/>
  <c r="K472" i="1"/>
  <c r="J82" i="1"/>
  <c r="J183" i="1"/>
  <c r="J387" i="1"/>
  <c r="J472" i="1"/>
  <c r="I82" i="1"/>
  <c r="I183" i="1"/>
  <c r="I387" i="1"/>
  <c r="I472" i="1"/>
  <c r="H82" i="1"/>
  <c r="H183" i="1"/>
  <c r="H387" i="1"/>
  <c r="H472" i="1"/>
  <c r="G82" i="1"/>
  <c r="G183" i="1"/>
  <c r="G387" i="1"/>
  <c r="G472" i="1"/>
  <c r="F82" i="1"/>
  <c r="F183" i="1"/>
  <c r="F387" i="1"/>
  <c r="F472" i="1"/>
  <c r="E183" i="1"/>
  <c r="E387" i="1"/>
  <c r="E472" i="1"/>
  <c r="N81" i="1"/>
  <c r="N182" i="1"/>
  <c r="N386" i="1"/>
  <c r="N471" i="1"/>
  <c r="M81" i="1"/>
  <c r="M182" i="1"/>
  <c r="M386" i="1"/>
  <c r="M471" i="1"/>
  <c r="L81" i="1"/>
  <c r="L182" i="1"/>
  <c r="L386" i="1"/>
  <c r="L471" i="1"/>
  <c r="K81" i="1"/>
  <c r="K182" i="1"/>
  <c r="K386" i="1"/>
  <c r="K471" i="1"/>
  <c r="J81" i="1"/>
  <c r="J182" i="1"/>
  <c r="J386" i="1"/>
  <c r="J471" i="1"/>
  <c r="I81" i="1"/>
  <c r="I182" i="1"/>
  <c r="I386" i="1"/>
  <c r="I471" i="1"/>
  <c r="H81" i="1"/>
  <c r="H182" i="1"/>
  <c r="H386" i="1"/>
  <c r="H471" i="1"/>
  <c r="G81" i="1"/>
  <c r="G182" i="1"/>
  <c r="G386" i="1"/>
  <c r="G471" i="1"/>
  <c r="F81" i="1"/>
  <c r="F182" i="1"/>
  <c r="F386" i="1"/>
  <c r="F471" i="1"/>
  <c r="N80" i="1"/>
  <c r="N181" i="1"/>
  <c r="N385" i="1"/>
  <c r="N470" i="1"/>
  <c r="M80" i="1"/>
  <c r="M181" i="1"/>
  <c r="M385" i="1"/>
  <c r="M470" i="1"/>
  <c r="L80" i="1"/>
  <c r="L181" i="1"/>
  <c r="L385" i="1"/>
  <c r="L470" i="1"/>
  <c r="K80" i="1"/>
  <c r="K181" i="1"/>
  <c r="K385" i="1"/>
  <c r="K470" i="1"/>
  <c r="J80" i="1"/>
  <c r="J181" i="1"/>
  <c r="J385" i="1"/>
  <c r="J470" i="1"/>
  <c r="I80" i="1"/>
  <c r="I181" i="1"/>
  <c r="I385" i="1"/>
  <c r="I470" i="1"/>
  <c r="H80" i="1"/>
  <c r="H181" i="1"/>
  <c r="H385" i="1"/>
  <c r="H470" i="1"/>
  <c r="G80" i="1"/>
  <c r="G181" i="1"/>
  <c r="G385" i="1"/>
  <c r="G470" i="1"/>
  <c r="F80" i="1"/>
  <c r="F181" i="1"/>
  <c r="F385" i="1"/>
  <c r="F470" i="1"/>
  <c r="E181" i="1"/>
  <c r="E385" i="1"/>
  <c r="E470" i="1"/>
  <c r="N79" i="1"/>
  <c r="N180" i="1"/>
  <c r="N384" i="1"/>
  <c r="N469" i="1"/>
  <c r="M79" i="1"/>
  <c r="M180" i="1"/>
  <c r="M384" i="1"/>
  <c r="M469" i="1"/>
  <c r="L79" i="1"/>
  <c r="L180" i="1"/>
  <c r="L384" i="1"/>
  <c r="L469" i="1"/>
  <c r="K79" i="1"/>
  <c r="K180" i="1"/>
  <c r="K384" i="1"/>
  <c r="K469" i="1"/>
  <c r="J79" i="1"/>
  <c r="J180" i="1"/>
  <c r="J384" i="1"/>
  <c r="J469" i="1"/>
  <c r="I79" i="1"/>
  <c r="I180" i="1"/>
  <c r="I384" i="1"/>
  <c r="I469" i="1"/>
  <c r="H79" i="1"/>
  <c r="H180" i="1"/>
  <c r="H384" i="1"/>
  <c r="H469" i="1"/>
  <c r="G79" i="1"/>
  <c r="G180" i="1"/>
  <c r="G384" i="1"/>
  <c r="G469" i="1"/>
  <c r="F79" i="1"/>
  <c r="F180" i="1"/>
  <c r="F384" i="1"/>
  <c r="F469" i="1"/>
  <c r="E180" i="1"/>
  <c r="E384" i="1"/>
  <c r="E469" i="1"/>
  <c r="N78" i="1"/>
  <c r="N179" i="1"/>
  <c r="N383" i="1"/>
  <c r="N468" i="1"/>
  <c r="M78" i="1"/>
  <c r="L78" i="1"/>
  <c r="L179" i="1"/>
  <c r="L383" i="1"/>
  <c r="L468" i="1"/>
  <c r="K78" i="1"/>
  <c r="K179" i="1"/>
  <c r="K383" i="1"/>
  <c r="K468" i="1"/>
  <c r="J78" i="1"/>
  <c r="I78" i="1"/>
  <c r="H78" i="1"/>
  <c r="H179" i="1"/>
  <c r="H383" i="1"/>
  <c r="H468" i="1"/>
  <c r="G78" i="1"/>
  <c r="F78" i="1"/>
  <c r="E179" i="1"/>
  <c r="E383" i="1"/>
  <c r="E468" i="1"/>
  <c r="N77" i="1"/>
  <c r="N178" i="1"/>
  <c r="M77" i="1"/>
  <c r="M178" i="1"/>
  <c r="M382" i="1"/>
  <c r="M467" i="1"/>
  <c r="L77" i="1"/>
  <c r="L86" i="1"/>
  <c r="K77" i="1"/>
  <c r="K178" i="1"/>
  <c r="K382" i="1"/>
  <c r="K467" i="1"/>
  <c r="J77" i="1"/>
  <c r="J178" i="1"/>
  <c r="I77" i="1"/>
  <c r="I178" i="1"/>
  <c r="I382" i="1"/>
  <c r="I467" i="1"/>
  <c r="H77" i="1"/>
  <c r="H178" i="1"/>
  <c r="G77" i="1"/>
  <c r="G178" i="1"/>
  <c r="G382" i="1"/>
  <c r="G467" i="1"/>
  <c r="F77" i="1"/>
  <c r="F178" i="1"/>
  <c r="E382" i="1"/>
  <c r="E467" i="1"/>
  <c r="N76" i="1"/>
  <c r="N177" i="1"/>
  <c r="N381" i="1"/>
  <c r="N466" i="1"/>
  <c r="M76" i="1"/>
  <c r="M177" i="1"/>
  <c r="M381" i="1"/>
  <c r="M466" i="1"/>
  <c r="L76" i="1"/>
  <c r="L177" i="1"/>
  <c r="L381" i="1"/>
  <c r="L466" i="1"/>
  <c r="K76" i="1"/>
  <c r="K177" i="1"/>
  <c r="K381" i="1"/>
  <c r="K466" i="1"/>
  <c r="J76" i="1"/>
  <c r="J177" i="1"/>
  <c r="J381" i="1"/>
  <c r="I76" i="1"/>
  <c r="I177" i="1"/>
  <c r="I381" i="1"/>
  <c r="I466" i="1"/>
  <c r="H76" i="1"/>
  <c r="H177" i="1"/>
  <c r="H381" i="1"/>
  <c r="H466" i="1"/>
  <c r="G76" i="1"/>
  <c r="G177" i="1"/>
  <c r="G381" i="1"/>
  <c r="G466" i="1"/>
  <c r="F76" i="1"/>
  <c r="F177" i="1"/>
  <c r="F381" i="1"/>
  <c r="N75" i="1"/>
  <c r="N176" i="1"/>
  <c r="M75" i="1"/>
  <c r="M176" i="1"/>
  <c r="M380" i="1"/>
  <c r="L75" i="1"/>
  <c r="K75" i="1"/>
  <c r="J75" i="1"/>
  <c r="J176" i="1"/>
  <c r="J380" i="1"/>
  <c r="J465" i="1"/>
  <c r="I75" i="1"/>
  <c r="I176" i="1"/>
  <c r="I380" i="1"/>
  <c r="I465" i="1"/>
  <c r="H75" i="1"/>
  <c r="H176" i="1"/>
  <c r="H380" i="1"/>
  <c r="H465" i="1"/>
  <c r="G75" i="1"/>
  <c r="G176" i="1"/>
  <c r="F75" i="1"/>
  <c r="F176" i="1"/>
  <c r="F380" i="1"/>
  <c r="F465" i="1"/>
  <c r="N73" i="1"/>
  <c r="N69" i="1"/>
  <c r="M73" i="1"/>
  <c r="M74" i="1"/>
  <c r="M69" i="1"/>
  <c r="L73" i="1"/>
  <c r="L74" i="1"/>
  <c r="K73" i="1"/>
  <c r="J73" i="1"/>
  <c r="J69" i="1"/>
  <c r="I73" i="1"/>
  <c r="I74" i="1"/>
  <c r="I69" i="1"/>
  <c r="H73" i="1"/>
  <c r="G73" i="1"/>
  <c r="F73" i="1"/>
  <c r="F69" i="1"/>
  <c r="E73" i="1"/>
  <c r="E69" i="1"/>
  <c r="E74" i="1"/>
  <c r="L69" i="1"/>
  <c r="K69" i="1"/>
  <c r="K74" i="1"/>
  <c r="H69" i="1"/>
  <c r="H74" i="1"/>
  <c r="G69" i="1"/>
  <c r="G74" i="1"/>
  <c r="N56" i="1"/>
  <c r="M56" i="1"/>
  <c r="L56" i="1"/>
  <c r="L52" i="1"/>
  <c r="K56" i="1"/>
  <c r="K52" i="1"/>
  <c r="K57" i="1"/>
  <c r="J56" i="1"/>
  <c r="J57" i="1"/>
  <c r="I56" i="1"/>
  <c r="H56" i="1"/>
  <c r="H52" i="1"/>
  <c r="G56" i="1"/>
  <c r="G57" i="1"/>
  <c r="G52" i="1"/>
  <c r="F56" i="1"/>
  <c r="F57" i="1"/>
  <c r="E56" i="1"/>
  <c r="N52" i="1"/>
  <c r="N57" i="1"/>
  <c r="M52" i="1"/>
  <c r="M57" i="1"/>
  <c r="J52" i="1"/>
  <c r="I52" i="1"/>
  <c r="I57" i="1"/>
  <c r="F52" i="1"/>
  <c r="E52" i="1"/>
  <c r="E57" i="1"/>
  <c r="N39" i="1"/>
  <c r="N35" i="1"/>
  <c r="M39" i="1"/>
  <c r="M40" i="1"/>
  <c r="M35" i="1"/>
  <c r="L39" i="1"/>
  <c r="L40" i="1"/>
  <c r="K39" i="1"/>
  <c r="J39" i="1"/>
  <c r="J35" i="1"/>
  <c r="I39" i="1"/>
  <c r="I35" i="1"/>
  <c r="I40" i="1"/>
  <c r="H39" i="1"/>
  <c r="G39" i="1"/>
  <c r="F39" i="1"/>
  <c r="F35" i="1"/>
  <c r="E39" i="1"/>
  <c r="E35" i="1"/>
  <c r="E40" i="1"/>
  <c r="L35" i="1"/>
  <c r="K35" i="1"/>
  <c r="K40" i="1"/>
  <c r="H35" i="1"/>
  <c r="H40" i="1"/>
  <c r="G35" i="1"/>
  <c r="G40" i="1"/>
  <c r="N22" i="1"/>
  <c r="N23" i="1"/>
  <c r="M22" i="1"/>
  <c r="L22" i="1"/>
  <c r="L18" i="1"/>
  <c r="K22" i="1"/>
  <c r="K23" i="1"/>
  <c r="K18" i="1"/>
  <c r="J22" i="1"/>
  <c r="J23" i="1"/>
  <c r="I22" i="1"/>
  <c r="I23" i="1"/>
  <c r="H22" i="1"/>
  <c r="H18" i="1"/>
  <c r="G22" i="1"/>
  <c r="G23" i="1"/>
  <c r="G18" i="1"/>
  <c r="F22" i="1"/>
  <c r="F23" i="1"/>
  <c r="E22" i="1"/>
  <c r="N18" i="1"/>
  <c r="M18" i="1"/>
  <c r="M23" i="1"/>
  <c r="J18" i="1"/>
  <c r="I18" i="1"/>
  <c r="F18" i="1"/>
  <c r="E18" i="1"/>
  <c r="E23" i="1"/>
  <c r="C13" i="62"/>
  <c r="Q11" i="62"/>
  <c r="Q12" i="62"/>
  <c r="C23" i="62"/>
  <c r="C24" i="62"/>
  <c r="D23" i="62"/>
  <c r="E23" i="62"/>
  <c r="F23" i="62"/>
  <c r="G23" i="62"/>
  <c r="H23" i="62"/>
  <c r="I23" i="62"/>
  <c r="J23" i="62"/>
  <c r="K23" i="62"/>
  <c r="L23" i="62"/>
  <c r="M23" i="62"/>
  <c r="N23" i="62"/>
  <c r="O23" i="62"/>
  <c r="P23" i="62"/>
  <c r="Q14" i="62"/>
  <c r="D53" i="66"/>
  <c r="Q15" i="62"/>
  <c r="D54" i="66"/>
  <c r="Q16" i="62"/>
  <c r="D55" i="66"/>
  <c r="Q17" i="62"/>
  <c r="Q18" i="62"/>
  <c r="D57" i="66"/>
  <c r="Q19" i="62"/>
  <c r="D58" i="66"/>
  <c r="Q20" i="62"/>
  <c r="Q21" i="62"/>
  <c r="D60" i="66"/>
  <c r="Q22" i="62"/>
  <c r="D61" i="66"/>
  <c r="V11" i="78"/>
  <c r="Q21" i="78"/>
  <c r="B80" i="67"/>
  <c r="F80" i="67"/>
  <c r="D31" i="47"/>
  <c r="K78" i="34"/>
  <c r="K82" i="34"/>
  <c r="K86" i="34"/>
  <c r="K90" i="34"/>
  <c r="E76" i="67"/>
  <c r="E78" i="67"/>
  <c r="E80" i="67"/>
  <c r="D77" i="67"/>
  <c r="D81" i="67"/>
  <c r="T12" i="62"/>
  <c r="C77" i="67"/>
  <c r="G77" i="67"/>
  <c r="C81" i="67"/>
  <c r="G81" i="67"/>
  <c r="C83" i="67"/>
  <c r="G83" i="67"/>
  <c r="D75" i="67"/>
  <c r="K49" i="34"/>
  <c r="K53" i="34"/>
  <c r="K57" i="34"/>
  <c r="K61" i="34"/>
  <c r="K65" i="34"/>
  <c r="K69" i="34"/>
  <c r="K73" i="34"/>
  <c r="D82" i="67"/>
  <c r="K102" i="34"/>
  <c r="K126" i="34"/>
  <c r="K130" i="34"/>
  <c r="K134" i="34"/>
  <c r="K138" i="34"/>
  <c r="K142" i="34"/>
  <c r="K146" i="34"/>
  <c r="K150" i="34"/>
  <c r="K154" i="34"/>
  <c r="K158" i="34"/>
  <c r="K162" i="34"/>
  <c r="T19" i="62"/>
  <c r="B46" i="67"/>
  <c r="D78" i="67"/>
  <c r="B19" i="71"/>
  <c r="AA53" i="22"/>
  <c r="M45" i="34"/>
  <c r="C136" i="44"/>
  <c r="E136" i="44"/>
  <c r="K55" i="34"/>
  <c r="K59" i="34"/>
  <c r="K63" i="34"/>
  <c r="E75" i="67"/>
  <c r="E79" i="67"/>
  <c r="I14" i="61"/>
  <c r="D26" i="34"/>
  <c r="D27" i="34"/>
  <c r="D28" i="34"/>
  <c r="D38" i="34"/>
  <c r="D39" i="34"/>
  <c r="K80" i="34"/>
  <c r="K84" i="34"/>
  <c r="K88" i="34"/>
  <c r="K104" i="34"/>
  <c r="K108" i="34"/>
  <c r="K112" i="34"/>
  <c r="K116" i="34"/>
  <c r="K120" i="34"/>
  <c r="K124" i="34"/>
  <c r="E13" i="45"/>
  <c r="D93" i="62"/>
  <c r="G26" i="34"/>
  <c r="G28" i="34"/>
  <c r="D13" i="45"/>
  <c r="F10" i="45"/>
  <c r="D16" i="61"/>
  <c r="D12" i="66"/>
  <c r="H21" i="34"/>
  <c r="H27" i="34"/>
  <c r="E32" i="34"/>
  <c r="E38" i="34"/>
  <c r="H33" i="34"/>
  <c r="H39" i="34"/>
  <c r="I38" i="34"/>
  <c r="I39" i="34"/>
  <c r="K46" i="34"/>
  <c r="K50" i="34"/>
  <c r="K54" i="34"/>
  <c r="K58" i="34"/>
  <c r="K62" i="34"/>
  <c r="K66" i="34"/>
  <c r="K70" i="34"/>
  <c r="D19" i="45"/>
  <c r="F14" i="45"/>
  <c r="E57" i="62"/>
  <c r="E105" i="62"/>
  <c r="M13" i="62"/>
  <c r="N13" i="62"/>
  <c r="N24" i="62"/>
  <c r="K74" i="34"/>
  <c r="K79" i="34"/>
  <c r="K83" i="34"/>
  <c r="K87" i="34"/>
  <c r="K94" i="34"/>
  <c r="K98" i="34"/>
  <c r="K107" i="34"/>
  <c r="K111" i="34"/>
  <c r="K115" i="34"/>
  <c r="K119" i="34"/>
  <c r="K123" i="34"/>
  <c r="F25" i="45"/>
  <c r="F27" i="45"/>
  <c r="F33" i="45"/>
  <c r="T11" i="62"/>
  <c r="T21" i="62"/>
  <c r="C79" i="67"/>
  <c r="G79" i="67"/>
  <c r="E82" i="67"/>
  <c r="K93" i="34"/>
  <c r="K97" i="34"/>
  <c r="K101" i="34"/>
  <c r="K106" i="34"/>
  <c r="K110" i="34"/>
  <c r="K114" i="34"/>
  <c r="K118" i="34"/>
  <c r="K122" i="34"/>
  <c r="K129" i="34"/>
  <c r="K133" i="34"/>
  <c r="K137" i="34"/>
  <c r="K141" i="34"/>
  <c r="K145" i="34"/>
  <c r="K149" i="34"/>
  <c r="K153" i="34"/>
  <c r="K157" i="34"/>
  <c r="K161" i="34"/>
  <c r="K165" i="34"/>
  <c r="F11" i="45"/>
  <c r="F15" i="45"/>
  <c r="F24" i="45"/>
  <c r="F32" i="45"/>
  <c r="I15" i="61"/>
  <c r="T18" i="62"/>
  <c r="G116" i="62"/>
  <c r="H21" i="67"/>
  <c r="H41" i="67"/>
  <c r="H76" i="67"/>
  <c r="B76" i="67"/>
  <c r="F76" i="67"/>
  <c r="B78" i="67"/>
  <c r="F78" i="67"/>
  <c r="H80" i="67"/>
  <c r="B82" i="67"/>
  <c r="F82" i="67"/>
  <c r="C13" i="61"/>
  <c r="C16" i="61"/>
  <c r="G13" i="61"/>
  <c r="G16" i="61"/>
  <c r="D16" i="66"/>
  <c r="G22" i="61"/>
  <c r="C24" i="61"/>
  <c r="E13" i="62"/>
  <c r="I13" i="62"/>
  <c r="K24" i="62"/>
  <c r="T20" i="62"/>
  <c r="F69" i="62"/>
  <c r="G87" i="62"/>
  <c r="G91" i="62"/>
  <c r="F117" i="62"/>
  <c r="G113" i="62"/>
  <c r="H38" i="67"/>
  <c r="H39" i="67"/>
  <c r="H40" i="67"/>
  <c r="B75" i="67"/>
  <c r="F75" i="67"/>
  <c r="C76" i="67"/>
  <c r="G76" i="67"/>
  <c r="E77" i="67"/>
  <c r="H78" i="67"/>
  <c r="G78" i="67"/>
  <c r="C80" i="67"/>
  <c r="G80" i="67"/>
  <c r="E81" i="67"/>
  <c r="G82" i="67"/>
  <c r="G25" i="61"/>
  <c r="G26" i="61"/>
  <c r="S13" i="62"/>
  <c r="S24" i="62"/>
  <c r="T15" i="62"/>
  <c r="T17" i="62"/>
  <c r="G42" i="62"/>
  <c r="G51" i="62"/>
  <c r="G52" i="62"/>
  <c r="G55" i="62"/>
  <c r="G56" i="62"/>
  <c r="G61" i="62"/>
  <c r="G62" i="62"/>
  <c r="G63" i="62"/>
  <c r="G64" i="62"/>
  <c r="G65" i="62"/>
  <c r="G66" i="62"/>
  <c r="G67" i="62"/>
  <c r="G68" i="62"/>
  <c r="G72" i="62"/>
  <c r="C81" i="62"/>
  <c r="J13" i="62"/>
  <c r="G74" i="62"/>
  <c r="G75" i="62"/>
  <c r="G76" i="62"/>
  <c r="G77" i="62"/>
  <c r="G78" i="62"/>
  <c r="G79" i="62"/>
  <c r="G80" i="62"/>
  <c r="G84" i="62"/>
  <c r="G85" i="62"/>
  <c r="G86" i="62"/>
  <c r="G88" i="62"/>
  <c r="G89" i="62"/>
  <c r="G90" i="62"/>
  <c r="G92" i="62"/>
  <c r="G97" i="62"/>
  <c r="G98" i="62"/>
  <c r="G99" i="62"/>
  <c r="G100" i="62"/>
  <c r="G101" i="62"/>
  <c r="G102" i="62"/>
  <c r="G103" i="62"/>
  <c r="G104" i="62"/>
  <c r="G109" i="62"/>
  <c r="G110" i="62"/>
  <c r="G111" i="62"/>
  <c r="G112" i="62"/>
  <c r="G114" i="62"/>
  <c r="G115" i="62"/>
  <c r="H19" i="67"/>
  <c r="H20" i="67"/>
  <c r="H22" i="67"/>
  <c r="C75" i="67"/>
  <c r="G75" i="67"/>
  <c r="D76" i="67"/>
  <c r="H77" i="67"/>
  <c r="F77" i="67"/>
  <c r="B79" i="67"/>
  <c r="F79" i="67"/>
  <c r="D80" i="67"/>
  <c r="F81" i="67"/>
  <c r="B83" i="67"/>
  <c r="F83" i="67"/>
  <c r="B9" i="71"/>
  <c r="B24" i="71"/>
  <c r="B30" i="71"/>
  <c r="R14" i="79"/>
  <c r="V17" i="78"/>
  <c r="J13" i="78"/>
  <c r="O13" i="78"/>
  <c r="T13" i="78"/>
  <c r="J15" i="78"/>
  <c r="O15" i="78"/>
  <c r="T15" i="78"/>
  <c r="J17" i="78"/>
  <c r="O17" i="78"/>
  <c r="T17" i="78"/>
  <c r="P24" i="78"/>
  <c r="F13" i="78"/>
  <c r="U13" i="78"/>
  <c r="K15" i="78"/>
  <c r="U15" i="78"/>
  <c r="U17" i="78"/>
  <c r="I24" i="78"/>
  <c r="M24" i="78"/>
  <c r="C13" i="78"/>
  <c r="R13" i="78"/>
  <c r="C15" i="78"/>
  <c r="R15" i="78"/>
  <c r="C17" i="78"/>
  <c r="R17" i="78"/>
  <c r="N24" i="78"/>
  <c r="D13" i="78"/>
  <c r="N13" i="78"/>
  <c r="S13" i="78"/>
  <c r="D15" i="78"/>
  <c r="N15" i="78"/>
  <c r="S15" i="78"/>
  <c r="S17" i="78"/>
  <c r="B41" i="71"/>
  <c r="D57" i="70"/>
  <c r="D59" i="70"/>
  <c r="E59" i="70"/>
  <c r="C8" i="70"/>
  <c r="B77" i="67"/>
  <c r="C78" i="67"/>
  <c r="D79" i="67"/>
  <c r="B81" i="67"/>
  <c r="C82" i="67"/>
  <c r="D83" i="67"/>
  <c r="L24" i="62"/>
  <c r="T16" i="62"/>
  <c r="C57" i="62"/>
  <c r="G49" i="62"/>
  <c r="G50" i="62"/>
  <c r="D13" i="62"/>
  <c r="T14" i="62"/>
  <c r="T22" i="62"/>
  <c r="F13" i="62"/>
  <c r="G31" i="62"/>
  <c r="G32" i="62"/>
  <c r="G35" i="62"/>
  <c r="D57" i="62"/>
  <c r="G53" i="62"/>
  <c r="G54" i="62"/>
  <c r="G60" i="62"/>
  <c r="G73" i="62"/>
  <c r="G108" i="62"/>
  <c r="G48" i="62"/>
  <c r="D32" i="62"/>
  <c r="D35" i="62"/>
  <c r="D65" i="66"/>
  <c r="C93" i="62"/>
  <c r="G96" i="62"/>
  <c r="G23" i="61"/>
  <c r="I11" i="61"/>
  <c r="F52" i="45"/>
  <c r="J52" i="45"/>
  <c r="E29" i="45"/>
  <c r="D23" i="45"/>
  <c r="K15" i="36"/>
  <c r="O15" i="36"/>
  <c r="M22" i="36"/>
  <c r="Q22" i="36"/>
  <c r="K29" i="36"/>
  <c r="J35" i="36"/>
  <c r="I36" i="36"/>
  <c r="M36" i="36"/>
  <c r="Q36" i="36"/>
  <c r="P42" i="36"/>
  <c r="G43" i="36"/>
  <c r="K43" i="36"/>
  <c r="O43" i="36"/>
  <c r="S43" i="36"/>
  <c r="L50" i="36"/>
  <c r="P50" i="36"/>
  <c r="J64" i="36"/>
  <c r="R64" i="36"/>
  <c r="K71" i="36"/>
  <c r="O71" i="36"/>
  <c r="H78" i="36"/>
  <c r="L78" i="36"/>
  <c r="P78" i="36"/>
  <c r="K14" i="36"/>
  <c r="L35" i="36"/>
  <c r="P35" i="36"/>
  <c r="N42" i="36"/>
  <c r="R42" i="36"/>
  <c r="E24" i="34"/>
  <c r="I24" i="34"/>
  <c r="E36" i="34"/>
  <c r="I36" i="34"/>
  <c r="F24" i="34"/>
  <c r="J24" i="34"/>
  <c r="F26" i="34"/>
  <c r="F28" i="34"/>
  <c r="F36" i="34"/>
  <c r="J36" i="34"/>
  <c r="J38" i="34"/>
  <c r="G24" i="34"/>
  <c r="K24" i="34"/>
  <c r="G36" i="34"/>
  <c r="K36" i="34"/>
  <c r="K91" i="34"/>
  <c r="D24" i="34"/>
  <c r="H24" i="34"/>
  <c r="D36" i="34"/>
  <c r="H36" i="34"/>
  <c r="G72" i="26"/>
  <c r="I72" i="26"/>
  <c r="I98" i="26"/>
  <c r="M72" i="26"/>
  <c r="M98" i="26"/>
  <c r="W110" i="26"/>
  <c r="O98" i="24"/>
  <c r="Z98" i="24"/>
  <c r="S98" i="24"/>
  <c r="AD98" i="24"/>
  <c r="P98" i="24"/>
  <c r="AA98" i="24"/>
  <c r="T98" i="24"/>
  <c r="AE98" i="24"/>
  <c r="M98" i="24"/>
  <c r="X98" i="24"/>
  <c r="Q98" i="24"/>
  <c r="AB98" i="24"/>
  <c r="N98" i="24"/>
  <c r="Y98" i="24"/>
  <c r="R98" i="24"/>
  <c r="AC98" i="24"/>
  <c r="O71" i="22"/>
  <c r="I86" i="2"/>
  <c r="I91" i="2"/>
  <c r="M86" i="2"/>
  <c r="F380" i="2"/>
  <c r="F465" i="2"/>
  <c r="J187" i="2"/>
  <c r="N380" i="2"/>
  <c r="N175" i="2"/>
  <c r="G380" i="2"/>
  <c r="G465" i="2"/>
  <c r="G187" i="2"/>
  <c r="K380" i="2"/>
  <c r="K465" i="2"/>
  <c r="K187" i="2"/>
  <c r="E86" i="2"/>
  <c r="L187" i="2"/>
  <c r="L380" i="2"/>
  <c r="J86" i="2"/>
  <c r="I379" i="2"/>
  <c r="M379" i="2"/>
  <c r="E187" i="2"/>
  <c r="E380" i="2"/>
  <c r="I187" i="2"/>
  <c r="I380" i="2"/>
  <c r="M187" i="2"/>
  <c r="M380" i="2"/>
  <c r="G86" i="2"/>
  <c r="K86" i="2"/>
  <c r="H395" i="2"/>
  <c r="H396" i="2"/>
  <c r="F191" i="2"/>
  <c r="F192" i="2"/>
  <c r="J191" i="2"/>
  <c r="J192" i="2"/>
  <c r="N191" i="2"/>
  <c r="N192" i="2"/>
  <c r="E477" i="2"/>
  <c r="E480" i="2"/>
  <c r="E481" i="2"/>
  <c r="E395" i="2"/>
  <c r="E396" i="2"/>
  <c r="M477" i="2"/>
  <c r="M480" i="2"/>
  <c r="M481" i="2"/>
  <c r="M395" i="2"/>
  <c r="M396" i="2"/>
  <c r="G191" i="2"/>
  <c r="G192" i="2"/>
  <c r="K191" i="2"/>
  <c r="K192" i="2"/>
  <c r="F477" i="2"/>
  <c r="F480" i="2"/>
  <c r="F481" i="2"/>
  <c r="F395" i="2"/>
  <c r="F396" i="2"/>
  <c r="J477" i="2"/>
  <c r="J480" i="2"/>
  <c r="J481" i="2"/>
  <c r="J395" i="2"/>
  <c r="J396" i="2"/>
  <c r="L191" i="2"/>
  <c r="L192" i="2"/>
  <c r="G477" i="2"/>
  <c r="G480" i="2"/>
  <c r="G481" i="2"/>
  <c r="G395" i="2"/>
  <c r="G396" i="2"/>
  <c r="K477" i="2"/>
  <c r="K480" i="2"/>
  <c r="K481" i="2"/>
  <c r="K395" i="2"/>
  <c r="K396" i="2"/>
  <c r="E191" i="2"/>
  <c r="E192" i="2"/>
  <c r="I191" i="2"/>
  <c r="I192" i="2"/>
  <c r="M191" i="2"/>
  <c r="M192" i="2"/>
  <c r="N86" i="1"/>
  <c r="K176" i="1"/>
  <c r="L176" i="1"/>
  <c r="L380" i="1"/>
  <c r="L465" i="1"/>
  <c r="N380" i="1"/>
  <c r="H191" i="1"/>
  <c r="H192" i="1"/>
  <c r="L191" i="1"/>
  <c r="L192" i="1"/>
  <c r="K477" i="1"/>
  <c r="K480" i="1"/>
  <c r="K481" i="1"/>
  <c r="K396" i="1"/>
  <c r="E191" i="1"/>
  <c r="E192" i="1"/>
  <c r="H477" i="1"/>
  <c r="H480" i="1"/>
  <c r="H481" i="1"/>
  <c r="H395" i="1"/>
  <c r="H396" i="1"/>
  <c r="L477" i="1"/>
  <c r="L480" i="1"/>
  <c r="L481" i="1"/>
  <c r="L396" i="1"/>
  <c r="E395" i="1"/>
  <c r="E396" i="1"/>
  <c r="K191" i="1"/>
  <c r="K192" i="1"/>
  <c r="C27" i="61"/>
  <c r="D20" i="66"/>
  <c r="N465" i="2"/>
  <c r="E465" i="2"/>
  <c r="N465" i="1"/>
  <c r="C18" i="58"/>
  <c r="D18" i="58"/>
  <c r="K13" i="56"/>
  <c r="J13" i="56"/>
  <c r="I13" i="56"/>
  <c r="F13" i="56"/>
  <c r="G11" i="56"/>
  <c r="L11" i="56"/>
  <c r="M11" i="56"/>
  <c r="K142" i="80"/>
  <c r="G34" i="5"/>
  <c r="G33" i="5"/>
  <c r="G32" i="5"/>
  <c r="G31" i="5"/>
  <c r="C15" i="41"/>
  <c r="G18" i="46"/>
  <c r="K27" i="54"/>
  <c r="J27" i="54"/>
  <c r="I27" i="54"/>
  <c r="G27" i="54"/>
  <c r="F27" i="54"/>
  <c r="M23" i="51"/>
  <c r="L23" i="51"/>
  <c r="F31" i="5"/>
  <c r="F32" i="5"/>
  <c r="F33" i="5"/>
  <c r="F30" i="5"/>
  <c r="D22" i="37"/>
  <c r="E22" i="37"/>
  <c r="F22" i="37"/>
  <c r="D23" i="37"/>
  <c r="E23" i="37"/>
  <c r="F23" i="37"/>
  <c r="E21" i="37"/>
  <c r="F21" i="37"/>
  <c r="D21" i="37"/>
  <c r="D19" i="37"/>
  <c r="D24" i="37"/>
  <c r="E19" i="37"/>
  <c r="E24" i="37"/>
  <c r="F19" i="37"/>
  <c r="F24" i="37"/>
  <c r="G31" i="32"/>
  <c r="F19" i="46"/>
  <c r="I45" i="54"/>
  <c r="G52" i="50"/>
  <c r="G45" i="54"/>
  <c r="E18" i="58"/>
  <c r="G18" i="58"/>
  <c r="D14" i="66"/>
  <c r="I18" i="58"/>
  <c r="H33" i="56"/>
  <c r="G33" i="56"/>
  <c r="F32" i="56"/>
  <c r="F31" i="56"/>
  <c r="F30" i="56"/>
  <c r="H29" i="56"/>
  <c r="G29" i="56"/>
  <c r="F28" i="56"/>
  <c r="F27" i="56"/>
  <c r="F26" i="56"/>
  <c r="H25" i="56"/>
  <c r="G25" i="56"/>
  <c r="F24" i="56"/>
  <c r="F23" i="56"/>
  <c r="F22" i="56"/>
  <c r="H21" i="56"/>
  <c r="G21" i="56"/>
  <c r="F20" i="56"/>
  <c r="F19" i="56"/>
  <c r="F18" i="56"/>
  <c r="H13" i="56"/>
  <c r="E13" i="56"/>
  <c r="K29" i="54"/>
  <c r="K30" i="54"/>
  <c r="J29" i="54"/>
  <c r="J30" i="54"/>
  <c r="I30" i="54"/>
  <c r="G29" i="54"/>
  <c r="G30" i="54"/>
  <c r="K28" i="54"/>
  <c r="J28" i="54"/>
  <c r="I28" i="54"/>
  <c r="G28" i="54"/>
  <c r="F28" i="54"/>
  <c r="M20" i="52"/>
  <c r="M21" i="52"/>
  <c r="L20" i="52"/>
  <c r="L21" i="52"/>
  <c r="K21" i="52"/>
  <c r="K34" i="51"/>
  <c r="G28" i="50"/>
  <c r="I34" i="51"/>
  <c r="M24" i="51"/>
  <c r="L24" i="51"/>
  <c r="J22" i="51"/>
  <c r="J21" i="51"/>
  <c r="J20" i="51"/>
  <c r="J19" i="51"/>
  <c r="J18" i="51"/>
  <c r="J17" i="51"/>
  <c r="J16" i="51"/>
  <c r="J15" i="51"/>
  <c r="J14" i="51"/>
  <c r="J13" i="51"/>
  <c r="J12" i="51"/>
  <c r="G44" i="50"/>
  <c r="G57" i="50"/>
  <c r="D73" i="66"/>
  <c r="D72" i="66"/>
  <c r="D71" i="66"/>
  <c r="D70" i="66"/>
  <c r="D49" i="66"/>
  <c r="D45" i="66"/>
  <c r="D37" i="66"/>
  <c r="D36" i="66"/>
  <c r="D35" i="66"/>
  <c r="D34" i="66"/>
  <c r="D30" i="66"/>
  <c r="D22" i="66"/>
  <c r="J51" i="32"/>
  <c r="I51" i="32"/>
  <c r="G50" i="32"/>
  <c r="G49" i="32"/>
  <c r="G48" i="32"/>
  <c r="G24" i="32"/>
  <c r="G15" i="32"/>
  <c r="D59" i="66"/>
  <c r="D56" i="66"/>
  <c r="C62" i="63"/>
  <c r="C65" i="63"/>
  <c r="D48" i="66"/>
  <c r="C50" i="63"/>
  <c r="C53" i="63"/>
  <c r="D44" i="66"/>
  <c r="C42" i="63"/>
  <c r="C41" i="63"/>
  <c r="C40" i="63"/>
  <c r="C30" i="63"/>
  <c r="C34" i="63"/>
  <c r="D42" i="66"/>
  <c r="C20" i="63"/>
  <c r="C24" i="63"/>
  <c r="D41" i="66"/>
  <c r="C11" i="63"/>
  <c r="C14" i="63"/>
  <c r="D40" i="66"/>
  <c r="H17" i="46"/>
  <c r="H16" i="46"/>
  <c r="H10" i="46"/>
  <c r="H11" i="46"/>
  <c r="H12" i="46"/>
  <c r="H13" i="46"/>
  <c r="H14" i="46"/>
  <c r="H15" i="46"/>
  <c r="G19" i="46"/>
  <c r="F14" i="73"/>
  <c r="F23" i="73"/>
  <c r="F22" i="73"/>
  <c r="F21" i="73"/>
  <c r="F20" i="73"/>
  <c r="C59" i="75"/>
  <c r="C49" i="75"/>
  <c r="C37" i="41"/>
  <c r="C23" i="35"/>
  <c r="C15" i="35"/>
  <c r="F29" i="37"/>
  <c r="E29" i="37"/>
  <c r="D29" i="37"/>
  <c r="G10" i="37"/>
  <c r="G22" i="37"/>
  <c r="D26" i="28"/>
  <c r="D25" i="28"/>
  <c r="D24" i="28"/>
  <c r="D23" i="28"/>
  <c r="D21" i="28"/>
  <c r="D20" i="28"/>
  <c r="D19" i="28"/>
  <c r="F16" i="28"/>
  <c r="F30" i="28"/>
  <c r="D15" i="28"/>
  <c r="F11" i="42"/>
  <c r="C58" i="77"/>
  <c r="C51" i="77"/>
  <c r="C43" i="77"/>
  <c r="C35" i="77"/>
  <c r="C28" i="77"/>
  <c r="C21" i="77"/>
  <c r="C14" i="77"/>
  <c r="C23" i="5"/>
  <c r="C22" i="5"/>
  <c r="C21" i="5"/>
  <c r="C20" i="5"/>
  <c r="C19" i="5"/>
  <c r="C18" i="5"/>
  <c r="C17" i="5"/>
  <c r="C15" i="5"/>
  <c r="J64" i="81"/>
  <c r="J49" i="81"/>
  <c r="J47" i="81"/>
  <c r="J41" i="81"/>
  <c r="J39" i="81"/>
  <c r="J34" i="81"/>
  <c r="J33" i="81"/>
  <c r="J32" i="81"/>
  <c r="J31" i="81"/>
  <c r="J26" i="81"/>
  <c r="J24" i="81"/>
  <c r="J18" i="81"/>
  <c r="J16" i="81"/>
  <c r="J10" i="81"/>
  <c r="J8" i="81"/>
  <c r="K80" i="80"/>
  <c r="J7" i="81"/>
  <c r="J9" i="81"/>
  <c r="J254" i="80"/>
  <c r="J248" i="80"/>
  <c r="J240" i="80"/>
  <c r="J229" i="80"/>
  <c r="J223" i="80"/>
  <c r="K215" i="80"/>
  <c r="J215" i="80"/>
  <c r="K214" i="80"/>
  <c r="J214" i="80"/>
  <c r="K213" i="80"/>
  <c r="K212" i="80"/>
  <c r="J55" i="81"/>
  <c r="K167" i="80"/>
  <c r="J167" i="80"/>
  <c r="K158" i="80"/>
  <c r="J158" i="80"/>
  <c r="J142" i="80"/>
  <c r="K112" i="80"/>
  <c r="K96" i="80"/>
  <c r="J15" i="81"/>
  <c r="J19" i="81"/>
  <c r="J73" i="80"/>
  <c r="J69" i="80"/>
  <c r="J65" i="80"/>
  <c r="J61" i="80"/>
  <c r="J53" i="80"/>
  <c r="J51" i="80"/>
  <c r="J43" i="80"/>
  <c r="J41" i="80"/>
  <c r="J28" i="80"/>
  <c r="J26" i="80"/>
  <c r="J16" i="80"/>
  <c r="J14" i="80"/>
  <c r="K216" i="80"/>
  <c r="K260" i="80"/>
  <c r="J216" i="80"/>
  <c r="A1" i="3"/>
  <c r="A1" i="4"/>
  <c r="A2" i="4"/>
  <c r="D76" i="66"/>
  <c r="D77" i="66"/>
  <c r="D78" i="66"/>
  <c r="I23" i="53"/>
  <c r="I27" i="53"/>
  <c r="I30" i="52"/>
  <c r="I70" i="53"/>
  <c r="I71" i="53"/>
  <c r="I20" i="53"/>
  <c r="I24" i="53"/>
  <c r="I72" i="53"/>
  <c r="I73" i="53"/>
  <c r="H20" i="53"/>
  <c r="H22" i="53"/>
  <c r="H24" i="53"/>
  <c r="H26" i="53"/>
  <c r="I85" i="53"/>
  <c r="I20" i="52"/>
  <c r="I21" i="52"/>
  <c r="I21" i="53"/>
  <c r="I25" i="53"/>
  <c r="I74" i="53"/>
  <c r="I75" i="53"/>
  <c r="I22" i="53"/>
  <c r="I26" i="53"/>
  <c r="H21" i="53"/>
  <c r="H23" i="53"/>
  <c r="H25" i="53"/>
  <c r="H27" i="53"/>
  <c r="E14" i="23"/>
  <c r="F12" i="23"/>
  <c r="Y11" i="78"/>
  <c r="C44" i="63"/>
  <c r="D43" i="66"/>
  <c r="AA78" i="22"/>
  <c r="I96" i="26"/>
  <c r="W94" i="26"/>
  <c r="J40" i="34"/>
  <c r="W40" i="26"/>
  <c r="W110" i="27"/>
  <c r="S94" i="26"/>
  <c r="F13" i="45"/>
  <c r="L46" i="26"/>
  <c r="G94" i="26"/>
  <c r="L96" i="26"/>
  <c r="B10" i="33"/>
  <c r="G18" i="32"/>
  <c r="V83" i="26"/>
  <c r="X83" i="26"/>
  <c r="V92" i="26"/>
  <c r="E46" i="26"/>
  <c r="H92" i="26"/>
  <c r="N92" i="26"/>
  <c r="Q94" i="26"/>
  <c r="U94" i="26"/>
  <c r="E94" i="26"/>
  <c r="J94" i="26"/>
  <c r="O94" i="26"/>
  <c r="AB96" i="26"/>
  <c r="I94" i="26"/>
  <c r="F106" i="27"/>
  <c r="AA106" i="27"/>
  <c r="H105" i="27"/>
  <c r="D106" i="27"/>
  <c r="W14" i="27"/>
  <c r="X39" i="27"/>
  <c r="I35" i="21"/>
  <c r="I37" i="21"/>
  <c r="I44" i="21"/>
  <c r="J25" i="53"/>
  <c r="M23" i="24"/>
  <c r="X23" i="24"/>
  <c r="F20" i="46"/>
  <c r="F10" i="42"/>
  <c r="G10" i="56"/>
  <c r="G12" i="56"/>
  <c r="L12" i="56"/>
  <c r="M12" i="56"/>
  <c r="F18" i="58"/>
  <c r="L16" i="79"/>
  <c r="N16" i="79"/>
  <c r="R16" i="79"/>
  <c r="S16" i="79"/>
  <c r="T16" i="79"/>
  <c r="N45" i="79"/>
  <c r="L45" i="79"/>
  <c r="D69" i="62"/>
  <c r="G43" i="47"/>
  <c r="F13" i="61"/>
  <c r="D43" i="47"/>
  <c r="E19" i="45"/>
  <c r="L50" i="25"/>
  <c r="V50" i="25"/>
  <c r="F35" i="21"/>
  <c r="W72" i="26"/>
  <c r="Z24" i="26"/>
  <c r="AE24" i="26"/>
  <c r="Y94" i="26"/>
  <c r="AB94" i="26"/>
  <c r="D13" i="56"/>
  <c r="M48" i="24"/>
  <c r="X48" i="24"/>
  <c r="G110" i="27"/>
  <c r="I110" i="27"/>
  <c r="M110" i="27"/>
  <c r="W46" i="26"/>
  <c r="V107" i="26"/>
  <c r="X107" i="26"/>
  <c r="L9" i="79"/>
  <c r="N9" i="79"/>
  <c r="L11" i="79"/>
  <c r="N11" i="79"/>
  <c r="R11" i="79"/>
  <c r="S11" i="79"/>
  <c r="T11" i="79"/>
  <c r="N13" i="79"/>
  <c r="L13" i="79"/>
  <c r="L15" i="79"/>
  <c r="N15" i="79"/>
  <c r="R15" i="79"/>
  <c r="S15" i="79"/>
  <c r="T15" i="79"/>
  <c r="L23" i="79"/>
  <c r="N23" i="79"/>
  <c r="R23" i="79"/>
  <c r="L25" i="79"/>
  <c r="N25" i="79"/>
  <c r="R25" i="79"/>
  <c r="S25" i="79"/>
  <c r="T25" i="79"/>
  <c r="L27" i="79"/>
  <c r="N27" i="79"/>
  <c r="R27" i="79"/>
  <c r="L29" i="79"/>
  <c r="N29" i="79"/>
  <c r="R29" i="79"/>
  <c r="S29" i="79"/>
  <c r="T29" i="79"/>
  <c r="N39" i="79"/>
  <c r="R39" i="79"/>
  <c r="L39" i="79"/>
  <c r="L41" i="79"/>
  <c r="N41" i="79"/>
  <c r="R41" i="79"/>
  <c r="S41" i="79"/>
  <c r="T41" i="79"/>
  <c r="N43" i="79"/>
  <c r="R43" i="79"/>
  <c r="L43" i="79"/>
  <c r="L10" i="79"/>
  <c r="N12" i="79"/>
  <c r="R12" i="79"/>
  <c r="S12" i="79"/>
  <c r="T12" i="79"/>
  <c r="L14" i="79"/>
  <c r="N24" i="79"/>
  <c r="R24" i="79"/>
  <c r="S24" i="79"/>
  <c r="T24" i="79"/>
  <c r="L26" i="79"/>
  <c r="L30" i="79"/>
  <c r="D29" i="45"/>
  <c r="R23" i="62"/>
  <c r="R24" i="62"/>
  <c r="N30" i="79"/>
  <c r="R30" i="79"/>
  <c r="E43" i="47"/>
  <c r="N10" i="79"/>
  <c r="R10" i="79"/>
  <c r="N26" i="79"/>
  <c r="R26" i="79"/>
  <c r="N28" i="79"/>
  <c r="R28" i="79"/>
  <c r="S28" i="79"/>
  <c r="T28" i="79"/>
  <c r="L38" i="79"/>
  <c r="N38" i="79"/>
  <c r="L40" i="79"/>
  <c r="N40" i="79"/>
  <c r="R40" i="79"/>
  <c r="S40" i="79"/>
  <c r="T40" i="79"/>
  <c r="N46" i="79"/>
  <c r="R46" i="79"/>
  <c r="S46" i="79"/>
  <c r="T46" i="79"/>
  <c r="L46" i="79"/>
  <c r="B215" i="21"/>
  <c r="O44" i="22"/>
  <c r="B11" i="33"/>
  <c r="W27" i="27"/>
  <c r="F16" i="61"/>
  <c r="D15" i="66"/>
  <c r="R45" i="79"/>
  <c r="S45" i="79"/>
  <c r="T45" i="79"/>
  <c r="L24" i="25"/>
  <c r="V24" i="25"/>
  <c r="R9" i="79"/>
  <c r="S9" i="79"/>
  <c r="T9" i="79"/>
  <c r="R38" i="79"/>
  <c r="R13" i="79"/>
  <c r="S13" i="79"/>
  <c r="T13" i="79"/>
  <c r="AA76" i="22"/>
  <c r="B21" i="33"/>
  <c r="AH18" i="60"/>
  <c r="AH17" i="60"/>
  <c r="AH14" i="60"/>
  <c r="AH13" i="60"/>
  <c r="AH12" i="60"/>
  <c r="AH15" i="60"/>
  <c r="AH11" i="60"/>
  <c r="AH16" i="60"/>
  <c r="AH10" i="60"/>
  <c r="AA58" i="22"/>
  <c r="T14" i="27"/>
  <c r="T27" i="27"/>
  <c r="G14" i="27"/>
  <c r="L14" i="27"/>
  <c r="Q14" i="27"/>
  <c r="AD14" i="27"/>
  <c r="K14" i="27"/>
  <c r="K27" i="27"/>
  <c r="U14" i="27"/>
  <c r="AC14" i="27"/>
  <c r="AC27" i="27"/>
  <c r="I14" i="27"/>
  <c r="I27" i="27"/>
  <c r="M14" i="27"/>
  <c r="M27" i="27"/>
  <c r="R14" i="27"/>
  <c r="R27" i="27"/>
  <c r="AA14" i="27"/>
  <c r="AA27" i="27"/>
  <c r="F14" i="27"/>
  <c r="P14" i="27"/>
  <c r="P27" i="27"/>
  <c r="E14" i="27"/>
  <c r="J14" i="27"/>
  <c r="S14" i="27"/>
  <c r="S27" i="27"/>
  <c r="AB14" i="27"/>
  <c r="Y14" i="27"/>
  <c r="O14" i="27"/>
  <c r="O27" i="27"/>
  <c r="V15" i="27"/>
  <c r="N12" i="27"/>
  <c r="D14" i="27"/>
  <c r="D27" i="27"/>
  <c r="D14" i="28"/>
  <c r="E16" i="28"/>
  <c r="E30" i="28"/>
  <c r="D13" i="28"/>
  <c r="J197" i="21"/>
  <c r="B199" i="21"/>
  <c r="D20" i="44" a="1"/>
  <c r="D20" i="44"/>
  <c r="D21" i="44" a="1"/>
  <c r="D21" i="44"/>
  <c r="C65" i="44" a="1"/>
  <c r="C65" i="44"/>
  <c r="C66" i="44" a="1"/>
  <c r="C66" i="44"/>
  <c r="D65" i="44" a="1"/>
  <c r="D65" i="44"/>
  <c r="D66" i="44" a="1"/>
  <c r="D66" i="44"/>
  <c r="C115" i="44" a="1"/>
  <c r="C115" i="44"/>
  <c r="C116" i="44" a="1"/>
  <c r="C116" i="44"/>
  <c r="D116" i="44" a="1"/>
  <c r="D116" i="44"/>
  <c r="D115" i="44" a="1"/>
  <c r="D115" i="44"/>
  <c r="D118" i="44"/>
  <c r="D119" i="44"/>
  <c r="D137" i="44" a="1"/>
  <c r="D137" i="44"/>
  <c r="C138" i="44" a="1"/>
  <c r="C138" i="44"/>
  <c r="D138" i="44" a="1"/>
  <c r="D138" i="44"/>
  <c r="K20" i="44" a="1"/>
  <c r="K20" i="44"/>
  <c r="L20" i="44" a="1"/>
  <c r="L20" i="44"/>
  <c r="L21" i="44" a="1"/>
  <c r="L21" i="44"/>
  <c r="K21" i="44" a="1"/>
  <c r="K21" i="44"/>
  <c r="O21" i="44" a="1"/>
  <c r="O21" i="44"/>
  <c r="P21" i="44" a="1"/>
  <c r="P21" i="44"/>
  <c r="O20" i="44" a="1"/>
  <c r="O20" i="44"/>
  <c r="P20" i="44" a="1"/>
  <c r="P20" i="44"/>
  <c r="K65" i="44" a="1"/>
  <c r="K65" i="44"/>
  <c r="L65" i="44" a="1"/>
  <c r="L65" i="44"/>
  <c r="L66" i="44" a="1"/>
  <c r="L66" i="44"/>
  <c r="K66" i="44" a="1"/>
  <c r="K66" i="44"/>
  <c r="K115" i="44" a="1"/>
  <c r="K115" i="44"/>
  <c r="L115" i="44" a="1"/>
  <c r="L115" i="44"/>
  <c r="L116" i="44" a="1"/>
  <c r="L116" i="44"/>
  <c r="K116" i="44" a="1"/>
  <c r="K116" i="44"/>
  <c r="K118" i="44"/>
  <c r="K137" i="44" a="1"/>
  <c r="K137" i="44"/>
  <c r="L137" i="44" a="1"/>
  <c r="L137" i="44"/>
  <c r="L138" i="44" a="1"/>
  <c r="L138" i="44"/>
  <c r="K138" i="44" a="1"/>
  <c r="K138" i="44"/>
  <c r="O138" i="44" a="1"/>
  <c r="O138" i="44"/>
  <c r="P138" i="44" a="1"/>
  <c r="P138" i="44"/>
  <c r="Q138" i="44" a="1"/>
  <c r="Q138" i="44"/>
  <c r="R138" i="44" a="1"/>
  <c r="R138" i="44"/>
  <c r="S138" i="44" a="1"/>
  <c r="S138" i="44"/>
  <c r="T138" i="44" a="1"/>
  <c r="T138" i="44"/>
  <c r="T137" i="44" a="1"/>
  <c r="T137" i="44"/>
  <c r="U138" i="44" a="1"/>
  <c r="U138" i="44"/>
  <c r="O137" i="44" a="1"/>
  <c r="O137" i="44"/>
  <c r="O140" i="44"/>
  <c r="P137" i="44" a="1"/>
  <c r="P137" i="44"/>
  <c r="P140" i="44"/>
  <c r="Q137" i="44" a="1"/>
  <c r="Q137" i="44"/>
  <c r="R137" i="44" a="1"/>
  <c r="R137" i="44"/>
  <c r="S137" i="44" a="1"/>
  <c r="S137" i="44"/>
  <c r="S140" i="44"/>
  <c r="U137" i="44" a="1"/>
  <c r="U137" i="44"/>
  <c r="AB78" i="22"/>
  <c r="P78" i="22"/>
  <c r="AB49" i="22"/>
  <c r="P49" i="22"/>
  <c r="AB54" i="22"/>
  <c r="P54" i="22"/>
  <c r="AB83" i="22"/>
  <c r="P83" i="22"/>
  <c r="N24" i="24"/>
  <c r="Y24" i="24"/>
  <c r="L51" i="49"/>
  <c r="M11" i="43"/>
  <c r="E18" i="44"/>
  <c r="L10" i="43"/>
  <c r="C20" i="44" a="1"/>
  <c r="C20" i="44"/>
  <c r="C23" i="44"/>
  <c r="C137" i="44" a="1"/>
  <c r="C137" i="44"/>
  <c r="N477" i="2"/>
  <c r="N480" i="2"/>
  <c r="N481" i="2"/>
  <c r="N395" i="2"/>
  <c r="N396" i="2"/>
  <c r="J477" i="1"/>
  <c r="J480" i="1"/>
  <c r="J481" i="1"/>
  <c r="J395" i="1"/>
  <c r="J396" i="1"/>
  <c r="H28" i="34"/>
  <c r="B15" i="23"/>
  <c r="V23" i="23"/>
  <c r="L23" i="23"/>
  <c r="J12" i="43"/>
  <c r="O60" i="22"/>
  <c r="AA71" i="22"/>
  <c r="L57" i="1"/>
  <c r="I226" i="1"/>
  <c r="L40" i="2"/>
  <c r="H108" i="2"/>
  <c r="N91" i="1"/>
  <c r="E86" i="1"/>
  <c r="H328" i="1"/>
  <c r="S30" i="79"/>
  <c r="T30" i="79"/>
  <c r="I12" i="43"/>
  <c r="K91" i="2"/>
  <c r="F40" i="1"/>
  <c r="J90" i="1"/>
  <c r="E108" i="1"/>
  <c r="H124" i="1"/>
  <c r="K141" i="1"/>
  <c r="N40" i="2"/>
  <c r="M57" i="2"/>
  <c r="E108" i="2"/>
  <c r="D28" i="33"/>
  <c r="O74" i="82"/>
  <c r="K12" i="43"/>
  <c r="B37" i="33"/>
  <c r="B13" i="33"/>
  <c r="S38" i="79"/>
  <c r="T38" i="79"/>
  <c r="J215" i="21"/>
  <c r="P72" i="26"/>
  <c r="P98" i="26"/>
  <c r="E110" i="27"/>
  <c r="P46" i="26"/>
  <c r="G20" i="46"/>
  <c r="G10" i="42"/>
  <c r="M25" i="51"/>
  <c r="M26" i="51"/>
  <c r="M465" i="2"/>
  <c r="M476" i="2"/>
  <c r="H86" i="1"/>
  <c r="H35" i="36"/>
  <c r="G93" i="62"/>
  <c r="S14" i="79"/>
  <c r="T14" i="79"/>
  <c r="O80" i="22"/>
  <c r="E177" i="1"/>
  <c r="E381" i="1"/>
  <c r="E466" i="1"/>
  <c r="E90" i="1"/>
  <c r="E91" i="1"/>
  <c r="H90" i="1"/>
  <c r="M90" i="1"/>
  <c r="H108" i="1"/>
  <c r="M108" i="1"/>
  <c r="E141" i="1"/>
  <c r="G175" i="1"/>
  <c r="E175" i="1"/>
  <c r="K209" i="1"/>
  <c r="N226" i="1"/>
  <c r="M91" i="2"/>
  <c r="E447" i="2"/>
  <c r="G447" i="2"/>
  <c r="R110" i="27"/>
  <c r="B49" i="67"/>
  <c r="K86" i="1"/>
  <c r="H15" i="43"/>
  <c r="L15" i="43"/>
  <c r="S10" i="79"/>
  <c r="T10" i="79"/>
  <c r="F29" i="45"/>
  <c r="S39" i="79"/>
  <c r="T39" i="79"/>
  <c r="P39" i="79"/>
  <c r="V105" i="27"/>
  <c r="P96" i="26"/>
  <c r="J96" i="26"/>
  <c r="AB72" i="26"/>
  <c r="AB98" i="26"/>
  <c r="L465" i="2"/>
  <c r="G191" i="1"/>
  <c r="G192" i="1"/>
  <c r="M191" i="1"/>
  <c r="M192" i="1"/>
  <c r="H191" i="2"/>
  <c r="H192" i="2"/>
  <c r="J28" i="36"/>
  <c r="D24" i="62"/>
  <c r="G24" i="61"/>
  <c r="I40" i="34"/>
  <c r="I24" i="62"/>
  <c r="L178" i="1"/>
  <c r="K90" i="1"/>
  <c r="K91" i="1"/>
  <c r="F108" i="1"/>
  <c r="G124" i="1"/>
  <c r="L141" i="1"/>
  <c r="N141" i="1"/>
  <c r="J158" i="1"/>
  <c r="H175" i="1"/>
  <c r="E209" i="1"/>
  <c r="H226" i="1"/>
  <c r="I413" i="1"/>
  <c r="M23" i="2"/>
  <c r="H226" i="2"/>
  <c r="H260" i="2"/>
  <c r="I294" i="2"/>
  <c r="J311" i="2"/>
  <c r="L362" i="2"/>
  <c r="J378" i="2"/>
  <c r="J379" i="2"/>
  <c r="K413" i="2"/>
  <c r="J243" i="1"/>
  <c r="H243" i="1"/>
  <c r="F260" i="1"/>
  <c r="L260" i="1"/>
  <c r="N260" i="1"/>
  <c r="H277" i="1"/>
  <c r="F294" i="1"/>
  <c r="L294" i="1"/>
  <c r="N294" i="1"/>
  <c r="H311" i="1"/>
  <c r="F328" i="1"/>
  <c r="L328" i="1"/>
  <c r="N328" i="1"/>
  <c r="K345" i="1"/>
  <c r="H362" i="1"/>
  <c r="N362" i="1"/>
  <c r="F378" i="1"/>
  <c r="F379" i="1"/>
  <c r="F447" i="1"/>
  <c r="H447" i="1"/>
  <c r="G464" i="1"/>
  <c r="H23" i="2"/>
  <c r="G40" i="2"/>
  <c r="G381" i="2"/>
  <c r="G466" i="2"/>
  <c r="G476" i="2"/>
  <c r="I384" i="2"/>
  <c r="I469" i="2"/>
  <c r="M384" i="2"/>
  <c r="M469" i="2"/>
  <c r="G385" i="2"/>
  <c r="G470" i="2"/>
  <c r="I388" i="2"/>
  <c r="I473" i="2"/>
  <c r="F90" i="2"/>
  <c r="J393" i="2"/>
  <c r="J478" i="2"/>
  <c r="H394" i="2"/>
  <c r="H479" i="2"/>
  <c r="K141" i="2"/>
  <c r="L209" i="2"/>
  <c r="N209" i="2"/>
  <c r="N345" i="2"/>
  <c r="J374" i="2"/>
  <c r="N374" i="2"/>
  <c r="F374" i="2"/>
  <c r="F379" i="2"/>
  <c r="K374" i="2"/>
  <c r="K379" i="2"/>
  <c r="H374" i="2"/>
  <c r="H464" i="2"/>
  <c r="J464" i="2"/>
  <c r="I78" i="36"/>
  <c r="H141" i="1"/>
  <c r="M141" i="1"/>
  <c r="I158" i="1"/>
  <c r="F175" i="1"/>
  <c r="M175" i="1"/>
  <c r="M209" i="1"/>
  <c r="L209" i="1"/>
  <c r="J226" i="1"/>
  <c r="E243" i="1"/>
  <c r="M243" i="1"/>
  <c r="G243" i="1"/>
  <c r="E260" i="1"/>
  <c r="M260" i="1"/>
  <c r="E277" i="1"/>
  <c r="M277" i="1"/>
  <c r="G277" i="1"/>
  <c r="E294" i="1"/>
  <c r="M294" i="1"/>
  <c r="E311" i="1"/>
  <c r="M311" i="1"/>
  <c r="G311" i="1"/>
  <c r="E328" i="1"/>
  <c r="M328" i="1"/>
  <c r="E345" i="1"/>
  <c r="G345" i="1"/>
  <c r="M362" i="1"/>
  <c r="E374" i="1"/>
  <c r="E379" i="1"/>
  <c r="I374" i="1"/>
  <c r="I379" i="1"/>
  <c r="M374" i="1"/>
  <c r="M379" i="1"/>
  <c r="G378" i="1"/>
  <c r="G379" i="1"/>
  <c r="K378" i="1"/>
  <c r="K379" i="1"/>
  <c r="J413" i="1"/>
  <c r="L413" i="1"/>
  <c r="K430" i="1"/>
  <c r="M430" i="1"/>
  <c r="L447" i="1"/>
  <c r="K464" i="1"/>
  <c r="G57" i="2"/>
  <c r="N57" i="2"/>
  <c r="F74" i="2"/>
  <c r="H381" i="2"/>
  <c r="H466" i="2"/>
  <c r="L381" i="2"/>
  <c r="L466" i="2"/>
  <c r="F382" i="2"/>
  <c r="F467" i="2"/>
  <c r="F476" i="2"/>
  <c r="H385" i="2"/>
  <c r="H470" i="2"/>
  <c r="L385" i="2"/>
  <c r="L470" i="2"/>
  <c r="F386" i="2"/>
  <c r="F471" i="2"/>
  <c r="M388" i="2"/>
  <c r="M473" i="2"/>
  <c r="G90" i="2"/>
  <c r="G91" i="2"/>
  <c r="E394" i="2"/>
  <c r="E479" i="2"/>
  <c r="L394" i="2"/>
  <c r="L479" i="2"/>
  <c r="M175" i="2"/>
  <c r="J209" i="2"/>
  <c r="M260" i="2"/>
  <c r="N277" i="2"/>
  <c r="E328" i="2"/>
  <c r="G430" i="2"/>
  <c r="I430" i="2"/>
  <c r="M447" i="2"/>
  <c r="E464" i="2"/>
  <c r="F30" i="47"/>
  <c r="J378" i="1"/>
  <c r="J379" i="1"/>
  <c r="N378" i="1"/>
  <c r="N379" i="1"/>
  <c r="M413" i="1"/>
  <c r="E430" i="1"/>
  <c r="J430" i="1"/>
  <c r="I447" i="1"/>
  <c r="K447" i="1"/>
  <c r="F464" i="1"/>
  <c r="F23" i="2"/>
  <c r="L23" i="2"/>
  <c r="K40" i="2"/>
  <c r="M40" i="2"/>
  <c r="H57" i="2"/>
  <c r="G74" i="2"/>
  <c r="I74" i="2"/>
  <c r="N74" i="2"/>
  <c r="I381" i="2"/>
  <c r="I466" i="2"/>
  <c r="M381" i="2"/>
  <c r="M466" i="2"/>
  <c r="G382" i="2"/>
  <c r="G467" i="2"/>
  <c r="K382" i="2"/>
  <c r="E383" i="2"/>
  <c r="E468" i="2"/>
  <c r="I385" i="2"/>
  <c r="I470" i="2"/>
  <c r="M385" i="2"/>
  <c r="M470" i="2"/>
  <c r="G386" i="2"/>
  <c r="G471" i="2"/>
  <c r="K386" i="2"/>
  <c r="K471" i="2"/>
  <c r="E387" i="2"/>
  <c r="E472" i="2"/>
  <c r="E476" i="2"/>
  <c r="G389" i="2"/>
  <c r="G474" i="2"/>
  <c r="K390" i="2"/>
  <c r="K475" i="2"/>
  <c r="K90" i="2"/>
  <c r="N393" i="2"/>
  <c r="N478" i="2"/>
  <c r="F108" i="2"/>
  <c r="K108" i="2"/>
  <c r="L124" i="2"/>
  <c r="F124" i="2"/>
  <c r="G141" i="2"/>
  <c r="H158" i="2"/>
  <c r="I226" i="2"/>
  <c r="H243" i="2"/>
  <c r="L260" i="2"/>
  <c r="N260" i="2"/>
  <c r="H294" i="2"/>
  <c r="J294" i="2"/>
  <c r="N311" i="2"/>
  <c r="F328" i="2"/>
  <c r="L345" i="2"/>
  <c r="J362" i="2"/>
  <c r="G378" i="2"/>
  <c r="K378" i="2"/>
  <c r="N464" i="2"/>
  <c r="S42" i="79"/>
  <c r="T42" i="79"/>
  <c r="P42" i="79"/>
  <c r="L382" i="2"/>
  <c r="L467" i="2"/>
  <c r="F383" i="2"/>
  <c r="F468" i="2"/>
  <c r="J383" i="2"/>
  <c r="N383" i="2"/>
  <c r="N468" i="2"/>
  <c r="N476" i="2"/>
  <c r="H384" i="2"/>
  <c r="H469" i="2"/>
  <c r="L386" i="2"/>
  <c r="L471" i="2"/>
  <c r="F387" i="2"/>
  <c r="F472" i="2"/>
  <c r="J387" i="2"/>
  <c r="J472" i="2"/>
  <c r="N387" i="2"/>
  <c r="N472" i="2"/>
  <c r="H388" i="2"/>
  <c r="H473" i="2"/>
  <c r="M389" i="2"/>
  <c r="M474" i="2"/>
  <c r="L390" i="2"/>
  <c r="L475" i="2"/>
  <c r="E90" i="2"/>
  <c r="E91" i="2"/>
  <c r="F393" i="2"/>
  <c r="F478" i="2"/>
  <c r="G108" i="2"/>
  <c r="N124" i="2"/>
  <c r="J158" i="2"/>
  <c r="H175" i="2"/>
  <c r="G243" i="2"/>
  <c r="F243" i="2"/>
  <c r="L243" i="2"/>
  <c r="H277" i="2"/>
  <c r="N294" i="2"/>
  <c r="J328" i="2"/>
  <c r="E374" i="2"/>
  <c r="E413" i="2"/>
  <c r="M430" i="2"/>
  <c r="K447" i="2"/>
  <c r="F464" i="2"/>
  <c r="X21" i="78"/>
  <c r="J20" i="53"/>
  <c r="G380" i="1"/>
  <c r="I179" i="1"/>
  <c r="I383" i="1"/>
  <c r="I468" i="1"/>
  <c r="I476" i="1"/>
  <c r="I86" i="1"/>
  <c r="G57" i="62"/>
  <c r="H57" i="62"/>
  <c r="L23" i="1"/>
  <c r="H57" i="1"/>
  <c r="N74" i="1"/>
  <c r="F179" i="1"/>
  <c r="F383" i="1"/>
  <c r="F468" i="1"/>
  <c r="F86" i="1"/>
  <c r="F91" i="1"/>
  <c r="J179" i="1"/>
  <c r="J383" i="1"/>
  <c r="J468" i="1"/>
  <c r="J86" i="1"/>
  <c r="J91" i="1"/>
  <c r="G395" i="1"/>
  <c r="G396" i="1"/>
  <c r="G477" i="1"/>
  <c r="G480" i="1"/>
  <c r="G481" i="1"/>
  <c r="M395" i="1"/>
  <c r="M396" i="1"/>
  <c r="M477" i="1"/>
  <c r="M480" i="1"/>
  <c r="M481" i="1"/>
  <c r="M179" i="1"/>
  <c r="M383" i="1"/>
  <c r="M468" i="1"/>
  <c r="M86" i="1"/>
  <c r="I395" i="1"/>
  <c r="I396" i="1"/>
  <c r="I477" i="1"/>
  <c r="I480" i="1"/>
  <c r="I481" i="1"/>
  <c r="O23" i="44"/>
  <c r="G49" i="50"/>
  <c r="K187" i="1"/>
  <c r="K380" i="1"/>
  <c r="E24" i="62"/>
  <c r="H23" i="1"/>
  <c r="N40" i="1"/>
  <c r="J74" i="1"/>
  <c r="F466" i="1"/>
  <c r="J466" i="1"/>
  <c r="F382" i="1"/>
  <c r="F467" i="1"/>
  <c r="H382" i="1"/>
  <c r="H467" i="1"/>
  <c r="H476" i="1"/>
  <c r="H187" i="1"/>
  <c r="J382" i="1"/>
  <c r="J467" i="1"/>
  <c r="L382" i="1"/>
  <c r="L187" i="1"/>
  <c r="N382" i="1"/>
  <c r="N467" i="1"/>
  <c r="N476" i="1"/>
  <c r="N187" i="1"/>
  <c r="G179" i="1"/>
  <c r="G383" i="1"/>
  <c r="G468" i="1"/>
  <c r="G86" i="1"/>
  <c r="G91" i="1"/>
  <c r="E187" i="1"/>
  <c r="E391" i="1"/>
  <c r="E465" i="1"/>
  <c r="E476" i="1"/>
  <c r="H391" i="1"/>
  <c r="I465" i="2"/>
  <c r="J40" i="1"/>
  <c r="F74" i="1"/>
  <c r="M465" i="1"/>
  <c r="I91" i="1"/>
  <c r="J11" i="57"/>
  <c r="M11" i="57"/>
  <c r="E66" i="44"/>
  <c r="AA9" i="78"/>
  <c r="AA11" i="78"/>
  <c r="J38" i="81"/>
  <c r="J42" i="81"/>
  <c r="I191" i="1"/>
  <c r="I192" i="1"/>
  <c r="I477" i="2"/>
  <c r="I480" i="2"/>
  <c r="I481" i="2"/>
  <c r="L477" i="2"/>
  <c r="L480" i="2"/>
  <c r="L481" i="2"/>
  <c r="H380" i="2"/>
  <c r="H86" i="2"/>
  <c r="N86" i="2"/>
  <c r="N91" i="2"/>
  <c r="K17" i="78"/>
  <c r="F15" i="78"/>
  <c r="D40" i="34"/>
  <c r="S27" i="79"/>
  <c r="T27" i="79"/>
  <c r="O27" i="79"/>
  <c r="S23" i="79"/>
  <c r="T23" i="79"/>
  <c r="O23" i="79"/>
  <c r="G25" i="32"/>
  <c r="N477" i="1"/>
  <c r="N480" i="1"/>
  <c r="N481" i="1"/>
  <c r="F86" i="2"/>
  <c r="F91" i="2"/>
  <c r="H187" i="2"/>
  <c r="N187" i="2"/>
  <c r="F187" i="2"/>
  <c r="F17" i="78"/>
  <c r="M24" i="62"/>
  <c r="F392" i="1"/>
  <c r="F345" i="1"/>
  <c r="J46" i="81"/>
  <c r="L86" i="2"/>
  <c r="H21" i="36"/>
  <c r="K13" i="78"/>
  <c r="V15" i="78"/>
  <c r="F277" i="1"/>
  <c r="N277" i="1"/>
  <c r="F311" i="1"/>
  <c r="N311" i="1"/>
  <c r="L362" i="1"/>
  <c r="H374" i="1"/>
  <c r="H379" i="1"/>
  <c r="L374" i="1"/>
  <c r="L379" i="1"/>
  <c r="L90" i="2"/>
  <c r="L91" i="2"/>
  <c r="J108" i="2"/>
  <c r="N141" i="2"/>
  <c r="E345" i="2"/>
  <c r="J90" i="2"/>
  <c r="J91" i="2"/>
  <c r="G124" i="2"/>
  <c r="H90" i="2"/>
  <c r="N108" i="2"/>
  <c r="J141" i="2"/>
  <c r="K158" i="2"/>
  <c r="G226" i="2"/>
  <c r="I243" i="2"/>
  <c r="G260" i="2"/>
  <c r="E277" i="2"/>
  <c r="M277" i="2"/>
  <c r="K294" i="2"/>
  <c r="I311" i="2"/>
  <c r="G328" i="2"/>
  <c r="M345" i="2"/>
  <c r="K362" i="2"/>
  <c r="G374" i="2"/>
  <c r="G379" i="2"/>
  <c r="E378" i="2"/>
  <c r="E379" i="2"/>
  <c r="H378" i="2"/>
  <c r="H379" i="2"/>
  <c r="J413" i="2"/>
  <c r="H430" i="2"/>
  <c r="F447" i="2"/>
  <c r="N378" i="2"/>
  <c r="N379" i="2"/>
  <c r="I175" i="2"/>
  <c r="E209" i="2"/>
  <c r="M243" i="2"/>
  <c r="K260" i="2"/>
  <c r="I277" i="2"/>
  <c r="G294" i="2"/>
  <c r="E311" i="2"/>
  <c r="M311" i="2"/>
  <c r="K328" i="2"/>
  <c r="L374" i="2"/>
  <c r="L378" i="2"/>
  <c r="L379" i="2"/>
  <c r="F413" i="2"/>
  <c r="N413" i="2"/>
  <c r="L430" i="2"/>
  <c r="J447" i="2"/>
  <c r="I464" i="2"/>
  <c r="H64" i="36"/>
  <c r="P71" i="36"/>
  <c r="AA32" i="60"/>
  <c r="AA33" i="60"/>
  <c r="V32" i="60"/>
  <c r="V33" i="60"/>
  <c r="L32" i="60"/>
  <c r="AH30" i="60"/>
  <c r="F31" i="22"/>
  <c r="I35" i="36"/>
  <c r="M78" i="36"/>
  <c r="Z35" i="26"/>
  <c r="AE35" i="26"/>
  <c r="S36" i="36"/>
  <c r="R35" i="36"/>
  <c r="S35" i="36"/>
  <c r="I11" i="57"/>
  <c r="Q78" i="22"/>
  <c r="F20" i="22"/>
  <c r="E98" i="26"/>
  <c r="Z103" i="27"/>
  <c r="AE103" i="27"/>
  <c r="Z37" i="26"/>
  <c r="AE37" i="26"/>
  <c r="B52" i="33"/>
  <c r="B17" i="33"/>
  <c r="B46" i="33"/>
  <c r="B16" i="33"/>
  <c r="R52" i="45"/>
  <c r="L13" i="43"/>
  <c r="F29" i="56"/>
  <c r="H38" i="27"/>
  <c r="K40" i="34"/>
  <c r="Z42" i="26"/>
  <c r="L21" i="36"/>
  <c r="S51" i="45"/>
  <c r="S48" i="45"/>
  <c r="S47" i="45"/>
  <c r="S45" i="45"/>
  <c r="S44" i="45"/>
  <c r="S43" i="45"/>
  <c r="M49" i="44"/>
  <c r="F18" i="22"/>
  <c r="H83" i="26"/>
  <c r="M106" i="27"/>
  <c r="AA14" i="78"/>
  <c r="Y21" i="78"/>
  <c r="B83" i="33"/>
  <c r="B22" i="33"/>
  <c r="AB32" i="60"/>
  <c r="AB33" i="60"/>
  <c r="W32" i="60"/>
  <c r="W33" i="60"/>
  <c r="M32" i="60"/>
  <c r="M33" i="60"/>
  <c r="AH31" i="60"/>
  <c r="F32" i="22"/>
  <c r="F86" i="48"/>
  <c r="J70" i="53"/>
  <c r="J15" i="82"/>
  <c r="J231" i="80"/>
  <c r="J23" i="81"/>
  <c r="J18" i="80"/>
  <c r="S26" i="79"/>
  <c r="T26" i="79"/>
  <c r="G21" i="78"/>
  <c r="L21" i="78"/>
  <c r="AA12" i="78"/>
  <c r="V24" i="78"/>
  <c r="V13" i="78"/>
  <c r="P17" i="78"/>
  <c r="Q11" i="78"/>
  <c r="Q13" i="78"/>
  <c r="AA10" i="78"/>
  <c r="G11" i="78"/>
  <c r="G17" i="78"/>
  <c r="C61" i="75"/>
  <c r="H75" i="67"/>
  <c r="E76" i="23"/>
  <c r="E71" i="23"/>
  <c r="E70" i="23"/>
  <c r="G117" i="62"/>
  <c r="G81" i="62"/>
  <c r="O24" i="62"/>
  <c r="I19" i="58"/>
  <c r="M16" i="57"/>
  <c r="G62" i="50"/>
  <c r="G20" i="50"/>
  <c r="H20" i="50"/>
  <c r="F33" i="56"/>
  <c r="F25" i="56"/>
  <c r="L10" i="56"/>
  <c r="M10" i="56"/>
  <c r="C17" i="40"/>
  <c r="C20" i="40"/>
  <c r="H28" i="54"/>
  <c r="H27" i="54"/>
  <c r="J85" i="53"/>
  <c r="G43" i="50"/>
  <c r="J22" i="53"/>
  <c r="J75" i="53"/>
  <c r="J72" i="53"/>
  <c r="M76" i="53"/>
  <c r="M77" i="53"/>
  <c r="J20" i="52"/>
  <c r="J21" i="52"/>
  <c r="J30" i="52"/>
  <c r="G35" i="50"/>
  <c r="J24" i="51"/>
  <c r="J25" i="51"/>
  <c r="Z61" i="47"/>
  <c r="F29" i="47"/>
  <c r="H18" i="46"/>
  <c r="H36" i="45"/>
  <c r="F19" i="45"/>
  <c r="M115" i="44"/>
  <c r="S29" i="36"/>
  <c r="O28" i="36"/>
  <c r="K21" i="36"/>
  <c r="H40" i="34"/>
  <c r="J28" i="34"/>
  <c r="I28" i="34"/>
  <c r="D9" i="33"/>
  <c r="B31" i="33"/>
  <c r="B12" i="33"/>
  <c r="C28" i="33"/>
  <c r="Y106" i="27"/>
  <c r="AB106" i="27"/>
  <c r="O106" i="27"/>
  <c r="Q106" i="27"/>
  <c r="S106" i="27"/>
  <c r="R106" i="27"/>
  <c r="T106" i="27"/>
  <c r="J106" i="27"/>
  <c r="L106" i="27"/>
  <c r="I106" i="27"/>
  <c r="K106" i="27"/>
  <c r="E106" i="27"/>
  <c r="E108" i="27"/>
  <c r="G106" i="27"/>
  <c r="G108" i="27"/>
  <c r="AA94" i="26"/>
  <c r="AC94" i="26"/>
  <c r="X92" i="26"/>
  <c r="P94" i="26"/>
  <c r="R94" i="26"/>
  <c r="T94" i="26"/>
  <c r="M94" i="26"/>
  <c r="Z86" i="26"/>
  <c r="AE86" i="26"/>
  <c r="D94" i="26"/>
  <c r="F94" i="26"/>
  <c r="Z34" i="26"/>
  <c r="AE34" i="26"/>
  <c r="Z32" i="26"/>
  <c r="AE32" i="26"/>
  <c r="Z38" i="26"/>
  <c r="AE38" i="26"/>
  <c r="W96" i="26"/>
  <c r="M96" i="26"/>
  <c r="F14" i="23"/>
  <c r="H35" i="21"/>
  <c r="G35" i="21"/>
  <c r="G37" i="21"/>
  <c r="G44" i="21"/>
  <c r="G54" i="21"/>
  <c r="H37" i="21"/>
  <c r="H44" i="21"/>
  <c r="H54" i="21"/>
  <c r="I54" i="21"/>
  <c r="F37" i="21"/>
  <c r="F44" i="21"/>
  <c r="F54" i="21"/>
  <c r="H26" i="27"/>
  <c r="V90" i="27"/>
  <c r="H59" i="27"/>
  <c r="Z23" i="27"/>
  <c r="AE23" i="27"/>
  <c r="M108" i="27"/>
  <c r="Z39" i="27"/>
  <c r="AE39" i="27"/>
  <c r="Z86" i="27"/>
  <c r="AE86" i="27"/>
  <c r="H90" i="27"/>
  <c r="Z51" i="27"/>
  <c r="AE51" i="27"/>
  <c r="Z21" i="27"/>
  <c r="AE21" i="27"/>
  <c r="Z25" i="27"/>
  <c r="AE25" i="27"/>
  <c r="Z22" i="27"/>
  <c r="AE22" i="27"/>
  <c r="Z61" i="27"/>
  <c r="AE61" i="27"/>
  <c r="Z49" i="27"/>
  <c r="AE49" i="27"/>
  <c r="Z53" i="27"/>
  <c r="AE53" i="27"/>
  <c r="I14" i="43"/>
  <c r="I13" i="43"/>
  <c r="L12" i="43"/>
  <c r="L14" i="43"/>
  <c r="K13" i="43"/>
  <c r="I16" i="55"/>
  <c r="I17" i="55"/>
  <c r="E16" i="55"/>
  <c r="E17" i="55"/>
  <c r="O29" i="36"/>
  <c r="P28" i="36"/>
  <c r="G19" i="37"/>
  <c r="E13" i="25"/>
  <c r="N50" i="25"/>
  <c r="X50" i="25"/>
  <c r="G29" i="72"/>
  <c r="G23" i="37"/>
  <c r="G21" i="37"/>
  <c r="H28" i="36"/>
  <c r="N21" i="36"/>
  <c r="S21" i="36"/>
  <c r="J57" i="81"/>
  <c r="P21" i="36"/>
  <c r="G29" i="36"/>
  <c r="J21" i="36"/>
  <c r="I21" i="36"/>
  <c r="M21" i="36"/>
  <c r="Q21" i="36"/>
  <c r="O21" i="36"/>
  <c r="J256" i="80"/>
  <c r="R21" i="36"/>
  <c r="E12" i="59"/>
  <c r="K16" i="57"/>
  <c r="K15" i="57"/>
  <c r="J13" i="57"/>
  <c r="I16" i="57"/>
  <c r="L10" i="57"/>
  <c r="N10" i="57"/>
  <c r="J16" i="57"/>
  <c r="J15" i="57"/>
  <c r="I15" i="57"/>
  <c r="I14" i="57"/>
  <c r="H17" i="57"/>
  <c r="L17" i="57"/>
  <c r="L15" i="57"/>
  <c r="M13" i="57"/>
  <c r="J86" i="48"/>
  <c r="H45" i="54"/>
  <c r="G51" i="50"/>
  <c r="G12" i="50"/>
  <c r="F30" i="54"/>
  <c r="H29" i="54"/>
  <c r="H30" i="54"/>
  <c r="J71" i="53"/>
  <c r="J26" i="53"/>
  <c r="J74" i="53"/>
  <c r="J27" i="53"/>
  <c r="J73" i="53"/>
  <c r="J24" i="53"/>
  <c r="I76" i="53"/>
  <c r="I77" i="53"/>
  <c r="G32" i="50"/>
  <c r="H21" i="52"/>
  <c r="J34" i="51"/>
  <c r="G27" i="50"/>
  <c r="L25" i="51"/>
  <c r="L26" i="51"/>
  <c r="K25" i="51"/>
  <c r="K26" i="51"/>
  <c r="H25" i="51"/>
  <c r="I25" i="51"/>
  <c r="I26" i="51"/>
  <c r="C40" i="70"/>
  <c r="C41" i="70"/>
  <c r="E57" i="70"/>
  <c r="I52" i="45"/>
  <c r="F23" i="45"/>
  <c r="E35" i="45"/>
  <c r="E34" i="45"/>
  <c r="D34" i="45"/>
  <c r="N26" i="27"/>
  <c r="U106" i="27"/>
  <c r="Z43" i="27"/>
  <c r="AE43" i="27"/>
  <c r="Z47" i="27"/>
  <c r="AE47" i="27"/>
  <c r="V14" i="27"/>
  <c r="V59" i="27"/>
  <c r="V26" i="27"/>
  <c r="V27" i="27"/>
  <c r="V38" i="27"/>
  <c r="Z44" i="27"/>
  <c r="AE44" i="27"/>
  <c r="Z41" i="27"/>
  <c r="AE41" i="27"/>
  <c r="Z45" i="27"/>
  <c r="AE45" i="27"/>
  <c r="Z42" i="27"/>
  <c r="AE42" i="27"/>
  <c r="D110" i="27"/>
  <c r="D108" i="27"/>
  <c r="D72" i="26"/>
  <c r="D98" i="26"/>
  <c r="AA96" i="26"/>
  <c r="AA110" i="27"/>
  <c r="AA108" i="27"/>
  <c r="AA72" i="26"/>
  <c r="AA98" i="26"/>
  <c r="AA46" i="26"/>
  <c r="S46" i="26"/>
  <c r="S96" i="26"/>
  <c r="S72" i="26"/>
  <c r="S98" i="26"/>
  <c r="S110" i="27"/>
  <c r="O46" i="26"/>
  <c r="O96" i="26"/>
  <c r="O72" i="26"/>
  <c r="O98" i="26"/>
  <c r="V98" i="26"/>
  <c r="X98" i="26"/>
  <c r="O110" i="27"/>
  <c r="AC110" i="27"/>
  <c r="AC72" i="26"/>
  <c r="AC98" i="26"/>
  <c r="AC96" i="26"/>
  <c r="AC46" i="26"/>
  <c r="U46" i="26"/>
  <c r="U72" i="26"/>
  <c r="U98" i="26"/>
  <c r="U96" i="26"/>
  <c r="U110" i="27"/>
  <c r="Q46" i="26"/>
  <c r="Q110" i="27"/>
  <c r="Q96" i="26"/>
  <c r="Q72" i="26"/>
  <c r="Q98" i="26"/>
  <c r="Y110" i="27"/>
  <c r="Y96" i="26"/>
  <c r="Y72" i="26"/>
  <c r="Y98" i="26"/>
  <c r="Y46" i="26"/>
  <c r="F72" i="26"/>
  <c r="F98" i="26"/>
  <c r="F46" i="26"/>
  <c r="F110" i="27"/>
  <c r="F108" i="27"/>
  <c r="F96" i="26"/>
  <c r="Z79" i="26"/>
  <c r="AE79" i="26"/>
  <c r="H22" i="26"/>
  <c r="H40" i="26"/>
  <c r="E24" i="21"/>
  <c r="E31" i="21"/>
  <c r="J110" i="27"/>
  <c r="J108" i="27"/>
  <c r="AB46" i="26"/>
  <c r="E96" i="26"/>
  <c r="H107" i="26"/>
  <c r="H110" i="26"/>
  <c r="L72" i="26"/>
  <c r="L98" i="26"/>
  <c r="Z26" i="26"/>
  <c r="AE26" i="26"/>
  <c r="V22" i="26"/>
  <c r="H94" i="26"/>
  <c r="Z77" i="26"/>
  <c r="AE77" i="26"/>
  <c r="Z88" i="26"/>
  <c r="AE88" i="26"/>
  <c r="Z109" i="26"/>
  <c r="AE109" i="26"/>
  <c r="AH109" i="26"/>
  <c r="R108" i="27"/>
  <c r="I108" i="27"/>
  <c r="W98" i="26"/>
  <c r="T96" i="26"/>
  <c r="R72" i="26"/>
  <c r="R98" i="26"/>
  <c r="R96" i="26"/>
  <c r="J72" i="26"/>
  <c r="J98" i="26"/>
  <c r="T72" i="26"/>
  <c r="T98" i="26"/>
  <c r="L110" i="27"/>
  <c r="D15" i="41"/>
  <c r="AD46" i="26"/>
  <c r="K46" i="26"/>
  <c r="T110" i="27"/>
  <c r="G96" i="26"/>
  <c r="L94" i="26"/>
  <c r="Z89" i="26"/>
  <c r="AE89" i="26"/>
  <c r="Z17" i="26"/>
  <c r="AE17" i="26"/>
  <c r="R140" i="44"/>
  <c r="T140" i="44"/>
  <c r="Q140" i="44"/>
  <c r="U140" i="44"/>
  <c r="E138" i="44"/>
  <c r="D140" i="44"/>
  <c r="D141" i="44"/>
  <c r="E116" i="44"/>
  <c r="F84" i="33"/>
  <c r="E12" i="33"/>
  <c r="C17" i="33"/>
  <c r="C22" i="33"/>
  <c r="B71" i="33"/>
  <c r="B19" i="33"/>
  <c r="B62" i="33"/>
  <c r="B18" i="33"/>
  <c r="E28" i="33"/>
  <c r="F24" i="73"/>
  <c r="E40" i="34"/>
  <c r="G27" i="61"/>
  <c r="I13" i="61"/>
  <c r="G105" i="62"/>
  <c r="H105" i="62"/>
  <c r="G69" i="62"/>
  <c r="T23" i="62"/>
  <c r="T13" i="62"/>
  <c r="F24" i="62"/>
  <c r="H24" i="62"/>
  <c r="P24" i="62"/>
  <c r="J24" i="62"/>
  <c r="T24" i="62"/>
  <c r="H93" i="62"/>
  <c r="G24" i="62"/>
  <c r="N224" i="49"/>
  <c r="N208" i="49"/>
  <c r="N220" i="49"/>
  <c r="G15" i="78"/>
  <c r="G13" i="78"/>
  <c r="X15" i="78"/>
  <c r="X17" i="78"/>
  <c r="X24" i="78"/>
  <c r="X13" i="78"/>
  <c r="W13" i="78"/>
  <c r="W15" i="78"/>
  <c r="W17" i="78"/>
  <c r="I15" i="78"/>
  <c r="I13" i="78"/>
  <c r="D24" i="78"/>
  <c r="E17" i="78"/>
  <c r="E15" i="78"/>
  <c r="E13" i="78"/>
  <c r="AA16" i="78"/>
  <c r="H17" i="78"/>
  <c r="M15" i="78"/>
  <c r="M13" i="78"/>
  <c r="W24" i="78"/>
  <c r="H15" i="78"/>
  <c r="H13" i="78"/>
  <c r="P15" i="78"/>
  <c r="AA18" i="78"/>
  <c r="V21" i="78"/>
  <c r="L11" i="78"/>
  <c r="L15" i="78"/>
  <c r="I20" i="46"/>
  <c r="H19" i="46"/>
  <c r="N204" i="49"/>
  <c r="N196" i="49"/>
  <c r="N212" i="49"/>
  <c r="N192" i="49"/>
  <c r="N188" i="49"/>
  <c r="N88" i="49"/>
  <c r="N104" i="49"/>
  <c r="N120" i="49"/>
  <c r="N136" i="49"/>
  <c r="N152" i="49"/>
  <c r="N200" i="49"/>
  <c r="N216" i="49"/>
  <c r="N84" i="49"/>
  <c r="N116" i="49"/>
  <c r="N132" i="49"/>
  <c r="N148" i="49"/>
  <c r="N80" i="49"/>
  <c r="N96" i="49"/>
  <c r="N112" i="49"/>
  <c r="N128" i="49"/>
  <c r="N144" i="49"/>
  <c r="N160" i="49"/>
  <c r="N72" i="49"/>
  <c r="R51" i="49"/>
  <c r="N100" i="49"/>
  <c r="N76" i="49"/>
  <c r="N92" i="49"/>
  <c r="N108" i="49"/>
  <c r="N124" i="49"/>
  <c r="N140" i="49"/>
  <c r="N156" i="49"/>
  <c r="F46" i="12"/>
  <c r="F15" i="12"/>
  <c r="F16" i="12"/>
  <c r="F25" i="12"/>
  <c r="G51" i="32"/>
  <c r="G32" i="32"/>
  <c r="J32" i="32"/>
  <c r="S61" i="47"/>
  <c r="L61" i="47"/>
  <c r="F42" i="47"/>
  <c r="Q49" i="22"/>
  <c r="K20" i="22"/>
  <c r="AI78" i="22"/>
  <c r="AC49" i="22"/>
  <c r="F27" i="47"/>
  <c r="F43" i="47"/>
  <c r="F28" i="47"/>
  <c r="S43" i="79"/>
  <c r="T43" i="79"/>
  <c r="P43" i="79"/>
  <c r="N180" i="49"/>
  <c r="N176" i="49"/>
  <c r="N172" i="49"/>
  <c r="N164" i="49"/>
  <c r="N68" i="49"/>
  <c r="N168" i="49"/>
  <c r="N184" i="49"/>
  <c r="D16" i="28"/>
  <c r="D30" i="28"/>
  <c r="H16" i="28"/>
  <c r="E46" i="12"/>
  <c r="E15" i="12"/>
  <c r="C21" i="40"/>
  <c r="A3" i="64"/>
  <c r="A3" i="82"/>
  <c r="A3" i="57"/>
  <c r="A3" i="77"/>
  <c r="Q49" i="44"/>
  <c r="Q20" i="44" a="1"/>
  <c r="Q20" i="44"/>
  <c r="F69" i="44"/>
  <c r="Q21" i="44" a="1"/>
  <c r="Q21" i="44"/>
  <c r="V25" i="23"/>
  <c r="C15" i="23"/>
  <c r="D15" i="23"/>
  <c r="L25" i="23"/>
  <c r="O91" i="22"/>
  <c r="B41" i="24"/>
  <c r="M50" i="24"/>
  <c r="X50" i="24"/>
  <c r="J15" i="24"/>
  <c r="M31" i="24"/>
  <c r="X31" i="24"/>
  <c r="B16" i="24"/>
  <c r="M25" i="24"/>
  <c r="X25" i="24"/>
  <c r="O77" i="22"/>
  <c r="AA52" i="22"/>
  <c r="K14" i="22"/>
  <c r="AI72" i="22"/>
  <c r="J14" i="24"/>
  <c r="U23" i="24"/>
  <c r="AF23" i="24"/>
  <c r="M75" i="24"/>
  <c r="X75" i="24"/>
  <c r="J68" i="24"/>
  <c r="U81" i="24"/>
  <c r="AF81" i="24"/>
  <c r="H230" i="21"/>
  <c r="AA59" i="22"/>
  <c r="M49" i="24"/>
  <c r="X49" i="24"/>
  <c r="AA83" i="22"/>
  <c r="D230" i="21"/>
  <c r="G230" i="21"/>
  <c r="I230" i="21"/>
  <c r="J226" i="21"/>
  <c r="B230" i="21"/>
  <c r="B231" i="21"/>
  <c r="E230" i="21"/>
  <c r="C230" i="21"/>
  <c r="F230" i="21"/>
  <c r="B218" i="21"/>
  <c r="C41" i="25"/>
  <c r="M51" i="25"/>
  <c r="W51" i="25"/>
  <c r="F52" i="25"/>
  <c r="I52" i="25"/>
  <c r="E52" i="25"/>
  <c r="H52" i="25"/>
  <c r="D52" i="25"/>
  <c r="G52" i="25"/>
  <c r="C52" i="25"/>
  <c r="E41" i="25"/>
  <c r="E42" i="25"/>
  <c r="M25" i="25"/>
  <c r="W25" i="25"/>
  <c r="I26" i="25"/>
  <c r="E26" i="25"/>
  <c r="H26" i="25"/>
  <c r="D26" i="25"/>
  <c r="G26" i="25"/>
  <c r="C26" i="25"/>
  <c r="F26" i="25"/>
  <c r="B26" i="25"/>
  <c r="B52" i="25"/>
  <c r="I41" i="25"/>
  <c r="S51" i="25"/>
  <c r="AC51" i="25"/>
  <c r="J218" i="21"/>
  <c r="J199" i="21"/>
  <c r="J214" i="21"/>
  <c r="B41" i="25"/>
  <c r="L51" i="25"/>
  <c r="V51" i="25"/>
  <c r="F41" i="25"/>
  <c r="G41" i="25"/>
  <c r="O51" i="25"/>
  <c r="Y51" i="25"/>
  <c r="H41" i="25"/>
  <c r="H15" i="25"/>
  <c r="H16" i="25"/>
  <c r="I16" i="25"/>
  <c r="V30" i="25"/>
  <c r="F15" i="25"/>
  <c r="P25" i="25"/>
  <c r="Z25" i="25"/>
  <c r="L30" i="25"/>
  <c r="G15" i="25"/>
  <c r="B14" i="23"/>
  <c r="AA87" i="22"/>
  <c r="O49" i="22"/>
  <c r="AA62" i="22"/>
  <c r="AA82" i="22"/>
  <c r="O53" i="22"/>
  <c r="O87" i="22"/>
  <c r="AA91" i="22"/>
  <c r="O78" i="22"/>
  <c r="AA89" i="22"/>
  <c r="AA60" i="22"/>
  <c r="O47" i="22"/>
  <c r="O51" i="22"/>
  <c r="AA80" i="22"/>
  <c r="O76" i="22"/>
  <c r="AA42" i="22"/>
  <c r="O88" i="22"/>
  <c r="AA79" i="22"/>
  <c r="K21" i="22"/>
  <c r="AI79" i="22"/>
  <c r="O92" i="22"/>
  <c r="O59" i="22"/>
  <c r="O54" i="22"/>
  <c r="N63" i="49"/>
  <c r="F64" i="49"/>
  <c r="L64" i="49"/>
  <c r="J64" i="49"/>
  <c r="H64" i="49"/>
  <c r="M64" i="49"/>
  <c r="K64" i="49"/>
  <c r="I64" i="49"/>
  <c r="N61" i="49"/>
  <c r="N62" i="49"/>
  <c r="G64" i="49"/>
  <c r="E49" i="21"/>
  <c r="D41" i="25"/>
  <c r="O52" i="22"/>
  <c r="AA90" i="22"/>
  <c r="AA86" i="22"/>
  <c r="AA72" i="22"/>
  <c r="AA77" i="22"/>
  <c r="O61" i="22"/>
  <c r="O86" i="22"/>
  <c r="AA81" i="22"/>
  <c r="AA43" i="22"/>
  <c r="AC63" i="22"/>
  <c r="O23" i="24"/>
  <c r="Z23" i="24"/>
  <c r="AH19" i="60"/>
  <c r="G34" i="50"/>
  <c r="Z108" i="26"/>
  <c r="AE108" i="26"/>
  <c r="AH108" i="26"/>
  <c r="N107" i="26"/>
  <c r="N110" i="26"/>
  <c r="I110" i="26"/>
  <c r="Z106" i="26"/>
  <c r="AE106" i="26"/>
  <c r="AH106" i="26"/>
  <c r="Z105" i="26"/>
  <c r="AE105" i="26"/>
  <c r="AH105" i="26"/>
  <c r="V110" i="26"/>
  <c r="X110" i="26"/>
  <c r="L13" i="57"/>
  <c r="M12" i="57"/>
  <c r="K17" i="57"/>
  <c r="K13" i="57"/>
  <c r="L12" i="57"/>
  <c r="M17" i="57"/>
  <c r="J14" i="57"/>
  <c r="K12" i="57"/>
  <c r="N12" i="57"/>
  <c r="K10" i="43"/>
  <c r="M10" i="43"/>
  <c r="J11" i="43"/>
  <c r="K11" i="43"/>
  <c r="M13" i="43"/>
  <c r="N12" i="43"/>
  <c r="E17" i="48"/>
  <c r="E18" i="48"/>
  <c r="H12" i="42"/>
  <c r="E16" i="21"/>
  <c r="H18" i="58"/>
  <c r="E36" i="21"/>
  <c r="N45" i="26"/>
  <c r="Q13" i="62"/>
  <c r="Q23" i="62"/>
  <c r="E53" i="70"/>
  <c r="G15" i="72"/>
  <c r="G28" i="72"/>
  <c r="K211" i="80"/>
  <c r="J75" i="80"/>
  <c r="J54" i="80"/>
  <c r="J44" i="80"/>
  <c r="J30" i="80"/>
  <c r="P45" i="79"/>
  <c r="O45" i="79"/>
  <c r="O39" i="79"/>
  <c r="O38" i="79"/>
  <c r="P38" i="79"/>
  <c r="O41" i="79"/>
  <c r="P41" i="79"/>
  <c r="P40" i="79"/>
  <c r="O40" i="79"/>
  <c r="P46" i="79"/>
  <c r="O46" i="79"/>
  <c r="P37" i="79"/>
  <c r="O37" i="79"/>
  <c r="P44" i="79"/>
  <c r="O42" i="79"/>
  <c r="P28" i="79"/>
  <c r="O28" i="79"/>
  <c r="O30" i="79"/>
  <c r="P30" i="79"/>
  <c r="P26" i="79"/>
  <c r="O26" i="79"/>
  <c r="P25" i="79"/>
  <c r="O25" i="79"/>
  <c r="O24" i="79"/>
  <c r="P24" i="79"/>
  <c r="P29" i="79"/>
  <c r="O29" i="79"/>
  <c r="O13" i="79"/>
  <c r="P13" i="79"/>
  <c r="O15" i="79"/>
  <c r="P15" i="79"/>
  <c r="O16" i="79"/>
  <c r="P16" i="79"/>
  <c r="P11" i="79"/>
  <c r="O11" i="79"/>
  <c r="O14" i="79"/>
  <c r="P14" i="79"/>
  <c r="O10" i="79"/>
  <c r="P10" i="79"/>
  <c r="O12" i="79"/>
  <c r="P12" i="79"/>
  <c r="O9" i="79"/>
  <c r="P9" i="79"/>
  <c r="AA19" i="78"/>
  <c r="AA22" i="78"/>
  <c r="AA23" i="78"/>
  <c r="W21" i="78"/>
  <c r="AA20" i="78"/>
  <c r="AA21" i="78"/>
  <c r="Y13" i="78"/>
  <c r="Z11" i="78"/>
  <c r="Z17" i="78"/>
  <c r="Q24" i="78"/>
  <c r="Y15" i="78"/>
  <c r="Y17" i="78"/>
  <c r="Y24" i="78"/>
  <c r="C89" i="76"/>
  <c r="E55" i="70"/>
  <c r="N49" i="24"/>
  <c r="Y49" i="24"/>
  <c r="J40" i="24"/>
  <c r="U49" i="24"/>
  <c r="AF49" i="24"/>
  <c r="D16" i="24"/>
  <c r="O25" i="24"/>
  <c r="Z25" i="24"/>
  <c r="J39" i="24"/>
  <c r="M55" i="24"/>
  <c r="X55" i="24"/>
  <c r="N48" i="24"/>
  <c r="Y48" i="24"/>
  <c r="C41" i="24"/>
  <c r="I16" i="61"/>
  <c r="D11" i="66"/>
  <c r="G50" i="50"/>
  <c r="G42" i="50"/>
  <c r="K29" i="22"/>
  <c r="G26" i="50"/>
  <c r="L11" i="57"/>
  <c r="M14" i="57"/>
  <c r="K11" i="57"/>
  <c r="N11" i="57"/>
  <c r="L14" i="57"/>
  <c r="K14" i="57"/>
  <c r="F21" i="56"/>
  <c r="G13" i="56"/>
  <c r="L13" i="56"/>
  <c r="M13" i="56"/>
  <c r="K76" i="53"/>
  <c r="K77" i="53"/>
  <c r="J21" i="53"/>
  <c r="H76" i="53"/>
  <c r="J23" i="53"/>
  <c r="L77" i="53"/>
  <c r="G41" i="50"/>
  <c r="G33" i="50"/>
  <c r="Q54" i="22"/>
  <c r="Q83" i="22"/>
  <c r="AC54" i="22"/>
  <c r="K25" i="22"/>
  <c r="W54" i="22"/>
  <c r="AC83" i="22"/>
  <c r="Q52" i="45"/>
  <c r="S50" i="45"/>
  <c r="S49" i="45"/>
  <c r="S46" i="45"/>
  <c r="P52" i="45"/>
  <c r="S42" i="45"/>
  <c r="D35" i="45"/>
  <c r="L140" i="44"/>
  <c r="M138" i="44"/>
  <c r="M137" i="44"/>
  <c r="K140" i="44"/>
  <c r="C118" i="44"/>
  <c r="E115" i="44"/>
  <c r="M116" i="44"/>
  <c r="L118" i="44"/>
  <c r="M118" i="44"/>
  <c r="L68" i="44"/>
  <c r="M65" i="44"/>
  <c r="K68" i="44"/>
  <c r="M66" i="44"/>
  <c r="E65" i="44"/>
  <c r="P23" i="44"/>
  <c r="L23" i="44"/>
  <c r="K23" i="44"/>
  <c r="M20" i="44"/>
  <c r="M21" i="44"/>
  <c r="F24" i="44"/>
  <c r="K14" i="43"/>
  <c r="J14" i="43"/>
  <c r="G29" i="37"/>
  <c r="M42" i="36"/>
  <c r="N35" i="36"/>
  <c r="O35" i="36"/>
  <c r="G35" i="36"/>
  <c r="I29" i="36"/>
  <c r="G21" i="36"/>
  <c r="O22" i="36"/>
  <c r="D46" i="26"/>
  <c r="K28" i="34"/>
  <c r="E28" i="34"/>
  <c r="E20" i="33"/>
  <c r="E9" i="33"/>
  <c r="B77" i="33"/>
  <c r="B20" i="33"/>
  <c r="N38" i="27"/>
  <c r="Z33" i="27"/>
  <c r="AE33" i="27"/>
  <c r="Z32" i="27"/>
  <c r="AE32" i="27"/>
  <c r="Z36" i="27"/>
  <c r="AE36" i="27"/>
  <c r="Z37" i="27"/>
  <c r="AE37" i="27"/>
  <c r="Z34" i="27"/>
  <c r="AE34" i="27"/>
  <c r="Z35" i="27"/>
  <c r="AE35" i="27"/>
  <c r="Z30" i="27"/>
  <c r="AE30" i="27"/>
  <c r="X31" i="27"/>
  <c r="Z31" i="27"/>
  <c r="AE31" i="27"/>
  <c r="X26" i="27"/>
  <c r="Z19" i="27"/>
  <c r="AE19" i="27"/>
  <c r="Z24" i="27"/>
  <c r="AE24" i="27"/>
  <c r="Z20" i="27"/>
  <c r="Z12" i="27"/>
  <c r="AE12" i="27"/>
  <c r="X15" i="27"/>
  <c r="U108" i="27"/>
  <c r="W108" i="27"/>
  <c r="Z40" i="27"/>
  <c r="AE40" i="27"/>
  <c r="X59" i="27"/>
  <c r="Z50" i="27"/>
  <c r="AE50" i="27"/>
  <c r="Z56" i="27"/>
  <c r="AE56" i="27"/>
  <c r="Z48" i="27"/>
  <c r="AE48" i="27"/>
  <c r="Z57" i="27"/>
  <c r="AE57" i="27"/>
  <c r="Z54" i="27"/>
  <c r="AE54" i="27"/>
  <c r="Z52" i="27"/>
  <c r="AE52" i="27"/>
  <c r="Z55" i="27"/>
  <c r="AE55" i="27"/>
  <c r="Z46" i="27"/>
  <c r="N59" i="27"/>
  <c r="Z60" i="27"/>
  <c r="AE60" i="27"/>
  <c r="N90" i="27"/>
  <c r="Z77" i="27"/>
  <c r="AE77" i="27"/>
  <c r="Z71" i="27"/>
  <c r="AE71" i="27"/>
  <c r="Z75" i="27"/>
  <c r="AE75" i="27"/>
  <c r="Z80" i="27"/>
  <c r="AE80" i="27"/>
  <c r="Z83" i="27"/>
  <c r="AE83" i="27"/>
  <c r="Z85" i="27"/>
  <c r="AE85" i="27"/>
  <c r="Z88" i="27"/>
  <c r="AE88" i="27"/>
  <c r="Z70" i="27"/>
  <c r="AE70" i="27"/>
  <c r="Z66" i="27"/>
  <c r="AE66" i="27"/>
  <c r="Z89" i="27"/>
  <c r="AE89" i="27"/>
  <c r="Z63" i="27"/>
  <c r="AE63" i="27"/>
  <c r="Z72" i="27"/>
  <c r="AE72" i="27"/>
  <c r="Z76" i="27"/>
  <c r="AE76" i="27"/>
  <c r="Z82" i="27"/>
  <c r="AE82" i="27"/>
  <c r="Z84" i="27"/>
  <c r="AE84" i="27"/>
  <c r="Z69" i="27"/>
  <c r="AE69" i="27"/>
  <c r="Z65" i="27"/>
  <c r="AE65" i="27"/>
  <c r="Z73" i="27"/>
  <c r="AE73" i="27"/>
  <c r="Z87" i="27"/>
  <c r="AE87" i="27"/>
  <c r="Z68" i="27"/>
  <c r="AE68" i="27"/>
  <c r="Z64" i="27"/>
  <c r="AE64" i="27"/>
  <c r="Z74" i="27"/>
  <c r="AE74" i="27"/>
  <c r="Z78" i="27"/>
  <c r="AE78" i="27"/>
  <c r="Z79" i="27"/>
  <c r="AE79" i="27"/>
  <c r="Z81" i="27"/>
  <c r="AE81" i="27"/>
  <c r="Z67" i="27"/>
  <c r="AE67" i="27"/>
  <c r="Z62" i="27"/>
  <c r="AE62" i="27"/>
  <c r="X90" i="27"/>
  <c r="AD108" i="27"/>
  <c r="AC106" i="27"/>
  <c r="AB108" i="27"/>
  <c r="X105" i="27"/>
  <c r="P108" i="27"/>
  <c r="Z104" i="27"/>
  <c r="AE104" i="27"/>
  <c r="Z102" i="27"/>
  <c r="AE102" i="27"/>
  <c r="N105" i="27"/>
  <c r="Z93" i="27"/>
  <c r="Z16" i="26"/>
  <c r="AE16" i="26"/>
  <c r="Z15" i="26"/>
  <c r="AE15" i="26"/>
  <c r="Z18" i="26"/>
  <c r="AE18" i="26"/>
  <c r="Z19" i="26"/>
  <c r="AE19" i="26"/>
  <c r="Z20" i="26"/>
  <c r="AE20" i="26"/>
  <c r="Z14" i="26"/>
  <c r="AE14" i="26"/>
  <c r="AD72" i="26"/>
  <c r="AD98" i="26"/>
  <c r="AD96" i="26"/>
  <c r="Z36" i="26"/>
  <c r="AE36" i="26"/>
  <c r="Z28" i="26"/>
  <c r="AE28" i="26"/>
  <c r="Z25" i="26"/>
  <c r="AE25" i="26"/>
  <c r="Z30" i="26"/>
  <c r="AE30" i="26"/>
  <c r="Z23" i="26"/>
  <c r="AE23" i="26"/>
  <c r="Z29" i="26"/>
  <c r="AE29" i="26"/>
  <c r="Z27" i="26"/>
  <c r="AE27" i="26"/>
  <c r="Z33" i="26"/>
  <c r="AE33" i="26"/>
  <c r="Z31" i="26"/>
  <c r="AE31" i="26"/>
  <c r="AE21" i="26"/>
  <c r="K96" i="26"/>
  <c r="M46" i="26"/>
  <c r="K72" i="26"/>
  <c r="J46" i="26"/>
  <c r="K110" i="27"/>
  <c r="K108" i="27"/>
  <c r="AD94" i="26"/>
  <c r="Z91" i="26"/>
  <c r="AE91" i="26"/>
  <c r="Z87" i="26"/>
  <c r="AE87" i="26"/>
  <c r="Z90" i="26"/>
  <c r="AE90" i="26"/>
  <c r="Z82" i="26"/>
  <c r="AE82" i="26"/>
  <c r="Z80" i="26"/>
  <c r="AE80" i="26"/>
  <c r="Z78" i="26"/>
  <c r="AE78" i="26"/>
  <c r="Z81" i="26"/>
  <c r="AE81" i="26"/>
  <c r="K94" i="26"/>
  <c r="N83" i="26"/>
  <c r="G98" i="26"/>
  <c r="H72" i="26"/>
  <c r="Z13" i="26"/>
  <c r="D96" i="26"/>
  <c r="F16" i="25"/>
  <c r="R25" i="25"/>
  <c r="AB25" i="25"/>
  <c r="W78" i="22"/>
  <c r="W52" i="22"/>
  <c r="AA61" i="22"/>
  <c r="AA57" i="22"/>
  <c r="K30" i="22"/>
  <c r="AA54" i="22"/>
  <c r="O81" i="22"/>
  <c r="O79" i="22"/>
  <c r="AA48" i="22"/>
  <c r="O43" i="22"/>
  <c r="AA50" i="22"/>
  <c r="AA63" i="22"/>
  <c r="O63" i="22"/>
  <c r="D68" i="44"/>
  <c r="D69" i="44"/>
  <c r="C68" i="44"/>
  <c r="E99" i="44"/>
  <c r="N44" i="26"/>
  <c r="Z44" i="26"/>
  <c r="AE44" i="26"/>
  <c r="N25" i="24"/>
  <c r="Y25" i="24"/>
  <c r="N43" i="26"/>
  <c r="K33" i="22"/>
  <c r="P91" i="22"/>
  <c r="AB62" i="22"/>
  <c r="P62" i="22"/>
  <c r="AB91" i="22"/>
  <c r="P87" i="22"/>
  <c r="AB58" i="22"/>
  <c r="P58" i="22"/>
  <c r="AB87" i="22"/>
  <c r="AB80" i="22"/>
  <c r="P80" i="22"/>
  <c r="P51" i="22"/>
  <c r="K22" i="22"/>
  <c r="AB51" i="22"/>
  <c r="AB77" i="22"/>
  <c r="P77" i="22"/>
  <c r="P48" i="22"/>
  <c r="K19" i="22"/>
  <c r="AB48" i="22"/>
  <c r="I46" i="26"/>
  <c r="Z45" i="26"/>
  <c r="AE45" i="26"/>
  <c r="E47" i="21"/>
  <c r="W81" i="22"/>
  <c r="AI81" i="22"/>
  <c r="AI52" i="22"/>
  <c r="P89" i="22"/>
  <c r="AB60" i="22"/>
  <c r="P82" i="22"/>
  <c r="K24" i="22"/>
  <c r="AB82" i="22"/>
  <c r="AB42" i="22"/>
  <c r="K13" i="22"/>
  <c r="G19" i="50"/>
  <c r="P44" i="22"/>
  <c r="AB53" i="22"/>
  <c r="AB89" i="22"/>
  <c r="C140" i="44"/>
  <c r="E137" i="44"/>
  <c r="D23" i="44"/>
  <c r="E23" i="44"/>
  <c r="E21" i="44"/>
  <c r="C24" i="44"/>
  <c r="E20" i="44"/>
  <c r="F119" i="44"/>
  <c r="F141" i="44"/>
  <c r="M391" i="2"/>
  <c r="H81" i="62"/>
  <c r="E52" i="21"/>
  <c r="E54" i="21" s="1"/>
  <c r="K15" i="43"/>
  <c r="Q108" i="27"/>
  <c r="AA17" i="78"/>
  <c r="G25" i="50"/>
  <c r="P23" i="79"/>
  <c r="O43" i="79"/>
  <c r="M15" i="43"/>
  <c r="C22" i="40"/>
  <c r="G24" i="78"/>
  <c r="G391" i="2"/>
  <c r="I476" i="2"/>
  <c r="F391" i="1"/>
  <c r="K467" i="2"/>
  <c r="K476" i="2"/>
  <c r="K391" i="2"/>
  <c r="N391" i="2"/>
  <c r="J468" i="2"/>
  <c r="J476" i="2"/>
  <c r="J391" i="2"/>
  <c r="L476" i="2"/>
  <c r="J476" i="1"/>
  <c r="L391" i="2"/>
  <c r="H46" i="26"/>
  <c r="W49" i="22"/>
  <c r="G24" i="37"/>
  <c r="M68" i="44"/>
  <c r="G56" i="50"/>
  <c r="G13" i="50"/>
  <c r="J15" i="43"/>
  <c r="J76" i="53"/>
  <c r="G40" i="50"/>
  <c r="F391" i="2"/>
  <c r="E391" i="2"/>
  <c r="I391" i="2"/>
  <c r="J187" i="1"/>
  <c r="F187" i="1"/>
  <c r="M91" i="1"/>
  <c r="H91" i="1"/>
  <c r="AD47" i="22"/>
  <c r="R47" i="22"/>
  <c r="AD76" i="22"/>
  <c r="R76" i="22"/>
  <c r="L467" i="1"/>
  <c r="L476" i="1"/>
  <c r="L391" i="1"/>
  <c r="Q17" i="78"/>
  <c r="K391" i="1"/>
  <c r="K465" i="1"/>
  <c r="K476" i="1"/>
  <c r="L24" i="78"/>
  <c r="F395" i="1"/>
  <c r="F396" i="1"/>
  <c r="F477" i="1"/>
  <c r="F480" i="1"/>
  <c r="F481" i="1"/>
  <c r="AE42" i="26"/>
  <c r="G48" i="50"/>
  <c r="G61" i="50"/>
  <c r="Q15" i="78"/>
  <c r="P27" i="79"/>
  <c r="J32" i="80"/>
  <c r="C9" i="33"/>
  <c r="Y108" i="27"/>
  <c r="L33" i="60"/>
  <c r="AH33" i="60"/>
  <c r="AH32" i="60"/>
  <c r="M476" i="1"/>
  <c r="F476" i="1"/>
  <c r="N391" i="1"/>
  <c r="M187" i="1"/>
  <c r="G465" i="1"/>
  <c r="G476" i="1"/>
  <c r="G391" i="1"/>
  <c r="AD61" i="22"/>
  <c r="R90" i="22"/>
  <c r="R61" i="22"/>
  <c r="AD90" i="22"/>
  <c r="AD60" i="22"/>
  <c r="R60" i="22"/>
  <c r="AD89" i="22"/>
  <c r="R89" i="22"/>
  <c r="H465" i="2"/>
  <c r="H476" i="2"/>
  <c r="H391" i="2"/>
  <c r="M391" i="1"/>
  <c r="N22" i="26"/>
  <c r="N40" i="26"/>
  <c r="N72" i="26"/>
  <c r="B9" i="33"/>
  <c r="M23" i="44"/>
  <c r="D36" i="45"/>
  <c r="F9" i="42"/>
  <c r="I11" i="43"/>
  <c r="Z13" i="78"/>
  <c r="N13" i="43"/>
  <c r="N10" i="43"/>
  <c r="AD49" i="22"/>
  <c r="R49" i="22"/>
  <c r="AD78" i="22"/>
  <c r="R78" i="22"/>
  <c r="H91" i="2"/>
  <c r="J391" i="1"/>
  <c r="I187" i="1"/>
  <c r="I391" i="1"/>
  <c r="G187" i="1"/>
  <c r="J56" i="80"/>
  <c r="AA15" i="78"/>
  <c r="Z24" i="78"/>
  <c r="AA24" i="78"/>
  <c r="Q24" i="62"/>
  <c r="H117" i="62"/>
  <c r="G10" i="50"/>
  <c r="J26" i="51"/>
  <c r="G24" i="50"/>
  <c r="G9" i="50"/>
  <c r="E20" i="21"/>
  <c r="H20" i="46"/>
  <c r="H10" i="42"/>
  <c r="E15" i="21"/>
  <c r="N11" i="43"/>
  <c r="Z50" i="26"/>
  <c r="Z70" i="26"/>
  <c r="O24" i="25"/>
  <c r="Y24" i="25"/>
  <c r="E15" i="25"/>
  <c r="L108" i="27"/>
  <c r="T108" i="27"/>
  <c r="O108" i="27"/>
  <c r="S108" i="27"/>
  <c r="Z107" i="26"/>
  <c r="AE107" i="26"/>
  <c r="AE110" i="26"/>
  <c r="V94" i="26"/>
  <c r="X94" i="26"/>
  <c r="N94" i="26"/>
  <c r="V96" i="26"/>
  <c r="X96" i="26"/>
  <c r="H98" i="26"/>
  <c r="U24" i="24"/>
  <c r="AF24" i="24"/>
  <c r="J16" i="24"/>
  <c r="U25" i="24"/>
  <c r="AF25" i="24"/>
  <c r="G12" i="23"/>
  <c r="G14" i="23"/>
  <c r="H12" i="23"/>
  <c r="H14" i="23"/>
  <c r="I12" i="23"/>
  <c r="I14" i="23"/>
  <c r="AI49" i="22"/>
  <c r="AI43" i="22"/>
  <c r="W43" i="22"/>
  <c r="W72" i="22"/>
  <c r="C16" i="25"/>
  <c r="H106" i="27"/>
  <c r="N106" i="27"/>
  <c r="X38" i="27"/>
  <c r="X106" i="27"/>
  <c r="AC108" i="27"/>
  <c r="X27" i="27"/>
  <c r="N14" i="43"/>
  <c r="G30" i="72"/>
  <c r="M30" i="24"/>
  <c r="X30" i="24"/>
  <c r="N14" i="57"/>
  <c r="N15" i="57"/>
  <c r="N16" i="57"/>
  <c r="J17" i="57"/>
  <c r="N17" i="57"/>
  <c r="N13" i="57"/>
  <c r="H77" i="53"/>
  <c r="I12" i="57"/>
  <c r="I10" i="57"/>
  <c r="H26" i="51"/>
  <c r="E36" i="45"/>
  <c r="G9" i="42"/>
  <c r="F34" i="45"/>
  <c r="V106" i="27"/>
  <c r="X22" i="26"/>
  <c r="X40" i="26"/>
  <c r="X72" i="26"/>
  <c r="V40" i="26"/>
  <c r="E32" i="21"/>
  <c r="E34" i="21"/>
  <c r="E35" i="21"/>
  <c r="P85" i="21"/>
  <c r="AA85" i="21"/>
  <c r="H96" i="26"/>
  <c r="N96" i="26"/>
  <c r="O81" i="21"/>
  <c r="Z81" i="21"/>
  <c r="H110" i="27"/>
  <c r="M140" i="44"/>
  <c r="B28" i="33"/>
  <c r="D17" i="28"/>
  <c r="H69" i="62"/>
  <c r="L13" i="78"/>
  <c r="Z15" i="78"/>
  <c r="AA13" i="78"/>
  <c r="L17" i="78"/>
  <c r="AI50" i="22"/>
  <c r="F31" i="47"/>
  <c r="H11" i="42"/>
  <c r="E13" i="21"/>
  <c r="G66" i="50"/>
  <c r="G15" i="50"/>
  <c r="I16" i="28"/>
  <c r="S101" i="21"/>
  <c r="AD101" i="21"/>
  <c r="Q101" i="21"/>
  <c r="AB101" i="21"/>
  <c r="O101" i="21"/>
  <c r="Z101" i="21"/>
  <c r="B51" i="21"/>
  <c r="T100" i="21"/>
  <c r="AE100" i="21"/>
  <c r="R100" i="21"/>
  <c r="AC100" i="21"/>
  <c r="P100" i="21"/>
  <c r="AA100" i="21"/>
  <c r="C50" i="21"/>
  <c r="N100" i="21"/>
  <c r="Y100" i="21"/>
  <c r="S99" i="21"/>
  <c r="AD99" i="21"/>
  <c r="Q99" i="21"/>
  <c r="AB99" i="21"/>
  <c r="B49" i="21"/>
  <c r="M99" i="21"/>
  <c r="X99" i="21"/>
  <c r="T98" i="21"/>
  <c r="AE98" i="21"/>
  <c r="R98" i="21"/>
  <c r="AC98" i="21"/>
  <c r="P98" i="21"/>
  <c r="AA98" i="21" s="1"/>
  <c r="C48" i="21"/>
  <c r="R94" i="21"/>
  <c r="AC94" i="21"/>
  <c r="S93" i="21"/>
  <c r="AD93" i="21"/>
  <c r="Q93" i="21"/>
  <c r="AB93" i="21"/>
  <c r="T92" i="21"/>
  <c r="AE92" i="21"/>
  <c r="R92" i="21"/>
  <c r="AC92" i="21"/>
  <c r="P92" i="21"/>
  <c r="AA92" i="21"/>
  <c r="C42" i="21"/>
  <c r="S91" i="21"/>
  <c r="AD91" i="21"/>
  <c r="Q91" i="21"/>
  <c r="AB91" i="21"/>
  <c r="O91" i="21"/>
  <c r="Z91" i="21"/>
  <c r="B41" i="21"/>
  <c r="M91" i="21"/>
  <c r="X91" i="21"/>
  <c r="T90" i="21"/>
  <c r="AE90" i="21"/>
  <c r="R90" i="21"/>
  <c r="AC90" i="21"/>
  <c r="P90" i="21"/>
  <c r="AA90" i="21"/>
  <c r="C40" i="21"/>
  <c r="N90" i="21"/>
  <c r="Y90" i="21"/>
  <c r="S89" i="21"/>
  <c r="AD89" i="21"/>
  <c r="Q89" i="21"/>
  <c r="AB89" i="21"/>
  <c r="B39" i="21"/>
  <c r="AE88" i="21"/>
  <c r="AC88" i="21"/>
  <c r="AA88" i="21"/>
  <c r="Y88" i="21"/>
  <c r="S87" i="21"/>
  <c r="AD87" i="21"/>
  <c r="Q87" i="21"/>
  <c r="AB87" i="21"/>
  <c r="AE86" i="21"/>
  <c r="AC86" i="21"/>
  <c r="AA86" i="21"/>
  <c r="S85" i="21"/>
  <c r="AD85" i="21"/>
  <c r="Q85" i="21"/>
  <c r="AB85" i="21"/>
  <c r="T84" i="21"/>
  <c r="AE84" i="21"/>
  <c r="R84" i="21"/>
  <c r="AC84" i="21"/>
  <c r="S83" i="21"/>
  <c r="AD83" i="21"/>
  <c r="Q83" i="21"/>
  <c r="AB83" i="21"/>
  <c r="O83" i="21"/>
  <c r="Z83" i="21"/>
  <c r="B33" i="21"/>
  <c r="T82" i="21"/>
  <c r="AE82" i="21"/>
  <c r="R82" i="21"/>
  <c r="AC82" i="21"/>
  <c r="P82" i="21"/>
  <c r="AA82" i="21"/>
  <c r="C32" i="21"/>
  <c r="S81" i="21"/>
  <c r="AD81" i="21"/>
  <c r="Q81" i="21"/>
  <c r="AB81" i="21"/>
  <c r="T101" i="21"/>
  <c r="AE101" i="21"/>
  <c r="R101" i="21"/>
  <c r="AC101" i="21"/>
  <c r="P101" i="21"/>
  <c r="AA101" i="21"/>
  <c r="C51" i="21"/>
  <c r="N101" i="21"/>
  <c r="Y101" i="21"/>
  <c r="S100" i="21"/>
  <c r="AD100" i="21"/>
  <c r="Q100" i="21"/>
  <c r="AB100" i="21"/>
  <c r="O100" i="21"/>
  <c r="Z100" i="21"/>
  <c r="B50" i="21"/>
  <c r="T99" i="21"/>
  <c r="AE99" i="21"/>
  <c r="R99" i="21"/>
  <c r="AC99" i="21"/>
  <c r="P99" i="21"/>
  <c r="AA99" i="21"/>
  <c r="C49" i="21"/>
  <c r="N99" i="21"/>
  <c r="Y99" i="21"/>
  <c r="S98" i="21"/>
  <c r="AD98" i="21"/>
  <c r="Q98" i="21"/>
  <c r="AB98" i="21"/>
  <c r="O98" i="21"/>
  <c r="Z98" i="21"/>
  <c r="B48" i="21"/>
  <c r="M98" i="21"/>
  <c r="X98" i="21"/>
  <c r="T93" i="21"/>
  <c r="AE93" i="21"/>
  <c r="R93" i="21"/>
  <c r="AC93" i="21"/>
  <c r="S92" i="21"/>
  <c r="AD92" i="21"/>
  <c r="Q92" i="21"/>
  <c r="AB92" i="21"/>
  <c r="O92" i="21"/>
  <c r="Z92" i="21"/>
  <c r="B42" i="21"/>
  <c r="T91" i="21"/>
  <c r="AE91" i="21"/>
  <c r="R91" i="21"/>
  <c r="AC91" i="21"/>
  <c r="C41" i="21"/>
  <c r="S90" i="21"/>
  <c r="AD90" i="21"/>
  <c r="Q90" i="21"/>
  <c r="AB90" i="21"/>
  <c r="O90" i="21"/>
  <c r="Z90" i="21"/>
  <c r="B40" i="21"/>
  <c r="T89" i="21"/>
  <c r="AE89" i="21"/>
  <c r="R89" i="21"/>
  <c r="AC89" i="21"/>
  <c r="C39" i="21"/>
  <c r="AF88" i="21"/>
  <c r="AD88" i="21"/>
  <c r="AB88" i="21"/>
  <c r="Z88" i="21"/>
  <c r="X88" i="21"/>
  <c r="T87" i="21"/>
  <c r="AE87" i="21"/>
  <c r="R87" i="21"/>
  <c r="AC87" i="21"/>
  <c r="AF86" i="21"/>
  <c r="AD86" i="21"/>
  <c r="AB86" i="21"/>
  <c r="Z86" i="21"/>
  <c r="T85" i="21"/>
  <c r="AE85" i="21"/>
  <c r="R85" i="21"/>
  <c r="AC85" i="21"/>
  <c r="S84" i="21"/>
  <c r="AD84" i="21"/>
  <c r="Q84" i="21"/>
  <c r="AB84" i="21"/>
  <c r="M84" i="21"/>
  <c r="X84" i="21"/>
  <c r="T83" i="21"/>
  <c r="AE83" i="21"/>
  <c r="R83" i="21"/>
  <c r="AC83" i="21"/>
  <c r="P83" i="21"/>
  <c r="AA83" i="21"/>
  <c r="C33" i="21"/>
  <c r="S82" i="21"/>
  <c r="AD82" i="21"/>
  <c r="Q82" i="21"/>
  <c r="AB82" i="21"/>
  <c r="B32" i="21"/>
  <c r="B34" i="21"/>
  <c r="T81" i="21"/>
  <c r="AE81" i="21"/>
  <c r="R81" i="21"/>
  <c r="AC81" i="21"/>
  <c r="P81" i="21"/>
  <c r="AA81" i="21"/>
  <c r="T80" i="21"/>
  <c r="AE80" i="21"/>
  <c r="R80" i="21"/>
  <c r="AC80" i="21"/>
  <c r="P80" i="21"/>
  <c r="AA80" i="21"/>
  <c r="C30" i="21"/>
  <c r="S79" i="21"/>
  <c r="AD79" i="21"/>
  <c r="Q79" i="21"/>
  <c r="AB79" i="21"/>
  <c r="O79" i="21"/>
  <c r="Z79" i="21"/>
  <c r="B29" i="21"/>
  <c r="T78" i="21"/>
  <c r="AE78" i="21"/>
  <c r="R78" i="21"/>
  <c r="AC78" i="21"/>
  <c r="P78" i="21"/>
  <c r="AA78" i="21"/>
  <c r="C28" i="21"/>
  <c r="N78" i="21"/>
  <c r="Y78" i="21"/>
  <c r="S77" i="21"/>
  <c r="AD77" i="21"/>
  <c r="Q77" i="21"/>
  <c r="AB77" i="21"/>
  <c r="O77" i="21"/>
  <c r="Z77" i="21"/>
  <c r="B27" i="21"/>
  <c r="M77" i="21"/>
  <c r="X77" i="21"/>
  <c r="T76" i="21"/>
  <c r="AE76" i="21"/>
  <c r="R76" i="21"/>
  <c r="AC76" i="21"/>
  <c r="P76" i="21"/>
  <c r="AA76" i="21"/>
  <c r="C26" i="21"/>
  <c r="N76" i="21"/>
  <c r="Y76" i="21"/>
  <c r="S75" i="21"/>
  <c r="AD75" i="21"/>
  <c r="Q75" i="21"/>
  <c r="AB75" i="21"/>
  <c r="O75" i="21"/>
  <c r="Z75" i="21"/>
  <c r="B25" i="21"/>
  <c r="T74" i="21"/>
  <c r="AE74" i="21"/>
  <c r="R74" i="21"/>
  <c r="AC74" i="21"/>
  <c r="P74" i="21"/>
  <c r="AA74" i="21"/>
  <c r="C24" i="21"/>
  <c r="S73" i="21"/>
  <c r="AD73" i="21"/>
  <c r="Q73" i="21"/>
  <c r="AB73" i="21"/>
  <c r="T72" i="21"/>
  <c r="AE72" i="21"/>
  <c r="R72" i="21"/>
  <c r="AC72" i="21"/>
  <c r="C22" i="21"/>
  <c r="S71" i="21"/>
  <c r="AD71" i="21"/>
  <c r="Q71" i="21"/>
  <c r="AB71" i="21"/>
  <c r="B21" i="21"/>
  <c r="M71" i="21"/>
  <c r="X71" i="21"/>
  <c r="T70" i="21"/>
  <c r="AE70" i="21"/>
  <c r="R70" i="21"/>
  <c r="AC70" i="21"/>
  <c r="C20" i="21"/>
  <c r="S69" i="21"/>
  <c r="AD69" i="21"/>
  <c r="Q69" i="21"/>
  <c r="AB69" i="21"/>
  <c r="T68" i="21"/>
  <c r="AE68" i="21"/>
  <c r="R68" i="21"/>
  <c r="AC68" i="21"/>
  <c r="P68" i="21"/>
  <c r="AA68" i="21"/>
  <c r="C18" i="21"/>
  <c r="N68" i="21"/>
  <c r="Y68" i="21"/>
  <c r="S67" i="21"/>
  <c r="AD67" i="21"/>
  <c r="Q67" i="21"/>
  <c r="AB67" i="21"/>
  <c r="O67" i="21"/>
  <c r="Z67" i="21"/>
  <c r="B17" i="21"/>
  <c r="T66" i="21"/>
  <c r="AE66" i="21"/>
  <c r="R66" i="21"/>
  <c r="AC66" i="21"/>
  <c r="P66" i="21"/>
  <c r="AA66" i="21"/>
  <c r="C16" i="21"/>
  <c r="S65" i="21"/>
  <c r="AD65" i="21"/>
  <c r="Q65" i="21"/>
  <c r="AB65" i="21"/>
  <c r="O65" i="21"/>
  <c r="Z65" i="21"/>
  <c r="B15" i="21"/>
  <c r="T64" i="21"/>
  <c r="AE64" i="21"/>
  <c r="R64" i="21"/>
  <c r="AC64" i="21"/>
  <c r="C14" i="21"/>
  <c r="S63" i="21"/>
  <c r="AD63" i="21"/>
  <c r="Q63" i="21"/>
  <c r="AB63" i="21"/>
  <c r="O63" i="21"/>
  <c r="Z63" i="21"/>
  <c r="B13" i="21"/>
  <c r="T62" i="21"/>
  <c r="AE62" i="21"/>
  <c r="R62" i="21"/>
  <c r="AC62" i="21"/>
  <c r="C12" i="21"/>
  <c r="S80" i="21"/>
  <c r="AD80" i="21"/>
  <c r="Q80" i="21"/>
  <c r="AB80" i="21"/>
  <c r="O80" i="21"/>
  <c r="Z80" i="21"/>
  <c r="B30" i="21"/>
  <c r="M80" i="21"/>
  <c r="X80" i="21"/>
  <c r="T79" i="21"/>
  <c r="AE79" i="21"/>
  <c r="R79" i="21"/>
  <c r="AC79" i="21"/>
  <c r="P79" i="21"/>
  <c r="AA79" i="21"/>
  <c r="C29" i="21"/>
  <c r="N79" i="21"/>
  <c r="Y79" i="21"/>
  <c r="S78" i="21"/>
  <c r="AD78" i="21"/>
  <c r="Q78" i="21"/>
  <c r="AB78" i="21"/>
  <c r="O78" i="21"/>
  <c r="Z78" i="21"/>
  <c r="B28" i="21"/>
  <c r="T77" i="21"/>
  <c r="AE77" i="21"/>
  <c r="R77" i="21"/>
  <c r="AC77" i="21"/>
  <c r="P77" i="21"/>
  <c r="AA77" i="21"/>
  <c r="C27" i="21"/>
  <c r="N77" i="21"/>
  <c r="Y77" i="21"/>
  <c r="S76" i="21"/>
  <c r="AD76" i="21"/>
  <c r="Q76" i="21"/>
  <c r="AB76" i="21"/>
  <c r="O76" i="21"/>
  <c r="Z76" i="21"/>
  <c r="B26" i="21"/>
  <c r="T75" i="21"/>
  <c r="AE75" i="21"/>
  <c r="R75" i="21"/>
  <c r="AC75" i="21"/>
  <c r="P75" i="21"/>
  <c r="AA75" i="21"/>
  <c r="C25" i="21"/>
  <c r="N75" i="21"/>
  <c r="Y75" i="21"/>
  <c r="S74" i="21"/>
  <c r="AD74" i="21"/>
  <c r="Q74" i="21"/>
  <c r="AB74" i="21"/>
  <c r="B24" i="21"/>
  <c r="T73" i="21"/>
  <c r="AE73" i="21"/>
  <c r="R73" i="21"/>
  <c r="AC73" i="21"/>
  <c r="S72" i="21"/>
  <c r="AD72" i="21"/>
  <c r="Q72" i="21"/>
  <c r="AB72" i="21"/>
  <c r="B22" i="21"/>
  <c r="M72" i="21"/>
  <c r="X72" i="21"/>
  <c r="T71" i="21"/>
  <c r="AE71" i="21"/>
  <c r="R71" i="21"/>
  <c r="AC71" i="21"/>
  <c r="C21" i="21"/>
  <c r="S70" i="21"/>
  <c r="AD70" i="21"/>
  <c r="Q70" i="21"/>
  <c r="AB70" i="21"/>
  <c r="O70" i="21"/>
  <c r="Z70" i="21"/>
  <c r="B20" i="21"/>
  <c r="T69" i="21"/>
  <c r="AE69" i="21"/>
  <c r="R69" i="21"/>
  <c r="AC69" i="21"/>
  <c r="S68" i="21"/>
  <c r="AD68" i="21"/>
  <c r="Q68" i="21"/>
  <c r="AB68" i="21"/>
  <c r="O68" i="21"/>
  <c r="Z68" i="21"/>
  <c r="B18" i="21"/>
  <c r="T67" i="21"/>
  <c r="AE67" i="21"/>
  <c r="R67" i="21"/>
  <c r="AC67" i="21"/>
  <c r="P67" i="21"/>
  <c r="AA67" i="21"/>
  <c r="C17" i="21"/>
  <c r="N67" i="21"/>
  <c r="Y67" i="21"/>
  <c r="S66" i="21"/>
  <c r="AD66" i="21"/>
  <c r="Q66" i="21"/>
  <c r="AB66" i="21"/>
  <c r="O66" i="21"/>
  <c r="Z66" i="21"/>
  <c r="B16" i="21"/>
  <c r="M66" i="21"/>
  <c r="X66" i="21"/>
  <c r="T65" i="21"/>
  <c r="AE65" i="21"/>
  <c r="R65" i="21"/>
  <c r="AC65" i="21"/>
  <c r="P65" i="21"/>
  <c r="AA65" i="21"/>
  <c r="C15" i="21"/>
  <c r="N65" i="21"/>
  <c r="Y65" i="21"/>
  <c r="S64" i="21"/>
  <c r="AD64" i="21"/>
  <c r="Q64" i="21"/>
  <c r="AB64" i="21"/>
  <c r="B14" i="21"/>
  <c r="M64" i="21"/>
  <c r="X64" i="21"/>
  <c r="T63" i="21"/>
  <c r="AE63" i="21"/>
  <c r="R63" i="21"/>
  <c r="AC63" i="21"/>
  <c r="P63" i="21"/>
  <c r="AA63" i="21"/>
  <c r="C13" i="21"/>
  <c r="N63" i="21"/>
  <c r="Y63" i="21"/>
  <c r="S62" i="21"/>
  <c r="AD62" i="21"/>
  <c r="Q62" i="21"/>
  <c r="AB62" i="21"/>
  <c r="B12" i="21"/>
  <c r="M62" i="21"/>
  <c r="X62" i="21"/>
  <c r="O99" i="21"/>
  <c r="Z99" i="21"/>
  <c r="Q23" i="44"/>
  <c r="U75" i="24"/>
  <c r="AF75" i="24"/>
  <c r="W25" i="23"/>
  <c r="M25" i="23"/>
  <c r="H231" i="21"/>
  <c r="H233" i="21"/>
  <c r="AI54" i="22"/>
  <c r="D231" i="21"/>
  <c r="D233" i="21"/>
  <c r="C42" i="25"/>
  <c r="E231" i="21"/>
  <c r="P136" i="21"/>
  <c r="AA136" i="21"/>
  <c r="B233" i="21"/>
  <c r="F231" i="21"/>
  <c r="C231" i="21"/>
  <c r="C233" i="21"/>
  <c r="I231" i="21"/>
  <c r="J230" i="21"/>
  <c r="G231" i="21"/>
  <c r="G232" i="21"/>
  <c r="B42" i="25"/>
  <c r="I42" i="25"/>
  <c r="V56" i="25"/>
  <c r="L56" i="25"/>
  <c r="W50" i="22"/>
  <c r="W79" i="22"/>
  <c r="F42" i="25"/>
  <c r="P51" i="25"/>
  <c r="Z51" i="25"/>
  <c r="R51" i="25"/>
  <c r="AB51" i="25"/>
  <c r="H42" i="25"/>
  <c r="G42" i="25"/>
  <c r="Q51" i="25"/>
  <c r="AA51" i="25"/>
  <c r="B16" i="25"/>
  <c r="L25" i="25"/>
  <c r="V25" i="25"/>
  <c r="G16" i="25"/>
  <c r="Q25" i="25"/>
  <c r="AA25" i="25"/>
  <c r="S94" i="21"/>
  <c r="AD94" i="21"/>
  <c r="J49" i="21"/>
  <c r="U99" i="21"/>
  <c r="AF99" i="21"/>
  <c r="N64" i="49"/>
  <c r="I30" i="28"/>
  <c r="H13" i="28"/>
  <c r="I26" i="28"/>
  <c r="J25" i="28"/>
  <c r="H25" i="28"/>
  <c r="I24" i="28"/>
  <c r="J23" i="28"/>
  <c r="H23" i="28"/>
  <c r="I21" i="28"/>
  <c r="J20" i="28"/>
  <c r="H20" i="28"/>
  <c r="I19" i="28"/>
  <c r="J16" i="28"/>
  <c r="I15" i="28"/>
  <c r="J14" i="28"/>
  <c r="H14" i="28"/>
  <c r="I13" i="28"/>
  <c r="J30" i="28"/>
  <c r="J26" i="28"/>
  <c r="H26" i="28"/>
  <c r="I25" i="28"/>
  <c r="J24" i="28"/>
  <c r="H24" i="28"/>
  <c r="I23" i="28"/>
  <c r="J21" i="28"/>
  <c r="H21" i="28"/>
  <c r="I20" i="28"/>
  <c r="J19" i="28"/>
  <c r="H19" i="28"/>
  <c r="J15" i="28"/>
  <c r="H15" i="28"/>
  <c r="I14" i="28"/>
  <c r="J13" i="28"/>
  <c r="N51" i="25"/>
  <c r="X51" i="25"/>
  <c r="D42" i="25"/>
  <c r="Q63" i="22"/>
  <c r="AC92" i="22"/>
  <c r="K34" i="22"/>
  <c r="W92" i="22"/>
  <c r="Q92" i="22"/>
  <c r="G18" i="50"/>
  <c r="H18" i="50"/>
  <c r="AC86" i="22"/>
  <c r="Q57" i="22"/>
  <c r="Q86" i="22"/>
  <c r="AC57" i="22"/>
  <c r="K28" i="22"/>
  <c r="AC88" i="22"/>
  <c r="Q59" i="22"/>
  <c r="Q88" i="22"/>
  <c r="AC59" i="22"/>
  <c r="W83" i="22"/>
  <c r="U48" i="24"/>
  <c r="AF48" i="24"/>
  <c r="M56" i="24"/>
  <c r="X56" i="24"/>
  <c r="AH107" i="26"/>
  <c r="AH110" i="26"/>
  <c r="Z110" i="26"/>
  <c r="J41" i="24"/>
  <c r="N50" i="24"/>
  <c r="Y50" i="24"/>
  <c r="Q87" i="22"/>
  <c r="Q58" i="22"/>
  <c r="AC87" i="22"/>
  <c r="AC58" i="22"/>
  <c r="K32" i="22"/>
  <c r="AC90" i="22"/>
  <c r="AC61" i="22"/>
  <c r="Q90" i="22"/>
  <c r="Q61" i="22"/>
  <c r="AC89" i="22"/>
  <c r="AC60" i="22"/>
  <c r="Q89" i="22"/>
  <c r="Q60" i="22"/>
  <c r="K31" i="22"/>
  <c r="G14" i="50"/>
  <c r="E22" i="21"/>
  <c r="G11" i="50"/>
  <c r="J77" i="53"/>
  <c r="G17" i="50"/>
  <c r="AI83" i="22"/>
  <c r="S52" i="45"/>
  <c r="Q76" i="22"/>
  <c r="K18" i="22"/>
  <c r="AC76" i="22"/>
  <c r="Q47" i="22"/>
  <c r="AC47" i="22"/>
  <c r="F35" i="45"/>
  <c r="F36" i="45"/>
  <c r="H9" i="42"/>
  <c r="E14" i="21"/>
  <c r="P64" i="21"/>
  <c r="AA64" i="21"/>
  <c r="N64" i="21"/>
  <c r="Y64" i="21"/>
  <c r="C119" i="44"/>
  <c r="E118" i="44"/>
  <c r="D24" i="44"/>
  <c r="N98" i="21"/>
  <c r="Y98" i="21"/>
  <c r="D15" i="25"/>
  <c r="N24" i="25"/>
  <c r="X24" i="25"/>
  <c r="Q44" i="22"/>
  <c r="AC44" i="22"/>
  <c r="K15" i="22"/>
  <c r="Z38" i="27"/>
  <c r="AE38" i="27"/>
  <c r="AE20" i="27"/>
  <c r="Z26" i="27"/>
  <c r="AE26" i="27"/>
  <c r="X14" i="27"/>
  <c r="AE46" i="27"/>
  <c r="Z59" i="27"/>
  <c r="AE59" i="27"/>
  <c r="Z90" i="27"/>
  <c r="AE90" i="27"/>
  <c r="AE93" i="27"/>
  <c r="Z105" i="27"/>
  <c r="J27" i="21"/>
  <c r="U77" i="21"/>
  <c r="AF77" i="21"/>
  <c r="B23" i="33"/>
  <c r="K98" i="26"/>
  <c r="N98" i="26"/>
  <c r="Z98" i="26"/>
  <c r="N80" i="21"/>
  <c r="Y80" i="21"/>
  <c r="J30" i="21"/>
  <c r="U80" i="21"/>
  <c r="AF80" i="21"/>
  <c r="Z92" i="26"/>
  <c r="Z83" i="26"/>
  <c r="AE83" i="26"/>
  <c r="AE92" i="26"/>
  <c r="AE13" i="26"/>
  <c r="W59" i="22"/>
  <c r="AI59" i="22"/>
  <c r="W88" i="22"/>
  <c r="AI88" i="22"/>
  <c r="T94" i="21"/>
  <c r="AE94" i="21"/>
  <c r="Q94" i="21"/>
  <c r="AB94" i="21"/>
  <c r="G8" i="42"/>
  <c r="G13" i="42"/>
  <c r="E68" i="44"/>
  <c r="C69" i="44"/>
  <c r="F8" i="42"/>
  <c r="I10" i="43"/>
  <c r="J48" i="21"/>
  <c r="U98" i="21" s="1"/>
  <c r="AF98" i="21" s="1"/>
  <c r="H19" i="50"/>
  <c r="W42" i="22"/>
  <c r="AI42" i="22"/>
  <c r="W71" i="22"/>
  <c r="AI71" i="22"/>
  <c r="W48" i="22"/>
  <c r="AI77" i="22"/>
  <c r="AI48" i="22"/>
  <c r="W77" i="22"/>
  <c r="Z43" i="26"/>
  <c r="W80" i="22"/>
  <c r="AI80" i="22"/>
  <c r="W51" i="22"/>
  <c r="AI51" i="22"/>
  <c r="AI87" i="22"/>
  <c r="W58" i="22"/>
  <c r="W87" i="22"/>
  <c r="AI58" i="22"/>
  <c r="AI62" i="22"/>
  <c r="AI91" i="22"/>
  <c r="W62" i="22"/>
  <c r="W91" i="22"/>
  <c r="N66" i="21"/>
  <c r="Y66" i="21"/>
  <c r="J16" i="21"/>
  <c r="AI82" i="22"/>
  <c r="W82" i="22"/>
  <c r="AI53" i="22"/>
  <c r="W53" i="22"/>
  <c r="M32" i="24"/>
  <c r="X32" i="24"/>
  <c r="C141" i="44"/>
  <c r="E140" i="44"/>
  <c r="P84" i="21"/>
  <c r="AA84" i="21"/>
  <c r="H8" i="42"/>
  <c r="E12" i="21"/>
  <c r="N46" i="26"/>
  <c r="N110" i="27"/>
  <c r="X110" i="27"/>
  <c r="X108" i="27"/>
  <c r="P70" i="21"/>
  <c r="AA70" i="21"/>
  <c r="C43" i="21"/>
  <c r="AE50" i="26"/>
  <c r="J260" i="80"/>
  <c r="O72" i="21"/>
  <c r="Z72" i="21"/>
  <c r="X46" i="26"/>
  <c r="N82" i="21"/>
  <c r="Y82" i="21"/>
  <c r="C34" i="21"/>
  <c r="N84" i="21"/>
  <c r="Y84" i="21"/>
  <c r="O25" i="25"/>
  <c r="Y25" i="25"/>
  <c r="E16" i="25"/>
  <c r="Z94" i="26"/>
  <c r="Z96" i="26"/>
  <c r="AI63" i="22"/>
  <c r="O73" i="21"/>
  <c r="Z73" i="21"/>
  <c r="O64" i="21"/>
  <c r="Z64" i="21"/>
  <c r="J32" i="21"/>
  <c r="V72" i="26"/>
  <c r="V110" i="27"/>
  <c r="V108" i="27"/>
  <c r="V46" i="26"/>
  <c r="O74" i="21"/>
  <c r="Z74" i="21"/>
  <c r="O89" i="21"/>
  <c r="Z89" i="21"/>
  <c r="Z22" i="26"/>
  <c r="H30" i="28"/>
  <c r="E233" i="21"/>
  <c r="C19" i="21"/>
  <c r="C23" i="21"/>
  <c r="J102" i="21"/>
  <c r="B19" i="21"/>
  <c r="M69" i="21"/>
  <c r="X69" i="21"/>
  <c r="M70" i="21"/>
  <c r="X70" i="21"/>
  <c r="B23" i="21"/>
  <c r="M74" i="21"/>
  <c r="X74" i="21"/>
  <c r="B31" i="21"/>
  <c r="J24" i="21"/>
  <c r="U74" i="21"/>
  <c r="AF74" i="21"/>
  <c r="J28" i="21"/>
  <c r="U78" i="21"/>
  <c r="AF78" i="21"/>
  <c r="M78" i="21"/>
  <c r="X78" i="21"/>
  <c r="M63" i="21"/>
  <c r="X63" i="21"/>
  <c r="J13" i="21"/>
  <c r="U63" i="21"/>
  <c r="AF63" i="21"/>
  <c r="M67" i="21"/>
  <c r="X67" i="21"/>
  <c r="J17" i="21"/>
  <c r="U67" i="21"/>
  <c r="AF67" i="21"/>
  <c r="C31" i="21"/>
  <c r="N74" i="21"/>
  <c r="Y74" i="21"/>
  <c r="M75" i="21"/>
  <c r="X75" i="21"/>
  <c r="J25" i="21"/>
  <c r="U75" i="21"/>
  <c r="AF75" i="21"/>
  <c r="M79" i="21"/>
  <c r="X79" i="21"/>
  <c r="J29" i="21"/>
  <c r="U79" i="21"/>
  <c r="AF79" i="21"/>
  <c r="M82" i="21"/>
  <c r="X82" i="21"/>
  <c r="B36" i="21"/>
  <c r="M136" i="21"/>
  <c r="X136" i="21"/>
  <c r="X86" i="21"/>
  <c r="M90" i="21"/>
  <c r="X90" i="21"/>
  <c r="J40" i="21"/>
  <c r="U90" i="21"/>
  <c r="AF90" i="21"/>
  <c r="E102" i="21"/>
  <c r="P102" i="21"/>
  <c r="AA102" i="21" s="1"/>
  <c r="P97" i="21"/>
  <c r="AA97" i="21"/>
  <c r="I102" i="21"/>
  <c r="T97" i="21"/>
  <c r="AE97" i="21"/>
  <c r="J50" i="21"/>
  <c r="U100" i="21"/>
  <c r="AF100" i="21"/>
  <c r="M100" i="21"/>
  <c r="X100" i="21"/>
  <c r="M89" i="21"/>
  <c r="X89" i="21"/>
  <c r="B43" i="21"/>
  <c r="M93" i="21"/>
  <c r="X93" i="21"/>
  <c r="N92" i="21"/>
  <c r="Y92" i="21"/>
  <c r="E104" i="21"/>
  <c r="D102" i="21"/>
  <c r="O97" i="21"/>
  <c r="Z97" i="21"/>
  <c r="H102" i="21"/>
  <c r="S102" i="21"/>
  <c r="AD102" i="21"/>
  <c r="S97" i="21"/>
  <c r="AD97" i="21"/>
  <c r="M68" i="21"/>
  <c r="X68" i="21"/>
  <c r="J18" i="21"/>
  <c r="U68" i="21"/>
  <c r="AF68" i="21"/>
  <c r="M76" i="21"/>
  <c r="X76" i="21"/>
  <c r="J26" i="21"/>
  <c r="U76" i="21"/>
  <c r="AF76" i="21"/>
  <c r="M65" i="21"/>
  <c r="X65" i="21"/>
  <c r="J15" i="21"/>
  <c r="U65" i="21"/>
  <c r="AF65" i="21"/>
  <c r="N83" i="21"/>
  <c r="Y83" i="21"/>
  <c r="J42" i="21"/>
  <c r="U92" i="21"/>
  <c r="AF92" i="21"/>
  <c r="M92" i="21"/>
  <c r="X92" i="21"/>
  <c r="C47" i="21"/>
  <c r="C102" i="21"/>
  <c r="C104" i="21"/>
  <c r="G102" i="21"/>
  <c r="R97" i="21"/>
  <c r="AC97" i="21"/>
  <c r="M83" i="21"/>
  <c r="X83" i="21"/>
  <c r="J33" i="21"/>
  <c r="U83" i="21"/>
  <c r="AF83" i="21"/>
  <c r="C36" i="21"/>
  <c r="Y86" i="21"/>
  <c r="B102" i="21"/>
  <c r="B104" i="21"/>
  <c r="B47" i="21"/>
  <c r="F102" i="21"/>
  <c r="Q97" i="21"/>
  <c r="AB97" i="21"/>
  <c r="M101" i="21"/>
  <c r="X101" i="21"/>
  <c r="J51" i="21"/>
  <c r="U101" i="21"/>
  <c r="AF101" i="21"/>
  <c r="S136" i="21"/>
  <c r="AD136" i="21"/>
  <c r="X25" i="23"/>
  <c r="N25" i="23"/>
  <c r="E15" i="23"/>
  <c r="O136" i="21"/>
  <c r="Z136" i="21"/>
  <c r="N136" i="21"/>
  <c r="Y136" i="21"/>
  <c r="J231" i="21"/>
  <c r="U136" i="21"/>
  <c r="AF136" i="21"/>
  <c r="R136" i="21"/>
  <c r="AC136" i="21"/>
  <c r="G233" i="21"/>
  <c r="T136" i="21"/>
  <c r="AE136" i="21"/>
  <c r="I233" i="21"/>
  <c r="Q136" i="21"/>
  <c r="AB136" i="21"/>
  <c r="F233" i="21"/>
  <c r="H104" i="21"/>
  <c r="O62" i="21"/>
  <c r="Z62" i="21"/>
  <c r="O102" i="21"/>
  <c r="Z102" i="21"/>
  <c r="W63" i="22"/>
  <c r="AI92" i="22"/>
  <c r="W86" i="22"/>
  <c r="AI57" i="22"/>
  <c r="W57" i="22"/>
  <c r="AI86" i="22"/>
  <c r="M57" i="24"/>
  <c r="X57" i="24"/>
  <c r="U50" i="24"/>
  <c r="AF50" i="24"/>
  <c r="W89" i="22"/>
  <c r="AI89" i="22"/>
  <c r="AI60" i="22"/>
  <c r="W60" i="22"/>
  <c r="W90" i="22"/>
  <c r="AI61" i="22"/>
  <c r="AI90" i="22"/>
  <c r="W61" i="22"/>
  <c r="H17" i="50"/>
  <c r="AI47" i="22"/>
  <c r="W47" i="22"/>
  <c r="W76" i="22"/>
  <c r="AI76" i="22"/>
  <c r="F13" i="42"/>
  <c r="I15" i="43"/>
  <c r="N91" i="21"/>
  <c r="Y91" i="21"/>
  <c r="D16" i="25"/>
  <c r="N25" i="25"/>
  <c r="X25" i="25"/>
  <c r="AI73" i="22"/>
  <c r="W44" i="22"/>
  <c r="AI44" i="22"/>
  <c r="AE105" i="27"/>
  <c r="Z106" i="27"/>
  <c r="AE106" i="27"/>
  <c r="J31" i="21"/>
  <c r="U81" i="21"/>
  <c r="AF81" i="21"/>
  <c r="AE94" i="26"/>
  <c r="D104" i="21"/>
  <c r="U66" i="21"/>
  <c r="AF66" i="21"/>
  <c r="N71" i="21"/>
  <c r="Y71" i="21"/>
  <c r="AE43" i="26"/>
  <c r="AE46" i="26"/>
  <c r="N70" i="21"/>
  <c r="Y70" i="21"/>
  <c r="J20" i="21"/>
  <c r="E41" i="21"/>
  <c r="AE70" i="26"/>
  <c r="E19" i="21"/>
  <c r="P62" i="21"/>
  <c r="AA62" i="21"/>
  <c r="H13" i="42"/>
  <c r="C35" i="21"/>
  <c r="N81" i="21"/>
  <c r="Y81" i="21"/>
  <c r="O71" i="21"/>
  <c r="Z71" i="21"/>
  <c r="O69" i="21"/>
  <c r="Z69" i="21"/>
  <c r="J14" i="21"/>
  <c r="AE22" i="26"/>
  <c r="AE40" i="26"/>
  <c r="Z40" i="26"/>
  <c r="O82" i="21"/>
  <c r="Z82" i="21"/>
  <c r="Q102" i="21"/>
  <c r="AB102" i="21"/>
  <c r="F104" i="21"/>
  <c r="T102" i="21"/>
  <c r="AE102" i="21"/>
  <c r="I104" i="21"/>
  <c r="B35" i="21"/>
  <c r="M81" i="21"/>
  <c r="X81" i="21"/>
  <c r="M73" i="21"/>
  <c r="X73" i="21"/>
  <c r="M97" i="21"/>
  <c r="X97" i="21"/>
  <c r="B52" i="21"/>
  <c r="M102" i="21"/>
  <c r="X102" i="21"/>
  <c r="J47" i="21"/>
  <c r="R102" i="21"/>
  <c r="AC102" i="21"/>
  <c r="G104" i="21"/>
  <c r="N97" i="21"/>
  <c r="Y97" i="21"/>
  <c r="C52" i="21"/>
  <c r="N102" i="21"/>
  <c r="Y102" i="21"/>
  <c r="U82" i="21"/>
  <c r="AF82" i="21"/>
  <c r="O25" i="23"/>
  <c r="Y25" i="23"/>
  <c r="F15" i="23"/>
  <c r="J233" i="21"/>
  <c r="S104" i="21"/>
  <c r="AD104" i="21"/>
  <c r="N72" i="21"/>
  <c r="Y72" i="21"/>
  <c r="J12" i="21"/>
  <c r="U62" i="21"/>
  <c r="AF62" i="21"/>
  <c r="N89" i="21"/>
  <c r="Y89" i="21"/>
  <c r="N62" i="21"/>
  <c r="Y62" i="21"/>
  <c r="U70" i="21"/>
  <c r="AF70" i="21"/>
  <c r="N73" i="21"/>
  <c r="Y73" i="21"/>
  <c r="J104" i="21"/>
  <c r="C37" i="21"/>
  <c r="O93" i="21"/>
  <c r="Z93" i="21"/>
  <c r="E39" i="21"/>
  <c r="P69" i="21"/>
  <c r="AA69" i="21"/>
  <c r="P91" i="21"/>
  <c r="AA91" i="21"/>
  <c r="J41" i="21"/>
  <c r="N85" i="21"/>
  <c r="Y85" i="21"/>
  <c r="N87" i="21"/>
  <c r="U64" i="21"/>
  <c r="AF64" i="21"/>
  <c r="O84" i="21"/>
  <c r="Z84" i="21"/>
  <c r="J34" i="21"/>
  <c r="Z46" i="26"/>
  <c r="Z72" i="26"/>
  <c r="Z110" i="27"/>
  <c r="AE72" i="26"/>
  <c r="AE98" i="26"/>
  <c r="AE96" i="26"/>
  <c r="AE110" i="27"/>
  <c r="T104" i="21"/>
  <c r="AE104" i="21"/>
  <c r="Q104" i="21"/>
  <c r="AB104" i="21"/>
  <c r="R104" i="21"/>
  <c r="AC104" i="21"/>
  <c r="U97" i="21"/>
  <c r="AF97" i="21"/>
  <c r="J52" i="21"/>
  <c r="U102" i="21" s="1"/>
  <c r="AF102" i="21" s="1"/>
  <c r="B37" i="21"/>
  <c r="M85" i="21"/>
  <c r="X85" i="21"/>
  <c r="G15" i="23"/>
  <c r="P25" i="23"/>
  <c r="Z25" i="23"/>
  <c r="N69" i="21"/>
  <c r="Y69" i="21"/>
  <c r="N93" i="21"/>
  <c r="Y93" i="21"/>
  <c r="J19" i="21"/>
  <c r="C44" i="21"/>
  <c r="U91" i="21"/>
  <c r="AF91" i="21"/>
  <c r="E43" i="21"/>
  <c r="P89" i="21"/>
  <c r="AA89" i="21"/>
  <c r="J39" i="21"/>
  <c r="U84" i="21"/>
  <c r="AF84" i="21"/>
  <c r="O85" i="21"/>
  <c r="Z85" i="21"/>
  <c r="J35" i="21"/>
  <c r="M87" i="21"/>
  <c r="X87" i="21"/>
  <c r="B44" i="21"/>
  <c r="Q25" i="23"/>
  <c r="AA25" i="23"/>
  <c r="H15" i="23"/>
  <c r="Y87" i="21"/>
  <c r="U69" i="21"/>
  <c r="AF69" i="21"/>
  <c r="N94" i="21"/>
  <c r="Y94" i="21"/>
  <c r="U89" i="21"/>
  <c r="AF89" i="21"/>
  <c r="J43" i="21"/>
  <c r="P93" i="21"/>
  <c r="AA93" i="21"/>
  <c r="O87" i="21"/>
  <c r="Z87" i="21"/>
  <c r="U85" i="21"/>
  <c r="AF85" i="21"/>
  <c r="M94" i="21"/>
  <c r="X94" i="21"/>
  <c r="B54" i="21"/>
  <c r="M104" i="21"/>
  <c r="X104" i="21"/>
  <c r="I15" i="23"/>
  <c r="L30" i="23"/>
  <c r="R25" i="23"/>
  <c r="AB25" i="23"/>
  <c r="C54" i="21"/>
  <c r="N104" i="21"/>
  <c r="Y104" i="21"/>
  <c r="U93" i="21"/>
  <c r="AF93" i="21"/>
  <c r="O94" i="21"/>
  <c r="Z94" i="21"/>
  <c r="O104" i="21"/>
  <c r="Z104" i="21"/>
  <c r="AC25" i="23"/>
  <c r="S25" i="23"/>
  <c r="J11" i="81"/>
  <c r="A3" i="89"/>
  <c r="D46" i="83"/>
  <c r="D22" i="83"/>
  <c r="A3" i="26"/>
  <c r="A3" i="36"/>
  <c r="A3" i="44"/>
  <c r="A3" i="52"/>
  <c r="A3" i="60"/>
  <c r="A3" i="68"/>
  <c r="A3" i="76"/>
  <c r="A3" i="21"/>
  <c r="A3" i="27"/>
  <c r="D13" i="27"/>
  <c r="A3" i="29"/>
  <c r="A3" i="37"/>
  <c r="A3" i="45"/>
  <c r="A3" i="53"/>
  <c r="A3" i="61"/>
  <c r="A3" i="71"/>
  <c r="A3" i="79"/>
  <c r="A3" i="3"/>
  <c r="D32" i="83"/>
  <c r="D18" i="83"/>
  <c r="A3" i="12"/>
  <c r="A3" i="28"/>
  <c r="A3" i="38"/>
  <c r="A3" i="46"/>
  <c r="A3" i="54"/>
  <c r="A3" i="62"/>
  <c r="A3" i="70"/>
  <c r="A3" i="78"/>
  <c r="A3" i="31"/>
  <c r="A3" i="39"/>
  <c r="A3" i="47"/>
  <c r="A3" i="55"/>
  <c r="A3" i="63"/>
  <c r="A3" i="73"/>
  <c r="A3" i="81"/>
  <c r="A3" i="4"/>
  <c r="A3" i="83"/>
  <c r="A3" i="22"/>
  <c r="A3" i="40"/>
  <c r="A3" i="56"/>
  <c r="A3" i="72"/>
  <c r="A3" i="23"/>
  <c r="A3" i="33"/>
  <c r="A3" i="49"/>
  <c r="A3" i="65"/>
  <c r="C3" i="70"/>
  <c r="D10" i="83"/>
  <c r="A3" i="24"/>
  <c r="A3" i="42"/>
  <c r="A3" i="58"/>
  <c r="A3" i="74"/>
  <c r="A3" i="25"/>
  <c r="A3" i="35"/>
  <c r="A3" i="51"/>
  <c r="A3" i="67"/>
  <c r="A3" i="86"/>
  <c r="A3" i="34"/>
  <c r="A3" i="66"/>
  <c r="A3" i="59"/>
  <c r="A3" i="48"/>
  <c r="A3" i="80"/>
  <c r="A3" i="41"/>
  <c r="A3" i="75"/>
  <c r="A3" i="43"/>
  <c r="A3" i="50"/>
  <c r="A3" i="88"/>
  <c r="A3" i="32"/>
  <c r="H247" i="39"/>
  <c r="I247" i="39"/>
  <c r="I248" i="39"/>
  <c r="I250" i="39"/>
  <c r="N15" i="27"/>
  <c r="H15" i="27"/>
  <c r="F7" i="83"/>
  <c r="K7" i="83"/>
  <c r="G7" i="83"/>
  <c r="H7" i="83"/>
  <c r="I7" i="83"/>
  <c r="J7" i="83"/>
  <c r="E7" i="83"/>
  <c r="L7" i="83"/>
  <c r="E135" i="21"/>
  <c r="A8" i="21"/>
  <c r="A58" i="21"/>
  <c r="D131" i="21"/>
  <c r="O131" i="21"/>
  <c r="Z131" i="21"/>
  <c r="D135" i="21"/>
  <c r="I123" i="21"/>
  <c r="T123" i="21"/>
  <c r="AE123" i="21"/>
  <c r="J120" i="21"/>
  <c r="U120" i="21"/>
  <c r="AF120" i="21"/>
  <c r="G131" i="21"/>
  <c r="R131" i="21"/>
  <c r="AC131" i="21"/>
  <c r="H142" i="21"/>
  <c r="S142" i="21"/>
  <c r="AD142" i="21"/>
  <c r="I142" i="21"/>
  <c r="T142" i="21"/>
  <c r="AE142" i="21"/>
  <c r="E143" i="21"/>
  <c r="E141" i="21"/>
  <c r="P141" i="21"/>
  <c r="AA141" i="21"/>
  <c r="E140" i="21"/>
  <c r="P140" i="21"/>
  <c r="AA140" i="21"/>
  <c r="I139" i="21"/>
  <c r="T139" i="21"/>
  <c r="AE139" i="21"/>
  <c r="E139" i="21"/>
  <c r="P139" i="21"/>
  <c r="AA139" i="21"/>
  <c r="E134" i="21"/>
  <c r="P134" i="21"/>
  <c r="AA134" i="21"/>
  <c r="E133" i="21"/>
  <c r="P133" i="21"/>
  <c r="AA133" i="21"/>
  <c r="I132" i="21"/>
  <c r="T132" i="21"/>
  <c r="AE132" i="21"/>
  <c r="E130" i="21"/>
  <c r="P130" i="21"/>
  <c r="AA130" i="21"/>
  <c r="E129" i="21"/>
  <c r="P129" i="21"/>
  <c r="AA129" i="21"/>
  <c r="E128" i="21"/>
  <c r="P128" i="21"/>
  <c r="AA128" i="21"/>
  <c r="D127" i="21"/>
  <c r="O127" i="21"/>
  <c r="Z127" i="21"/>
  <c r="C126" i="21"/>
  <c r="N126" i="21"/>
  <c r="Y126" i="21"/>
  <c r="C125" i="21"/>
  <c r="N125" i="21"/>
  <c r="Y125" i="21"/>
  <c r="G124" i="21"/>
  <c r="R124" i="21"/>
  <c r="AC124" i="21"/>
  <c r="C124" i="21"/>
  <c r="N124" i="21"/>
  <c r="Y124" i="21"/>
  <c r="E120" i="21"/>
  <c r="P120" i="21"/>
  <c r="AA120" i="21"/>
  <c r="H118" i="21"/>
  <c r="S118" i="21"/>
  <c r="AD118" i="21"/>
  <c r="D117" i="21"/>
  <c r="O117" i="21"/>
  <c r="Z117" i="21"/>
  <c r="J121" i="21"/>
  <c r="C123" i="21"/>
  <c r="N123" i="21"/>
  <c r="Y123" i="21"/>
  <c r="B123" i="21"/>
  <c r="M123" i="21"/>
  <c r="X123" i="21"/>
  <c r="H135" i="21"/>
  <c r="C120" i="21"/>
  <c r="N120" i="21"/>
  <c r="Y120" i="21"/>
  <c r="F131" i="21"/>
  <c r="Q131" i="21"/>
  <c r="AB131" i="21"/>
  <c r="D123" i="21"/>
  <c r="O123" i="21"/>
  <c r="Z123" i="21"/>
  <c r="B142" i="21"/>
  <c r="M142" i="21"/>
  <c r="X142" i="21"/>
  <c r="C142" i="21"/>
  <c r="N142" i="21"/>
  <c r="Y142" i="21"/>
  <c r="C143" i="21"/>
  <c r="G141" i="21"/>
  <c r="R141" i="21"/>
  <c r="AC141" i="21"/>
  <c r="C141" i="21"/>
  <c r="N141" i="21"/>
  <c r="Y141" i="21"/>
  <c r="G140" i="21"/>
  <c r="R140" i="21"/>
  <c r="AC140" i="21"/>
  <c r="C139" i="21"/>
  <c r="N139" i="21"/>
  <c r="Y139" i="21"/>
  <c r="G134" i="21"/>
  <c r="R134" i="21"/>
  <c r="AC134" i="21"/>
  <c r="C134" i="21"/>
  <c r="N134" i="21"/>
  <c r="Y134" i="21"/>
  <c r="G133" i="21"/>
  <c r="R133" i="21"/>
  <c r="AC133" i="21"/>
  <c r="G130" i="21"/>
  <c r="R130" i="21"/>
  <c r="AC130" i="21"/>
  <c r="G129" i="21"/>
  <c r="R129" i="21"/>
  <c r="AC129" i="21"/>
  <c r="G128" i="21"/>
  <c r="R128" i="21"/>
  <c r="AC128" i="21"/>
  <c r="F127" i="21"/>
  <c r="Q127" i="21"/>
  <c r="AB127" i="21"/>
  <c r="E126" i="21"/>
  <c r="P126" i="21"/>
  <c r="AA126" i="21"/>
  <c r="E125" i="21"/>
  <c r="P125" i="21"/>
  <c r="AA125" i="21"/>
  <c r="E124" i="21"/>
  <c r="P124" i="21"/>
  <c r="AA124" i="21"/>
  <c r="E122" i="21"/>
  <c r="D121" i="21"/>
  <c r="O121" i="21"/>
  <c r="Z121" i="21"/>
  <c r="G120" i="21"/>
  <c r="R120" i="21"/>
  <c r="AC120" i="21"/>
  <c r="J117" i="21"/>
  <c r="U117" i="21"/>
  <c r="AF117" i="21"/>
  <c r="F117" i="21"/>
  <c r="Q117" i="21"/>
  <c r="AB117" i="21"/>
  <c r="C135" i="21"/>
  <c r="C131" i="21"/>
  <c r="N131" i="21"/>
  <c r="Y131" i="21"/>
  <c r="E131" i="21"/>
  <c r="P131" i="21"/>
  <c r="AA131" i="21"/>
  <c r="E142" i="21"/>
  <c r="P142" i="21"/>
  <c r="AA142" i="21"/>
  <c r="I141" i="21"/>
  <c r="T141" i="21"/>
  <c r="AE141" i="21"/>
  <c r="I140" i="21"/>
  <c r="T140" i="21"/>
  <c r="AE140" i="21"/>
  <c r="I134" i="21"/>
  <c r="T134" i="21"/>
  <c r="AE134" i="21"/>
  <c r="I133" i="21"/>
  <c r="T133" i="21"/>
  <c r="AE133" i="21"/>
  <c r="E132" i="21"/>
  <c r="P132" i="21"/>
  <c r="AA132" i="21"/>
  <c r="I129" i="21"/>
  <c r="T129" i="21"/>
  <c r="AE129" i="21"/>
  <c r="H127" i="21"/>
  <c r="S127" i="21"/>
  <c r="AD127" i="21"/>
  <c r="G125" i="21"/>
  <c r="R125" i="21"/>
  <c r="AC125" i="21"/>
  <c r="C122" i="21"/>
  <c r="N122" i="21"/>
  <c r="Y122" i="21"/>
  <c r="I120" i="21"/>
  <c r="T120" i="21"/>
  <c r="AE120" i="21"/>
  <c r="D118" i="21"/>
  <c r="O118" i="21"/>
  <c r="Z118" i="21"/>
  <c r="G116" i="21"/>
  <c r="R116" i="21"/>
  <c r="AC116" i="21"/>
  <c r="I115" i="21"/>
  <c r="T115" i="21"/>
  <c r="AE115" i="21"/>
  <c r="H114" i="21"/>
  <c r="S114" i="21"/>
  <c r="AD114" i="21"/>
  <c r="H112" i="21"/>
  <c r="S112" i="21"/>
  <c r="AD112" i="21"/>
  <c r="D112" i="21"/>
  <c r="O112" i="21"/>
  <c r="Z112" i="21"/>
  <c r="F143" i="21"/>
  <c r="J140" i="21"/>
  <c r="U140" i="21"/>
  <c r="AF140" i="21"/>
  <c r="F140" i="21"/>
  <c r="Q140" i="21"/>
  <c r="AB140" i="21"/>
  <c r="J132" i="21"/>
  <c r="U132" i="21"/>
  <c r="AF132" i="21"/>
  <c r="F132" i="21"/>
  <c r="Q132" i="21"/>
  <c r="AB132" i="21"/>
  <c r="J130" i="21"/>
  <c r="U130" i="21"/>
  <c r="AF130" i="21"/>
  <c r="F130" i="21"/>
  <c r="Q130" i="21"/>
  <c r="AB130" i="21"/>
  <c r="J128" i="21"/>
  <c r="U128" i="21"/>
  <c r="AF128" i="21"/>
  <c r="F128" i="21"/>
  <c r="Q128" i="21"/>
  <c r="AB128" i="21"/>
  <c r="E127" i="21"/>
  <c r="P127" i="21"/>
  <c r="AA127" i="21"/>
  <c r="D126" i="21"/>
  <c r="O126" i="21"/>
  <c r="Z126" i="21"/>
  <c r="H125" i="21"/>
  <c r="S125" i="21"/>
  <c r="AD125" i="21"/>
  <c r="B135" i="21"/>
  <c r="I131" i="21"/>
  <c r="T131" i="21"/>
  <c r="AE131" i="21"/>
  <c r="J127" i="21"/>
  <c r="U127" i="21"/>
  <c r="AF127" i="21"/>
  <c r="F142" i="21"/>
  <c r="Q142" i="21"/>
  <c r="AB142" i="21"/>
  <c r="C140" i="21"/>
  <c r="N140" i="21"/>
  <c r="Y140" i="21"/>
  <c r="C133" i="21"/>
  <c r="N133" i="21"/>
  <c r="Y133" i="21"/>
  <c r="C132" i="21"/>
  <c r="N132" i="21"/>
  <c r="Y132" i="21"/>
  <c r="C129" i="21"/>
  <c r="N129" i="21"/>
  <c r="Y129" i="21"/>
  <c r="I126" i="21"/>
  <c r="T126" i="21"/>
  <c r="AE126" i="21"/>
  <c r="I124" i="21"/>
  <c r="T124" i="21"/>
  <c r="AE124" i="21"/>
  <c r="I122" i="21"/>
  <c r="T122" i="21"/>
  <c r="AE122" i="21"/>
  <c r="H121" i="21"/>
  <c r="S121" i="21"/>
  <c r="AD121" i="21"/>
  <c r="J118" i="21"/>
  <c r="U118" i="21"/>
  <c r="AF118" i="21"/>
  <c r="C116" i="21"/>
  <c r="N116" i="21"/>
  <c r="Y116" i="21"/>
  <c r="C115" i="21"/>
  <c r="N115" i="21"/>
  <c r="Y115" i="21"/>
  <c r="B143" i="21"/>
  <c r="B134" i="21"/>
  <c r="M134" i="21"/>
  <c r="X134" i="21"/>
  <c r="B129" i="21"/>
  <c r="M129" i="21"/>
  <c r="X129" i="21"/>
  <c r="B125" i="21"/>
  <c r="M125" i="21"/>
  <c r="X125" i="21"/>
  <c r="B118" i="21"/>
  <c r="M118" i="21"/>
  <c r="X118" i="21"/>
  <c r="B114" i="21"/>
  <c r="M114" i="21"/>
  <c r="X114" i="21"/>
  <c r="D143" i="21"/>
  <c r="D141" i="21"/>
  <c r="O141" i="21"/>
  <c r="Z141" i="21"/>
  <c r="H140" i="21"/>
  <c r="S140" i="21"/>
  <c r="AD140" i="21"/>
  <c r="D139" i="21"/>
  <c r="O139" i="21"/>
  <c r="Z139" i="21"/>
  <c r="D134" i="21"/>
  <c r="O134" i="21"/>
  <c r="Z134" i="21"/>
  <c r="D133" i="21"/>
  <c r="O133" i="21"/>
  <c r="Z133" i="21"/>
  <c r="H132" i="21"/>
  <c r="S132" i="21"/>
  <c r="AD132" i="21"/>
  <c r="H130" i="21"/>
  <c r="S130" i="21"/>
  <c r="AD130" i="21"/>
  <c r="D129" i="21"/>
  <c r="O129" i="21"/>
  <c r="Z129" i="21"/>
  <c r="H128" i="21"/>
  <c r="S128" i="21"/>
  <c r="AD128" i="21"/>
  <c r="G127" i="21"/>
  <c r="R127" i="21"/>
  <c r="AC127" i="21"/>
  <c r="F126" i="21"/>
  <c r="Q126" i="21"/>
  <c r="AB126" i="21"/>
  <c r="F123" i="21"/>
  <c r="Q123" i="21"/>
  <c r="AB123" i="21"/>
  <c r="I130" i="21"/>
  <c r="T130" i="21"/>
  <c r="AE130" i="21"/>
  <c r="G126" i="21"/>
  <c r="R126" i="21"/>
  <c r="AC126" i="21"/>
  <c r="G122" i="21"/>
  <c r="R122" i="21"/>
  <c r="AC122" i="21"/>
  <c r="H117" i="21"/>
  <c r="S117" i="21"/>
  <c r="AD117" i="21"/>
  <c r="E116" i="21"/>
  <c r="P116" i="21"/>
  <c r="AA116" i="21"/>
  <c r="D114" i="21"/>
  <c r="O114" i="21"/>
  <c r="Z114" i="21"/>
  <c r="B140" i="21"/>
  <c r="M140" i="21"/>
  <c r="X140" i="21"/>
  <c r="B127" i="21"/>
  <c r="M127" i="21"/>
  <c r="X127" i="21"/>
  <c r="B116" i="21"/>
  <c r="M116" i="21"/>
  <c r="X116" i="21"/>
  <c r="J141" i="21"/>
  <c r="U141" i="21"/>
  <c r="AF141" i="21"/>
  <c r="F139" i="21"/>
  <c r="Q139" i="21"/>
  <c r="AB139" i="21"/>
  <c r="F134" i="21"/>
  <c r="Q134" i="21"/>
  <c r="AB134" i="21"/>
  <c r="F133" i="21"/>
  <c r="Q133" i="21"/>
  <c r="AB133" i="21"/>
  <c r="J129" i="21"/>
  <c r="U129" i="21"/>
  <c r="AF129" i="21"/>
  <c r="H126" i="21"/>
  <c r="S126" i="21"/>
  <c r="AD126" i="21"/>
  <c r="J124" i="21"/>
  <c r="U124" i="21"/>
  <c r="AF124" i="21"/>
  <c r="F124" i="21"/>
  <c r="Q124" i="21"/>
  <c r="AB124" i="21"/>
  <c r="J122" i="21"/>
  <c r="F122" i="21"/>
  <c r="Q122" i="21"/>
  <c r="AB122" i="21"/>
  <c r="I121" i="21"/>
  <c r="T121" i="21"/>
  <c r="AE121" i="21"/>
  <c r="H120" i="21"/>
  <c r="S120" i="21"/>
  <c r="AD120" i="21"/>
  <c r="G118" i="21"/>
  <c r="R118" i="21"/>
  <c r="AC118" i="21"/>
  <c r="G117" i="21"/>
  <c r="R117" i="21"/>
  <c r="AC117" i="21"/>
  <c r="F116" i="21"/>
  <c r="Q116" i="21"/>
  <c r="AB116" i="21"/>
  <c r="I114" i="21"/>
  <c r="T114" i="21"/>
  <c r="AE114" i="21"/>
  <c r="E112" i="21"/>
  <c r="P112" i="21"/>
  <c r="AA112" i="21"/>
  <c r="B133" i="21"/>
  <c r="M133" i="21"/>
  <c r="X133" i="21"/>
  <c r="B124" i="21"/>
  <c r="M124" i="21"/>
  <c r="X124" i="21"/>
  <c r="B117" i="21"/>
  <c r="M117" i="21"/>
  <c r="X117" i="21"/>
  <c r="B113" i="21"/>
  <c r="M113" i="21"/>
  <c r="X113" i="21"/>
  <c r="B119" i="21"/>
  <c r="M119" i="21"/>
  <c r="X119" i="21"/>
  <c r="D113" i="21"/>
  <c r="O113" i="21"/>
  <c r="Z113" i="21"/>
  <c r="E113" i="21"/>
  <c r="P113" i="21"/>
  <c r="AA113" i="21"/>
  <c r="G119" i="21"/>
  <c r="R119" i="21"/>
  <c r="AC119" i="21"/>
  <c r="D119" i="21"/>
  <c r="O119" i="21"/>
  <c r="Z119" i="21"/>
  <c r="J142" i="21"/>
  <c r="U142" i="21"/>
  <c r="AF142" i="21"/>
  <c r="G142" i="21"/>
  <c r="R142" i="21"/>
  <c r="AC142" i="21"/>
  <c r="G139" i="21"/>
  <c r="R139" i="21"/>
  <c r="AC139" i="21"/>
  <c r="C128" i="21"/>
  <c r="N128" i="21"/>
  <c r="Y128" i="21"/>
  <c r="G115" i="21"/>
  <c r="R115" i="21"/>
  <c r="AC115" i="21"/>
  <c r="J112" i="21"/>
  <c r="U112" i="21"/>
  <c r="AF112" i="21"/>
  <c r="H141" i="21"/>
  <c r="S141" i="21"/>
  <c r="AD141" i="21"/>
  <c r="D140" i="21"/>
  <c r="O140" i="21"/>
  <c r="Z140" i="21"/>
  <c r="H129" i="21"/>
  <c r="S129" i="21"/>
  <c r="AD129" i="21"/>
  <c r="D128" i="21"/>
  <c r="O128" i="21"/>
  <c r="Z128" i="21"/>
  <c r="J125" i="21"/>
  <c r="U125" i="21"/>
  <c r="AF125" i="21"/>
  <c r="D125" i="21"/>
  <c r="O125" i="21"/>
  <c r="Z125" i="21"/>
  <c r="H124" i="21"/>
  <c r="S124" i="21"/>
  <c r="AD124" i="21"/>
  <c r="H122" i="21"/>
  <c r="S122" i="21"/>
  <c r="AD122" i="21"/>
  <c r="I118" i="21"/>
  <c r="T118" i="21"/>
  <c r="AE118" i="21"/>
  <c r="I117" i="21"/>
  <c r="T117" i="21"/>
  <c r="AE117" i="21"/>
  <c r="H116" i="21"/>
  <c r="S116" i="21"/>
  <c r="AD116" i="21"/>
  <c r="D115" i="21"/>
  <c r="O115" i="21"/>
  <c r="Z115" i="21"/>
  <c r="C112" i="21"/>
  <c r="N112" i="21"/>
  <c r="Y112" i="21"/>
  <c r="B126" i="21"/>
  <c r="M126" i="21"/>
  <c r="X126" i="21"/>
  <c r="B121" i="21"/>
  <c r="M121" i="21"/>
  <c r="X121" i="21"/>
  <c r="C113" i="21"/>
  <c r="N113" i="21"/>
  <c r="Y113" i="21"/>
  <c r="F113" i="21"/>
  <c r="Q113" i="21"/>
  <c r="AB113" i="21"/>
  <c r="G113" i="21"/>
  <c r="R113" i="21"/>
  <c r="AC113" i="21"/>
  <c r="I119" i="21"/>
  <c r="T119" i="21"/>
  <c r="AE119" i="21"/>
  <c r="E123" i="21"/>
  <c r="J114" i="21"/>
  <c r="U114" i="21"/>
  <c r="AF114" i="21"/>
  <c r="J135" i="21"/>
  <c r="G135" i="21"/>
  <c r="J119" i="21"/>
  <c r="U119" i="21"/>
  <c r="AF119" i="21"/>
  <c r="J123" i="21"/>
  <c r="B131" i="21"/>
  <c r="M131" i="21"/>
  <c r="X131" i="21"/>
  <c r="D142" i="21"/>
  <c r="O142" i="21"/>
  <c r="Z142" i="21"/>
  <c r="I128" i="21"/>
  <c r="T128" i="21"/>
  <c r="AE128" i="21"/>
  <c r="F121" i="21"/>
  <c r="Q121" i="21"/>
  <c r="AB121" i="21"/>
  <c r="E115" i="21"/>
  <c r="P115" i="21"/>
  <c r="AA115" i="21"/>
  <c r="B122" i="21"/>
  <c r="M122" i="21"/>
  <c r="X122" i="21"/>
  <c r="F141" i="21"/>
  <c r="Q141" i="21"/>
  <c r="AB141" i="21"/>
  <c r="J139" i="21"/>
  <c r="U139" i="21"/>
  <c r="AF139" i="21"/>
  <c r="J133" i="21"/>
  <c r="U133" i="21"/>
  <c r="AF133" i="21"/>
  <c r="F129" i="21"/>
  <c r="Q129" i="21"/>
  <c r="AB129" i="21"/>
  <c r="I127" i="21"/>
  <c r="T127" i="21"/>
  <c r="AE127" i="21"/>
  <c r="E121" i="21"/>
  <c r="D120" i="21"/>
  <c r="O120" i="21"/>
  <c r="Z120" i="21"/>
  <c r="C117" i="21"/>
  <c r="N117" i="21"/>
  <c r="Y117" i="21"/>
  <c r="F115" i="21"/>
  <c r="Q115" i="21"/>
  <c r="AB115" i="21"/>
  <c r="I112" i="21"/>
  <c r="T112" i="21"/>
  <c r="AE112" i="21"/>
  <c r="H113" i="21"/>
  <c r="S113" i="21"/>
  <c r="AD113" i="21"/>
  <c r="G123" i="21"/>
  <c r="R123" i="21"/>
  <c r="AC123" i="21"/>
  <c r="H131" i="21"/>
  <c r="S131" i="21"/>
  <c r="AD131" i="21"/>
  <c r="J113" i="21"/>
  <c r="U113" i="21"/>
  <c r="AF113" i="21"/>
  <c r="I143" i="21"/>
  <c r="B132" i="21"/>
  <c r="M132" i="21"/>
  <c r="X132" i="21"/>
  <c r="J143" i="21"/>
  <c r="G132" i="21"/>
  <c r="R132" i="21"/>
  <c r="AC132" i="21"/>
  <c r="I125" i="21"/>
  <c r="T125" i="21"/>
  <c r="AE125" i="21"/>
  <c r="I116" i="21"/>
  <c r="T116" i="21"/>
  <c r="AE116" i="21"/>
  <c r="F112" i="21"/>
  <c r="Q112" i="21"/>
  <c r="AB112" i="21"/>
  <c r="H139" i="21"/>
  <c r="S139" i="21"/>
  <c r="AD139" i="21"/>
  <c r="H133" i="21"/>
  <c r="S133" i="21"/>
  <c r="AD133" i="21"/>
  <c r="D132" i="21"/>
  <c r="O132" i="21"/>
  <c r="Z132" i="21"/>
  <c r="D124" i="21"/>
  <c r="O124" i="21"/>
  <c r="Z124" i="21"/>
  <c r="D122" i="21"/>
  <c r="O122" i="21"/>
  <c r="Z122" i="21"/>
  <c r="C121" i="21"/>
  <c r="N121" i="21"/>
  <c r="Y121" i="21"/>
  <c r="E118" i="21"/>
  <c r="P118" i="21"/>
  <c r="AA118" i="21"/>
  <c r="D116" i="21"/>
  <c r="O116" i="21"/>
  <c r="Z116" i="21"/>
  <c r="G114" i="21"/>
  <c r="R114" i="21"/>
  <c r="AC114" i="21"/>
  <c r="G112" i="21"/>
  <c r="R112" i="21"/>
  <c r="AC112" i="21"/>
  <c r="B130" i="21"/>
  <c r="M130" i="21"/>
  <c r="X130" i="21"/>
  <c r="B115" i="21"/>
  <c r="M115" i="21"/>
  <c r="X115" i="21"/>
  <c r="E119" i="21"/>
  <c r="P119" i="21"/>
  <c r="AA119" i="21"/>
  <c r="H123" i="21"/>
  <c r="S123" i="21"/>
  <c r="AD123" i="21"/>
  <c r="J131" i="21"/>
  <c r="U131" i="21"/>
  <c r="AF131" i="21"/>
  <c r="A108" i="21"/>
  <c r="J126" i="21"/>
  <c r="U126" i="21"/>
  <c r="AF126" i="21"/>
  <c r="F114" i="21"/>
  <c r="Q114" i="21"/>
  <c r="AB114" i="21"/>
  <c r="J134" i="21"/>
  <c r="U134" i="21"/>
  <c r="AF134" i="21"/>
  <c r="J115" i="21"/>
  <c r="U115" i="21"/>
  <c r="AF115" i="21"/>
  <c r="E114" i="21"/>
  <c r="P114" i="21"/>
  <c r="AA114" i="21"/>
  <c r="B128" i="21"/>
  <c r="M128" i="21"/>
  <c r="X128" i="21"/>
  <c r="B112" i="21"/>
  <c r="M112" i="21"/>
  <c r="X112" i="21"/>
  <c r="F119" i="21"/>
  <c r="Q119" i="21"/>
  <c r="AB119" i="21"/>
  <c r="J116" i="21"/>
  <c r="U116" i="21"/>
  <c r="AF116" i="21"/>
  <c r="G143" i="21"/>
  <c r="G121" i="21"/>
  <c r="R121" i="21"/>
  <c r="AC121" i="21"/>
  <c r="H115" i="21"/>
  <c r="S115" i="21"/>
  <c r="AD115" i="21"/>
  <c r="I113" i="21"/>
  <c r="T113" i="21"/>
  <c r="AE113" i="21"/>
  <c r="I135" i="21"/>
  <c r="B120" i="21"/>
  <c r="M120" i="21"/>
  <c r="X120" i="21"/>
  <c r="F125" i="21"/>
  <c r="Q125" i="21"/>
  <c r="AB125" i="21"/>
  <c r="F120" i="21"/>
  <c r="Q120" i="21"/>
  <c r="AB120" i="21"/>
  <c r="H134" i="21"/>
  <c r="S134" i="21"/>
  <c r="AD134" i="21"/>
  <c r="D130" i="21"/>
  <c r="O130" i="21"/>
  <c r="Z130" i="21"/>
  <c r="C127" i="21"/>
  <c r="N127" i="21"/>
  <c r="Y127" i="21"/>
  <c r="E117" i="21"/>
  <c r="P117" i="21"/>
  <c r="AA117" i="21"/>
  <c r="C114" i="21"/>
  <c r="N114" i="21"/>
  <c r="Y114" i="21"/>
  <c r="H119" i="21"/>
  <c r="S119" i="21"/>
  <c r="AD119" i="21"/>
  <c r="F135" i="21"/>
  <c r="F118" i="21"/>
  <c r="Q118" i="21"/>
  <c r="AB118" i="21"/>
  <c r="H143" i="21"/>
  <c r="C118" i="21"/>
  <c r="N118" i="21"/>
  <c r="Y118" i="21"/>
  <c r="B141" i="21"/>
  <c r="M141" i="21"/>
  <c r="X141" i="21"/>
  <c r="C130" i="21"/>
  <c r="N130" i="21"/>
  <c r="Y130" i="21"/>
  <c r="B139" i="21"/>
  <c r="M139" i="21"/>
  <c r="X139" i="21"/>
  <c r="C119" i="21"/>
  <c r="N119" i="21"/>
  <c r="Y119" i="21"/>
  <c r="H248" i="39"/>
  <c r="H250" i="39"/>
  <c r="G250" i="39"/>
  <c r="G247" i="39"/>
  <c r="G248" i="39"/>
  <c r="D14" i="34"/>
  <c r="D9" i="34"/>
  <c r="R135" i="21"/>
  <c r="AC135" i="21"/>
  <c r="G137" i="21"/>
  <c r="R137" i="21"/>
  <c r="AC137" i="21"/>
  <c r="O143" i="21"/>
  <c r="Z143" i="21"/>
  <c r="E18" i="83"/>
  <c r="E19" i="83"/>
  <c r="E40" i="83"/>
  <c r="E10" i="83"/>
  <c r="E11" i="83"/>
  <c r="E15" i="83"/>
  <c r="E32" i="83"/>
  <c r="E33" i="83"/>
  <c r="E36" i="83"/>
  <c r="E42" i="83"/>
  <c r="E22" i="83"/>
  <c r="E23" i="83"/>
  <c r="E29" i="83"/>
  <c r="E41" i="83"/>
  <c r="I137" i="21"/>
  <c r="T137" i="21"/>
  <c r="AE137" i="21"/>
  <c r="T135" i="21"/>
  <c r="AE135" i="21"/>
  <c r="T143" i="21"/>
  <c r="AE143" i="21"/>
  <c r="J137" i="21"/>
  <c r="U135" i="21"/>
  <c r="AF135" i="21"/>
  <c r="E144" i="21"/>
  <c r="P143" i="21"/>
  <c r="AA143" i="21"/>
  <c r="J32" i="83"/>
  <c r="J33" i="83"/>
  <c r="J36" i="83"/>
  <c r="J42" i="83"/>
  <c r="J22" i="83"/>
  <c r="J23" i="83"/>
  <c r="J29" i="83"/>
  <c r="J41" i="83"/>
  <c r="J18" i="83"/>
  <c r="J19" i="83"/>
  <c r="J40" i="83"/>
  <c r="J10" i="83"/>
  <c r="J11" i="83"/>
  <c r="J15" i="83"/>
  <c r="K10" i="83"/>
  <c r="K11" i="83"/>
  <c r="K15" i="83"/>
  <c r="K22" i="83"/>
  <c r="K23" i="83"/>
  <c r="K29" i="83"/>
  <c r="K41" i="83"/>
  <c r="K18" i="83"/>
  <c r="K19" i="83"/>
  <c r="K40" i="83"/>
  <c r="K32" i="83"/>
  <c r="K33" i="83"/>
  <c r="K36" i="83"/>
  <c r="K42" i="83"/>
  <c r="Q143" i="21"/>
  <c r="AB143" i="21"/>
  <c r="M143" i="21"/>
  <c r="X143" i="21"/>
  <c r="E137" i="21"/>
  <c r="P135" i="21"/>
  <c r="AA135" i="21"/>
  <c r="I10" i="83"/>
  <c r="I11" i="83"/>
  <c r="I15" i="83"/>
  <c r="I32" i="83"/>
  <c r="I33" i="83"/>
  <c r="I36" i="83"/>
  <c r="I42" i="83"/>
  <c r="I18" i="83"/>
  <c r="I19" i="83"/>
  <c r="I40" i="83"/>
  <c r="I22" i="83"/>
  <c r="I23" i="83"/>
  <c r="I29" i="83"/>
  <c r="I41" i="83"/>
  <c r="F10" i="83"/>
  <c r="F11" i="83"/>
  <c r="F15" i="83"/>
  <c r="F22" i="83"/>
  <c r="F23" i="83"/>
  <c r="F29" i="83"/>
  <c r="F41" i="83"/>
  <c r="F32" i="83"/>
  <c r="F33" i="83"/>
  <c r="F36" i="83"/>
  <c r="F42" i="83"/>
  <c r="F18" i="83"/>
  <c r="F19" i="83"/>
  <c r="F40" i="83"/>
  <c r="S143" i="21"/>
  <c r="AD143" i="21"/>
  <c r="R143" i="21"/>
  <c r="AC143" i="21"/>
  <c r="B137" i="21"/>
  <c r="M137" i="21"/>
  <c r="X137" i="21"/>
  <c r="M135" i="21"/>
  <c r="X135" i="21"/>
  <c r="C137" i="21"/>
  <c r="N137" i="21"/>
  <c r="Y137" i="21"/>
  <c r="N135" i="21"/>
  <c r="Y135" i="21"/>
  <c r="N143" i="21"/>
  <c r="Y143" i="21"/>
  <c r="Q135" i="21"/>
  <c r="AB135" i="21"/>
  <c r="F137" i="21"/>
  <c r="Q137" i="21"/>
  <c r="AB137" i="21"/>
  <c r="J144" i="21"/>
  <c r="U143" i="21"/>
  <c r="AF143" i="21"/>
  <c r="S135" i="21"/>
  <c r="AD135" i="21"/>
  <c r="H137" i="21"/>
  <c r="S137" i="21"/>
  <c r="AD137" i="21"/>
  <c r="O135" i="21"/>
  <c r="Z135" i="21"/>
  <c r="D137" i="21"/>
  <c r="O137" i="21"/>
  <c r="Z137" i="21"/>
  <c r="D37" i="89"/>
  <c r="L32" i="83"/>
  <c r="L33" i="83"/>
  <c r="L36" i="83"/>
  <c r="L42" i="83"/>
  <c r="L18" i="83"/>
  <c r="L19" i="83"/>
  <c r="L40" i="83"/>
  <c r="L10" i="83"/>
  <c r="L11" i="83"/>
  <c r="L15" i="83"/>
  <c r="L22" i="83"/>
  <c r="L23" i="83"/>
  <c r="L29" i="83"/>
  <c r="L41" i="83"/>
  <c r="H22" i="83"/>
  <c r="H23" i="83"/>
  <c r="H29" i="83"/>
  <c r="H41" i="83"/>
  <c r="H18" i="83"/>
  <c r="H19" i="83"/>
  <c r="H40" i="83"/>
  <c r="H10" i="83"/>
  <c r="H11" i="83"/>
  <c r="H15" i="83"/>
  <c r="H14" i="27"/>
  <c r="H27" i="27"/>
  <c r="H108" i="27"/>
  <c r="G32" i="83"/>
  <c r="G33" i="83"/>
  <c r="G36" i="83"/>
  <c r="G42" i="83"/>
  <c r="G22" i="83"/>
  <c r="G23" i="83"/>
  <c r="G29" i="83"/>
  <c r="G41" i="83"/>
  <c r="G18" i="83"/>
  <c r="G19" i="83"/>
  <c r="G40" i="83"/>
  <c r="G10" i="83"/>
  <c r="G11" i="83"/>
  <c r="G15" i="83"/>
  <c r="Z15" i="27"/>
  <c r="N27" i="27"/>
  <c r="N108" i="27"/>
  <c r="N14" i="27"/>
  <c r="H39" i="83"/>
  <c r="C144" i="21"/>
  <c r="H144" i="21"/>
  <c r="B144" i="21"/>
  <c r="J39" i="83"/>
  <c r="J45" i="83"/>
  <c r="I144" i="21"/>
  <c r="D144" i="21"/>
  <c r="Z14" i="27"/>
  <c r="Z27" i="27"/>
  <c r="AE15" i="27"/>
  <c r="AE14" i="27"/>
  <c r="L39" i="83"/>
  <c r="L45" i="83"/>
  <c r="L46" i="83"/>
  <c r="J145" i="21"/>
  <c r="J187" i="21"/>
  <c r="F39" i="83"/>
  <c r="F45" i="83"/>
  <c r="F46" i="83"/>
  <c r="I39" i="83"/>
  <c r="I45" i="83"/>
  <c r="E145" i="21"/>
  <c r="G45" i="83"/>
  <c r="G46" i="83"/>
  <c r="G39" i="83"/>
  <c r="E39" i="83"/>
  <c r="E45" i="83"/>
  <c r="E46" i="83"/>
  <c r="G144" i="21"/>
  <c r="F144" i="21"/>
  <c r="K39" i="83"/>
  <c r="K45" i="83"/>
  <c r="K46" i="83"/>
  <c r="N144" i="21"/>
  <c r="Y144" i="21"/>
  <c r="C145" i="21"/>
  <c r="F145" i="21"/>
  <c r="Q144" i="21"/>
  <c r="AB144" i="21"/>
  <c r="D145" i="21"/>
  <c r="O144" i="21"/>
  <c r="Z144" i="21"/>
  <c r="M144" i="21"/>
  <c r="X144" i="21"/>
  <c r="B145" i="21"/>
  <c r="R144" i="21"/>
  <c r="AC144" i="21"/>
  <c r="G145" i="21"/>
  <c r="I145" i="21"/>
  <c r="T144" i="21"/>
  <c r="AE144" i="21"/>
  <c r="S144" i="21"/>
  <c r="AD144" i="21"/>
  <c r="H145" i="21"/>
  <c r="Z108" i="27"/>
  <c r="AE27" i="27"/>
  <c r="AE108" i="27"/>
  <c r="J50" i="81"/>
  <c r="J25" i="81"/>
  <c r="J27" i="81"/>
  <c r="J40" i="81"/>
  <c r="J48" i="81"/>
  <c r="J54" i="81"/>
  <c r="J58" i="81"/>
  <c r="J17" i="81"/>
  <c r="H15" i="12"/>
  <c r="H16" i="12"/>
  <c r="H25" i="12"/>
  <c r="E16" i="12"/>
  <c r="E25" i="12"/>
  <c r="J22" i="21"/>
  <c r="U122" i="21"/>
  <c r="AF122" i="21"/>
  <c r="P72" i="21"/>
  <c r="AA72" i="21"/>
  <c r="P122" i="21"/>
  <c r="AA122" i="21"/>
  <c r="U72" i="21"/>
  <c r="AF72" i="21"/>
  <c r="F104" i="88"/>
  <c r="F107" i="88"/>
  <c r="F121" i="88"/>
  <c r="F125" i="88"/>
  <c r="F20" i="88"/>
  <c r="F23" i="88"/>
  <c r="F33" i="88"/>
  <c r="F124" i="88"/>
  <c r="C45" i="86"/>
  <c r="C47" i="86"/>
  <c r="D61" i="70"/>
  <c r="E61" i="70"/>
  <c r="E21" i="21"/>
  <c r="G16" i="50"/>
  <c r="H10" i="36"/>
  <c r="L10" i="36"/>
  <c r="P10" i="36"/>
  <c r="N10" i="36"/>
  <c r="K10" i="36"/>
  <c r="S10" i="36"/>
  <c r="I10" i="36"/>
  <c r="M10" i="36"/>
  <c r="Q10" i="36"/>
  <c r="J10" i="36"/>
  <c r="R10" i="36"/>
  <c r="O10" i="36"/>
  <c r="L77" i="36"/>
  <c r="S62" i="36"/>
  <c r="K63" i="36"/>
  <c r="I57" i="36"/>
  <c r="J77" i="36"/>
  <c r="Q57" i="36"/>
  <c r="H50" i="36"/>
  <c r="Q77" i="36"/>
  <c r="M57" i="36"/>
  <c r="S48" i="36"/>
  <c r="J49" i="36"/>
  <c r="S55" i="36"/>
  <c r="K56" i="36"/>
  <c r="S69" i="36"/>
  <c r="G78" i="36"/>
  <c r="M35" i="36"/>
  <c r="R28" i="36"/>
  <c r="N28" i="36"/>
  <c r="I42" i="36"/>
  <c r="G28" i="36"/>
  <c r="I28" i="36"/>
  <c r="Q42" i="36"/>
  <c r="O42" i="36"/>
  <c r="J42" i="36"/>
  <c r="L42" i="36"/>
  <c r="K42" i="36"/>
  <c r="Q28" i="36"/>
  <c r="K28" i="36"/>
  <c r="S42" i="36"/>
  <c r="S28" i="36"/>
  <c r="L28" i="36"/>
  <c r="G42" i="36"/>
  <c r="P14" i="36"/>
  <c r="G14" i="36"/>
  <c r="S14" i="36"/>
  <c r="J14" i="36"/>
  <c r="N14" i="36"/>
  <c r="S15" i="36"/>
  <c r="R14" i="36"/>
  <c r="M14" i="36"/>
  <c r="H14" i="36"/>
  <c r="L14" i="36"/>
  <c r="I14" i="36"/>
  <c r="O14" i="36"/>
  <c r="Q14" i="36"/>
  <c r="J56" i="81"/>
  <c r="E23" i="21"/>
  <c r="J21" i="21"/>
  <c r="P71" i="21"/>
  <c r="AA71" i="21"/>
  <c r="P121" i="21"/>
  <c r="AA121" i="21"/>
  <c r="I63" i="36"/>
  <c r="L63" i="36"/>
  <c r="J63" i="36"/>
  <c r="M63" i="36"/>
  <c r="S78" i="36"/>
  <c r="M77" i="36"/>
  <c r="R63" i="36"/>
  <c r="P63" i="36"/>
  <c r="N63" i="36"/>
  <c r="O63" i="36"/>
  <c r="J56" i="36"/>
  <c r="N77" i="36"/>
  <c r="H49" i="36"/>
  <c r="S63" i="36"/>
  <c r="P77" i="36"/>
  <c r="O77" i="36"/>
  <c r="S77" i="36"/>
  <c r="H77" i="36"/>
  <c r="R49" i="36"/>
  <c r="I77" i="36"/>
  <c r="K77" i="36"/>
  <c r="G77" i="36"/>
  <c r="R77" i="36"/>
  <c r="Q70" i="36"/>
  <c r="S70" i="36"/>
  <c r="O70" i="36"/>
  <c r="G70" i="36"/>
  <c r="L70" i="36"/>
  <c r="S71" i="36"/>
  <c r="J70" i="36"/>
  <c r="N70" i="36"/>
  <c r="H70" i="36"/>
  <c r="I70" i="36"/>
  <c r="K70" i="36"/>
  <c r="M70" i="36"/>
  <c r="P70" i="36"/>
  <c r="R70" i="36"/>
  <c r="N56" i="36"/>
  <c r="R56" i="36"/>
  <c r="S57" i="36"/>
  <c r="O56" i="36"/>
  <c r="P56" i="36"/>
  <c r="S56" i="36"/>
  <c r="H56" i="36"/>
  <c r="G56" i="36"/>
  <c r="L56" i="36"/>
  <c r="Q56" i="36"/>
  <c r="S50" i="36"/>
  <c r="I49" i="36"/>
  <c r="G49" i="36"/>
  <c r="L49" i="36"/>
  <c r="N49" i="36"/>
  <c r="S49" i="36"/>
  <c r="O49" i="36"/>
  <c r="Q49" i="36"/>
  <c r="M49" i="36"/>
  <c r="P49" i="36"/>
  <c r="Q63" i="36"/>
  <c r="G63" i="36"/>
  <c r="S64" i="36"/>
  <c r="H63" i="36"/>
  <c r="I56" i="36"/>
  <c r="K49" i="36"/>
  <c r="M56" i="36"/>
  <c r="E37" i="21"/>
  <c r="J23" i="21"/>
  <c r="P73" i="21"/>
  <c r="AA73" i="21"/>
  <c r="P123" i="21"/>
  <c r="AA123" i="21"/>
  <c r="H32" i="83"/>
  <c r="H33" i="83"/>
  <c r="H36" i="83"/>
  <c r="U121" i="21"/>
  <c r="AF121" i="21"/>
  <c r="U71" i="21"/>
  <c r="AF71" i="21"/>
  <c r="U73" i="21"/>
  <c r="AF73" i="21"/>
  <c r="U123" i="21"/>
  <c r="AF123" i="21"/>
  <c r="H45" i="83"/>
  <c r="H46" i="83"/>
  <c r="H42" i="83"/>
  <c r="P137" i="21"/>
  <c r="AA137" i="21"/>
  <c r="P87" i="21"/>
  <c r="AA87" i="21"/>
  <c r="J37" i="21"/>
  <c r="E44" i="21"/>
  <c r="P94" i="21"/>
  <c r="AA94" i="21"/>
  <c r="P144" i="21"/>
  <c r="AA144" i="21"/>
  <c r="J44" i="21"/>
  <c r="U137" i="21"/>
  <c r="AF137" i="21"/>
  <c r="U87" i="21"/>
  <c r="AF87" i="21"/>
  <c r="U94" i="21"/>
  <c r="AF94" i="21"/>
  <c r="U144" i="21"/>
  <c r="AF144" i="21"/>
  <c r="D75" i="82" l="1"/>
  <c r="J75" i="82"/>
  <c r="B174" i="82"/>
  <c r="O75" i="82"/>
  <c r="J35" i="82"/>
  <c r="D74" i="82"/>
  <c r="J74" i="82"/>
  <c r="K35" i="82"/>
  <c r="P104" i="21"/>
  <c r="AA104" i="21" s="1"/>
  <c r="J54" i="21"/>
  <c r="U104" i="21" s="1"/>
  <c r="AF104" i="21" s="1"/>
  <c r="O76" i="82" l="1"/>
  <c r="D76" i="82"/>
  <c r="J76" i="82"/>
  <c r="B175" i="82"/>
  <c r="J77" i="82" l="1"/>
  <c r="D77" i="82"/>
  <c r="O77" i="82"/>
  <c r="B176" i="82"/>
  <c r="O78" i="82" l="1"/>
  <c r="B177" i="82"/>
  <c r="D78" i="82"/>
  <c r="J78" i="82"/>
  <c r="O79" i="82" l="1"/>
  <c r="D79" i="82"/>
  <c r="B178" i="82"/>
  <c r="J79" i="82"/>
  <c r="O80" i="82" l="1"/>
  <c r="D80" i="82"/>
  <c r="J80" i="82"/>
  <c r="B179" i="82"/>
  <c r="D81" i="82" l="1"/>
  <c r="B180" i="82"/>
  <c r="J81" i="82"/>
  <c r="O81" i="82"/>
  <c r="O82" i="82" l="1"/>
  <c r="D82" i="82"/>
  <c r="J82" i="82"/>
  <c r="B181" i="82"/>
  <c r="O83" i="82" l="1"/>
  <c r="D83" i="82"/>
  <c r="B182" i="82"/>
  <c r="J83" i="82"/>
  <c r="B183" i="82" l="1"/>
  <c r="D84" i="82"/>
  <c r="O84" i="82"/>
  <c r="J84" i="82"/>
  <c r="J85" i="82" l="1"/>
  <c r="O85" i="82"/>
  <c r="D85" i="82"/>
  <c r="B184" i="82"/>
  <c r="O86" i="82" l="1"/>
  <c r="O87" i="82" s="1"/>
  <c r="J86" i="82"/>
  <c r="J87" i="82" s="1"/>
  <c r="D86" i="82"/>
  <c r="D87" i="82" s="1"/>
</calcChain>
</file>

<file path=xl/comments1.xml><?xml version="1.0" encoding="utf-8"?>
<comments xmlns="http://schemas.openxmlformats.org/spreadsheetml/2006/main">
  <authors>
    <author>Bob</author>
  </authors>
  <commentList>
    <comment ref="A71" authorId="0" shape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2.xml><?xml version="1.0" encoding="utf-8"?>
<comments xmlns="http://schemas.openxmlformats.org/spreadsheetml/2006/main">
  <authors>
    <author>Ruth Irvine</author>
  </authors>
  <commentList>
    <comment ref="B23"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 ref="B49"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List>
</comments>
</file>

<file path=xl/comments3.xml><?xml version="1.0" encoding="utf-8"?>
<comments xmlns="http://schemas.openxmlformats.org/spreadsheetml/2006/main">
  <authors>
    <author>Ruth Irvine</author>
  </authors>
  <commentList>
    <comment ref="W9" authorId="0" shapeId="0">
      <text>
        <r>
          <rPr>
            <b/>
            <sz val="14"/>
            <color indexed="81"/>
            <rFont val="Tahoma"/>
            <family val="2"/>
          </rPr>
          <t>Delete or not delete?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s>
  <commentList>
    <comment ref="W8" authorId="0" shape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Carly Evans</author>
  </authors>
  <commentList>
    <comment ref="B79" authorId="0" shape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<sst xmlns="http://schemas.openxmlformats.org/spreadsheetml/2006/main" count="10566" uniqueCount="2884">
  <si>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</si>
  <si>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</si>
  <si>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</si>
  <si>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</si>
  <si>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</si>
  <si>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</si>
  <si>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</si>
  <si>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</si>
  <si>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</si>
  <si>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</si>
  <si>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</si>
  <si>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</si>
  <si>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</si>
  <si>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</si>
  <si>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</si>
  <si>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</si>
  <si>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</si>
  <si>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</si>
  <si>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</si>
  <si>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</si>
  <si>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</si>
  <si>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</si>
  <si>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</si>
  <si>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</si>
  <si>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</si>
  <si>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</si>
  <si>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</si>
  <si>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</si>
  <si>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</si>
  <si>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</si>
  <si>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</si>
  <si>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</si>
  <si>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</si>
  <si>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</si>
  <si>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</si>
  <si>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</si>
  <si>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</si>
  <si>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</si>
  <si>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</si>
  <si>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</si>
  <si>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</si>
  <si>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</si>
  <si>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</si>
  <si>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</si>
  <si>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</si>
  <si>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</si>
  <si>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</si>
  <si>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</si>
  <si>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</si>
  <si>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</si>
  <si>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</si>
  <si>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</si>
  <si>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</si>
  <si>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</si>
  <si>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</si>
  <si>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</si>
  <si>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</si>
  <si>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</si>
  <si>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</si>
  <si>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</si>
  <si>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</si>
  <si>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</si>
  <si>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</si>
  <si>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</si>
  <si>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</si>
  <si>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</si>
  <si>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</si>
  <si>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</si>
  <si>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</si>
  <si>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</si>
  <si>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</si>
  <si>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</si>
  <si>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</si>
  <si>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</si>
  <si>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</si>
  <si>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</si>
  <si>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</si>
  <si>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</si>
  <si>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</si>
  <si>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</si>
  <si>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</si>
  <si>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</si>
  <si>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</si>
  <si>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</si>
  <si>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</si>
  <si>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</si>
  <si>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</si>
  <si>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</si>
  <si>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</si>
  <si>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</si>
  <si>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</si>
  <si>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</si>
  <si>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</si>
  <si>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</si>
  <si>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</si>
  <si>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</si>
  <si>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</si>
  <si>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</si>
  <si>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</si>
  <si>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</si>
  <si>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</si>
  <si>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</si>
  <si>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</si>
  <si>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</si>
  <si>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</si>
  <si>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</si>
  <si>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</si>
  <si>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</si>
  <si>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</si>
  <si>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</si>
  <si>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</si>
  <si>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</si>
  <si>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</si>
  <si>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</si>
  <si>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</si>
  <si>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</si>
  <si>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</si>
  <si>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</si>
  <si>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</si>
  <si>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</si>
  <si>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</si>
  <si>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</si>
  <si>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</si>
  <si>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</si>
  <si>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</si>
  <si>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</si>
  <si>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</si>
  <si>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</si>
  <si>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</si>
  <si>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</si>
  <si>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</si>
  <si>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</si>
  <si>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</si>
  <si>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</si>
  <si>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</si>
  <si>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</si>
  <si>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</si>
  <si>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</si>
  <si>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</si>
  <si>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</si>
  <si>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</si>
  <si>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</si>
  <si>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</si>
  <si>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</si>
  <si>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</si>
  <si>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</si>
  <si>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</si>
  <si>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</si>
  <si>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</si>
  <si>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</si>
  <si>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</si>
  <si>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</si>
  <si>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</si>
  <si>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</si>
  <si>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</si>
  <si>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</si>
  <si>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</si>
  <si>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</si>
  <si>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</si>
  <si>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</si>
  <si>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</si>
  <si>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</si>
  <si>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</si>
  <si>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</si>
  <si>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</si>
  <si>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</si>
  <si>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</si>
  <si>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</si>
  <si>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</si>
  <si>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</si>
  <si>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</si>
  <si>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</si>
  <si>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</si>
  <si>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</si>
  <si>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</si>
  <si>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</si>
  <si>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</si>
  <si>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</si>
  <si>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</si>
  <si>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</si>
  <si>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</si>
  <si>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</si>
  <si>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</si>
  <si>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</si>
  <si>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</si>
  <si>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</si>
  <si>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</si>
  <si>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</si>
  <si>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</si>
  <si>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</si>
  <si>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</si>
  <si>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</si>
  <si>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</si>
  <si>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</si>
  <si>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</si>
  <si>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</si>
  <si>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</si>
  <si>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</si>
  <si>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</si>
  <si>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</si>
  <si>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</si>
  <si>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</si>
  <si>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</si>
  <si>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</si>
  <si>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</si>
  <si>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</si>
  <si>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</si>
  <si>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</si>
  <si>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</si>
  <si>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</si>
  <si>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</si>
  <si>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</si>
  <si>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</si>
  <si>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</si>
  <si>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</si>
  <si>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</si>
  <si>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</si>
  <si>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</si>
  <si>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</si>
  <si>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</si>
  <si>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</si>
  <si>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</si>
  <si>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</si>
  <si>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</si>
  <si>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</si>
  <si>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</si>
  <si>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</si>
  <si>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</si>
  <si>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</si>
  <si>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</si>
  <si>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</si>
  <si>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</si>
  <si>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</si>
  <si>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</si>
  <si>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</si>
  <si>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</si>
  <si>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</si>
  <si>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</si>
  <si>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</si>
  <si>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</si>
  <si>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</si>
  <si>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</si>
  <si>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</si>
  <si>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</si>
  <si>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</si>
  <si>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</si>
  <si>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</si>
  <si>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</si>
  <si>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</si>
  <si>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</si>
  <si>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</si>
  <si>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</si>
  <si>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</si>
  <si>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</si>
  <si>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</si>
  <si>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</si>
  <si>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</si>
  <si>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</si>
  <si>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</si>
  <si>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</si>
  <si>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</si>
  <si>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</si>
  <si>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</si>
  <si>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</si>
  <si>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</si>
  <si>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</si>
  <si>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</si>
  <si>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</si>
  <si>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</si>
  <si>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</si>
  <si>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</si>
  <si>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</si>
  <si>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</si>
  <si>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</si>
  <si>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</si>
  <si>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</si>
  <si>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</si>
  <si>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</si>
  <si>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</si>
  <si>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</si>
  <si>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</si>
  <si>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</si>
  <si>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</si>
  <si>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</si>
  <si>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</si>
  <si>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</si>
  <si>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</si>
  <si>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</si>
  <si>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</si>
  <si>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</si>
  <si>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</si>
  <si>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</si>
  <si>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</si>
  <si>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</si>
  <si>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</si>
  <si>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</si>
  <si>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</si>
  <si>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</si>
  <si>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</si>
  <si>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</si>
  <si>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</si>
  <si>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</si>
  <si>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</si>
  <si>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</si>
  <si>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</si>
  <si>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</si>
  <si>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</si>
  <si>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</si>
  <si>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</si>
  <si>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</si>
  <si>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</si>
  <si>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</si>
  <si>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</si>
  <si>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</si>
  <si>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</si>
  <si>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</si>
  <si>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</si>
  <si>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</si>
  <si>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</si>
  <si>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</si>
  <si>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</si>
  <si>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</si>
  <si>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</si>
  <si>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</si>
  <si>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</si>
  <si>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</si>
  <si>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</si>
  <si>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</si>
  <si>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</si>
  <si>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</si>
  <si>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</si>
  <si>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</si>
  <si>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</si>
  <si>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</si>
  <si>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Block Valves</t>
  </si>
  <si>
    <t>Valves</t>
  </si>
  <si>
    <t>Sleeves (Nitrogen &amp; other)</t>
  </si>
  <si>
    <t>Distribution Mains (Iron)</t>
  </si>
  <si>
    <t>Distribution Mains  (PE)</t>
  </si>
  <si>
    <t>Distribution Mains  (Steel)</t>
  </si>
  <si>
    <t>Distribution Mains  (other)</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</si>
  <si>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</si>
  <si>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</si>
  <si>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</si>
  <si>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</si>
  <si>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</si>
  <si>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</si>
  <si>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</si>
  <si>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</si>
  <si>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</si>
  <si>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</si>
  <si>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</si>
  <si>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</si>
  <si>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</si>
  <si>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</si>
  <si>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</si>
  <si>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</si>
  <si>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</si>
  <si>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</si>
  <si>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</si>
  <si>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</si>
  <si>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</si>
  <si>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</si>
  <si>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</si>
  <si>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</si>
  <si>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</si>
  <si>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</si>
  <si>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</si>
  <si>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</si>
  <si>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</si>
  <si>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</si>
  <si>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</si>
  <si>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</si>
  <si>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</si>
  <si>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</si>
  <si>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</si>
  <si>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</si>
  <si>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</si>
  <si>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</si>
  <si>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</si>
  <si>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</si>
  <si>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</si>
  <si>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</si>
  <si>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</si>
  <si>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</si>
  <si>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</si>
  <si>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</si>
  <si>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</si>
  <si>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</si>
  <si>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</si>
  <si>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</si>
  <si>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</si>
  <si>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</si>
  <si>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</si>
  <si>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</si>
  <si>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</si>
  <si>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</si>
  <si>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</si>
  <si>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</si>
  <si>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</si>
  <si>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</si>
  <si>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</si>
  <si>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</si>
  <si>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</si>
  <si>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</si>
  <si>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</si>
  <si>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</si>
  <si>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</si>
  <si>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</si>
  <si>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</si>
  <si>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</si>
  <si>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</si>
  <si>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</si>
  <si>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</si>
  <si>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</si>
  <si>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</si>
  <si>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</si>
  <si>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</si>
  <si>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</si>
  <si>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</si>
  <si>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</si>
  <si>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</si>
  <si>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</si>
  <si>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</si>
  <si>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</si>
  <si>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</si>
  <si>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</si>
  <si>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</si>
  <si>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</si>
  <si>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</si>
  <si>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</si>
  <si>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</si>
  <si>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</si>
  <si>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</si>
  <si>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</si>
  <si>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</si>
  <si>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</si>
  <si>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</si>
  <si>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</si>
  <si>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</si>
  <si>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</si>
  <si>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</si>
  <si>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</si>
  <si>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</si>
  <si>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</si>
  <si>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</si>
  <si>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</si>
  <si>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</si>
  <si>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</si>
  <si>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</si>
  <si>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</si>
  <si>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</si>
  <si>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</si>
  <si>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</si>
  <si>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</si>
  <si>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</si>
  <si>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</si>
  <si>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</si>
  <si>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</si>
  <si>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</si>
  <si>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</si>
  <si>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</si>
  <si>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</si>
  <si>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</si>
  <si>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</si>
  <si>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</si>
  <si>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</si>
  <si>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</si>
  <si>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</si>
  <si>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</si>
  <si>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</si>
  <si>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</si>
  <si>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</si>
  <si>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</si>
  <si>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</si>
  <si>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</si>
  <si>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</si>
  <si>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</si>
  <si>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</si>
  <si>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</si>
  <si>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</si>
  <si>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</si>
  <si>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</si>
  <si>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</si>
  <si>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</si>
  <si>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</si>
  <si>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</si>
  <si>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</si>
  <si>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</si>
  <si>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</si>
  <si>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</si>
  <si>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</si>
  <si>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</si>
  <si>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</si>
  <si>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</si>
  <si>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</si>
  <si>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</si>
  <si>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</si>
  <si>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</si>
  <si>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</si>
  <si>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</si>
  <si>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</si>
  <si>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</si>
  <si>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</si>
  <si>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</si>
  <si>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</si>
  <si>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</si>
  <si>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</si>
  <si>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</si>
  <si>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</si>
  <si>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</si>
  <si>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</si>
  <si>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</si>
  <si>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</si>
  <si>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</si>
  <si>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</si>
  <si>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</si>
  <si>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</si>
  <si>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</si>
  <si>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</si>
  <si>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</si>
  <si>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</si>
  <si>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</si>
  <si>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</si>
  <si>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</si>
  <si>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</si>
  <si>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</si>
  <si>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</si>
  <si>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</si>
  <si>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</si>
  <si>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</si>
  <si>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</si>
  <si>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</si>
  <si>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</si>
  <si>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</si>
  <si>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</si>
  <si>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</si>
  <si>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</si>
  <si>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</si>
  <si>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</si>
  <si>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</si>
  <si>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</si>
  <si>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</si>
  <si>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</si>
  <si>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</si>
  <si>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</si>
  <si>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</si>
  <si>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</si>
  <si>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</si>
  <si>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</si>
  <si>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</si>
  <si>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</si>
  <si>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</si>
  <si>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</si>
  <si>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</si>
  <si>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</si>
  <si>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</si>
  <si>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</si>
  <si>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</si>
  <si>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</si>
  <si>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</si>
  <si>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</si>
  <si>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</si>
  <si>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</si>
  <si>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</si>
  <si>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</si>
  <si>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</si>
  <si>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</si>
  <si>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</si>
  <si>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</si>
  <si>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</si>
  <si>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</si>
  <si>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</si>
  <si>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</si>
  <si>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</si>
  <si>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</si>
  <si>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</si>
  <si>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</si>
  <si>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</si>
  <si>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</si>
  <si>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</si>
  <si>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</si>
  <si>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</si>
  <si>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</si>
  <si>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</si>
  <si>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</si>
  <si>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</si>
  <si>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</si>
  <si>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</si>
  <si>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</si>
  <si>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</si>
  <si>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</si>
  <si>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</si>
  <si>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</si>
  <si>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</si>
  <si>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</si>
  <si>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</si>
  <si>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</si>
  <si>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</si>
  <si>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</si>
  <si>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</si>
  <si>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</si>
  <si>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</si>
  <si>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</si>
  <si>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</si>
  <si>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</si>
  <si>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</si>
  <si>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</si>
  <si>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</si>
  <si>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</si>
  <si>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</si>
  <si>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</si>
  <si>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</si>
  <si>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</si>
  <si>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</si>
  <si>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</si>
  <si>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</si>
  <si>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</si>
  <si>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</si>
  <si>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</si>
  <si>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</si>
  <si>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</si>
  <si>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</si>
  <si>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</si>
  <si>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</si>
  <si>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</si>
  <si>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</si>
  <si>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</si>
  <si>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</si>
  <si>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</si>
  <si>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</si>
  <si>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</si>
  <si>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</si>
  <si>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</si>
  <si>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</si>
  <si>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</si>
  <si>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</si>
  <si>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</si>
  <si>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</si>
  <si>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</si>
  <si>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</si>
  <si>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</si>
  <si>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</si>
  <si>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</si>
  <si>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</si>
  <si>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</si>
  <si>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</si>
  <si>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</si>
  <si>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</si>
  <si>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</si>
  <si>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</si>
  <si>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</si>
  <si>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</si>
  <si>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</si>
  <si>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</si>
  <si>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</si>
  <si>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</si>
  <si>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</si>
  <si>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</si>
  <si>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</si>
  <si>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</si>
  <si>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</si>
  <si>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</si>
  <si>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</si>
  <si>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</si>
  <si>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</si>
  <si>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</si>
  <si>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</si>
  <si>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</si>
  <si>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</si>
  <si>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</si>
  <si>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</si>
  <si>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</si>
  <si>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</si>
  <si>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</si>
  <si>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</si>
  <si>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</si>
  <si>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</si>
  <si>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</si>
  <si>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</si>
  <si>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</si>
  <si>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</si>
  <si>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</si>
  <si>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</si>
  <si>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</si>
  <si>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</si>
  <si>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</si>
  <si>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</si>
  <si>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</si>
  <si>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</si>
  <si>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</si>
  <si>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</si>
  <si>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</si>
  <si>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</si>
  <si>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</si>
  <si>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</si>
  <si>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</si>
  <si>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</si>
  <si>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</si>
  <si>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</si>
  <si>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</si>
  <si>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National Grid Gas Distribution Network</t>
  </si>
  <si>
    <t>RIIO GD1</t>
  </si>
  <si>
    <t>Northern Gas Distribution Network</t>
  </si>
  <si>
    <t>Southern Gas Distribution Network</t>
  </si>
  <si>
    <t>Wales and West Gas Distribution Network</t>
  </si>
  <si>
    <t>Preference shares</t>
  </si>
  <si>
    <t>Total Net Debt</t>
  </si>
  <si>
    <t>Date</t>
  </si>
  <si>
    <t>J</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</si>
  <si>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</si>
  <si>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</si>
  <si>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</si>
  <si>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</si>
  <si>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</si>
  <si>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</si>
  <si>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</si>
  <si>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</si>
  <si>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</si>
  <si>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</si>
  <si>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</si>
  <si>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</si>
  <si>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</si>
  <si>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</si>
  <si>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</si>
  <si>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</si>
  <si>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</si>
  <si>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</si>
  <si>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</si>
  <si>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</si>
  <si>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</si>
  <si>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</si>
  <si>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</si>
  <si>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</si>
  <si>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</si>
  <si>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</si>
  <si>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</si>
  <si>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</si>
  <si>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</si>
  <si>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</si>
  <si>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</si>
  <si>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</si>
  <si>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</si>
  <si>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</si>
  <si>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</si>
  <si>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</si>
  <si>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</si>
  <si>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</si>
  <si>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</si>
  <si>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</si>
  <si>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</si>
  <si>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</si>
  <si>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</si>
  <si>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</si>
  <si>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</si>
  <si>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</si>
  <si>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</si>
  <si>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</si>
  <si>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</si>
  <si>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</si>
  <si>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</si>
  <si>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</si>
  <si>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</si>
  <si>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</si>
  <si>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</si>
  <si>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</si>
  <si>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</si>
  <si>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</si>
  <si>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</si>
  <si>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</si>
  <si>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</si>
  <si>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</si>
  <si>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</si>
  <si>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</si>
  <si>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</si>
  <si>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</si>
  <si>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</si>
  <si>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</si>
  <si>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</si>
  <si>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</si>
  <si>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</si>
  <si>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</si>
  <si>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</si>
  <si>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</si>
  <si>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</si>
  <si>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</si>
  <si>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</si>
  <si>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</si>
  <si>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</si>
  <si>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</si>
  <si>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</si>
  <si>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</si>
  <si>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</si>
  <si>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</si>
  <si>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</si>
  <si>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</si>
  <si>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</si>
  <si>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</si>
  <si>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</si>
  <si>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</si>
  <si>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</si>
  <si>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</si>
  <si>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</si>
  <si>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</si>
  <si>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</si>
  <si>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</si>
  <si>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</si>
  <si>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</si>
  <si>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</si>
  <si>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</si>
  <si>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</si>
  <si>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</si>
  <si>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</si>
  <si>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</si>
  <si>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</si>
  <si>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</si>
  <si>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</si>
  <si>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</si>
  <si>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</si>
  <si>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</si>
  <si>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</si>
  <si>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</si>
  <si>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</si>
  <si>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</si>
  <si>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</si>
  <si>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</si>
  <si>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</si>
  <si>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</si>
  <si>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</si>
  <si>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</si>
  <si>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</si>
  <si>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</si>
  <si>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</si>
  <si>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</si>
  <si>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</si>
  <si>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</si>
  <si>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</si>
  <si>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</si>
  <si>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</si>
  <si>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</si>
  <si>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</si>
  <si>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</si>
  <si>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</si>
  <si>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</si>
  <si>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</si>
  <si>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</si>
  <si>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</si>
  <si>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</si>
  <si>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</si>
  <si>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</si>
  <si>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</si>
  <si>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</si>
  <si>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</si>
  <si>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</si>
  <si>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</si>
  <si>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</si>
  <si>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</si>
  <si>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</si>
  <si>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</si>
  <si>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</si>
  <si>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</si>
  <si>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</si>
  <si>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</si>
  <si>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</si>
  <si>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</si>
  <si>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</si>
  <si>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</si>
  <si>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</si>
  <si>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</si>
  <si>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</si>
  <si>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</si>
  <si>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</si>
  <si>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</si>
  <si>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</si>
  <si>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</si>
  <si>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</si>
  <si>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</si>
  <si>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</si>
  <si>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</si>
  <si>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</si>
  <si>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</si>
  <si>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</si>
  <si>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</si>
  <si>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</si>
  <si>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</si>
  <si>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</si>
  <si>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</si>
  <si>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</si>
  <si>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</si>
  <si>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</si>
  <si>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</si>
  <si>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</si>
  <si>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</si>
  <si>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</si>
  <si>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</si>
  <si>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</si>
  <si>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</si>
  <si>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</si>
  <si>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</si>
  <si>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</si>
  <si>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</si>
  <si>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</si>
  <si>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</si>
  <si>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</si>
  <si>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</si>
  <si>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</si>
  <si>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</si>
  <si>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</si>
  <si>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</si>
  <si>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</si>
  <si>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</si>
  <si>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</si>
  <si>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</si>
  <si>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</si>
  <si>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</si>
  <si>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</si>
  <si>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</si>
  <si>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</si>
  <si>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</si>
  <si>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</si>
  <si>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</si>
  <si>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</si>
  <si>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</si>
  <si>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</si>
  <si>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</si>
  <si>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</si>
  <si>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</si>
  <si>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</si>
  <si>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</si>
  <si>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</si>
  <si>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</si>
  <si>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</si>
  <si>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</si>
  <si>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</si>
  <si>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</si>
  <si>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</si>
  <si>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</si>
  <si>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</si>
  <si>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</si>
  <si>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</si>
  <si>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</si>
  <si>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</si>
  <si>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</si>
  <si>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</si>
  <si>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</si>
  <si>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</si>
  <si>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</si>
  <si>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</si>
  <si>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</si>
  <si>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</si>
  <si>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</si>
  <si>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</si>
  <si>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</si>
  <si>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</si>
  <si>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</si>
  <si>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</si>
  <si>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</si>
  <si>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</si>
  <si>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</si>
  <si>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</si>
  <si>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</si>
  <si>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</si>
  <si>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</si>
  <si>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</si>
  <si>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</si>
  <si>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</si>
  <si>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</si>
  <si>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</si>
  <si>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</si>
  <si>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</si>
  <si>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</si>
  <si>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</si>
  <si>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</si>
  <si>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</si>
  <si>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</si>
  <si>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</si>
  <si>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</si>
  <si>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</si>
  <si>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</si>
  <si>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</si>
  <si>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</si>
  <si>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</si>
  <si>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</si>
  <si>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</si>
  <si>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</si>
  <si>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</si>
  <si>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</si>
  <si>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</si>
  <si>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</si>
  <si>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</si>
  <si>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</si>
  <si>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</si>
  <si>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</si>
  <si>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</si>
  <si>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</si>
  <si>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</si>
  <si>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</si>
  <si>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</si>
  <si>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</si>
  <si>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</si>
  <si>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</si>
  <si>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</si>
  <si>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</si>
  <si>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</si>
  <si>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</si>
  <si>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</si>
  <si>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</si>
  <si>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</si>
  <si>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</si>
  <si>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</si>
  <si>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</si>
  <si>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</si>
  <si>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</si>
  <si>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</si>
  <si>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</si>
  <si>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</si>
  <si>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</si>
  <si>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</si>
  <si>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</si>
  <si>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</si>
  <si>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</si>
  <si>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</si>
  <si>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</si>
  <si>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</si>
  <si>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</si>
  <si>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</si>
  <si>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</si>
  <si>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</si>
  <si>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</si>
  <si>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</si>
  <si>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</si>
  <si>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</si>
  <si>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</si>
  <si>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</si>
  <si>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</si>
  <si>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</si>
  <si>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</si>
  <si>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</si>
  <si>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</si>
  <si>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</si>
  <si>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</si>
  <si>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</si>
  <si>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</si>
  <si>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</si>
  <si>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</si>
  <si>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</si>
  <si>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</si>
  <si>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</si>
  <si>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</si>
  <si>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</si>
  <si>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</si>
  <si>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</si>
  <si>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</si>
  <si>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</si>
  <si>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</si>
  <si>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</si>
  <si>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</si>
  <si>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</si>
  <si>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</si>
  <si>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</si>
  <si>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</si>
  <si>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</si>
  <si>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</si>
  <si>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</si>
  <si>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</si>
  <si>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</si>
  <si>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</si>
  <si>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</si>
  <si>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</si>
  <si>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</si>
  <si>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</si>
  <si>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</si>
  <si>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</si>
  <si>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</si>
  <si>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</si>
  <si>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</si>
  <si>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</si>
  <si>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</si>
  <si>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</si>
  <si>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</si>
  <si>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</si>
  <si>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</si>
  <si>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</si>
  <si>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</si>
  <si>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</si>
  <si>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</si>
  <si>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</si>
  <si>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</si>
  <si>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</si>
  <si>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</si>
  <si>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</si>
  <si>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</si>
  <si>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</si>
  <si>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</si>
  <si>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</si>
  <si>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</si>
  <si>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</si>
  <si>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</si>
  <si>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</si>
  <si>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</si>
  <si>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</si>
  <si>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</si>
  <si>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</si>
  <si>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</si>
  <si>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</si>
  <si>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</si>
  <si>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</si>
  <si>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</si>
  <si>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</si>
  <si>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</si>
  <si>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</si>
  <si>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</si>
  <si>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</si>
  <si>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</si>
  <si>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</si>
  <si>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</si>
  <si>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</si>
  <si>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</si>
  <si>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</si>
  <si>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</si>
  <si>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</si>
  <si>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</si>
  <si>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</si>
  <si>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</si>
  <si>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</si>
  <si>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</si>
  <si>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</si>
  <si>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</si>
  <si>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</si>
  <si>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</si>
  <si>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</si>
  <si>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</si>
  <si>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</si>
  <si>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</si>
  <si>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</si>
  <si>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</si>
  <si>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</si>
  <si>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</si>
  <si>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</si>
  <si>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</si>
  <si>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</si>
  <si>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</si>
  <si>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</si>
  <si>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</si>
  <si>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</si>
  <si>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</si>
  <si>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</si>
  <si>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</si>
  <si>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</si>
  <si>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</si>
  <si>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</si>
  <si>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</si>
  <si>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</si>
  <si>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</si>
  <si>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</si>
  <si>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</si>
  <si>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</si>
  <si>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</si>
  <si>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</si>
  <si>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</si>
  <si>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</si>
  <si>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</si>
  <si>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</si>
  <si>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</si>
  <si>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</si>
  <si>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</si>
  <si>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</si>
  <si>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</si>
  <si>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</si>
  <si>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</si>
  <si>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</si>
  <si>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</si>
  <si>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</si>
  <si>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</si>
  <si>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</si>
  <si>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</si>
  <si>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</si>
  <si>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</si>
  <si>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</si>
  <si>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</si>
  <si>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</si>
  <si>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</si>
  <si>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</si>
  <si>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</si>
  <si>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</si>
  <si>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</si>
  <si>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</si>
  <si>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</si>
  <si>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</si>
  <si>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</si>
  <si>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</si>
  <si>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</si>
  <si>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</si>
  <si>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</si>
  <si>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</si>
  <si>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</si>
  <si>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</si>
  <si>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</si>
  <si>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</si>
  <si>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</si>
  <si>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</si>
  <si>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</si>
  <si>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</si>
  <si>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</si>
  <si>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</si>
  <si>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</si>
  <si>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</si>
  <si>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</si>
  <si>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</si>
  <si>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</si>
  <si>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</si>
  <si>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</si>
  <si>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</si>
  <si>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</si>
  <si>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</si>
  <si>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</si>
  <si>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</si>
  <si>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</si>
  <si>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</si>
  <si>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</si>
  <si>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</si>
  <si>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</si>
  <si>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</si>
  <si>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</si>
  <si>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</si>
  <si>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</si>
  <si>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</si>
  <si>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</si>
  <si>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</si>
  <si>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</si>
  <si>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</si>
  <si>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</si>
  <si>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</si>
  <si>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</si>
  <si>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</si>
  <si>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</si>
  <si>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</si>
  <si>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</si>
  <si>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</si>
  <si>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</si>
  <si>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</si>
  <si>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</si>
  <si>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</si>
  <si>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</si>
  <si>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</si>
  <si>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</si>
  <si>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</si>
  <si>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</si>
  <si>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</si>
  <si>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</si>
  <si>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</si>
  <si>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</si>
  <si>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</si>
  <si>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</si>
  <si>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</si>
  <si>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</si>
  <si>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</si>
  <si>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</si>
  <si>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</si>
  <si>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</si>
  <si>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</si>
  <si>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</si>
  <si>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</si>
  <si>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</si>
  <si>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</si>
  <si>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</si>
  <si>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</si>
  <si>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</si>
  <si>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</si>
  <si>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</si>
  <si>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</si>
  <si>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</si>
  <si>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</si>
  <si>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</si>
  <si>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</si>
  <si>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</si>
  <si>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LTS Pipelines</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</si>
  <si>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</si>
  <si>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</si>
  <si>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</si>
  <si>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</si>
  <si>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</si>
  <si>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</si>
  <si>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</si>
  <si>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</si>
  <si>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</si>
  <si>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</si>
  <si>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</si>
  <si>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</si>
  <si>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</si>
  <si>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</si>
  <si>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</si>
  <si>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</si>
  <si>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</si>
  <si>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</si>
  <si>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</si>
  <si>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</si>
  <si>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</si>
  <si>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</si>
  <si>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</si>
  <si>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</si>
  <si>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</si>
  <si>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</si>
  <si>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</si>
  <si>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</si>
  <si>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</si>
  <si>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</si>
  <si>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</si>
  <si>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</si>
  <si>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</si>
  <si>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</si>
  <si>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</si>
  <si>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</si>
  <si>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</si>
  <si>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</si>
  <si>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</si>
  <si>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</si>
  <si>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</si>
  <si>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</si>
  <si>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</si>
  <si>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</si>
  <si>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</si>
  <si>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</si>
  <si>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</si>
  <si>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</si>
  <si>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</si>
  <si>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</si>
  <si>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</si>
  <si>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</si>
  <si>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</si>
  <si>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</si>
  <si>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</si>
  <si>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</si>
  <si>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</si>
  <si>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</si>
  <si>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</si>
  <si>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</si>
  <si>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</si>
  <si>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</si>
  <si>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</si>
  <si>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</si>
  <si>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</si>
  <si>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</si>
  <si>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</si>
  <si>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</si>
  <si>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</si>
  <si>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</si>
  <si>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</si>
  <si>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</si>
  <si>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</si>
  <si>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</si>
  <si>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</si>
  <si>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</si>
  <si>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</si>
  <si>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</si>
  <si>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</si>
  <si>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</si>
  <si>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</si>
  <si>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</si>
  <si>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</si>
  <si>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</si>
  <si>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</si>
  <si>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</si>
  <si>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</si>
  <si>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</si>
  <si>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</si>
  <si>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</si>
  <si>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</si>
  <si>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</si>
  <si>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</si>
  <si>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</si>
  <si>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</si>
  <si>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</si>
  <si>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</si>
  <si>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</si>
  <si>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</si>
  <si>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</si>
  <si>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</si>
  <si>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</si>
  <si>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External loans</t>
  </si>
  <si>
    <t>Loans from other group companies</t>
  </si>
  <si>
    <t>Loans to other group companies</t>
  </si>
  <si>
    <t>Guarantees given on behalf of other group companies</t>
  </si>
  <si>
    <t>Please put an 'X' in this column for each table completed</t>
  </si>
  <si>
    <t>Northern Gas Networks PLC</t>
  </si>
  <si>
    <t>Scotland Gas Networks</t>
  </si>
  <si>
    <t>Southern Gas Networks</t>
  </si>
  <si>
    <t>Wales &amp; West Utilities PLC</t>
  </si>
  <si>
    <t>Distribution Network short Names</t>
  </si>
  <si>
    <t>NGN</t>
  </si>
  <si>
    <t>WWU</t>
  </si>
  <si>
    <t>Version submission control</t>
  </si>
  <si>
    <t>Date of submission</t>
  </si>
  <si>
    <t>Changes made in the RIIO Pack</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</si>
  <si>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</si>
  <si>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</si>
  <si>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</si>
  <si>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</si>
  <si>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</si>
  <si>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</si>
  <si>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</si>
  <si>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</si>
  <si>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</si>
  <si>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</si>
  <si>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</si>
  <si>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</si>
  <si>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</si>
  <si>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</si>
  <si>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</si>
  <si>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</si>
  <si>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</si>
  <si>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</si>
  <si>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</si>
  <si>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</si>
  <si>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</si>
  <si>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</si>
  <si>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</si>
  <si>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</si>
  <si>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</si>
  <si>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</si>
  <si>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</si>
  <si>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</si>
  <si>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</si>
  <si>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</si>
  <si>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</si>
  <si>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</si>
  <si>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</si>
  <si>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</si>
  <si>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</si>
  <si>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</si>
  <si>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</si>
  <si>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</si>
  <si>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</si>
  <si>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</si>
  <si>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</si>
  <si>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</si>
  <si>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</si>
  <si>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</si>
  <si>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</si>
  <si>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</si>
  <si>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</si>
  <si>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</si>
  <si>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</si>
  <si>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</si>
  <si>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</si>
  <si>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</si>
  <si>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</si>
  <si>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</si>
  <si>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</si>
  <si>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</si>
  <si>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</si>
  <si>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</si>
  <si>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</si>
  <si>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</si>
  <si>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</si>
  <si>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</si>
  <si>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</si>
  <si>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</si>
  <si>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</si>
  <si>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</si>
  <si>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</si>
  <si>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</si>
  <si>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</si>
  <si>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</si>
  <si>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</si>
  <si>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</si>
  <si>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</si>
  <si>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</si>
  <si>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</si>
  <si>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</si>
  <si>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</si>
  <si>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</si>
  <si>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</si>
  <si>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</si>
  <si>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</si>
  <si>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</si>
  <si>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</si>
  <si>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</si>
  <si>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</si>
  <si>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</si>
  <si>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</si>
  <si>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</si>
  <si>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</si>
  <si>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</si>
  <si>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</si>
  <si>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</si>
  <si>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</si>
  <si>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</si>
  <si>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</si>
  <si>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</si>
  <si>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</si>
  <si>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</si>
  <si>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</si>
  <si>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</si>
  <si>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</si>
  <si>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</si>
  <si>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</si>
  <si>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</si>
  <si>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</si>
  <si>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</si>
  <si>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</si>
  <si>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</si>
  <si>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</si>
  <si>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</si>
  <si>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</si>
  <si>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</si>
  <si>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</si>
  <si>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</si>
  <si>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</si>
  <si>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</si>
  <si>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</si>
  <si>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</si>
  <si>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</si>
  <si>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</si>
  <si>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</si>
  <si>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</si>
  <si>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</si>
  <si>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</si>
  <si>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</si>
  <si>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</si>
  <si>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</si>
  <si>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</si>
  <si>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</si>
  <si>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</si>
  <si>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</si>
  <si>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</si>
  <si>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</si>
  <si>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</si>
  <si>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</si>
  <si>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</si>
  <si>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</si>
  <si>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</si>
  <si>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</si>
  <si>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</si>
  <si>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</si>
  <si>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</si>
  <si>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</si>
  <si>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</si>
  <si>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</si>
  <si>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</si>
  <si>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</si>
  <si>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</si>
  <si>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</si>
  <si>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</si>
  <si>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</si>
  <si>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</si>
  <si>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</si>
  <si>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</si>
  <si>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</si>
  <si>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</si>
  <si>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</si>
  <si>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</si>
  <si>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</si>
  <si>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</si>
  <si>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</si>
  <si>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</si>
  <si>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</si>
  <si>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</si>
  <si>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</si>
  <si>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</si>
  <si>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</si>
  <si>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</si>
  <si>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Secondary Asset</t>
  </si>
  <si>
    <t>Distribution mains inc all services above 2"</t>
  </si>
  <si>
    <t>Civils</t>
  </si>
  <si>
    <t xml:space="preserve">Small District Governor </t>
  </si>
  <si>
    <t>Below 7 bar  Electrical  and Telecommunications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</si>
  <si>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</si>
  <si>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</si>
  <si>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</si>
  <si>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</si>
  <si>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</si>
  <si>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</si>
  <si>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</si>
  <si>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</si>
  <si>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</si>
  <si>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</si>
  <si>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</si>
  <si>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</si>
  <si>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</si>
  <si>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</si>
  <si>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</si>
  <si>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</si>
  <si>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</si>
  <si>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</si>
  <si>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</si>
  <si>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</si>
  <si>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t>1.6  Disposals</t>
  </si>
  <si>
    <t>G</t>
  </si>
  <si>
    <t>Interest rate swaps</t>
  </si>
  <si>
    <t>I</t>
  </si>
  <si>
    <t>Index-linked swaps</t>
  </si>
  <si>
    <t>M</t>
  </si>
  <si>
    <r>
      <rPr>
        <b/>
        <sz val="10"/>
        <rFont val="Tahoma"/>
        <family val="2"/>
      </rPr>
      <t xml:space="preserve">Purpose: </t>
    </r>
    <r>
      <rPr>
        <sz val="10"/>
        <rFont val="Tahoma"/>
        <family val="2"/>
      </rPr>
      <t>The purpose of this table is to allow the licensee to provide a more detailed analysis of asset disposals.</t>
    </r>
  </si>
  <si>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</si>
  <si>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</si>
  <si>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</si>
  <si>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</si>
  <si>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</si>
  <si>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</si>
  <si>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</si>
  <si>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</si>
  <si>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</si>
  <si>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</si>
  <si>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</si>
  <si>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</si>
  <si>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</si>
  <si>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</si>
  <si>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</si>
  <si>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</si>
  <si>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</si>
  <si>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</si>
  <si>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</si>
  <si>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</si>
  <si>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</si>
  <si>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</si>
  <si>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</si>
  <si>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</si>
  <si>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</si>
  <si>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</si>
  <si>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</si>
  <si>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</si>
  <si>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</si>
  <si>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</si>
  <si>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</si>
  <si>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</si>
  <si>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</si>
  <si>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</si>
  <si>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</si>
  <si>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</si>
  <si>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</si>
  <si>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</si>
  <si>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</si>
  <si>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</si>
  <si>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</si>
  <si>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</si>
  <si>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</si>
  <si>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</si>
  <si>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</si>
  <si>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</si>
  <si>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</si>
  <si>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</si>
  <si>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</si>
  <si>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</si>
  <si>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</si>
  <si>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</si>
  <si>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</si>
  <si>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</si>
  <si>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</si>
  <si>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</si>
  <si>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</si>
  <si>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</si>
  <si>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</si>
  <si>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</si>
  <si>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</si>
  <si>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</si>
  <si>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</si>
  <si>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</si>
  <si>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Land &amp; Building</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</si>
  <si>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</si>
  <si>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</si>
  <si>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</si>
  <si>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</si>
  <si>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</si>
  <si>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</si>
  <si>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</si>
  <si>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</si>
  <si>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</si>
  <si>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</si>
  <si>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</si>
  <si>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</si>
  <si>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</si>
  <si>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</si>
  <si>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</si>
  <si>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xxx.x</t>
  </si>
  <si>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</si>
  <si>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</si>
  <si>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</si>
  <si>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</si>
  <si>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</si>
  <si>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</si>
  <si>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</si>
  <si>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</si>
  <si>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</si>
  <si>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</si>
  <si>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</si>
  <si>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</si>
  <si>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</si>
  <si>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</si>
  <si>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</si>
  <si>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</si>
  <si>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</si>
  <si>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</si>
  <si>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</si>
  <si>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</si>
  <si>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</si>
  <si>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</si>
  <si>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</si>
  <si>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</si>
  <si>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</si>
  <si>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</si>
  <si>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Trainee/apprentice programme costs</t>
  </si>
  <si>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</si>
  <si>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</si>
  <si>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</si>
  <si>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</si>
  <si>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</si>
  <si>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</si>
  <si>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</si>
  <si>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</si>
  <si>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</si>
  <si>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</si>
  <si>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</si>
  <si>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</si>
  <si>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</si>
  <si>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</si>
  <si>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</si>
  <si>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</si>
  <si>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</si>
  <si>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</si>
  <si>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</si>
  <si>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</si>
  <si>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</si>
  <si>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</si>
  <si>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</si>
  <si>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</si>
  <si>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</si>
  <si>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</si>
  <si>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</si>
  <si>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</si>
  <si>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</si>
  <si>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</si>
  <si>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</si>
  <si>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</si>
  <si>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</si>
  <si>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</si>
  <si>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</si>
  <si>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</si>
  <si>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</si>
  <si>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</si>
  <si>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</si>
  <si>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</si>
  <si>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</si>
  <si>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</si>
  <si>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</si>
  <si>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</si>
  <si>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</si>
  <si>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</si>
  <si>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</si>
  <si>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</si>
  <si>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</si>
  <si>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</si>
  <si>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</si>
  <si>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</si>
  <si>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</si>
  <si>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</si>
  <si>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</si>
  <si>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</si>
  <si>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</si>
  <si>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</si>
  <si>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</si>
  <si>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</si>
  <si>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</si>
  <si>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</si>
  <si>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</si>
  <si>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</si>
  <si>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</si>
  <si>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</si>
  <si>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</si>
  <si>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</si>
  <si>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</si>
  <si>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</si>
  <si>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</si>
  <si>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</si>
  <si>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</si>
  <si>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</si>
  <si>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</si>
  <si>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</si>
  <si>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</si>
  <si>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</si>
  <si>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</si>
  <si>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</si>
  <si>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</si>
  <si>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</si>
  <si>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</si>
  <si>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</si>
  <si>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</si>
  <si>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</si>
  <si>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</si>
  <si>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</si>
  <si>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</si>
  <si>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</si>
  <si>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</si>
  <si>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</si>
  <si>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</si>
  <si>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</si>
  <si>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</si>
  <si>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</si>
  <si>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</si>
  <si>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</si>
  <si>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</si>
  <si>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</si>
  <si>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</si>
  <si>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</si>
  <si>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</si>
  <si>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</si>
  <si>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</si>
  <si>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</si>
  <si>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</si>
  <si>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</si>
  <si>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</si>
  <si>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</si>
  <si>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</si>
  <si>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</si>
  <si>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</si>
  <si>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</si>
  <si>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</si>
  <si>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</si>
  <si>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</si>
  <si>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</si>
  <si>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</si>
  <si>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Table Ref</t>
  </si>
  <si>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</si>
  <si>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</si>
  <si>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</si>
  <si>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</si>
  <si>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</si>
  <si>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</si>
  <si>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</si>
  <si>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</si>
  <si>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</si>
  <si>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</si>
  <si>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</si>
  <si>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</si>
  <si>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</si>
  <si>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</si>
  <si>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</si>
  <si>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</si>
  <si>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</si>
  <si>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</si>
  <si>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</si>
  <si>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</si>
  <si>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</si>
  <si>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</si>
  <si>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</si>
  <si>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</si>
  <si>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</si>
  <si>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</si>
  <si>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</si>
  <si>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</si>
  <si>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</si>
  <si>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</si>
  <si>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</si>
  <si>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</si>
  <si>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</si>
  <si>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</si>
  <si>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</si>
  <si>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</si>
  <si>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</si>
  <si>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</si>
  <si>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</si>
  <si>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</si>
  <si>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</si>
  <si>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</si>
  <si>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</si>
  <si>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</si>
  <si>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</si>
  <si>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</si>
  <si>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</si>
  <si>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</si>
  <si>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</si>
  <si>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</si>
  <si>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</si>
  <si>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</si>
  <si>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</si>
  <si>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</si>
  <si>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</si>
  <si>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</si>
  <si>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</si>
  <si>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</si>
  <si>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</si>
  <si>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</si>
  <si>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</si>
  <si>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</si>
  <si>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</si>
  <si>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</si>
  <si>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</si>
  <si>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</si>
  <si>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</si>
  <si>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</si>
  <si>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</si>
  <si>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</si>
  <si>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</si>
  <si>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</si>
  <si>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</si>
  <si>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</si>
  <si>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</si>
  <si>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</si>
  <si>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</si>
  <si>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</si>
  <si>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</si>
  <si>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</si>
  <si>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</si>
  <si>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</si>
  <si>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</si>
  <si>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</si>
  <si>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</si>
  <si>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</si>
  <si>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</si>
  <si>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</si>
  <si>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</si>
  <si>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</si>
  <si>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</si>
  <si>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</si>
  <si>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</si>
  <si>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</si>
  <si>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</si>
  <si>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</si>
  <si>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</si>
  <si>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</si>
  <si>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</si>
  <si>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</si>
  <si>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</si>
  <si>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</si>
  <si>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</si>
  <si>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</si>
  <si>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</si>
  <si>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</si>
  <si>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</si>
  <si>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</si>
  <si>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</si>
  <si>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</si>
  <si>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</si>
  <si>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</si>
  <si>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</si>
  <si>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</si>
  <si>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</si>
  <si>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</si>
  <si>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</si>
  <si>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</si>
  <si>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</si>
  <si>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</si>
  <si>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</si>
  <si>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</si>
  <si>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</si>
  <si>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</si>
  <si>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</si>
  <si>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</si>
  <si>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</si>
  <si>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Physical Security Upgrade Programme (PSUP)</t>
  </si>
  <si>
    <t>Other Scheme Types (UIP/iGT)</t>
  </si>
  <si>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</si>
  <si>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</si>
  <si>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</si>
  <si>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</si>
  <si>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</si>
  <si>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</si>
  <si>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</si>
  <si>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</si>
  <si>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</si>
  <si>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</si>
  <si>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</si>
  <si>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</si>
  <si>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</si>
  <si>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</si>
  <si>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</si>
  <si>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</si>
  <si>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</si>
  <si>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</si>
  <si>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</si>
  <si>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</si>
  <si>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</si>
  <si>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</si>
  <si>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</si>
  <si>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</si>
  <si>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</si>
  <si>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</si>
  <si>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</si>
  <si>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</si>
  <si>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</si>
  <si>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</si>
  <si>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</si>
  <si>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</si>
  <si>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</si>
  <si>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</si>
  <si>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</si>
  <si>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</si>
  <si>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</si>
  <si>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</si>
  <si>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</si>
  <si>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</si>
  <si>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</si>
  <si>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</si>
  <si>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</si>
  <si>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</si>
  <si>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</si>
  <si>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</si>
  <si>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</si>
  <si>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</si>
  <si>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</si>
  <si>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</si>
  <si>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</si>
  <si>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</si>
  <si>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</si>
  <si>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</si>
  <si>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</si>
  <si>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</si>
  <si>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</si>
  <si>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</si>
  <si>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</si>
  <si>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</si>
  <si>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</si>
  <si>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</si>
  <si>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</si>
  <si>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</si>
  <si>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</si>
  <si>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</si>
  <si>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</si>
  <si>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</si>
  <si>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</si>
  <si>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</si>
  <si>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</si>
  <si>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</si>
  <si>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</si>
  <si>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</si>
  <si>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</si>
  <si>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</si>
  <si>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</si>
  <si>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</si>
  <si>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</si>
  <si>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</si>
  <si>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</si>
  <si>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</si>
  <si>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</si>
  <si>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</si>
  <si>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</si>
  <si>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</si>
  <si>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</si>
  <si>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</si>
  <si>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</si>
  <si>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</si>
  <si>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</si>
  <si>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</si>
  <si>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</si>
  <si>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</si>
  <si>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</si>
  <si>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</si>
  <si>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</si>
  <si>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</si>
  <si>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</si>
  <si>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</si>
  <si>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</si>
  <si>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</si>
  <si>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</si>
  <si>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</si>
  <si>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</si>
  <si>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</si>
  <si>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</si>
  <si>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</si>
  <si>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</si>
  <si>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</si>
  <si>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</si>
  <si>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</si>
  <si>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</si>
  <si>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</si>
  <si>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</si>
  <si>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</si>
  <si>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</si>
  <si>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</si>
  <si>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</si>
  <si>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</si>
  <si>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</si>
  <si>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</si>
  <si>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</si>
  <si>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</si>
  <si>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</si>
  <si>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</si>
  <si>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</si>
  <si>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</si>
  <si>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</si>
  <si>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</si>
  <si>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</si>
  <si>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</si>
  <si>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</si>
  <si>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</si>
  <si>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</si>
  <si>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</si>
  <si>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</si>
  <si>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</si>
  <si>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</si>
  <si>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</si>
  <si>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</si>
  <si>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</si>
  <si>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</si>
  <si>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</si>
  <si>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</si>
  <si>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</si>
  <si>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</si>
  <si>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</si>
  <si>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</si>
  <si>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</si>
  <si>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</si>
  <si>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</si>
  <si>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</si>
  <si>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</si>
  <si>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</si>
  <si>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</si>
  <si>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</si>
  <si>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</si>
  <si>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</si>
  <si>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</si>
  <si>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</si>
  <si>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</si>
  <si>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</si>
  <si>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</si>
  <si>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</si>
  <si>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</si>
  <si>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</si>
  <si>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</si>
  <si>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</si>
  <si>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</si>
  <si>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</si>
  <si>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</si>
  <si>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</si>
  <si>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</si>
  <si>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</si>
  <si>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</si>
  <si>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</si>
  <si>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</si>
  <si>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</si>
  <si>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</si>
  <si>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</si>
  <si>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</si>
  <si>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</si>
  <si>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</si>
  <si>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</si>
  <si>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</si>
  <si>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</si>
  <si>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</si>
  <si>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</si>
  <si>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</si>
  <si>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</si>
  <si>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</si>
  <si>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</si>
  <si>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</si>
  <si>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</si>
  <si>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</si>
  <si>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</si>
  <si>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</si>
  <si>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</si>
  <si>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</si>
  <si>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</si>
  <si>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</si>
  <si>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</si>
  <si>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</si>
  <si>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</si>
  <si>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</si>
  <si>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</si>
  <si>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</si>
  <si>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</si>
  <si>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</si>
  <si>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</si>
  <si>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</si>
  <si>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</si>
  <si>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</si>
  <si>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</si>
  <si>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</si>
  <si>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</si>
  <si>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</si>
  <si>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</si>
  <si>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</si>
  <si>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</si>
  <si>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</si>
  <si>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</si>
  <si>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</si>
  <si>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</si>
  <si>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</si>
  <si>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 xml:space="preserve"> </t>
  </si>
  <si>
    <t xml:space="preserve">  </t>
  </si>
  <si>
    <t xml:space="preserve"> - no 'other' under 'other' or only if less than a specific value but not capitalised costs</t>
  </si>
  <si>
    <t>PSUP opex costs</t>
  </si>
  <si>
    <t xml:space="preserve">Other maintenance costs </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</si>
  <si>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</si>
  <si>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</si>
  <si>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</si>
  <si>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</si>
  <si>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</si>
  <si>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</si>
  <si>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</si>
  <si>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</si>
  <si>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</si>
  <si>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</si>
  <si>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</si>
  <si>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</si>
  <si>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</si>
  <si>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</si>
  <si>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</si>
  <si>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Current year RRP submission 2015 - Workload</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</si>
  <si>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</si>
  <si>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</si>
  <si>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</si>
  <si>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</si>
  <si>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</si>
  <si>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</si>
  <si>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</si>
  <si>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</si>
  <si>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</si>
  <si>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</si>
  <si>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</si>
  <si>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</si>
  <si>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</si>
  <si>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</si>
  <si>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</si>
  <si>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</si>
  <si>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</si>
  <si>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</si>
  <si>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</si>
  <si>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</si>
  <si>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</si>
  <si>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</si>
  <si>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</si>
  <si>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</si>
  <si>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</si>
  <si>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</si>
  <si>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</si>
  <si>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</si>
  <si>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</si>
  <si>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</si>
  <si>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</si>
  <si>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</si>
  <si>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</si>
  <si>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</si>
  <si>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</si>
  <si>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</si>
  <si>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</si>
  <si>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</si>
  <si>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</si>
  <si>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</si>
  <si>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</si>
  <si>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</si>
  <si>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</si>
  <si>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</si>
  <si>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</si>
  <si>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</si>
  <si>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</si>
  <si>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</si>
  <si>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</si>
  <si>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</si>
  <si>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</si>
  <si>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</si>
  <si>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</si>
  <si>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</si>
  <si>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</si>
  <si>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</si>
  <si>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</si>
  <si>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</si>
  <si>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</si>
  <si>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</si>
  <si>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</si>
  <si>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</si>
  <si>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</si>
  <si>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</si>
  <si>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</si>
  <si>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</si>
  <si>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</si>
  <si>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</si>
  <si>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</si>
  <si>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</si>
  <si>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</si>
  <si>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</si>
  <si>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</si>
  <si>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</si>
  <si>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</si>
  <si>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</si>
  <si>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</si>
  <si>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</si>
  <si>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</si>
  <si>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</si>
  <si>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</si>
  <si>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</si>
  <si>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Property and associated land disposal income - various sites (complete table below)</t>
  </si>
  <si>
    <t>Property and associated land disposal income - various sites</t>
  </si>
  <si>
    <t>5.7 Decommissioned pipes</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</si>
  <si>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</si>
  <si>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</si>
  <si>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</si>
  <si>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</si>
  <si>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</si>
  <si>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</si>
  <si>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</si>
  <si>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</si>
  <si>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</si>
  <si>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</si>
  <si>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</si>
  <si>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</si>
  <si>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</si>
  <si>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</si>
  <si>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</si>
  <si>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</si>
  <si>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family val="2"/>
      </rPr>
      <t>"Number of written complaints received (including letters, emails, texts, social media)"</t>
    </r>
  </si>
  <si>
    <t>Removed the following cells from sub-table on table 1.6: C28:C46, D28:D46 and J28:J46. Changed cells C15 and D15 from linked cells back to input cells</t>
  </si>
  <si>
    <t>So</t>
  </si>
  <si>
    <t>RIIO-GD1 start position of sub-deducts at risk</t>
  </si>
  <si>
    <t>Cumulative</t>
  </si>
  <si>
    <t>Number of current total riser assets for which the date for inspection and risk assessment has not expired excluding current year inspections</t>
  </si>
  <si>
    <t>[name of site disposed of]</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</si>
  <si>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</si>
  <si>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</si>
  <si>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</si>
  <si>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</si>
  <si>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</si>
  <si>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</si>
  <si>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</si>
  <si>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</si>
  <si>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</si>
  <si>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</si>
  <si>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</si>
  <si>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</si>
  <si>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</si>
  <si>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</si>
  <si>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</si>
  <si>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</si>
  <si>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</si>
  <si>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</si>
  <si>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</si>
  <si>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</si>
  <si>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</si>
  <si>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</si>
  <si>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</si>
  <si>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</si>
  <si>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</si>
  <si>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</si>
  <si>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</si>
  <si>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</si>
  <si>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[Project name 2]</t>
  </si>
  <si>
    <t>[Project name 3]</t>
  </si>
  <si>
    <t>[Project name 4]</t>
  </si>
  <si>
    <t>[Project name 5]</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</si>
  <si>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</si>
  <si>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</si>
  <si>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</si>
  <si>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</si>
  <si>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</si>
  <si>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</si>
  <si>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</si>
  <si>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</si>
  <si>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</si>
  <si>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</si>
  <si>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</si>
  <si>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</si>
  <si>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</si>
  <si>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</si>
  <si>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</si>
  <si>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</si>
  <si>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</si>
  <si>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</si>
  <si>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</si>
  <si>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</si>
  <si>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</si>
  <si>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</si>
  <si>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</si>
  <si>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</si>
  <si>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</si>
  <si>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</si>
  <si>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</si>
  <si>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</si>
  <si>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family val="2"/>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</si>
  <si>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</si>
  <si>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</si>
  <si>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</si>
  <si>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</si>
  <si>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</si>
  <si>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</si>
  <si>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</si>
  <si>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</si>
  <si>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</si>
  <si>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</si>
  <si>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</si>
  <si>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</si>
  <si>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</si>
  <si>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</si>
  <si>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</si>
  <si>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</si>
  <si>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</si>
  <si>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</si>
  <si>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</si>
  <si>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</si>
  <si>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</si>
  <si>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</si>
  <si>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EoE</t>
  </si>
  <si>
    <t>Lon</t>
  </si>
  <si>
    <t>NW</t>
  </si>
  <si>
    <t>WM</t>
  </si>
  <si>
    <t xml:space="preserve">Sc </t>
  </si>
  <si>
    <t>GDN1</t>
  </si>
  <si>
    <t>Project 10</t>
  </si>
  <si>
    <t>3.12a Gas theft</t>
  </si>
  <si>
    <t>A-D</t>
  </si>
  <si>
    <t>E-G</t>
  </si>
  <si>
    <t>H-I</t>
  </si>
  <si>
    <t>Network Condition</t>
  </si>
  <si>
    <t>3rd Party Damage</t>
  </si>
  <si>
    <t>1. Mains</t>
  </si>
  <si>
    <t>2. Services</t>
  </si>
  <si>
    <t>3. Risers</t>
  </si>
  <si>
    <t>4. ECVs</t>
  </si>
  <si>
    <t>5. Other</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</si>
  <si>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</si>
  <si>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</si>
  <si>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</si>
  <si>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</si>
  <si>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</si>
  <si>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</si>
  <si>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</si>
  <si>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</si>
  <si>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</si>
  <si>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</si>
  <si>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</si>
  <si>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</si>
  <si>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</si>
  <si>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family val="2"/>
      </rPr>
      <t xml:space="preserve">Historic years also updated to reflect changes made above (there will be a slight reallocation of workload between the various categories) </t>
    </r>
    <r>
      <rPr>
        <b/>
        <sz val="11"/>
        <color rgb="FFFF0000"/>
        <rFont val="CG Omega"/>
        <family val="2"/>
      </rPr>
      <t>WIP</t>
    </r>
  </si>
  <si>
    <t>RIGs - guidance</t>
  </si>
  <si>
    <t>Cell H21 "Median Time Repair" - updated wording to include "&gt;28 days"</t>
  </si>
  <si>
    <r>
      <t xml:space="preserve">Updated:
</t>
    </r>
    <r>
      <rPr>
        <b/>
        <sz val="11"/>
        <color rgb="FFFF0000"/>
        <rFont val="CG Omega"/>
        <family val="2"/>
      </rPr>
      <t xml:space="preserve"> - Publication date for GDN's publishing their data</t>
    </r>
    <r>
      <rPr>
        <sz val="11"/>
        <color rgb="FFFF0000"/>
        <rFont val="CG Omega"/>
        <family val="2"/>
      </rPr>
      <t xml:space="preserve"> - TBA (proposed date 31 July)  O/S</t>
    </r>
    <r>
      <rPr>
        <sz val="11"/>
        <rFont val="CG Omega"/>
        <family val="2"/>
      </rPr>
      <t xml:space="preserve">
- </t>
    </r>
    <r>
      <rPr>
        <b/>
        <sz val="11"/>
        <rFont val="CG Omega"/>
        <family val="2"/>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</si>
  <si>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r>
      <t xml:space="preserve">Wording changed in cells A8 and A27 as follows:
</t>
    </r>
    <r>
      <rPr>
        <b/>
        <sz val="11"/>
        <rFont val="CG Omega"/>
        <family val="2"/>
      </rPr>
      <t xml:space="preserve">Cell A8 </t>
    </r>
    <r>
      <rPr>
        <sz val="11"/>
        <rFont val="CG Omega"/>
        <family val="2"/>
      </rPr>
      <t xml:space="preserve">- wording changed to "GIB events reportable under RIDDOR ie where a GIB </t>
    </r>
    <r>
      <rPr>
        <b/>
        <sz val="11"/>
        <rFont val="CG Omega"/>
        <family val="2"/>
      </rPr>
      <t>reading</t>
    </r>
    <r>
      <rPr>
        <sz val="11"/>
        <rFont val="CG Omega"/>
        <family val="2"/>
      </rPr>
      <t xml:space="preserve"> &gt;= 20% LEL </t>
    </r>
    <r>
      <rPr>
        <b/>
        <sz val="11"/>
        <rFont val="CG Omega"/>
        <family val="2"/>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family val="2"/>
      </rPr>
      <t xml:space="preserve">
Cell A27</t>
    </r>
    <r>
      <rPr>
        <sz val="11"/>
        <rFont val="CG Omega"/>
        <family val="2"/>
      </rPr>
      <t xml:space="preserve"> - wording changed to "Other Network GIB events (any % </t>
    </r>
    <r>
      <rPr>
        <b/>
        <sz val="11"/>
        <rFont val="CG Omega"/>
        <family val="2"/>
      </rPr>
      <t>LEL</t>
    </r>
    <r>
      <rPr>
        <sz val="11"/>
        <rFont val="CG Omega"/>
        <family val="2"/>
      </rPr>
      <t xml:space="preserve"> level </t>
    </r>
    <r>
      <rPr>
        <b/>
        <sz val="11"/>
        <rFont val="CG Omega"/>
        <family val="2"/>
      </rPr>
      <t>including events reportable under RIDDOR</t>
    </r>
    <r>
      <rPr>
        <sz val="11"/>
        <rFont val="CG Omega"/>
        <family val="2"/>
      </rPr>
      <t>) from spun/cast iron fracture or DI corrosion of mains of: " from "Other Network GIB events (any % level) from spun/cast iron fracture or DI corrosion of mains of: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</si>
  <si>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</si>
  <si>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</si>
  <si>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</si>
  <si>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</si>
  <si>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family val="2"/>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</si>
  <si>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</si>
  <si>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</si>
  <si>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</si>
  <si>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</si>
  <si>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</si>
  <si>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</si>
  <si>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</si>
  <si>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</si>
  <si>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</si>
  <si>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</si>
  <si>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Version 3</t>
  </si>
  <si>
    <t>Other - fuel poor</t>
  </si>
  <si>
    <t>2009-10 prices</t>
  </si>
  <si>
    <t xml:space="preserve">Other GIB events (any % level but not up to the reportable level) from: </t>
  </si>
  <si>
    <t>Number and duration of network asset related unplanned non-contractual interruptions, by cause and activity category</t>
  </si>
  <si>
    <t xml:space="preserve">Number and duration of non network asset related unplanned non-contractual interruptions, by cause </t>
  </si>
  <si>
    <t>NGGD East of England</t>
  </si>
  <si>
    <t>NGGD London</t>
  </si>
  <si>
    <t>NGGD North West</t>
  </si>
  <si>
    <t>NGGD West Midlands</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</si>
  <si>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</si>
  <si>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</si>
  <si>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</si>
  <si>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</si>
  <si>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</si>
  <si>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</si>
  <si>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</si>
  <si>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</si>
  <si>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</si>
  <si>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</si>
  <si>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</si>
  <si>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</si>
  <si>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</si>
  <si>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</si>
  <si>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</si>
  <si>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53 (&gt;£0.5m)</t>
  </si>
  <si>
    <t>Project 54 (&gt;£0.5m)</t>
  </si>
  <si>
    <t>Project 55 (&gt;£0.5m)</t>
  </si>
  <si>
    <t>Project 56 (&gt;£0.5m)</t>
  </si>
  <si>
    <t>Project 57 (&gt;£0.5m)</t>
  </si>
  <si>
    <t>Project 58 (&gt;£0.5m)</t>
  </si>
  <si>
    <t>Project 59 (&gt;£0.5m)</t>
  </si>
  <si>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</si>
  <si>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</si>
  <si>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</si>
  <si>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</si>
  <si>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</si>
  <si>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</si>
  <si>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</si>
  <si>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</si>
  <si>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Cell G29 updated to remove errors  - now contains
=('3.12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t>
  </si>
  <si>
    <t>Removed the following cells from sub-table on table 1.6: C28:C46, D28:D46 and amended J28:J46. Changed cells C15 and D15 from linked cells back to input cells as per Change Log (Row 138)</t>
  </si>
  <si>
    <t xml:space="preserve">Formulae corrected to remove error: row 94 to row 117 , cell 94 contains the formula:
=IF((D$19+D$27)&gt;0,(D15+D23)/(D$20+D$28),0)
The figures highlighted in red should be changed to the following:
=IF((D$20+D$28)&gt;0,(D15+D23)/(D$20+D$28),0)
</t>
  </si>
  <si>
    <t xml:space="preserve">Previous years Governor intervention actuals changed so they look at the same cells as 2015/16 governor intervention cells- tab 4.5 (row 10-14). </t>
  </si>
  <si>
    <t xml:space="preserve">The formula in cell C15 corrected to contain the formula
=B15+C13 </t>
  </si>
  <si>
    <t xml:space="preserve">Cells D13 – I13 and E38 - I38 now displayed to whole number. </t>
  </si>
  <si>
    <t>Additional rows added for LTS diversions (20 rows) and for Distribution Network embedded gas entry (25 rows)</t>
  </si>
  <si>
    <t>7.7 F14 now links directly to 7.8- capacity connected (G57)</t>
  </si>
  <si>
    <t xml:space="preserve">The number of rows  increased so 59 projects can be listed. </t>
  </si>
  <si>
    <t>-</t>
  </si>
  <si>
    <t/>
  </si>
  <si>
    <t>The changes below reflect the (agreed) changes proposed by the GDNs post decision</t>
  </si>
  <si>
    <t>1.5</t>
  </si>
  <si>
    <t>3 lines needed in columns K,L,M,N (from 5 to 8)</t>
  </si>
  <si>
    <t>2.3</t>
  </si>
  <si>
    <t>E25 should be changed to be =sum('4.5 Governor(Replacement)'!$I$10:$I$14)</t>
  </si>
  <si>
    <t>added 8 lines under the &gt;£500k section (B93) (4 to 12)</t>
  </si>
  <si>
    <t>17 rows (go up to 74)</t>
  </si>
  <si>
    <t>3 projects added (Total of 9)</t>
  </si>
  <si>
    <t>7.7</t>
  </si>
  <si>
    <t>F14 should read ='7.8 Dist Gas Connections'!G81</t>
  </si>
  <si>
    <t>7.5</t>
  </si>
  <si>
    <t>B27:B30 are using B24 as a baseline, it should be B25</t>
  </si>
  <si>
    <t>1.3</t>
  </si>
  <si>
    <t>H85 links to different cells for each RRP. This needs to be changed to the correct DN.</t>
  </si>
  <si>
    <t>Related Party 1</t>
  </si>
  <si>
    <t>Related Party 2</t>
  </si>
  <si>
    <t>Related Party 3</t>
  </si>
  <si>
    <t>Project 1 (&gt;£0.5m)</t>
  </si>
  <si>
    <t>Project 2 (&gt;£0.5m)</t>
  </si>
  <si>
    <t>Project 3 (&gt;£0.5m)</t>
  </si>
  <si>
    <t>Project 4 (&gt;£0.5m)</t>
  </si>
  <si>
    <t>Project 5 (&gt;£0.5m)</t>
  </si>
  <si>
    <t>Project 6 (&gt;£0.5m)</t>
  </si>
  <si>
    <t>Project 7 (&gt;£0.5m)</t>
  </si>
  <si>
    <t>Project 8 (&gt;£0.5m)</t>
  </si>
  <si>
    <t>Project 9 (&gt;£0.5m)</t>
  </si>
  <si>
    <t>Project 10 (&gt;£0.5m)</t>
  </si>
  <si>
    <t>Project 11 (&gt;£0.5m)</t>
  </si>
  <si>
    <t>Project 12 (&gt;£0.5m)</t>
  </si>
  <si>
    <t>Project 13 (&gt;£0.5m)</t>
  </si>
  <si>
    <t>Project 14 (&gt;£0.5m)</t>
  </si>
  <si>
    <t>Project 15 (&gt;£0.5m)</t>
  </si>
  <si>
    <t>Project 16 (&gt;£0.5m)</t>
  </si>
  <si>
    <t>Project 17 (&gt;£0.5m)</t>
  </si>
  <si>
    <t>Project 18 (&gt;£0.5m)</t>
  </si>
  <si>
    <t>Project 19 (&gt;£0.5m)</t>
  </si>
  <si>
    <t>Project 20 (&gt;£0.5m)</t>
  </si>
  <si>
    <t>Project 21 (&gt;£0.5m)</t>
  </si>
  <si>
    <t>Project 22 (&gt;£0.5m)</t>
  </si>
  <si>
    <t>Project 23 (&gt;£0.5m)</t>
  </si>
  <si>
    <t>Project 24 (&gt;£0.5m)</t>
  </si>
  <si>
    <t>Project 25 (&gt;£0.5m)</t>
  </si>
  <si>
    <t>Project 26 (&gt;£0.5m)</t>
  </si>
  <si>
    <t>Project 27 (&gt;£0.5m)</t>
  </si>
  <si>
    <t>Project 28 (&gt;£0.5m)</t>
  </si>
  <si>
    <t>Project 29 (&gt;£0.5m)</t>
  </si>
  <si>
    <t>Project 30 (&gt;£0.5m)</t>
  </si>
  <si>
    <t>Project 31 (&gt;£0.5m)</t>
  </si>
  <si>
    <t>Project 32(&gt;£0.5m)</t>
  </si>
  <si>
    <t>Project 33 (&gt;£0.5m)</t>
  </si>
  <si>
    <t>Project 34 (&gt;£0.5m)</t>
  </si>
  <si>
    <t>Project 35 (&gt;£0.5m)</t>
  </si>
  <si>
    <t>Project 36 (&gt;£0.5m)</t>
  </si>
  <si>
    <t>Project 37 (&gt;£0.5m)</t>
  </si>
  <si>
    <t>Project 38 (&gt;£0.5m)</t>
  </si>
  <si>
    <t>Project 39 (&gt;£0.5m)</t>
  </si>
  <si>
    <t>Project 40 (&gt;£0.5m)</t>
  </si>
  <si>
    <t>Project 41 (&gt;£0.5m)</t>
  </si>
  <si>
    <t>Project 42 (&gt;£0.5m)</t>
  </si>
  <si>
    <t>Project 43 (&gt;£0.5m)</t>
  </si>
  <si>
    <t>Project 44 (&gt;£0.5m)</t>
  </si>
  <si>
    <t>Project 45 (&gt;£0.5m)</t>
  </si>
  <si>
    <t>Project 46 (&gt;£0.5m)</t>
  </si>
  <si>
    <t>Project 47 (&gt;£0.5m)</t>
  </si>
  <si>
    <t>Project 48 (&gt;£0.5m)</t>
  </si>
  <si>
    <t>Project 49 (&gt;£0.5m)</t>
  </si>
  <si>
    <t>Project 50 (&gt;£0.5m)</t>
  </si>
  <si>
    <t>Project 51 (&gt;£0.5m)</t>
  </si>
  <si>
    <t>Project 52 (&gt;£0.5m)</t>
  </si>
  <si>
    <t>linked to table 7.8 G81</t>
  </si>
  <si>
    <t>[Project name 1]</t>
  </si>
  <si>
    <t>Dur. of planned interruptions</t>
  </si>
  <si>
    <t>Dur. of unplanned interruptions</t>
  </si>
  <si>
    <t>Note: Needs new table</t>
  </si>
  <si>
    <t>Tier 2 a</t>
  </si>
  <si>
    <t>Tier 2 b</t>
  </si>
  <si>
    <t>Tier 2 total</t>
  </si>
  <si>
    <t>Changed a label from number to duration</t>
  </si>
  <si>
    <t>Version 4.0</t>
  </si>
  <si>
    <t>Changes for 16/17 consultation</t>
  </si>
  <si>
    <t>Innovation Roll-Out Expenditure</t>
  </si>
  <si>
    <t>Recategorisation of Capitilised Replacement</t>
  </si>
  <si>
    <t>Adjustment for Efficient Level of Fines &amp; Penalties</t>
  </si>
  <si>
    <t>Pre-Adjusted Controllable Costs</t>
  </si>
  <si>
    <t>Actual Replacment Expenditure</t>
  </si>
  <si>
    <t>Recategorisation of Holder Demolition Costs</t>
  </si>
  <si>
    <t>Actual Controllable Opex</t>
  </si>
  <si>
    <t>Provisional AOC for PCFM</t>
  </si>
  <si>
    <t>Actual Other Capex</t>
  </si>
  <si>
    <t>Actual Load Related Capex</t>
  </si>
  <si>
    <t>£m 2009/10 Prices</t>
  </si>
  <si>
    <t>Reporting Years Financial Year Average RPI</t>
  </si>
  <si>
    <t>Financial Year Average RPI
(RPIt)</t>
  </si>
  <si>
    <t>Actuals Known</t>
  </si>
  <si>
    <t>Flag</t>
  </si>
  <si>
    <t>Unfunded ERDCs Post 1 April 2004 (-ve)</t>
  </si>
  <si>
    <t>Ongoing Pension Costs Accrued under IAS 19 (-ve)</t>
  </si>
  <si>
    <t>2.1 Totex for the Price Control Financial Model (PCFM)</t>
  </si>
  <si>
    <t>Total Totex for PCFM</t>
  </si>
  <si>
    <t>Actual Replacement Expenditure</t>
  </si>
  <si>
    <t>PCFM Variable Value Inputs</t>
  </si>
  <si>
    <t>Memo</t>
  </si>
  <si>
    <t>Adapted table to pull in data for current and all previous years, rather than only current year. Table also now outputs in 2009/10 Prices rather than Nominal Prices for the reporting year.</t>
  </si>
  <si>
    <t>Section 1</t>
  </si>
  <si>
    <t xml:space="preserve">
Combined 1.5 &amp; 1.11.</t>
  </si>
  <si>
    <t>Deleted 1.1-1.3 &amp; 1.7-1.13</t>
  </si>
  <si>
    <t>Checks and balances Sheet</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</si>
  <si>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</si>
  <si>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</si>
  <si>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</si>
  <si>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</si>
  <si>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</si>
  <si>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</si>
  <si>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</si>
  <si>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</si>
  <si>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</si>
  <si>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</si>
  <si>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</si>
  <si>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</si>
  <si>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</si>
  <si>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</si>
  <si>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</si>
  <si>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</si>
  <si>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</si>
  <si>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</si>
  <si>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</si>
  <si>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</si>
  <si>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</si>
  <si>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</si>
  <si>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</si>
  <si>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Cash and short-term deposits</t>
  </si>
  <si>
    <t>Other amounts due to/(from) group companies</t>
  </si>
  <si>
    <t>Cross currency swaps</t>
  </si>
  <si>
    <t>Unamortised issue costs</t>
  </si>
  <si>
    <t>Fixed asset investments not readily convertible to cash</t>
  </si>
  <si>
    <t>Long term loans (Not for benefit of regulated business or distribution in nature)</t>
  </si>
  <si>
    <t>Other Financial Exposure</t>
  </si>
  <si>
    <t>Interest rate forward contracts</t>
  </si>
  <si>
    <t>Foreign exchange forward rate contracts</t>
  </si>
  <si>
    <t xml:space="preserve">Other swaps, forward rate contracts &amp; OTC options </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</si>
  <si>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</si>
  <si>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</si>
  <si>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</si>
  <si>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</si>
  <si>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</si>
  <si>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</si>
  <si>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</si>
  <si>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</si>
  <si>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</si>
  <si>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</si>
  <si>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</si>
  <si>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</si>
  <si>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</si>
  <si>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</si>
  <si>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</si>
  <si>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</si>
  <si>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</si>
  <si>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</si>
  <si>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</si>
  <si>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</si>
  <si>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</si>
  <si>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</si>
  <si>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</si>
  <si>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</si>
  <si>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</si>
  <si>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</si>
  <si>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</si>
  <si>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</si>
  <si>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1.4 Rec to costs tables</t>
  </si>
  <si>
    <t>Removed this sheet</t>
  </si>
  <si>
    <t>Shrinkage baselines</t>
  </si>
  <si>
    <t>Leakage baselines</t>
  </si>
  <si>
    <t>Shrinkage/Leakage Baselines have been added: cells A14 and A40</t>
  </si>
  <si>
    <t>Cell F33 (service transfers) now includes Domestic Transfers from tab 5.2c Cell K84. Cell F34 (service relays) now includes Non Domestic Relays from tab 5.2d Cell I43.</t>
  </si>
  <si>
    <t>LDZ1</t>
  </si>
  <si>
    <t>Cell D9 has label 'Sc".Changed to LDZ1</t>
  </si>
  <si>
    <t xml:space="preserve">Cel W90 had a formula error. Changed from =SUM(W60:W86) to =SUM(W60:W89) </t>
  </si>
  <si>
    <t>Table 3.5 Business Support has been removed from the pack as information is already being captured in table 3.1</t>
  </si>
  <si>
    <t>Table 2.5 Greyed out cells were as input cells (yellow) -  cell references E68, E91, E112 &amp; E113</t>
  </si>
  <si>
    <t>Some GDNs expect additional projects. Extra rows have been added.</t>
  </si>
  <si>
    <t>Line 24  ‘Average length of street works / project’ should be an automated field. Line 24 will now divide length decommisioned by no. of projects</t>
  </si>
  <si>
    <t>Line 23 ‘Average number of permits / project’ boxes - now divides line 14 by line 22</t>
  </si>
  <si>
    <t>7.3 ASSET HEALTH AND RISK DATA</t>
  </si>
  <si>
    <t>No</t>
  </si>
  <si>
    <t>Primary Assets</t>
  </si>
  <si>
    <t>Km/Nr</t>
  </si>
  <si>
    <t>Reliability Risk
(£m)</t>
  </si>
  <si>
    <t>Health &amp; Safety Risk (£m)</t>
  </si>
  <si>
    <t>Environmental Risk (£m)</t>
  </si>
  <si>
    <t>Financial Risk (£m)</t>
  </si>
  <si>
    <t>Monetised Risk (£m)</t>
  </si>
  <si>
    <t>Health (Km or Nr)</t>
  </si>
  <si>
    <t>Risk (Km or Nr)</t>
  </si>
  <si>
    <t>LTS Pipelines - Non Piggable</t>
  </si>
  <si>
    <t xml:space="preserve">Distribution Mains </t>
  </si>
  <si>
    <t>Iron Mains</t>
  </si>
  <si>
    <t>PE Mains</t>
  </si>
  <si>
    <t>Steel Mains</t>
  </si>
  <si>
    <t>Other Mains</t>
  </si>
  <si>
    <t>Offtake/ PRS Filters &amp; Pressure Control</t>
  </si>
  <si>
    <t>Offtake Filters</t>
  </si>
  <si>
    <t>PRS Filters</t>
  </si>
  <si>
    <t>Offtake Slamshut/ Regulators</t>
  </si>
  <si>
    <t>PRS Slamshut/ Regulators</t>
  </si>
  <si>
    <t>Offtake/PRS Pre Heating</t>
  </si>
  <si>
    <t>Offtake  Pre-heating</t>
  </si>
  <si>
    <t>PRS Pre-heating</t>
  </si>
  <si>
    <t>Offtake Odorant &amp; Metering</t>
  </si>
  <si>
    <t>Odorisation &amp; Metering</t>
  </si>
  <si>
    <t>District, I&amp;C and Service Governors</t>
  </si>
  <si>
    <t>Total Network Risk</t>
  </si>
  <si>
    <t>POSITION AT START OF RIIO-GD1 (April 2013)</t>
  </si>
  <si>
    <t>WITHOUT INTERVENTION (March 2021)</t>
  </si>
  <si>
    <t>WITH INTERVENTION (March 2021)</t>
  </si>
  <si>
    <r>
      <t>Asset Health
(Failures/ Unit) x10</t>
    </r>
    <r>
      <rPr>
        <b/>
        <vertAlign val="superscript"/>
        <sz val="10"/>
        <color rgb="FF000000"/>
        <rFont val="Verdana"/>
        <family val="2"/>
      </rPr>
      <t>-6</t>
    </r>
  </si>
  <si>
    <t>Universal Data</t>
  </si>
  <si>
    <t>Added new Financial year average RPI value (264.992) for 2016/17 on Universal data tab</t>
  </si>
  <si>
    <t>Total Net Debt Per Statutory Accounts</t>
  </si>
  <si>
    <t>Conversion to Regulatory (RIIO-1) Definition of Net Debt</t>
  </si>
  <si>
    <t>O</t>
  </si>
  <si>
    <t>Conversion to Regulatory (RIIO-1) Definition of Net Interest</t>
  </si>
  <si>
    <t>Net Interest Per Regulatory (RIIO-1) Definition</t>
  </si>
  <si>
    <t>Total Net Debt Per Regulatory (RIIO-1) Definition</t>
  </si>
  <si>
    <t>Disposals (cash proceeds) [If Regulatory Accounts treat this as an exceptional item, leave the input blank]</t>
  </si>
  <si>
    <t>Other expenditure Incurred [That is is excluded from the reconciliation]</t>
  </si>
  <si>
    <t xml:space="preserve">Other Network GIB events (but not above the reportable limits) from spun/cast iron fracture or DI corrosion of mains of: </t>
  </si>
  <si>
    <t>Number of reported repairs within the TMA boundary/year</t>
  </si>
  <si>
    <t>1.4 &amp; 1.5</t>
  </si>
  <si>
    <t>1.4 Reconciliation to Regulatory Accounts</t>
  </si>
  <si>
    <t>1.5 Net Debt and Tax Clawback</t>
  </si>
  <si>
    <t>1.5 Net debt &amp; tax clawback</t>
  </si>
  <si>
    <t>Total Net Debt Per RIIO-1 Definition</t>
  </si>
  <si>
    <t>Net Interest Per Statutory Accounts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</si>
  <si>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Commentary row added for category O.
- Net Interest Calculation table realigned.
- New Row 104: Changed to "net interest per statutory accounts".
- New Row 106: Changed to "Conversion to Regulatory (RIIO 1) Definition of Net Interest.
- New Row 121: Changed to "Net Interest Per Regulatory (RIIO 1) Definition".
- New Row 124 &amp; 125: Added "RIIO 1" to the descriptions. 
</t>
  </si>
  <si>
    <t>Green and purple cells changed to light grey. Added table names.
Added "other" column (column E) to sheet 1.4 to cover items in regulatory accounts that are outside of GDN expenditure but that must be accounted for during reconciliation. Inserted a new row (20) "Other expenditure incurred" to accommodate the new data item. Changed reference in cells in row 46 “Cost and Outputs Reporting Pack”.</t>
  </si>
  <si>
    <t>2.7 Performance Snapshot</t>
  </si>
  <si>
    <t>Network</t>
  </si>
  <si>
    <t>Actual 
2015/16</t>
  </si>
  <si>
    <t>Number of customers directly connected to network</t>
  </si>
  <si>
    <t>Comparator</t>
  </si>
  <si>
    <t>Total GDN network length all pressure tiers</t>
  </si>
  <si>
    <t>Network reliability</t>
  </si>
  <si>
    <t>Overall network reliability</t>
  </si>
  <si>
    <t>% of full delivery 24/7/365</t>
  </si>
  <si>
    <t>Unplanned customer interruptions - exc major incidents</t>
  </si>
  <si>
    <t>No. of customers affected</t>
  </si>
  <si>
    <t>% per number of total customers</t>
  </si>
  <si>
    <t xml:space="preserve">Average duration in minutes </t>
  </si>
  <si>
    <t>Number of major incidents</t>
  </si>
  <si>
    <t>Number : Customers Effected</t>
  </si>
  <si>
    <t>Customer Satisfaction</t>
  </si>
  <si>
    <t>Customer Satisfaction - unplanned interruptions</t>
  </si>
  <si>
    <t>score out of 10</t>
  </si>
  <si>
    <t>Ofgem target (8.01)</t>
  </si>
  <si>
    <t>Customer Satisfaction - planned interruptions</t>
  </si>
  <si>
    <t>Ofgem target (8.04)</t>
  </si>
  <si>
    <t>Customer Satisfaction - connections</t>
  </si>
  <si>
    <t>Ofgem target (8.09)</t>
  </si>
  <si>
    <t>Complaints metric</t>
  </si>
  <si>
    <t>scoring of complaints resolution</t>
  </si>
  <si>
    <t>Ofgem target - need to be below 11.57</t>
  </si>
  <si>
    <t>% of all quotes issued within timescales set</t>
  </si>
  <si>
    <t>Ofgem target</t>
  </si>
  <si>
    <t>% of jobs substantially completed on date agreed with the customer</t>
  </si>
  <si>
    <t>Social Obligations</t>
  </si>
  <si>
    <t>Fuel Poor Connections made in year</t>
  </si>
  <si>
    <t>% of fuel poor connections RIIO to date vs period to date target</t>
  </si>
  <si>
    <t>% better than target</t>
  </si>
  <si>
    <t>Safety</t>
  </si>
  <si>
    <t xml:space="preserve">Attend Uncontrolled escape in 1 hr </t>
  </si>
  <si>
    <t>% achieved</t>
  </si>
  <si>
    <t>Ofgem target is 97%</t>
  </si>
  <si>
    <t xml:space="preserve">Attend Controlled escape in 2 hrs </t>
  </si>
  <si>
    <t>Annual repair risk performance vs target</t>
  </si>
  <si>
    <t xml:space="preserve">Iron mains risk removed </t>
  </si>
  <si>
    <t>Environmental Impact</t>
  </si>
  <si>
    <t>Reduction in shrinkage in year (gas emmissions)</t>
  </si>
  <si>
    <t>Volume (GWh)</t>
  </si>
  <si>
    <t>Shrinkage actuals compared to target volume</t>
  </si>
  <si>
    <t>Improved shrinkage %</t>
  </si>
  <si>
    <t xml:space="preserve">Renewable gas connections </t>
  </si>
  <si>
    <t>Number : Volume  (scmh)</t>
  </si>
  <si>
    <t>Financials</t>
  </si>
  <si>
    <t>Totex operating costs</t>
  </si>
  <si>
    <t>Ofgem Target</t>
  </si>
  <si>
    <t>% lower Totex than allowance</t>
  </si>
  <si>
    <t>Other pass through costs</t>
  </si>
  <si>
    <t>Tab 2.7 inserted</t>
  </si>
  <si>
    <t>Tab 7.1</t>
  </si>
  <si>
    <t>Formulas updated to include other network GIB events</t>
  </si>
  <si>
    <t>woring changed in the definition of other Network GIB events</t>
  </si>
  <si>
    <t>Tab 7.3</t>
  </si>
  <si>
    <t>The NOMs reporting template from the NOM methodology added</t>
  </si>
  <si>
    <t>Version 4.1</t>
  </si>
  <si>
    <t xml:space="preserve">Tab 2.7 </t>
  </si>
  <si>
    <t>Formula error in Cell D11 corrected</t>
  </si>
  <si>
    <t>Tab 3.13</t>
  </si>
  <si>
    <t>Cells L117- L123 &amp; Q117- Q123 Formula error summed  rather than an average calculated  insufficent data to correct this error so totex value will be left blank</t>
  </si>
  <si>
    <t>Tab 4.3</t>
  </si>
  <si>
    <t>Formula error corrected . Totals now cover 20 project not 10 as in the previous version</t>
  </si>
  <si>
    <t>Tab 4.8</t>
  </si>
  <si>
    <t xml:space="preserve">The identification of actual year  current year and forecast  for the Opex columns corrected </t>
  </si>
  <si>
    <t>Tab 5.1</t>
  </si>
  <si>
    <t>The formula in cell F16 corrected.</t>
  </si>
  <si>
    <t>The formulas in Cells B47 abd B48 corrected to take the data from the correct cells in the worksheet.</t>
  </si>
  <si>
    <t>1.4 Rec to reg accounts</t>
  </si>
  <si>
    <t>The formula in cell C46 (C&amp;V Pack Total) now includes total non-controllable costs (cell Z70 from table 3.1 opex cost matrix).</t>
  </si>
  <si>
    <t>Version 5.0</t>
  </si>
  <si>
    <t>Formula updated in Cell F15 to point to G28 in table 2.3</t>
  </si>
  <si>
    <t>Tab 2.3</t>
  </si>
  <si>
    <t>Tab 5.5</t>
  </si>
  <si>
    <t>I13 formula was amended to pointo to cell 16 instead of 15</t>
  </si>
  <si>
    <t>Tab 7.4</t>
  </si>
  <si>
    <t>Changes agreed for 17/18 consultation</t>
  </si>
  <si>
    <t>Tab 3.1</t>
  </si>
  <si>
    <t>Cell I22 was changed to 1 d.p.</t>
  </si>
  <si>
    <t>Tab 3.2</t>
  </si>
  <si>
    <t>Cells D13, H14 and 15 have been changed to 1 d.p.</t>
  </si>
  <si>
    <t>Tab 3.10</t>
  </si>
  <si>
    <t>Tab 3.12</t>
  </si>
  <si>
    <t>Cells C19-C22, C29-C32 and C44 changed to 1 d.p.</t>
  </si>
  <si>
    <t>Cells D10-E29 changes to 1 d.p.</t>
  </si>
  <si>
    <t>Tab 4.4</t>
  </si>
  <si>
    <t>Column D changes to 1 d.p. and cell range C42-D51 changed to number format.</t>
  </si>
  <si>
    <t>Tab 4.5</t>
  </si>
  <si>
    <t>Financial cells changed to 1 d.p.</t>
  </si>
  <si>
    <t>Tab 4.6</t>
  </si>
  <si>
    <t>Cells H11 to Q50 and F65 to M224 changed to 1d.p.</t>
  </si>
  <si>
    <t>Tab 5.2d</t>
  </si>
  <si>
    <t>Cells F-G29 have been changed to 1d.p.</t>
  </si>
  <si>
    <t>Repeated headers deleted in column C. Cell formatting adjusted accordingly to cells C57, C58,D58</t>
  </si>
  <si>
    <t>Tab 8.3</t>
  </si>
  <si>
    <t>Columns J and K: changes to d.p. made in rows 139, 157, 172, 174, 181 and 188.</t>
  </si>
  <si>
    <t>Tab 3.11 RPTs</t>
  </si>
  <si>
    <t>Updated the formulae calculating the margin in line with the RIGs guidance (amended formulae in rows 13, 20, 27, 34, 41, 48, 55, 62, 69 &amp; 76).</t>
  </si>
  <si>
    <t>Input SUM functions into column S and changed formatting to signify a formulaic rather than input cell.</t>
  </si>
  <si>
    <t>All figures set to 1dp</t>
  </si>
  <si>
    <t>Tab 1.4 Rec to Reg Accs</t>
  </si>
  <si>
    <t>Tab 1.5 Net Debt</t>
  </si>
  <si>
    <t>All figures set to 2dp</t>
  </si>
  <si>
    <t>Tab 6.4</t>
  </si>
  <si>
    <t>Duplicate columns removed: Min  Inlet @ SOD contracted by NTS (barg) and Min  Inlet @ EOD contracted by NTS (barg)</t>
  </si>
  <si>
    <t>Changed description in cells E117:E123 to “Number” rather than “no./ per permit”
Following formulae has been added:
·        Cells G117:G123 – Sum columns H, I, J
·        Cells L117:L123 – Sum columns M,N,O
·        Cells Q117:Q123 – Sum columns R, S, T</t>
  </si>
  <si>
    <t>Planned permanent islolation</t>
  </si>
  <si>
    <t>Permanent isolation on Failure</t>
  </si>
  <si>
    <t>Tab 5.4</t>
  </si>
  <si>
    <t>Two extra rows added to capture data on planned permanent isolation and permanent isolation on failure</t>
  </si>
  <si>
    <t>Tab 3.8</t>
  </si>
  <si>
    <t>MOB Risers Inc. Buy Outs</t>
  </si>
  <si>
    <t>Cell A45 now named as MOB Risers inc. buy outs.</t>
  </si>
  <si>
    <t>£m base year?</t>
  </si>
  <si>
    <t>Tab 1.6</t>
  </si>
  <si>
    <t>Cell C-D15 now are formulae, referencing row 45</t>
  </si>
  <si>
    <t xml:space="preserve">Cells C-D9 lables now have labels </t>
  </si>
  <si>
    <t>Ex gratia</t>
  </si>
  <si>
    <t>Percentage of domestic customers restored within prescribed period</t>
  </si>
  <si>
    <t>Percentage of non-domestic customers restored within prescribed period</t>
  </si>
  <si>
    <t xml:space="preserve">Percentage of domestic and non-domestic customers restored within prescribed period </t>
  </si>
  <si>
    <t>Value of payments due under Reg 12</t>
  </si>
  <si>
    <t>Number of payments made under Regulation 12 to domestic customers</t>
  </si>
  <si>
    <t>Number of payments made under Regulation 12 to non-domestic customers</t>
  </si>
  <si>
    <t>Ex gratia (including voluntary scheme)</t>
  </si>
  <si>
    <t>Payments under Guaranteed Standards</t>
  </si>
  <si>
    <t>Total value of payments</t>
  </si>
  <si>
    <t>8.5 3rd Party &amp; water summary</t>
  </si>
  <si>
    <t>Percentage of payments due to domestic customers that were made</t>
  </si>
  <si>
    <t>Percentage of payments due to non-domestic customers that were made</t>
  </si>
  <si>
    <t>Percentage of payments due to domestic and non-domestic customers that were made</t>
  </si>
  <si>
    <t>Percentage of domestic customers' premises reinstated within prescribed period</t>
  </si>
  <si>
    <t>Percentage of non-domestic customers' premises reinstated within prescribed period</t>
  </si>
  <si>
    <t>Percentage of domestic and non-domestic customers' premises reinstated within prescribed period</t>
  </si>
  <si>
    <t>Percentage of domestic customers that received prior notice for planned supply interruption</t>
  </si>
  <si>
    <t>Percentage of non-domestic customers that received prior notice for planned supply interruption</t>
  </si>
  <si>
    <t>Percentage of domestic and non-domestic customers that received prior notice for planned supply interruption</t>
  </si>
  <si>
    <t>Percentage of customers that received a complaint response within prescribed period</t>
  </si>
  <si>
    <t>Total number of domestic properties interrupted</t>
  </si>
  <si>
    <t>Total number of non-domestic properties interrupted</t>
  </si>
  <si>
    <t>% outside the 20 day prescribed payment period</t>
  </si>
  <si>
    <t>CURRENT POSITION (April 2018)</t>
  </si>
  <si>
    <t>Tab 3.9</t>
  </si>
  <si>
    <t>The number of gas holders number format changed so it only shows whole numbers of gas holders.</t>
  </si>
  <si>
    <t>Tab 5.8</t>
  </si>
  <si>
    <t>The formula in AH34 revised so that Tier 1 workload is captured</t>
  </si>
  <si>
    <t>Links to Universal data for formula year and GDN name are restored</t>
  </si>
  <si>
    <t>Tab 2.2</t>
  </si>
  <si>
    <t>Cell E48 formula changed to sum of Q29, Q41, Q93, Q114, G179</t>
  </si>
  <si>
    <t>Tab 8.5</t>
  </si>
  <si>
    <t>Changes made:
- Added space for ex gratia payments to be reported for each standard
- Added total number of domestic and non domestic properties interrupted under GS1
- Add pass rate calculations for GS1, 2, 12, 13, 14
- Added space to report % payments made outside 20 day period for GS12
- Added value of payments due and number of payments made for GS12</t>
  </si>
  <si>
    <t>Added space for ex gratia payments to be reported for each standard</t>
  </si>
  <si>
    <t>Delete the following rows:
 - Value of payments that fell within excess
 - Value of payments paid and recovered via insurance arrangements</t>
  </si>
  <si>
    <t xml:space="preserve">Formatting in cells M20-O22 &amp; R20-T22 - changed to 3 d.p.
Cells G-J 93 have been formatted to 1 d.p
Cells L76 - T109 have been formatted to 1 d.p.
Cells L114 - T157 changed to 3 d.p.
Cells G246 - J250 changed to 3 d.p.
</t>
  </si>
  <si>
    <t>Index sheet</t>
  </si>
  <si>
    <t>Changed cell C11 to "1.5 Net Debt and Tax Clawback" for consistency with tab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</si>
</sst>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6">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_);[Red]\(#,##0\);\-"/>
    <numFmt numFmtId="349" formatCode="_(* #,##0.0_);_(* \(#,##0.0\);_(* &quot;-&quot;?_);_(@_)"/>
    <numFmt numFmtId="350" formatCode="&quot;£&quot;#,##0.00"/>
    <numFmt numFmtId="351" formatCode="#,##0;[Red]#,##0"/>
    <numFmt numFmtId="352" formatCode="#,##0.00;\(#,##0.00\)"/>
    <numFmt numFmtId="353" formatCode="#,##0.0%\);[Red]\(#,##0.0%\);\-"/>
    <numFmt numFmtId="354" formatCode="#,##0_ ;[Red]\-#,##0\ "/>
    <numFmt numFmtId="355" formatCode="#,##0.00;[Red]#,##0.00"/>
    <numFmt numFmtId="356" formatCode="#,##0.000;[Red]#,##0.000"/>
    <numFmt numFmtId="357" formatCode="_-* #,##0.0_-;\-* #,##0.0_-;_-* &quot;-&quot;?_-;_-@_-"/>
    <numFmt numFmtId="358" formatCode="_(* #,##0_);_(* \(#,##0\);_(* &quot;-&quot;??_);_(@_)"/>
    <numFmt numFmtId="359" formatCode="#,##0;[Red]\(#,##0\)"/>
    <numFmt numFmtId="360" formatCode="_-* #,##0.000_-;\-* #,##0.000_-;_-* &quot;-&quot;???_-;_-@_-"/>
    <numFmt numFmtId="361" formatCode="_(* #,##0.0_);_(* \(#,##0.0\);_(* &quot;-&quot;??_);_(@_)"/>
    <numFmt numFmtId="362" formatCode="_(* #,##0.0000_);_(* \(#,##0.0000\);_(* &quot;-&quot;??_);_(@_)"/>
    <numFmt numFmtId="363" formatCode="#,##0.000;\(#,##0.000\)"/>
    <numFmt numFmtId="364" formatCode="#,##0.0;[Red]\-#,##0.0"/>
    <numFmt numFmtId="365" formatCode="_-* #,##0.0_-;[Red]* \(#,##0.0\)_-;_-* &quot;-&quot;??_-;_-@_-"/>
    <numFmt numFmtId="366" formatCode="#,##0.000;[Red]\(#,##0.000\)"/>
    <numFmt numFmtId="367" formatCode="#,##0.00_);\(#,##0.00\);\-"/>
    <numFmt numFmtId="368" formatCode="#,##0.00_);\(#,##0.00\);\-_)"/>
    <numFmt numFmtId="369" formatCode="0.0;[Red]\-\-0.0;\-"/>
  </numFmts>
  <fonts count="411">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0"/>
      <name val="Verdana"/>
      <family val="2"/>
    </font>
    <font>
      <sz val="20"/>
      <color indexed="8"/>
      <name val="Verdana"/>
      <family val="2"/>
    </font>
    <font>
      <sz val="12"/>
      <name val="Verdana"/>
      <family val="2"/>
    </font>
    <font>
      <b/>
      <sz val="10"/>
      <color indexed="12"/>
      <name val="Verdana"/>
      <family val="2"/>
    </font>
    <font>
      <b/>
      <sz val="11"/>
      <color indexed="8"/>
      <name val="Verdana"/>
      <family val="2"/>
    </font>
    <font>
      <sz val="14"/>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sz val="10"/>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10"/>
      <name val="Tahoma"/>
      <family val="2"/>
    </font>
    <font>
      <b/>
      <sz val="10"/>
      <name val="Tahoma"/>
      <family val="2"/>
    </font>
    <font>
      <vertAlign val="subscript"/>
      <sz val="10"/>
      <name val="Verdana"/>
      <family val="2"/>
    </font>
    <font>
      <b/>
      <vertAlign val="superscript"/>
      <sz val="8"/>
      <color theme="1"/>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amily val="2"/>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b/>
      <sz val="11"/>
      <name val="Calibri"/>
      <family val="2"/>
      <scheme val="minor"/>
    </font>
    <font>
      <sz val="11"/>
      <color rgb="FFFF0000"/>
      <name val="CG Omega"/>
      <family val="2"/>
    </font>
    <font>
      <sz val="10"/>
      <name val="Arial"/>
      <family val="2"/>
    </font>
    <font>
      <i/>
      <sz val="11"/>
      <color theme="1"/>
      <name val="Calibri"/>
      <family val="2"/>
      <scheme val="minor"/>
    </font>
    <font>
      <b/>
      <i/>
      <sz val="11"/>
      <color theme="1"/>
      <name val="Calibri"/>
      <family val="2"/>
      <scheme val="minor"/>
    </font>
    <font>
      <i/>
      <sz val="10"/>
      <color theme="1"/>
      <name val="Verdana"/>
      <family val="2"/>
    </font>
    <font>
      <vertAlign val="superscript"/>
      <sz val="10"/>
      <name val="CG Omega"/>
      <family val="2"/>
    </font>
    <font>
      <b/>
      <sz val="11"/>
      <name val="CG Omega"/>
    </font>
    <font>
      <b/>
      <sz val="10"/>
      <color rgb="FF000000"/>
      <name val="Verdana"/>
      <family val="2"/>
    </font>
    <font>
      <sz val="10"/>
      <name val="Gill Sans MT"/>
      <family val="2"/>
    </font>
    <font>
      <sz val="11"/>
      <name val="CG Omega"/>
    </font>
    <font>
      <b/>
      <vertAlign val="superscript"/>
      <sz val="10"/>
      <color rgb="FF000000"/>
      <name val="Verdana"/>
      <family val="2"/>
    </font>
    <font>
      <b/>
      <sz val="12"/>
      <color rgb="FF3E3E3E"/>
      <name val="CG Omega"/>
    </font>
    <font>
      <sz val="10"/>
      <color theme="1"/>
      <name val="Arial"/>
      <family val="2"/>
    </font>
    <font>
      <sz val="20"/>
      <name val="Verdana"/>
      <family val="2"/>
    </font>
    <font>
      <b/>
      <u/>
      <sz val="11"/>
      <color theme="1"/>
      <name val="Calibri"/>
      <family val="2"/>
    </font>
    <font>
      <u/>
      <sz val="11"/>
      <color theme="1"/>
      <name val="Calibri"/>
      <family val="2"/>
    </font>
    <font>
      <b/>
      <sz val="10"/>
      <color theme="1"/>
      <name val="Calibri"/>
      <family val="2"/>
    </font>
    <font>
      <sz val="11"/>
      <color theme="1"/>
      <name val="Calibri"/>
      <family val="2"/>
    </font>
    <font>
      <sz val="10"/>
      <color rgb="FFFF0000"/>
      <name val="Calibri"/>
      <family val="2"/>
    </font>
    <font>
      <sz val="10"/>
      <name val="Calibri"/>
      <family val="2"/>
    </font>
    <font>
      <b/>
      <sz val="11"/>
      <color theme="1"/>
      <name val="Calibri"/>
      <family val="2"/>
    </font>
  </fonts>
  <fills count="135">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00B050"/>
        <bgColor indexed="64"/>
      </patternFill>
    </fill>
    <fill>
      <patternFill patternType="solid">
        <fgColor theme="9" tint="-0.249977111117893"/>
        <bgColor indexed="64"/>
      </patternFill>
    </fill>
    <fill>
      <patternFill patternType="solid">
        <fgColor rgb="FFFFCC99"/>
        <bgColor indexed="64"/>
      </patternFill>
    </fill>
    <fill>
      <patternFill patternType="solid">
        <fgColor rgb="FF00B050"/>
        <bgColor rgb="FF000000"/>
      </patternFill>
    </fill>
    <fill>
      <patternFill patternType="solid">
        <fgColor rgb="FF00DA63"/>
        <bgColor rgb="FF000000"/>
      </patternFill>
    </fill>
    <fill>
      <patternFill patternType="solid">
        <fgColor rgb="FF7AF20C"/>
        <bgColor rgb="FF000000"/>
      </patternFill>
    </fill>
    <fill>
      <patternFill patternType="solid">
        <fgColor rgb="FFD2F30B"/>
        <bgColor rgb="FF000000"/>
      </patternFill>
    </fill>
    <fill>
      <patternFill patternType="solid">
        <fgColor rgb="FFF2F644"/>
        <bgColor rgb="FF000000"/>
      </patternFill>
    </fill>
    <fill>
      <patternFill patternType="solid">
        <fgColor rgb="FFFDBA41"/>
        <bgColor rgb="FF000000"/>
      </patternFill>
    </fill>
    <fill>
      <patternFill patternType="solid">
        <fgColor rgb="FFFF9966"/>
        <bgColor rgb="FF000000"/>
      </patternFill>
    </fill>
    <fill>
      <patternFill patternType="solid">
        <fgColor rgb="FFFF9999"/>
        <bgColor rgb="FF000000"/>
      </patternFill>
    </fill>
    <fill>
      <patternFill patternType="solid">
        <fgColor rgb="FFFF5757"/>
        <bgColor rgb="FF000000"/>
      </patternFill>
    </fill>
    <fill>
      <patternFill patternType="solid">
        <fgColor rgb="FFFF0000"/>
        <bgColor rgb="FF000000"/>
      </patternFill>
    </fill>
    <fill>
      <patternFill patternType="solid">
        <fgColor rgb="FFFFFFCC"/>
        <bgColor rgb="FF000000"/>
      </patternFill>
    </fill>
    <fill>
      <patternFill patternType="solid">
        <fgColor rgb="FFD9D9D9"/>
        <bgColor rgb="FF000000"/>
      </patternFill>
    </fill>
    <fill>
      <patternFill patternType="solid">
        <fgColor rgb="FFFF9900"/>
        <bgColor rgb="FF000000"/>
      </patternFill>
    </fill>
  </fills>
  <borders count="20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top style="thin">
        <color indexed="64"/>
      </top>
      <bottom style="medium">
        <color indexed="64"/>
      </bottom>
      <diagonal/>
    </border>
  </borders>
  <cellStyleXfs count="42065">
    <xf numFmtId="0" fontId="0" fillId="0" borderId="0"/>
    <xf numFmtId="164" fontId="69" fillId="0" borderId="0" applyFont="0" applyFill="0" applyBorder="0" applyAlignment="0" applyProtection="0"/>
    <xf numFmtId="0" fontId="70" fillId="0" borderId="0"/>
    <xf numFmtId="0" fontId="70" fillId="0" borderId="0"/>
    <xf numFmtId="0" fontId="68" fillId="0" borderId="0"/>
    <xf numFmtId="0" fontId="72" fillId="0" borderId="0"/>
    <xf numFmtId="0" fontId="72" fillId="0" borderId="0"/>
    <xf numFmtId="0" fontId="68" fillId="0" borderId="0"/>
    <xf numFmtId="164" fontId="68" fillId="0" borderId="0" applyFont="0" applyFill="0" applyBorder="0" applyAlignment="0" applyProtection="0"/>
    <xf numFmtId="0" fontId="72" fillId="0" borderId="0"/>
    <xf numFmtId="0" fontId="68" fillId="0" borderId="0"/>
    <xf numFmtId="0" fontId="70" fillId="0" borderId="0"/>
    <xf numFmtId="0" fontId="89" fillId="0" borderId="0" applyNumberFormat="0" applyFill="0" applyBorder="0" applyAlignment="0" applyProtection="0">
      <alignment vertical="top"/>
      <protection locked="0"/>
    </xf>
    <xf numFmtId="0" fontId="68" fillId="0" borderId="0" applyFont="0" applyFill="0" applyBorder="0" applyAlignment="0" applyProtection="0"/>
    <xf numFmtId="0" fontId="70" fillId="0" borderId="0"/>
    <xf numFmtId="0" fontId="70" fillId="0" borderId="0"/>
    <xf numFmtId="0" fontId="91" fillId="0" borderId="0"/>
    <xf numFmtId="0" fontId="68" fillId="0" borderId="0"/>
    <xf numFmtId="9" fontId="91" fillId="0" borderId="0" applyFont="0" applyFill="0" applyBorder="0" applyAlignment="0" applyProtection="0"/>
    <xf numFmtId="0" fontId="67" fillId="0" borderId="0"/>
    <xf numFmtId="9" fontId="98" fillId="0" borderId="0" applyFont="0" applyFill="0" applyBorder="0" applyAlignment="0" applyProtection="0"/>
    <xf numFmtId="0" fontId="70" fillId="0" borderId="0"/>
    <xf numFmtId="0" fontId="67" fillId="0" borderId="0"/>
    <xf numFmtId="0" fontId="68" fillId="0" borderId="0"/>
    <xf numFmtId="0" fontId="70" fillId="0" borderId="0"/>
    <xf numFmtId="0" fontId="68" fillId="0" borderId="0"/>
    <xf numFmtId="0" fontId="105" fillId="16" borderId="0" applyNumberFormat="0" applyBorder="0" applyAlignment="0" applyProtection="0"/>
    <xf numFmtId="0" fontId="105" fillId="17" borderId="0" applyNumberFormat="0" applyBorder="0" applyAlignment="0" applyProtection="0"/>
    <xf numFmtId="0" fontId="106"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6"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6" fillId="24" borderId="0" applyNumberFormat="0" applyBorder="0" applyAlignment="0" applyProtection="0"/>
    <xf numFmtId="0" fontId="105" fillId="23" borderId="0" applyNumberFormat="0" applyBorder="0" applyAlignment="0" applyProtection="0"/>
    <xf numFmtId="0" fontId="105" fillId="24" borderId="0" applyNumberFormat="0" applyBorder="0" applyAlignment="0" applyProtection="0"/>
    <xf numFmtId="0" fontId="106" fillId="24"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6" fillId="17" borderId="0" applyNumberFormat="0" applyBorder="0" applyAlignment="0" applyProtection="0"/>
    <xf numFmtId="0" fontId="105" fillId="25" borderId="0" applyNumberFormat="0" applyBorder="0" applyAlignment="0" applyProtection="0"/>
    <xf numFmtId="0" fontId="105" fillId="20" borderId="0" applyNumberFormat="0" applyBorder="0" applyAlignment="0" applyProtection="0"/>
    <xf numFmtId="0" fontId="106" fillId="26" borderId="0" applyNumberFormat="0" applyBorder="0" applyAlignment="0" applyProtection="0"/>
    <xf numFmtId="164" fontId="98" fillId="0" borderId="0" applyFont="0" applyFill="0" applyBorder="0" applyAlignment="0" applyProtection="0"/>
    <xf numFmtId="164" fontId="98" fillId="0" borderId="0" applyFont="0" applyFill="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91" fillId="0" borderId="0" applyFont="0" applyFill="0" applyBorder="0" applyAlignment="0" applyProtection="0"/>
    <xf numFmtId="0" fontId="70" fillId="0" borderId="0"/>
    <xf numFmtId="0" fontId="6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2" fillId="0" borderId="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2" fontId="67" fillId="30" borderId="6">
      <alignment vertical="center"/>
    </xf>
    <xf numFmtId="172" fontId="98" fillId="31" borderId="6">
      <alignment vertical="center"/>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4" fontId="113" fillId="33" borderId="48" applyNumberFormat="0" applyProtection="0">
      <alignment vertical="center"/>
    </xf>
    <xf numFmtId="4" fontId="114" fillId="33" borderId="48" applyNumberFormat="0" applyProtection="0">
      <alignment vertical="center"/>
    </xf>
    <xf numFmtId="4" fontId="113" fillId="33" borderId="48" applyNumberFormat="0" applyProtection="0">
      <alignment horizontal="left" vertical="center" indent="1"/>
    </xf>
    <xf numFmtId="0" fontId="113" fillId="33" borderId="48" applyNumberFormat="0" applyProtection="0">
      <alignment horizontal="left" vertical="top" indent="1"/>
    </xf>
    <xf numFmtId="4" fontId="113" fillId="34" borderId="0" applyNumberFormat="0" applyProtection="0">
      <alignment horizontal="left" vertical="center" indent="1"/>
    </xf>
    <xf numFmtId="4" fontId="99" fillId="35" borderId="48" applyNumberFormat="0" applyProtection="0">
      <alignment horizontal="right" vertical="center"/>
    </xf>
    <xf numFmtId="4" fontId="99" fillId="36" borderId="48" applyNumberFormat="0" applyProtection="0">
      <alignment horizontal="right" vertical="center"/>
    </xf>
    <xf numFmtId="4" fontId="99" fillId="37" borderId="48" applyNumberFormat="0" applyProtection="0">
      <alignment horizontal="right" vertical="center"/>
    </xf>
    <xf numFmtId="4" fontId="99" fillId="38" borderId="48" applyNumberFormat="0" applyProtection="0">
      <alignment horizontal="right" vertical="center"/>
    </xf>
    <xf numFmtId="4" fontId="99" fillId="39" borderId="48" applyNumberFormat="0" applyProtection="0">
      <alignment horizontal="right" vertical="center"/>
    </xf>
    <xf numFmtId="4" fontId="99" fillId="40" borderId="48" applyNumberFormat="0" applyProtection="0">
      <alignment horizontal="right" vertical="center"/>
    </xf>
    <xf numFmtId="4" fontId="99" fillId="41" borderId="48" applyNumberFormat="0" applyProtection="0">
      <alignment horizontal="right" vertical="center"/>
    </xf>
    <xf numFmtId="4" fontId="99" fillId="42" borderId="48" applyNumberFormat="0" applyProtection="0">
      <alignment horizontal="right" vertical="center"/>
    </xf>
    <xf numFmtId="4" fontId="99" fillId="43" borderId="48" applyNumberFormat="0" applyProtection="0">
      <alignment horizontal="right" vertical="center"/>
    </xf>
    <xf numFmtId="4" fontId="113" fillId="44" borderId="49" applyNumberFormat="0" applyProtection="0">
      <alignment horizontal="left" vertical="center" indent="1"/>
    </xf>
    <xf numFmtId="4" fontId="99" fillId="45" borderId="0" applyNumberFormat="0" applyProtection="0">
      <alignment horizontal="left" vertical="center" indent="1"/>
    </xf>
    <xf numFmtId="4" fontId="115" fillId="46" borderId="0" applyNumberFormat="0" applyProtection="0">
      <alignment horizontal="left" vertical="center" indent="1"/>
    </xf>
    <xf numFmtId="4" fontId="99" fillId="34" borderId="48" applyNumberFormat="0" applyProtection="0">
      <alignment horizontal="right" vertical="center"/>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4" fontId="99" fillId="49" borderId="48" applyNumberFormat="0" applyProtection="0">
      <alignment vertical="center"/>
    </xf>
    <xf numFmtId="4" fontId="116" fillId="49" borderId="48" applyNumberFormat="0" applyProtection="0">
      <alignment vertical="center"/>
    </xf>
    <xf numFmtId="4" fontId="99" fillId="49" borderId="48" applyNumberFormat="0" applyProtection="0">
      <alignment horizontal="left" vertical="center" indent="1"/>
    </xf>
    <xf numFmtId="0" fontId="99" fillId="49" borderId="48" applyNumberFormat="0" applyProtection="0">
      <alignment horizontal="left" vertical="top" indent="1"/>
    </xf>
    <xf numFmtId="4" fontId="99" fillId="45" borderId="48" applyNumberFormat="0" applyProtection="0">
      <alignment horizontal="right" vertical="center"/>
    </xf>
    <xf numFmtId="4" fontId="116" fillId="45" borderId="48" applyNumberFormat="0" applyProtection="0">
      <alignment horizontal="right" vertical="center"/>
    </xf>
    <xf numFmtId="4" fontId="99" fillId="34" borderId="48" applyNumberFormat="0" applyProtection="0">
      <alignment horizontal="left" vertical="center" indent="1"/>
    </xf>
    <xf numFmtId="0" fontId="99" fillId="34" borderId="48" applyNumberFormat="0" applyProtection="0">
      <alignment horizontal="left" vertical="top" indent="1"/>
    </xf>
    <xf numFmtId="4" fontId="117" fillId="50" borderId="0" applyNumberFormat="0" applyProtection="0">
      <alignment horizontal="left" vertical="center" indent="1"/>
    </xf>
    <xf numFmtId="4" fontId="96" fillId="45" borderId="48" applyNumberFormat="0" applyProtection="0">
      <alignment horizontal="right" vertical="center"/>
    </xf>
    <xf numFmtId="0" fontId="118" fillId="0" borderId="0" applyNumberFormat="0" applyFill="0" applyBorder="0" applyAlignment="0" applyProtection="0"/>
    <xf numFmtId="0" fontId="68" fillId="0" borderId="0"/>
    <xf numFmtId="0" fontId="66" fillId="0" borderId="0"/>
    <xf numFmtId="0" fontId="68" fillId="0" borderId="0"/>
    <xf numFmtId="0" fontId="68" fillId="0" borderId="0"/>
    <xf numFmtId="164" fontId="66" fillId="0" borderId="0" applyFont="0" applyFill="0" applyBorder="0" applyAlignment="0" applyProtection="0"/>
    <xf numFmtId="0" fontId="91" fillId="0" borderId="0"/>
    <xf numFmtId="0" fontId="70" fillId="0" borderId="0"/>
    <xf numFmtId="0" fontId="91" fillId="0" borderId="0"/>
    <xf numFmtId="0" fontId="91" fillId="0" borderId="0"/>
    <xf numFmtId="0" fontId="91" fillId="0" borderId="0"/>
    <xf numFmtId="0" fontId="91" fillId="0" borderId="0"/>
    <xf numFmtId="0" fontId="70" fillId="0" borderId="0"/>
    <xf numFmtId="0" fontId="70" fillId="0" borderId="0">
      <alignment vertical="justify"/>
    </xf>
    <xf numFmtId="164" fontId="70" fillId="0" borderId="0" applyFont="0" applyFill="0" applyBorder="0" applyAlignment="0" applyProtection="0"/>
    <xf numFmtId="164" fontId="98" fillId="0" borderId="0" applyFont="0" applyFill="0" applyBorder="0" applyAlignment="0" applyProtection="0"/>
    <xf numFmtId="164" fontId="68" fillId="0" borderId="0" applyFont="0" applyFill="0" applyBorder="0" applyAlignment="0" applyProtection="0"/>
    <xf numFmtId="164" fontId="91" fillId="0" borderId="0" applyFont="0" applyFill="0" applyBorder="0" applyAlignment="0" applyProtection="0"/>
    <xf numFmtId="164" fontId="99"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0" fontId="70" fillId="0" borderId="0" applyFont="0" applyFill="0" applyBorder="0" applyAlignment="0" applyProtection="0"/>
    <xf numFmtId="164" fontId="68" fillId="0" borderId="0" applyFont="0" applyFill="0" applyBorder="0" applyAlignment="0" applyProtection="0"/>
    <xf numFmtId="176" fontId="120" fillId="0" borderId="0" applyFont="0" applyFill="0" applyBorder="0" applyAlignment="0" applyProtection="0"/>
    <xf numFmtId="38" fontId="68" fillId="0" borderId="0" applyFont="0" applyFill="0" applyBorder="0" applyAlignment="0" applyProtection="0"/>
    <xf numFmtId="0" fontId="66" fillId="0" borderId="0"/>
    <xf numFmtId="0" fontId="66" fillId="0" borderId="0"/>
    <xf numFmtId="0" fontId="66" fillId="0" borderId="0"/>
    <xf numFmtId="0" fontId="66" fillId="0" borderId="0"/>
    <xf numFmtId="0" fontId="119" fillId="0" borderId="0"/>
    <xf numFmtId="0" fontId="91" fillId="0" borderId="0" applyFont="0" applyFill="0" applyBorder="0" applyAlignment="0" applyProtection="0"/>
    <xf numFmtId="0" fontId="66" fillId="0" borderId="0"/>
    <xf numFmtId="0" fontId="68" fillId="0" borderId="0"/>
    <xf numFmtId="0" fontId="68" fillId="0" borderId="0"/>
    <xf numFmtId="0" fontId="91" fillId="0" borderId="0">
      <alignment vertical="top"/>
    </xf>
    <xf numFmtId="0" fontId="66" fillId="0" borderId="0"/>
    <xf numFmtId="0" fontId="68" fillId="0" borderId="0"/>
    <xf numFmtId="0" fontId="66" fillId="0" borderId="0"/>
    <xf numFmtId="0" fontId="66" fillId="0" borderId="0"/>
    <xf numFmtId="0" fontId="91" fillId="0" borderId="0">
      <alignment vertical="top"/>
    </xf>
    <xf numFmtId="0" fontId="91" fillId="0" borderId="0">
      <alignment vertical="top"/>
    </xf>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99"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173" fontId="66" fillId="11" borderId="6">
      <alignment vertical="center"/>
    </xf>
    <xf numFmtId="173" fontId="66" fillId="11" borderId="6">
      <alignment vertical="center"/>
    </xf>
    <xf numFmtId="173" fontId="66" fillId="11" borderId="6">
      <alignment vertical="center"/>
    </xf>
    <xf numFmtId="0" fontId="66" fillId="11" borderId="6">
      <alignment vertical="center"/>
    </xf>
    <xf numFmtId="0" fontId="66" fillId="11" borderId="6">
      <alignment vertical="center"/>
    </xf>
    <xf numFmtId="0" fontId="66" fillId="11" borderId="6">
      <alignment vertical="center"/>
    </xf>
    <xf numFmtId="0" fontId="66" fillId="11" borderId="6">
      <alignment vertical="center"/>
    </xf>
    <xf numFmtId="173" fontId="66" fillId="11" borderId="6">
      <alignment vertical="center"/>
    </xf>
    <xf numFmtId="177" fontId="66" fillId="11" borderId="6">
      <alignment vertical="center"/>
    </xf>
    <xf numFmtId="173" fontId="66" fillId="11" borderId="6">
      <alignment vertical="center"/>
    </xf>
    <xf numFmtId="178" fontId="66" fillId="11" borderId="6">
      <alignment vertical="center"/>
    </xf>
    <xf numFmtId="177" fontId="66" fillId="11" borderId="6">
      <alignment vertical="center"/>
    </xf>
    <xf numFmtId="177" fontId="66" fillId="11" borderId="6">
      <alignment vertical="center"/>
    </xf>
    <xf numFmtId="179" fontId="66" fillId="11" borderId="6">
      <alignment vertical="center"/>
    </xf>
    <xf numFmtId="180" fontId="66" fillId="0" borderId="0">
      <protection locked="0"/>
    </xf>
    <xf numFmtId="180" fontId="66" fillId="0" borderId="0">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177" fontId="66" fillId="15" borderId="6">
      <alignment vertical="center"/>
      <protection locked="0"/>
    </xf>
    <xf numFmtId="173" fontId="66" fillId="15" borderId="6">
      <alignment vertical="center"/>
      <protection locked="0"/>
    </xf>
    <xf numFmtId="182" fontId="66" fillId="15" borderId="6">
      <alignment vertical="center"/>
      <protection locked="0"/>
    </xf>
    <xf numFmtId="182" fontId="66" fillId="15" borderId="6">
      <alignment vertical="center"/>
      <protection locked="0"/>
    </xf>
    <xf numFmtId="173" fontId="66" fillId="15" borderId="6">
      <alignment vertical="center"/>
      <protection locked="0"/>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78" fontId="66" fillId="30" borderId="6">
      <alignment vertical="center"/>
    </xf>
    <xf numFmtId="177" fontId="66" fillId="30" borderId="6">
      <alignment vertical="center"/>
    </xf>
    <xf numFmtId="177" fontId="66" fillId="30" borderId="6">
      <alignment vertical="center"/>
    </xf>
    <xf numFmtId="179" fontId="66" fillId="30" borderId="6">
      <alignment vertical="center"/>
    </xf>
    <xf numFmtId="0" fontId="66" fillId="30" borderId="6">
      <alignment vertical="center"/>
    </xf>
    <xf numFmtId="0" fontId="66" fillId="30" borderId="6">
      <alignment vertical="center"/>
    </xf>
    <xf numFmtId="0" fontId="66" fillId="30" borderId="6">
      <alignment vertical="center"/>
    </xf>
    <xf numFmtId="0" fontId="66" fillId="30" borderId="6">
      <alignment vertical="center"/>
    </xf>
    <xf numFmtId="173" fontId="66" fillId="30" borderId="6">
      <alignment vertical="center"/>
    </xf>
    <xf numFmtId="177" fontId="66" fillId="30" borderId="6">
      <alignment vertical="center"/>
    </xf>
    <xf numFmtId="173" fontId="66" fillId="30" borderId="6">
      <alignment vertical="center"/>
    </xf>
    <xf numFmtId="173" fontId="66" fillId="30" borderId="6">
      <alignment vertical="center"/>
    </xf>
    <xf numFmtId="0" fontId="66" fillId="51" borderId="6">
      <alignment horizontal="right" vertical="center"/>
      <protection locked="0"/>
    </xf>
    <xf numFmtId="178" fontId="66" fillId="51" borderId="6">
      <alignment horizontal="right" vertical="center"/>
      <protection locked="0"/>
    </xf>
    <xf numFmtId="177" fontId="66" fillId="51" borderId="6">
      <alignment horizontal="right" vertical="center"/>
      <protection locked="0"/>
    </xf>
    <xf numFmtId="177" fontId="66" fillId="51" borderId="6">
      <alignment horizontal="right" vertical="center"/>
      <protection locked="0"/>
    </xf>
    <xf numFmtId="179" fontId="66" fillId="51" borderId="6">
      <alignment horizontal="right" vertical="center"/>
      <protection locked="0"/>
    </xf>
    <xf numFmtId="177" fontId="66" fillId="51" borderId="6">
      <alignment horizontal="right" vertical="center"/>
      <protection locked="0"/>
    </xf>
    <xf numFmtId="173" fontId="66" fillId="51" borderId="6">
      <alignment horizontal="right" vertical="center"/>
      <protection locked="0"/>
    </xf>
    <xf numFmtId="0" fontId="91" fillId="0" borderId="0"/>
    <xf numFmtId="0" fontId="65" fillId="0" borderId="0"/>
    <xf numFmtId="0" fontId="70" fillId="0" borderId="0"/>
    <xf numFmtId="9" fontId="65" fillId="0" borderId="0" applyFont="0" applyFill="0" applyBorder="0" applyAlignment="0" applyProtection="0"/>
    <xf numFmtId="0" fontId="65" fillId="0" borderId="0"/>
    <xf numFmtId="0" fontId="91" fillId="0" borderId="0"/>
    <xf numFmtId="164" fontId="91" fillId="0" borderId="0" applyFont="0" applyFill="0" applyBorder="0" applyAlignment="0" applyProtection="0"/>
    <xf numFmtId="0" fontId="68" fillId="0" borderId="0"/>
    <xf numFmtId="0" fontId="65" fillId="0" borderId="0"/>
    <xf numFmtId="173" fontId="65" fillId="11" borderId="51">
      <alignment vertical="center"/>
    </xf>
    <xf numFmtId="181" fontId="65" fillId="30" borderId="51">
      <alignment vertical="center"/>
    </xf>
    <xf numFmtId="0" fontId="65" fillId="0" borderId="0"/>
    <xf numFmtId="173" fontId="65" fillId="30" borderId="51">
      <alignment vertical="center"/>
    </xf>
    <xf numFmtId="0" fontId="70" fillId="0" borderId="0">
      <alignment vertical="top"/>
    </xf>
    <xf numFmtId="0" fontId="65" fillId="0" borderId="0"/>
    <xf numFmtId="173" fontId="65" fillId="15" borderId="51">
      <alignment vertical="center"/>
      <protection locked="0"/>
    </xf>
    <xf numFmtId="9" fontId="65" fillId="0" borderId="0" applyFont="0" applyFill="0" applyBorder="0" applyAlignment="0" applyProtection="0"/>
    <xf numFmtId="0" fontId="91" fillId="0" borderId="0"/>
    <xf numFmtId="0" fontId="91" fillId="0" borderId="0"/>
    <xf numFmtId="9" fontId="98" fillId="0" borderId="0" applyFont="0" applyFill="0" applyBorder="0" applyAlignment="0" applyProtection="0"/>
    <xf numFmtId="173" fontId="65" fillId="30" borderId="51">
      <alignment vertical="center"/>
    </xf>
    <xf numFmtId="181" fontId="65" fillId="15" borderId="51">
      <alignment vertical="center"/>
      <protection locked="0"/>
    </xf>
    <xf numFmtId="0" fontId="65" fillId="0" borderId="0"/>
    <xf numFmtId="0" fontId="70" fillId="0" borderId="0"/>
    <xf numFmtId="0" fontId="70" fillId="0" borderId="0"/>
    <xf numFmtId="173" fontId="65" fillId="30" borderId="51">
      <alignment vertical="center"/>
    </xf>
    <xf numFmtId="0" fontId="70" fillId="0" borderId="0"/>
    <xf numFmtId="179" fontId="65" fillId="11" borderId="51">
      <alignment vertical="center"/>
    </xf>
    <xf numFmtId="0" fontId="65" fillId="0" borderId="0"/>
    <xf numFmtId="0" fontId="65" fillId="11" borderId="51">
      <alignment vertical="center"/>
    </xf>
    <xf numFmtId="0" fontId="65" fillId="11" borderId="51">
      <alignment vertical="center"/>
    </xf>
    <xf numFmtId="173" fontId="65" fillId="15" borderId="51">
      <alignment vertical="center"/>
      <protection locked="0"/>
    </xf>
    <xf numFmtId="173" fontId="65" fillId="11" borderId="51">
      <alignment vertical="center"/>
    </xf>
    <xf numFmtId="188" fontId="132" fillId="57" borderId="0"/>
    <xf numFmtId="0" fontId="68" fillId="0" borderId="0" applyFont="0" applyFill="0" applyBorder="0" applyAlignment="0" applyProtection="0"/>
    <xf numFmtId="0" fontId="70" fillId="0" borderId="0"/>
    <xf numFmtId="17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91" fillId="0" borderId="0"/>
    <xf numFmtId="0" fontId="91"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xf numFmtId="0" fontId="68" fillId="0" borderId="0"/>
    <xf numFmtId="0" fontId="68" fillId="0" borderId="0"/>
    <xf numFmtId="0" fontId="91" fillId="0" borderId="0"/>
    <xf numFmtId="0" fontId="68" fillId="0" borderId="0"/>
    <xf numFmtId="0" fontId="68" fillId="0" borderId="0"/>
    <xf numFmtId="0" fontId="68" fillId="0" borderId="0"/>
    <xf numFmtId="0" fontId="91" fillId="0" borderId="0"/>
    <xf numFmtId="0" fontId="91" fillId="0" borderId="0"/>
    <xf numFmtId="0" fontId="68" fillId="0" borderId="0"/>
    <xf numFmtId="0" fontId="70" fillId="0" borderId="0"/>
    <xf numFmtId="0" fontId="70"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68" fillId="0" borderId="0"/>
    <xf numFmtId="0" fontId="68" fillId="0" borderId="0"/>
    <xf numFmtId="0" fontId="91" fillId="0" borderId="0"/>
    <xf numFmtId="0" fontId="68" fillId="0" borderId="0"/>
    <xf numFmtId="0" fontId="91" fillId="0" borderId="0"/>
    <xf numFmtId="0" fontId="68" fillId="0" borderId="0"/>
    <xf numFmtId="0" fontId="68" fillId="0" borderId="0"/>
    <xf numFmtId="0" fontId="68" fillId="0" borderId="0"/>
    <xf numFmtId="0" fontId="68" fillId="0" borderId="0"/>
    <xf numFmtId="0" fontId="91" fillId="0" borderId="0"/>
    <xf numFmtId="0" fontId="91" fillId="0" borderId="0"/>
    <xf numFmtId="0" fontId="91" fillId="0" borderId="0"/>
    <xf numFmtId="0" fontId="68"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91" fillId="0" borderId="0"/>
    <xf numFmtId="0" fontId="70" fillId="0" borderId="0"/>
    <xf numFmtId="0" fontId="91" fillId="0" borderId="0"/>
    <xf numFmtId="0" fontId="9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3" fillId="0" borderId="0"/>
    <xf numFmtId="0" fontId="133" fillId="0" borderId="0"/>
    <xf numFmtId="0" fontId="133" fillId="0" borderId="0"/>
    <xf numFmtId="0" fontId="133" fillId="0" borderId="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99" fillId="34" borderId="0" applyNumberFormat="0" applyBorder="0" applyAlignment="0" applyProtection="0"/>
    <xf numFmtId="0" fontId="99" fillId="36" borderId="0" applyNumberFormat="0" applyBorder="0" applyAlignment="0" applyProtection="0"/>
    <xf numFmtId="0" fontId="99" fillId="49" borderId="0" applyNumberFormat="0" applyBorder="0" applyAlignment="0" applyProtection="0"/>
    <xf numFmtId="0" fontId="99" fillId="48" borderId="0" applyNumberFormat="0" applyBorder="0" applyAlignment="0" applyProtection="0"/>
    <xf numFmtId="0" fontId="99" fillId="47" borderId="0" applyNumberFormat="0" applyBorder="0" applyAlignment="0" applyProtection="0"/>
    <xf numFmtId="0" fontId="99" fillId="35" borderId="0" applyNumberFormat="0" applyBorder="0" applyAlignment="0" applyProtection="0"/>
    <xf numFmtId="0" fontId="99" fillId="46" borderId="0" applyNumberFormat="0" applyBorder="0" applyAlignment="0" applyProtection="0"/>
    <xf numFmtId="0" fontId="99" fillId="36" borderId="0" applyNumberFormat="0" applyBorder="0" applyAlignment="0" applyProtection="0"/>
    <xf numFmtId="0" fontId="99" fillId="41" borderId="0" applyNumberFormat="0" applyBorder="0" applyAlignment="0" applyProtection="0"/>
    <xf numFmtId="0" fontId="99" fillId="58" borderId="0" applyNumberFormat="0" applyBorder="0" applyAlignment="0" applyProtection="0"/>
    <xf numFmtId="0" fontId="99" fillId="46" borderId="0" applyNumberFormat="0" applyBorder="0" applyAlignment="0" applyProtection="0"/>
    <xf numFmtId="0" fontId="99" fillId="59" borderId="0" applyNumberFormat="0" applyBorder="0" applyAlignment="0" applyProtection="0"/>
    <xf numFmtId="0" fontId="134" fillId="46" borderId="0" applyNumberFormat="0" applyBorder="0" applyAlignment="0" applyProtection="0"/>
    <xf numFmtId="0" fontId="134" fillId="36" borderId="0" applyNumberFormat="0" applyBorder="0" applyAlignment="0" applyProtection="0"/>
    <xf numFmtId="0" fontId="134" fillId="41" borderId="0" applyNumberFormat="0" applyBorder="0" applyAlignment="0" applyProtection="0"/>
    <xf numFmtId="0" fontId="134" fillId="58" borderId="0" applyNumberFormat="0" applyBorder="0" applyAlignment="0" applyProtection="0"/>
    <xf numFmtId="0" fontId="134" fillId="46" borderId="0" applyNumberFormat="0" applyBorder="0" applyAlignment="0" applyProtection="0"/>
    <xf numFmtId="0" fontId="134" fillId="59" borderId="0" applyNumberFormat="0" applyBorder="0" applyAlignment="0" applyProtection="0"/>
    <xf numFmtId="0" fontId="106" fillId="60" borderId="0" applyNumberFormat="0" applyBorder="0" applyAlignment="0" applyProtection="0"/>
    <xf numFmtId="0" fontId="106" fillId="61" borderId="0" applyNumberFormat="0" applyBorder="0" applyAlignment="0" applyProtection="0"/>
    <xf numFmtId="0" fontId="106" fillId="21"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4" borderId="0" applyNumberFormat="0" applyBorder="0" applyAlignment="0" applyProtection="0"/>
    <xf numFmtId="0" fontId="135" fillId="0" borderId="0"/>
    <xf numFmtId="0" fontId="136" fillId="20" borderId="0" applyNumberFormat="0" applyBorder="0" applyAlignment="0" applyProtection="0"/>
    <xf numFmtId="0" fontId="121" fillId="52" borderId="0" applyNumberFormat="0" applyBorder="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8" fillId="21" borderId="60" applyNumberFormat="0" applyAlignment="0" applyProtection="0"/>
    <xf numFmtId="37" fontId="84" fillId="0" borderId="30">
      <alignment horizontal="center"/>
    </xf>
    <xf numFmtId="37" fontId="84" fillId="0" borderId="0">
      <alignment horizontal="center" vertical="center" wrapText="1"/>
    </xf>
    <xf numFmtId="0" fontId="68" fillId="0" borderId="0" applyNumberFormat="0" applyFont="0" applyBorder="0" applyAlignment="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89" fontId="68" fillId="0" borderId="0" applyFill="0" applyBorder="0"/>
    <xf numFmtId="189" fontId="68" fillId="0" borderId="0" applyFill="0" applyBorder="0"/>
    <xf numFmtId="0" fontId="139" fillId="0" borderId="0" applyNumberFormat="0" applyFill="0" applyBorder="0" applyAlignment="0" applyProtection="0"/>
    <xf numFmtId="0" fontId="140" fillId="66" borderId="0" applyNumberFormat="0" applyBorder="0" applyAlignment="0" applyProtection="0"/>
    <xf numFmtId="0" fontId="68" fillId="58" borderId="0" applyNumberFormat="0" applyFont="0" applyBorder="0" applyAlignment="0" applyProtection="0"/>
    <xf numFmtId="0" fontId="141" fillId="0" borderId="61" applyNumberFormat="0" applyFill="0" applyAlignment="0" applyProtection="0"/>
    <xf numFmtId="0" fontId="142" fillId="0" borderId="62" applyNumberFormat="0" applyFill="0" applyAlignment="0" applyProtection="0"/>
    <xf numFmtId="0" fontId="143" fillId="0" borderId="63" applyNumberFormat="0" applyFill="0" applyAlignment="0" applyProtection="0"/>
    <xf numFmtId="0" fontId="143" fillId="0" borderId="0" applyNumberFormat="0" applyFill="0" applyBorder="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5" fillId="49" borderId="0"/>
    <xf numFmtId="0" fontId="146" fillId="0" borderId="64" applyNumberFormat="0" applyFill="0" applyAlignment="0" applyProtection="0"/>
    <xf numFmtId="37" fontId="147" fillId="0" borderId="0"/>
    <xf numFmtId="0" fontId="148" fillId="26"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8" fillId="0" borderId="0"/>
    <xf numFmtId="170" fontId="68" fillId="0" borderId="0"/>
    <xf numFmtId="0" fontId="65" fillId="0" borderId="0"/>
    <xf numFmtId="0" fontId="65" fillId="0" borderId="0"/>
    <xf numFmtId="0" fontId="91" fillId="0" borderId="0"/>
    <xf numFmtId="0" fontId="65" fillId="0" borderId="0"/>
    <xf numFmtId="0" fontId="65" fillId="0" borderId="0"/>
    <xf numFmtId="0" fontId="1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68" fillId="0" borderId="0"/>
    <xf numFmtId="0" fontId="91"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70" fillId="0" borderId="0">
      <alignment vertical="top"/>
    </xf>
    <xf numFmtId="0" fontId="68"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xf numFmtId="0" fontId="112" fillId="0" borderId="0"/>
    <xf numFmtId="0" fontId="112" fillId="0" borderId="0"/>
    <xf numFmtId="0" fontId="65" fillId="0" borderId="0"/>
    <xf numFmtId="0" fontId="65" fillId="0" borderId="0"/>
    <xf numFmtId="170" fontId="65" fillId="0" borderId="0"/>
    <xf numFmtId="170" fontId="65" fillId="0" borderId="0"/>
    <xf numFmtId="0" fontId="65" fillId="0" borderId="0"/>
    <xf numFmtId="0" fontId="112" fillId="0" borderId="0"/>
    <xf numFmtId="0" fontId="65" fillId="0" borderId="0"/>
    <xf numFmtId="0" fontId="65" fillId="0" borderId="0"/>
    <xf numFmtId="0" fontId="65" fillId="0" borderId="0"/>
    <xf numFmtId="38" fontId="68"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49" fillId="0" borderId="0" applyFill="0" applyBorder="0">
      <protection locked="0"/>
    </xf>
    <xf numFmtId="0" fontId="68" fillId="25" borderId="65" applyNumberFormat="0" applyFont="0" applyAlignment="0" applyProtection="0"/>
    <xf numFmtId="0" fontId="150" fillId="65" borderId="66" applyNumberFormat="0" applyAlignment="0" applyProtection="0"/>
    <xf numFmtId="190" fontId="151" fillId="0" borderId="0">
      <alignment horizontal="left"/>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73" fontId="65" fillId="11" borderId="6">
      <alignment vertical="center"/>
    </xf>
    <xf numFmtId="173"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173" fontId="98" fillId="67" borderId="6">
      <alignment vertical="center"/>
    </xf>
    <xf numFmtId="173"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98" fillId="67"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98" fillId="67" borderId="6">
      <alignment vertical="center"/>
    </xf>
    <xf numFmtId="179" fontId="98" fillId="67" borderId="6">
      <alignment vertical="center"/>
    </xf>
    <xf numFmtId="179"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9" fontId="98" fillId="67" borderId="6">
      <alignment vertical="center"/>
    </xf>
    <xf numFmtId="0" fontId="152" fillId="0" borderId="0"/>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73"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98" fillId="12" borderId="6">
      <alignment vertical="center"/>
      <protection locked="0"/>
    </xf>
    <xf numFmtId="173"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98" fillId="12" borderId="6">
      <alignment vertical="center"/>
      <protection locked="0"/>
    </xf>
    <xf numFmtId="177" fontId="98" fillId="12"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98" fillId="12" borderId="6">
      <alignment vertical="center"/>
      <protection locked="0"/>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98" fillId="31" borderId="6">
      <alignment vertical="center"/>
    </xf>
    <xf numFmtId="178" fontId="98" fillId="31" borderId="6">
      <alignment vertical="center"/>
    </xf>
    <xf numFmtId="178"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98" fillId="31" borderId="6">
      <alignment vertical="center"/>
    </xf>
    <xf numFmtId="177" fontId="98" fillId="31"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7" fontId="65" fillId="30" borderId="6">
      <alignment vertical="center"/>
    </xf>
    <xf numFmtId="177" fontId="65" fillId="30" borderId="6">
      <alignment vertical="center"/>
    </xf>
    <xf numFmtId="181"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98" fillId="31" borderId="6">
      <alignment vertical="center"/>
    </xf>
    <xf numFmtId="179" fontId="98" fillId="31" borderId="6">
      <alignment vertical="center"/>
    </xf>
    <xf numFmtId="179"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9" fontId="65" fillId="30" borderId="6">
      <alignment vertical="center"/>
    </xf>
    <xf numFmtId="179" fontId="65" fillId="30"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9"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98" fillId="31" borderId="6">
      <alignment vertical="center"/>
    </xf>
    <xf numFmtId="173"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98" fillId="32"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98" fillId="32" borderId="6">
      <alignment horizontal="right" vertical="center"/>
      <protection locked="0"/>
    </xf>
    <xf numFmtId="177" fontId="98" fillId="32"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98" fillId="32" borderId="6">
      <alignment horizontal="right" vertical="center"/>
      <protection locked="0"/>
    </xf>
    <xf numFmtId="179" fontId="98" fillId="32"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0" fontId="65" fillId="51" borderId="6">
      <alignment horizontal="right" vertical="center"/>
      <protection locked="0"/>
    </xf>
    <xf numFmtId="179"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80" fontId="98" fillId="0" borderId="0">
      <protection locked="0"/>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68" fillId="69" borderId="0"/>
    <xf numFmtId="0" fontId="68" fillId="0" borderId="0" applyFont="0" applyFill="0" applyBorder="0" applyAlignment="0" applyProtection="0"/>
    <xf numFmtId="37" fontId="84" fillId="0" borderId="36" applyNumberFormat="0"/>
    <xf numFmtId="0" fontId="155" fillId="0" borderId="68" applyNumberFormat="0" applyAlignment="0" applyProtection="0"/>
    <xf numFmtId="0" fontId="118" fillId="0" borderId="0" applyNumberFormat="0" applyFill="0" applyBorder="0" applyAlignment="0" applyProtection="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37" fontId="84" fillId="0" borderId="55" applyNumberFormat="0" applyFill="0"/>
    <xf numFmtId="0" fontId="156" fillId="0" borderId="0" applyNumberFormat="0" applyFill="0" applyBorder="0" applyAlignment="0" applyProtection="0"/>
    <xf numFmtId="0" fontId="68" fillId="49" borderId="0" applyNumberFormat="0" applyFont="0" applyBorder="0" applyAlignment="0" applyProtection="0"/>
    <xf numFmtId="0" fontId="64" fillId="0" borderId="0"/>
    <xf numFmtId="0" fontId="64" fillId="0" borderId="0"/>
    <xf numFmtId="0" fontId="68" fillId="0" borderId="0"/>
    <xf numFmtId="0" fontId="70" fillId="0" borderId="0"/>
    <xf numFmtId="194" fontId="68" fillId="0" borderId="0">
      <alignment vertical="top"/>
    </xf>
    <xf numFmtId="194" fontId="68" fillId="0" borderId="0">
      <alignment vertical="top"/>
    </xf>
    <xf numFmtId="195" fontId="90" fillId="0" borderId="0"/>
    <xf numFmtId="196" fontId="68" fillId="0" borderId="0"/>
    <xf numFmtId="196" fontId="68" fillId="0" borderId="0"/>
    <xf numFmtId="196" fontId="68" fillId="0" borderId="0"/>
    <xf numFmtId="196" fontId="68" fillId="0" borderId="0"/>
    <xf numFmtId="196" fontId="68" fillId="0" borderId="0"/>
    <xf numFmtId="194" fontId="158" fillId="0" borderId="0"/>
    <xf numFmtId="195" fontId="90" fillId="0" borderId="0"/>
    <xf numFmtId="196" fontId="68" fillId="0" borderId="0"/>
    <xf numFmtId="196" fontId="68" fillId="0" borderId="0"/>
    <xf numFmtId="196" fontId="68" fillId="0" borderId="0"/>
    <xf numFmtId="196" fontId="68" fillId="0" borderId="0"/>
    <xf numFmtId="196" fontId="68" fillId="0" borderId="0"/>
    <xf numFmtId="197" fontId="159" fillId="0" borderId="0" applyFont="0" applyFill="0" applyBorder="0" applyAlignment="0" applyProtection="0">
      <protection locked="0"/>
    </xf>
    <xf numFmtId="198" fontId="158" fillId="0" borderId="0">
      <alignment horizontal="right"/>
    </xf>
    <xf numFmtId="199" fontId="158" fillId="54" borderId="0"/>
    <xf numFmtId="200" fontId="158" fillId="54" borderId="0"/>
    <xf numFmtId="201" fontId="158" fillId="54" borderId="0"/>
    <xf numFmtId="202" fontId="158" fillId="54" borderId="0">
      <alignment horizontal="right"/>
    </xf>
    <xf numFmtId="0" fontId="68" fillId="0" borderId="0"/>
    <xf numFmtId="0" fontId="68" fillId="0" borderId="0"/>
    <xf numFmtId="194" fontId="68" fillId="0" borderId="0"/>
    <xf numFmtId="0" fontId="68" fillId="0" borderId="0"/>
    <xf numFmtId="194" fontId="70" fillId="0" borderId="0"/>
    <xf numFmtId="194" fontId="68" fillId="0" borderId="0"/>
    <xf numFmtId="194" fontId="68" fillId="0" borderId="0"/>
    <xf numFmtId="194" fontId="68" fillId="0" borderId="0"/>
    <xf numFmtId="194"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70" fillId="0" borderId="0"/>
    <xf numFmtId="194" fontId="70" fillId="0" borderId="0"/>
    <xf numFmtId="0" fontId="68" fillId="0" borderId="0"/>
    <xf numFmtId="0" fontId="68" fillId="0" borderId="0"/>
    <xf numFmtId="0" fontId="68" fillId="0" borderId="0"/>
    <xf numFmtId="203"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68" fillId="0" borderId="0"/>
    <xf numFmtId="194" fontId="68" fillId="0" borderId="0"/>
    <xf numFmtId="194" fontId="68" fillId="0" borderId="0"/>
    <xf numFmtId="0" fontId="68" fillId="0" borderId="0"/>
    <xf numFmtId="194" fontId="68" fillId="0" borderId="0" applyBorder="0"/>
    <xf numFmtId="194" fontId="160" fillId="0" borderId="0" applyNumberFormat="0" applyFont="0" applyFill="0" applyBorder="0" applyAlignment="0" applyProtection="0"/>
    <xf numFmtId="168" fontId="68" fillId="0" borderId="0" applyFont="0" applyFill="0" applyBorder="0" applyAlignment="0" applyProtection="0"/>
    <xf numFmtId="194" fontId="161" fillId="0" borderId="0" applyNumberFormat="0" applyFill="0" applyBorder="0" applyAlignment="0" applyProtection="0">
      <alignment vertical="top"/>
      <protection locked="0"/>
    </xf>
    <xf numFmtId="164" fontId="68" fillId="0" borderId="0" applyFont="0" applyFill="0" applyBorder="0" applyAlignment="0" applyProtection="0"/>
    <xf numFmtId="204" fontId="162" fillId="0" borderId="0">
      <alignment horizontal="right" vertical="center"/>
    </xf>
    <xf numFmtId="194" fontId="133" fillId="0" borderId="0"/>
    <xf numFmtId="194" fontId="133" fillId="0" borderId="0"/>
    <xf numFmtId="194" fontId="68" fillId="0" borderId="0" applyFont="0" applyFill="0" applyBorder="0" applyAlignment="0" applyProtection="0"/>
    <xf numFmtId="194" fontId="133" fillId="0" borderId="0"/>
    <xf numFmtId="194" fontId="133" fillId="0" borderId="0"/>
    <xf numFmtId="194" fontId="68" fillId="0" borderId="0"/>
    <xf numFmtId="194" fontId="68" fillId="0" borderId="0"/>
    <xf numFmtId="194" fontId="68" fillId="0" borderId="0" applyFont="0" applyFill="0" applyBorder="0" applyAlignment="0" applyProtection="0"/>
    <xf numFmtId="190" fontId="68" fillId="0" borderId="0" applyFont="0" applyFill="0" applyBorder="0" applyAlignment="0" applyProtection="0"/>
    <xf numFmtId="194" fontId="90" fillId="0" borderId="0" applyFont="0" applyFill="0" applyBorder="0" applyAlignment="0" applyProtection="0"/>
    <xf numFmtId="190" fontId="68" fillId="0" borderId="0" applyFont="0" applyFill="0" applyBorder="0" applyAlignment="0" applyProtection="0"/>
    <xf numFmtId="194" fontId="68" fillId="0" borderId="0"/>
    <xf numFmtId="194" fontId="68" fillId="0" borderId="0"/>
    <xf numFmtId="194" fontId="133" fillId="0" borderId="0"/>
    <xf numFmtId="205" fontId="68" fillId="0" borderId="0" applyFont="0" applyFill="0" applyBorder="0" applyAlignment="0" applyProtection="0"/>
    <xf numFmtId="194" fontId="90" fillId="0" borderId="0" applyFont="0" applyFill="0" applyBorder="0" applyAlignment="0" applyProtection="0"/>
    <xf numFmtId="206" fontId="68" fillId="0" borderId="0" applyFont="0" applyFill="0" applyBorder="0" applyAlignment="0" applyProtection="0"/>
    <xf numFmtId="205" fontId="68" fillId="0" borderId="0" applyFont="0" applyFill="0" applyBorder="0" applyAlignment="0" applyProtection="0"/>
    <xf numFmtId="206" fontId="68" fillId="0" borderId="0" applyFont="0" applyFill="0" applyBorder="0" applyAlignment="0" applyProtection="0"/>
    <xf numFmtId="39" fontId="68" fillId="0" borderId="0" applyFont="0" applyFill="0" applyBorder="0" applyAlignment="0" applyProtection="0"/>
    <xf numFmtId="194" fontId="90" fillId="0" borderId="0" applyFont="0" applyFill="0" applyBorder="0" applyAlignment="0" applyProtection="0"/>
    <xf numFmtId="39" fontId="68" fillId="0" borderId="0" applyFont="0" applyFill="0" applyBorder="0" applyAlignment="0" applyProtection="0"/>
    <xf numFmtId="194" fontId="68" fillId="0" borderId="0"/>
    <xf numFmtId="194" fontId="133" fillId="0" borderId="0"/>
    <xf numFmtId="194" fontId="161" fillId="0" borderId="0"/>
    <xf numFmtId="194" fontId="161" fillId="0" borderId="0"/>
    <xf numFmtId="194" fontId="133" fillId="0" borderId="0"/>
    <xf numFmtId="194" fontId="68" fillId="0" borderId="0" applyFont="0" applyFill="0" applyBorder="0" applyAlignment="0" applyProtection="0"/>
    <xf numFmtId="194" fontId="133" fillId="0" borderId="0"/>
    <xf numFmtId="0" fontId="68" fillId="0" borderId="0"/>
    <xf numFmtId="194" fontId="68" fillId="0" borderId="0"/>
    <xf numFmtId="194" fontId="68" fillId="0" borderId="0"/>
    <xf numFmtId="194" fontId="68" fillId="0" borderId="0"/>
    <xf numFmtId="194" fontId="68" fillId="0" borderId="0"/>
    <xf numFmtId="194" fontId="68" fillId="0" borderId="0"/>
    <xf numFmtId="194" fontId="68" fillId="0" borderId="0"/>
    <xf numFmtId="194" fontId="133" fillId="0" borderId="0"/>
    <xf numFmtId="207" fontId="68" fillId="0" borderId="0" applyFont="0" applyFill="0" applyBorder="0" applyAlignment="0" applyProtection="0"/>
    <xf numFmtId="194" fontId="90" fillId="0" borderId="0" applyFont="0" applyFill="0" applyBorder="0" applyAlignment="0" applyProtection="0"/>
    <xf numFmtId="208" fontId="68" fillId="0" borderId="0" applyFont="0" applyFill="0" applyBorder="0" applyAlignment="0" applyProtection="0"/>
    <xf numFmtId="207" fontId="68" fillId="0" borderId="0" applyFont="0" applyFill="0" applyBorder="0" applyAlignment="0" applyProtection="0"/>
    <xf numFmtId="208" fontId="68" fillId="0" borderId="0" applyFont="0" applyFill="0" applyBorder="0" applyAlignment="0" applyProtection="0"/>
    <xf numFmtId="209" fontId="68" fillId="0" borderId="0" applyFont="0" applyFill="0" applyBorder="0" applyAlignment="0" applyProtection="0"/>
    <xf numFmtId="194" fontId="90" fillId="0" borderId="0" applyFont="0" applyFill="0" applyBorder="0" applyAlignment="0" applyProtection="0"/>
    <xf numFmtId="210" fontId="68" fillId="0" borderId="0" applyFont="0" applyFill="0" applyBorder="0" applyAlignment="0" applyProtection="0"/>
    <xf numFmtId="209" fontId="68" fillId="0" borderId="0" applyFont="0" applyFill="0" applyBorder="0" applyAlignment="0" applyProtection="0"/>
    <xf numFmtId="210" fontId="68" fillId="0" borderId="0" applyFont="0" applyFill="0" applyBorder="0" applyAlignment="0" applyProtection="0"/>
    <xf numFmtId="194" fontId="133" fillId="0" borderId="0"/>
    <xf numFmtId="194" fontId="133" fillId="0" borderId="0"/>
    <xf numFmtId="194" fontId="68" fillId="0" borderId="0"/>
    <xf numFmtId="194" fontId="133" fillId="0" borderId="0"/>
    <xf numFmtId="194" fontId="68" fillId="0" borderId="0"/>
    <xf numFmtId="194" fontId="68" fillId="0" borderId="0"/>
    <xf numFmtId="211" fontId="68" fillId="0" borderId="0" applyFont="0" applyFill="0" applyBorder="0" applyAlignment="0" applyProtection="0"/>
    <xf numFmtId="194" fontId="90" fillId="0" borderId="0" applyFont="0" applyFill="0" applyBorder="0" applyAlignment="0" applyProtection="0"/>
    <xf numFmtId="212" fontId="68" fillId="0" borderId="0" applyFont="0" applyFill="0" applyBorder="0" applyAlignment="0" applyProtection="0"/>
    <xf numFmtId="211" fontId="68" fillId="0" borderId="0" applyFont="0" applyFill="0" applyBorder="0" applyAlignment="0" applyProtection="0"/>
    <xf numFmtId="212" fontId="68" fillId="0" borderId="0" applyFont="0" applyFill="0" applyBorder="0" applyAlignment="0" applyProtection="0"/>
    <xf numFmtId="213" fontId="68" fillId="0" borderId="0" applyFont="0" applyFill="0" applyBorder="0" applyAlignment="0" applyProtection="0"/>
    <xf numFmtId="194" fontId="90" fillId="0" borderId="0" applyFont="0" applyFill="0" applyBorder="0" applyAlignment="0" applyProtection="0"/>
    <xf numFmtId="214" fontId="68" fillId="0" borderId="0" applyFont="0" applyFill="0" applyBorder="0" applyAlignment="0" applyProtection="0"/>
    <xf numFmtId="213" fontId="68" fillId="0" borderId="0" applyFont="0" applyFill="0" applyBorder="0" applyAlignment="0" applyProtection="0"/>
    <xf numFmtId="214" fontId="68" fillId="0" borderId="0" applyFont="0" applyFill="0" applyBorder="0" applyAlignment="0" applyProtection="0"/>
    <xf numFmtId="194" fontId="163" fillId="0" borderId="0"/>
    <xf numFmtId="194" fontId="163" fillId="0" borderId="0"/>
    <xf numFmtId="194" fontId="163"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164" fillId="0" borderId="0" applyNumberFormat="0" applyFill="0" applyBorder="0" applyProtection="0">
      <alignment horizontal="left"/>
    </xf>
    <xf numFmtId="194" fontId="165" fillId="0" borderId="0" applyNumberFormat="0" applyFill="0" applyBorder="0" applyProtection="0">
      <alignment horizontal="centerContinuous"/>
    </xf>
    <xf numFmtId="194" fontId="163" fillId="0" borderId="0"/>
    <xf numFmtId="194" fontId="163" fillId="0" borderId="0"/>
    <xf numFmtId="215" fontId="154" fillId="0" borderId="0"/>
    <xf numFmtId="194" fontId="161" fillId="0" borderId="0"/>
    <xf numFmtId="194" fontId="161" fillId="0" borderId="0"/>
    <xf numFmtId="194" fontId="163" fillId="0" borderId="0"/>
    <xf numFmtId="194" fontId="163" fillId="0" borderId="0"/>
    <xf numFmtId="194" fontId="163" fillId="0" borderId="0"/>
    <xf numFmtId="194" fontId="68" fillId="0" borderId="0"/>
    <xf numFmtId="194" fontId="133" fillId="0" borderId="0"/>
    <xf numFmtId="215" fontId="154" fillId="0" borderId="0"/>
    <xf numFmtId="194" fontId="68" fillId="0" borderId="0" applyFont="0" applyFill="0" applyBorder="0" applyAlignment="0" applyProtection="0"/>
    <xf numFmtId="194" fontId="68" fillId="0" borderId="0" applyFont="0" applyFill="0" applyBorder="0" applyAlignment="0" applyProtection="0"/>
    <xf numFmtId="0" fontId="68" fillId="0" borderId="0"/>
    <xf numFmtId="0" fontId="68" fillId="0" borderId="0"/>
    <xf numFmtId="216" fontId="166" fillId="0" borderId="0" applyFont="0" applyFill="0" applyBorder="0" applyAlignment="0" applyProtection="0"/>
    <xf numFmtId="217" fontId="161" fillId="0" borderId="0" applyFont="0" applyFill="0" applyBorder="0" applyAlignment="0" applyProtection="0"/>
    <xf numFmtId="218" fontId="167" fillId="0" borderId="0"/>
    <xf numFmtId="219" fontId="161" fillId="0" borderId="0" applyFont="0" applyFill="0" applyBorder="0" applyAlignment="0" applyProtection="0"/>
    <xf numFmtId="194" fontId="68" fillId="0" borderId="0"/>
    <xf numFmtId="220" fontId="166" fillId="0" borderId="0" applyFont="0" applyFill="0" applyBorder="0" applyAlignment="0" applyProtection="0"/>
    <xf numFmtId="191" fontId="68" fillId="0" borderId="0" applyBorder="0"/>
    <xf numFmtId="194" fontId="68" fillId="0" borderId="0" applyBorder="0"/>
    <xf numFmtId="191" fontId="68" fillId="0" borderId="0" applyBorder="0"/>
    <xf numFmtId="215" fontId="154" fillId="0" borderId="0"/>
    <xf numFmtId="221" fontId="167" fillId="0" borderId="0"/>
    <xf numFmtId="221" fontId="168" fillId="0" borderId="0"/>
    <xf numFmtId="222" fontId="167" fillId="0" borderId="0"/>
    <xf numFmtId="223" fontId="159" fillId="0" borderId="0" applyFont="0" applyFill="0" applyBorder="0" applyAlignment="0" applyProtection="0">
      <protection locked="0"/>
    </xf>
    <xf numFmtId="224" fontId="135" fillId="0" borderId="0"/>
    <xf numFmtId="194" fontId="168" fillId="0" borderId="0"/>
    <xf numFmtId="224" fontId="169" fillId="0" borderId="0"/>
    <xf numFmtId="225" fontId="167" fillId="0" borderId="0"/>
    <xf numFmtId="226" fontId="168" fillId="0" borderId="0"/>
    <xf numFmtId="225" fontId="170" fillId="0" borderId="0"/>
    <xf numFmtId="227" fontId="167" fillId="0" borderId="0"/>
    <xf numFmtId="0" fontId="105" fillId="72" borderId="0" applyNumberFormat="0" applyBorder="0" applyAlignment="0" applyProtection="0"/>
    <xf numFmtId="0" fontId="105" fillId="24" borderId="0" applyNumberFormat="0" applyBorder="0" applyAlignment="0" applyProtection="0"/>
    <xf numFmtId="0" fontId="105" fillId="73" borderId="0" applyNumberFormat="0" applyBorder="0" applyAlignment="0" applyProtection="0"/>
    <xf numFmtId="0" fontId="105" fillId="23" borderId="0" applyNumberFormat="0" applyBorder="0" applyAlignment="0" applyProtection="0"/>
    <xf numFmtId="0" fontId="105" fillId="74" borderId="0" applyNumberFormat="0" applyBorder="0" applyAlignment="0" applyProtection="0"/>
    <xf numFmtId="0" fontId="105" fillId="75" borderId="0" applyNumberFormat="0" applyBorder="0" applyAlignment="0" applyProtection="0"/>
    <xf numFmtId="0" fontId="105" fillId="73"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17" borderId="0" applyNumberFormat="0" applyBorder="0" applyAlignment="0" applyProtection="0"/>
    <xf numFmtId="0" fontId="105" fillId="25" borderId="0" applyNumberFormat="0" applyBorder="0" applyAlignment="0" applyProtection="0"/>
    <xf numFmtId="0" fontId="105" fillId="26" borderId="0" applyNumberFormat="0" applyBorder="0" applyAlignment="0" applyProtection="0"/>
    <xf numFmtId="228" fontId="171" fillId="0" borderId="30">
      <alignment horizontal="centerContinuous"/>
    </xf>
    <xf numFmtId="229" fontId="84" fillId="76" borderId="71">
      <alignment horizontal="center" vertical="center"/>
    </xf>
    <xf numFmtId="191" fontId="159" fillId="0" borderId="0" applyFont="0" applyFill="0" applyBorder="0" applyAlignment="0" applyProtection="0"/>
    <xf numFmtId="194" fontId="159" fillId="0" borderId="0" applyFont="0" applyFill="0" applyBorder="0" applyAlignment="0" applyProtection="0"/>
    <xf numFmtId="215" fontId="172" fillId="0" borderId="0" applyNumberFormat="0" applyFont="0" applyFill="0" applyBorder="0" applyProtection="0">
      <alignment horizontal="center"/>
    </xf>
    <xf numFmtId="230" fontId="173" fillId="0" borderId="0">
      <alignment horizontal="left"/>
    </xf>
    <xf numFmtId="231" fontId="174" fillId="0" borderId="0" applyFont="0" applyFill="0" applyBorder="0" applyAlignment="0" applyProtection="0"/>
    <xf numFmtId="194" fontId="159" fillId="0" borderId="0" applyFont="0" applyFill="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232" fontId="176" fillId="77" borderId="52" applyNumberFormat="0" applyBorder="0" applyAlignment="0">
      <alignment horizontal="centerContinuous" vertical="center"/>
      <protection hidden="1"/>
    </xf>
    <xf numFmtId="1" fontId="177" fillId="78" borderId="57" applyNumberFormat="0" applyBorder="0" applyAlignment="0">
      <alignment horizontal="center" vertical="top" wrapText="1"/>
      <protection hidden="1"/>
    </xf>
    <xf numFmtId="233" fontId="68" fillId="0" borderId="0" applyFont="0" applyFill="0" applyBorder="0" applyAlignment="0" applyProtection="0"/>
    <xf numFmtId="190" fontId="68" fillId="0" borderId="0" applyNumberFormat="0" applyFont="0" applyAlignment="0" applyProtection="0"/>
    <xf numFmtId="194" fontId="178" fillId="79" borderId="0">
      <alignment horizontal="left"/>
    </xf>
    <xf numFmtId="234" fontId="179" fillId="0" borderId="0" applyFill="0" applyBorder="0" applyAlignment="0" applyProtection="0"/>
    <xf numFmtId="2" fontId="180" fillId="13" borderId="58" applyProtection="0">
      <alignment horizontal="left"/>
      <protection locked="0"/>
    </xf>
    <xf numFmtId="194" fontId="84" fillId="76" borderId="0" applyNumberFormat="0" applyFont="0" applyAlignment="0">
      <alignment horizontal="center"/>
    </xf>
    <xf numFmtId="235" fontId="157" fillId="76" borderId="0" applyFont="0" applyFill="0" applyBorder="0" applyAlignment="0" applyProtection="0"/>
    <xf numFmtId="194" fontId="181" fillId="0" borderId="0" applyNumberFormat="0" applyFill="0" applyBorder="0" applyAlignment="0" applyProtection="0"/>
    <xf numFmtId="194" fontId="182" fillId="0" borderId="30" applyNumberFormat="0" applyFill="0" applyAlignment="0" applyProtection="0"/>
    <xf numFmtId="194" fontId="167" fillId="0" borderId="0"/>
    <xf numFmtId="236" fontId="183" fillId="5" borderId="0" applyFont="0" applyFill="0" applyBorder="0" applyAlignment="0" applyProtection="0"/>
    <xf numFmtId="237" fontId="90" fillId="0" borderId="0" applyAlignment="0" applyProtection="0"/>
    <xf numFmtId="49" fontId="154" fillId="0" borderId="0" applyNumberFormat="0" applyAlignment="0" applyProtection="0">
      <alignment horizontal="left"/>
    </xf>
    <xf numFmtId="49" fontId="184" fillId="0" borderId="63" applyNumberFormat="0" applyAlignment="0" applyProtection="0">
      <alignment horizontal="left" wrapText="1"/>
    </xf>
    <xf numFmtId="49" fontId="185" fillId="0" borderId="0" applyAlignment="0" applyProtection="0">
      <alignment horizontal="left"/>
    </xf>
    <xf numFmtId="238" fontId="161" fillId="0" borderId="0" applyFont="0" applyFill="0" applyBorder="0" applyAlignment="0" applyProtection="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7" fillId="0" borderId="0"/>
    <xf numFmtId="194" fontId="159" fillId="0" borderId="0" applyFill="0" applyBorder="0" applyAlignment="0"/>
    <xf numFmtId="239" fontId="68" fillId="54" borderId="0"/>
    <xf numFmtId="194" fontId="68" fillId="0" borderId="0">
      <alignment vertical="center"/>
    </xf>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38" fontId="188" fillId="0" borderId="0" applyNumberFormat="0" applyFill="0" applyBorder="0" applyAlignment="0" applyProtection="0"/>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1" fontId="189" fillId="0" borderId="13">
      <alignment vertical="top"/>
    </xf>
    <xf numFmtId="171" fontId="153" fillId="0" borderId="0" applyBorder="0">
      <alignment horizontal="right"/>
    </xf>
    <xf numFmtId="171" fontId="153" fillId="0" borderId="1" applyAlignment="0">
      <alignment horizontal="right"/>
    </xf>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38" fontId="68" fillId="0" borderId="0" applyFont="0" applyFill="0" applyBorder="0" applyAlignment="0" applyProtection="0"/>
    <xf numFmtId="215" fontId="159" fillId="0" borderId="0" applyFont="0" applyFill="0" applyBorder="0" applyAlignment="0" applyProtection="0">
      <protection locked="0"/>
    </xf>
    <xf numFmtId="40" fontId="159" fillId="0" borderId="0" applyFont="0" applyFill="0" applyBorder="0" applyAlignment="0" applyProtection="0">
      <protection locked="0"/>
    </xf>
    <xf numFmtId="218" fontId="167" fillId="0" borderId="0"/>
    <xf numFmtId="241" fontId="135" fillId="0" borderId="0"/>
    <xf numFmtId="194" fontId="190" fillId="0" borderId="0" applyFont="0" applyFill="0" applyBorder="0" applyAlignment="0" applyProtection="0">
      <alignment horizontal="right"/>
    </xf>
    <xf numFmtId="242" fontId="190" fillId="0" borderId="0" applyFont="0" applyFill="0" applyBorder="0" applyAlignment="0" applyProtection="0"/>
    <xf numFmtId="194" fontId="190" fillId="0" borderId="0" applyFont="0" applyFill="0" applyBorder="0" applyAlignment="0" applyProtection="0">
      <alignment horizontal="right"/>
    </xf>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1" fontId="70" fillId="0" borderId="0" applyFont="0" applyFill="0" applyBorder="0" applyAlignment="0" applyProtection="0"/>
    <xf numFmtId="170" fontId="70" fillId="0" borderId="0" applyFont="0" applyFill="0" applyBorder="0" applyAlignment="0" applyProtection="0"/>
    <xf numFmtId="190" fontId="70" fillId="0" borderId="0" applyFont="0" applyFill="0" applyBorder="0" applyAlignment="0" applyProtection="0"/>
    <xf numFmtId="170"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243" fontId="70" fillId="0" borderId="0" applyFont="0" applyFill="0" applyBorder="0" applyAlignment="0" applyProtection="0"/>
    <xf numFmtId="244" fontId="70" fillId="0" borderId="0" applyFont="0" applyFill="0" applyBorder="0" applyAlignment="0" applyProtection="0"/>
    <xf numFmtId="244" fontId="70" fillId="0" borderId="0" applyFont="0" applyFill="0" applyBorder="0" applyAlignment="0" applyProtection="0"/>
    <xf numFmtId="171" fontId="70" fillId="0" borderId="0" applyFont="0" applyFill="0" applyBorder="0" applyAlignment="0" applyProtection="0"/>
    <xf numFmtId="202"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246" fontId="68"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247" fontId="6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8" fontId="68" fillId="0" borderId="0" applyFont="0" applyFill="0" applyBorder="0" applyAlignment="0" applyProtection="0"/>
    <xf numFmtId="38" fontId="161" fillId="0" borderId="0" applyFill="0" applyBorder="0" applyProtection="0">
      <alignment horizontal="center"/>
    </xf>
    <xf numFmtId="194" fontId="191" fillId="0" borderId="0">
      <protection locked="0"/>
    </xf>
    <xf numFmtId="249" fontId="68" fillId="0" borderId="0" applyBorder="0"/>
    <xf numFmtId="250" fontId="154" fillId="0" borderId="0" applyBorder="0"/>
    <xf numFmtId="194" fontId="192" fillId="0" borderId="0"/>
    <xf numFmtId="251" fontId="68" fillId="0" borderId="0" applyFill="0" applyBorder="0">
      <alignment horizontal="left"/>
    </xf>
    <xf numFmtId="194" fontId="193" fillId="0" borderId="0" applyNumberFormat="0" applyAlignment="0">
      <alignment horizontal="left"/>
    </xf>
    <xf numFmtId="37" fontId="68" fillId="80" borderId="0" applyFont="0" applyBorder="0" applyAlignment="0" applyProtection="0"/>
    <xf numFmtId="190" fontId="163" fillId="80" borderId="0" applyFont="0" applyBorder="0" applyAlignment="0" applyProtection="0"/>
    <xf numFmtId="39" fontId="163" fillId="80" borderId="0" applyFont="0" applyBorder="0" applyAlignment="0" applyProtection="0"/>
    <xf numFmtId="252" fontId="194" fillId="0" borderId="0"/>
    <xf numFmtId="253" fontId="159" fillId="0" borderId="0" applyFont="0" applyFill="0" applyBorder="0" applyAlignment="0" applyProtection="0">
      <protection locked="0"/>
    </xf>
    <xf numFmtId="254" fontId="159" fillId="0" borderId="0" applyFont="0" applyFill="0" applyBorder="0" applyAlignment="0" applyProtection="0">
      <protection locked="0"/>
    </xf>
    <xf numFmtId="255" fontId="68" fillId="0" borderId="0">
      <alignment horizontal="right"/>
    </xf>
    <xf numFmtId="194" fontId="190" fillId="0" borderId="0" applyFont="0" applyFill="0" applyBorder="0" applyAlignment="0" applyProtection="0">
      <alignment horizontal="right"/>
    </xf>
    <xf numFmtId="194" fontId="190" fillId="0" borderId="0" applyFont="0" applyFill="0" applyBorder="0" applyAlignment="0" applyProtection="0">
      <alignment horizontal="right"/>
    </xf>
    <xf numFmtId="256" fontId="68" fillId="0" borderId="0" applyFont="0" applyFill="0" applyBorder="0" applyAlignment="0" applyProtection="0"/>
    <xf numFmtId="194" fontId="190" fillId="0" borderId="0" applyFont="0" applyFill="0" applyBorder="0" applyAlignment="0" applyProtection="0">
      <alignment horizontal="right"/>
    </xf>
    <xf numFmtId="166" fontId="112" fillId="0" borderId="0" applyFont="0" applyFill="0" applyBorder="0" applyAlignment="0" applyProtection="0"/>
    <xf numFmtId="251" fontId="68" fillId="0" borderId="0" applyFont="0" applyFill="0" applyBorder="0" applyAlignment="0" applyProtection="0"/>
    <xf numFmtId="257" fontId="68" fillId="0" borderId="0" applyFont="0" applyFill="0" applyBorder="0" applyAlignment="0" applyProtection="0"/>
    <xf numFmtId="194" fontId="68" fillId="0" borderId="0" applyFont="0" applyFill="0" applyBorder="0" applyAlignment="0" applyProtection="0"/>
    <xf numFmtId="258" fontId="158" fillId="54" borderId="58">
      <alignment horizontal="right"/>
    </xf>
    <xf numFmtId="259" fontId="161" fillId="0" borderId="0" applyFont="0" applyFill="0" applyBorder="0" applyAlignment="0" applyProtection="0"/>
    <xf numFmtId="194" fontId="190" fillId="0" borderId="0" applyFont="0" applyFill="0" applyBorder="0" applyAlignment="0" applyProtection="0"/>
    <xf numFmtId="260" fontId="68" fillId="0" borderId="0" applyFont="0" applyFill="0" applyBorder="0" applyAlignment="0" applyProtection="0"/>
    <xf numFmtId="194" fontId="190" fillId="0" borderId="0" applyFont="0" applyFill="0" applyBorder="0" applyAlignment="0" applyProtection="0"/>
    <xf numFmtId="194" fontId="153" fillId="13" borderId="0">
      <alignment horizontal="left"/>
    </xf>
    <xf numFmtId="14" fontId="68" fillId="0" borderId="0"/>
    <xf numFmtId="222" fontId="135" fillId="0" borderId="0">
      <alignment horizontal="right"/>
    </xf>
    <xf numFmtId="218" fontId="135" fillId="0" borderId="0">
      <alignment horizontal="right"/>
      <protection locked="0"/>
    </xf>
    <xf numFmtId="218" fontId="135" fillId="0" borderId="0"/>
    <xf numFmtId="261" fontId="135" fillId="0" borderId="0">
      <alignment horizontal="right"/>
      <protection locked="0"/>
    </xf>
    <xf numFmtId="218" fontId="169" fillId="0" borderId="0"/>
    <xf numFmtId="262" fontId="68" fillId="0" borderId="0" applyFont="0" applyFill="0" applyBorder="0" applyAlignment="0" applyProtection="0"/>
    <xf numFmtId="263" fontId="68" fillId="0" borderId="0" applyFont="0" applyFill="0" applyBorder="0" applyAlignment="0" applyProtection="0"/>
    <xf numFmtId="215" fontId="172" fillId="54" borderId="0" applyNumberFormat="0" applyFont="0" applyBorder="0" applyAlignment="0" applyProtection="0"/>
    <xf numFmtId="254" fontId="161" fillId="0" borderId="0" applyFill="0" applyBorder="0" applyProtection="0">
      <alignment horizontal="center"/>
    </xf>
    <xf numFmtId="253" fontId="161" fillId="0" borderId="0">
      <alignment horizontal="center"/>
    </xf>
    <xf numFmtId="254" fontId="161" fillId="0" borderId="0" applyFill="0" applyBorder="0" applyProtection="0">
      <alignment horizontal="center"/>
    </xf>
    <xf numFmtId="251" fontId="195" fillId="0" borderId="0">
      <alignment horizontal="center"/>
    </xf>
    <xf numFmtId="194" fontId="190" fillId="0" borderId="72" applyNumberFormat="0" applyFont="0" applyFill="0" applyAlignment="0" applyProtection="0"/>
    <xf numFmtId="191" fontId="93" fillId="0" borderId="56"/>
    <xf numFmtId="221" fontId="135" fillId="0" borderId="0"/>
    <xf numFmtId="38" fontId="120" fillId="0" borderId="0" applyFont="0" applyFill="0" applyBorder="0" applyAlignment="0" applyProtection="0"/>
    <xf numFmtId="194" fontId="196" fillId="0" borderId="0" applyFont="0" applyFill="0" applyBorder="0" applyAlignment="0" applyProtection="0"/>
    <xf numFmtId="194" fontId="197" fillId="0" borderId="0" applyNumberFormat="0" applyAlignment="0">
      <alignment horizontal="left"/>
    </xf>
    <xf numFmtId="264" fontId="158" fillId="0" borderId="0"/>
    <xf numFmtId="265" fontId="158" fillId="0" borderId="0"/>
    <xf numFmtId="266" fontId="158" fillId="0" borderId="0"/>
    <xf numFmtId="267" fontId="158" fillId="0" borderId="0"/>
    <xf numFmtId="268" fontId="158" fillId="0" borderId="0"/>
    <xf numFmtId="269" fontId="158" fillId="0" borderId="0"/>
    <xf numFmtId="270" fontId="68" fillId="0" borderId="0" applyFont="0" applyFill="0" applyBorder="0" applyAlignment="0" applyProtection="0"/>
    <xf numFmtId="271" fontId="68" fillId="0" borderId="0" applyFont="0" applyFill="0" applyBorder="0" applyAlignment="0" applyProtection="0"/>
    <xf numFmtId="272" fontId="68" fillId="0" borderId="0" applyFont="0" applyFill="0" applyBorder="0" applyAlignment="0" applyProtection="0"/>
    <xf numFmtId="194" fontId="68" fillId="0" borderId="0" applyFont="0" applyFill="0" applyBorder="0" applyAlignment="0" applyProtection="0"/>
    <xf numFmtId="194" fontId="161" fillId="81" borderId="0" applyNumberFormat="0" applyFont="0" applyBorder="0" applyAlignment="0" applyProtection="0"/>
    <xf numFmtId="194" fontId="198" fillId="0" borderId="0" applyNumberFormat="0" applyFill="0" applyBorder="0" applyAlignment="0" applyProtection="0"/>
    <xf numFmtId="273" fontId="199" fillId="0" borderId="0" applyFill="0" applyBorder="0"/>
    <xf numFmtId="15" fontId="99" fillId="0" borderId="0" applyFill="0" applyBorder="0" applyProtection="0">
      <alignment horizontal="center"/>
    </xf>
    <xf numFmtId="194" fontId="161" fillId="35" borderId="0" applyNumberFormat="0" applyFont="0" applyBorder="0" applyAlignment="0" applyProtection="0"/>
    <xf numFmtId="274" fontId="115" fillId="58" borderId="53" applyAlignment="0" applyProtection="0"/>
    <xf numFmtId="275" fontId="200" fillId="0" borderId="0" applyNumberFormat="0" applyFill="0" applyBorder="0" applyAlignment="0" applyProtection="0"/>
    <xf numFmtId="275" fontId="201" fillId="0" borderId="0" applyNumberFormat="0" applyFill="0" applyBorder="0" applyAlignment="0" applyProtection="0"/>
    <xf numFmtId="15" fontId="149" fillId="33" borderId="73">
      <alignment horizontal="center"/>
      <protection locked="0"/>
    </xf>
    <xf numFmtId="276" fontId="149" fillId="33" borderId="73" applyAlignment="0">
      <protection locked="0"/>
    </xf>
    <xf numFmtId="275" fontId="149" fillId="33" borderId="73" applyAlignment="0">
      <protection locked="0"/>
    </xf>
    <xf numFmtId="275" fontId="99" fillId="0" borderId="0" applyFill="0" applyBorder="0" applyAlignment="0" applyProtection="0"/>
    <xf numFmtId="276" fontId="99" fillId="0" borderId="0" applyFill="0" applyBorder="0" applyAlignment="0" applyProtection="0"/>
    <xf numFmtId="277" fontId="99" fillId="0" borderId="0" applyFill="0" applyBorder="0" applyAlignment="0" applyProtection="0"/>
    <xf numFmtId="194" fontId="161" fillId="0" borderId="74" applyNumberFormat="0" applyFont="0" applyAlignment="0" applyProtection="0"/>
    <xf numFmtId="194" fontId="161" fillId="0" borderId="75" applyNumberFormat="0" applyFont="0" applyAlignment="0" applyProtection="0"/>
    <xf numFmtId="194" fontId="161" fillId="43" borderId="0" applyNumberFormat="0" applyFont="0" applyBorder="0" applyAlignment="0" applyProtection="0"/>
    <xf numFmtId="168" fontId="68" fillId="0" borderId="0" applyFont="0" applyFill="0" applyBorder="0" applyAlignment="0" applyProtection="0"/>
    <xf numFmtId="164" fontId="68" fillId="0" borderId="0" applyFont="0" applyFill="0" applyBorder="0" applyAlignment="0" applyProtection="0"/>
    <xf numFmtId="1" fontId="202" fillId="82" borderId="54" applyNumberFormat="0" applyBorder="0" applyAlignment="0">
      <alignment horizontal="centerContinuous" vertical="center"/>
      <protection locked="0"/>
    </xf>
    <xf numFmtId="194" fontId="191" fillId="0" borderId="0">
      <protection locked="0"/>
    </xf>
    <xf numFmtId="251" fontId="203" fillId="0" borderId="0"/>
    <xf numFmtId="251" fontId="203" fillId="0" borderId="0"/>
    <xf numFmtId="194" fontId="204" fillId="0" borderId="0"/>
    <xf numFmtId="194" fontId="205" fillId="0" borderId="0" applyFill="0" applyBorder="0" applyProtection="0">
      <alignment horizontal="left"/>
    </xf>
    <xf numFmtId="4" fontId="206" fillId="0" borderId="0">
      <protection locked="0"/>
    </xf>
    <xf numFmtId="252" fontId="207" fillId="0" borderId="0"/>
    <xf numFmtId="265" fontId="158" fillId="0" borderId="76"/>
    <xf numFmtId="278" fontId="158" fillId="54" borderId="58">
      <alignment horizontal="right"/>
    </xf>
    <xf numFmtId="279" fontId="68" fillId="0" borderId="0" applyFont="0" applyFill="0" applyBorder="0" applyAlignment="0" applyProtection="0"/>
    <xf numFmtId="280" fontId="208" fillId="0" borderId="0" applyFont="0" applyFill="0" applyBorder="0" applyAlignment="0" applyProtection="0"/>
    <xf numFmtId="281" fontId="68" fillId="0" borderId="0" applyFont="0" applyFill="0" applyBorder="0" applyAlignment="0" applyProtection="0"/>
    <xf numFmtId="282" fontId="208" fillId="0" borderId="0" applyFont="0" applyFill="0" applyBorder="0" applyAlignment="0" applyProtection="0"/>
    <xf numFmtId="194" fontId="161" fillId="0" borderId="0" applyFont="0" applyFill="0" applyBorder="0" applyAlignment="0" applyProtection="0"/>
    <xf numFmtId="2" fontId="209" fillId="13" borderId="58" applyProtection="0">
      <alignment horizontal="left"/>
      <protection locked="0"/>
    </xf>
    <xf numFmtId="38" fontId="154" fillId="54" borderId="0" applyNumberFormat="0" applyBorder="0" applyAlignment="0" applyProtection="0"/>
    <xf numFmtId="283" fontId="153" fillId="12" borderId="77" applyNumberFormat="0" applyFont="0" applyAlignment="0"/>
    <xf numFmtId="194" fontId="190" fillId="0" borderId="0" applyFont="0" applyFill="0" applyBorder="0" applyAlignment="0" applyProtection="0">
      <alignment horizontal="right"/>
    </xf>
    <xf numFmtId="194" fontId="210" fillId="0" borderId="0" applyProtection="0">
      <alignment horizontal="right"/>
    </xf>
    <xf numFmtId="194" fontId="157" fillId="0" borderId="25" applyNumberFormat="0" applyAlignment="0" applyProtection="0">
      <alignment horizontal="left" vertical="center"/>
    </xf>
    <xf numFmtId="194" fontId="157" fillId="0" borderId="53">
      <alignment horizontal="left" vertical="center"/>
    </xf>
    <xf numFmtId="2" fontId="177" fillId="78" borderId="0" applyAlignment="0">
      <alignment horizontal="right"/>
      <protection locked="0"/>
    </xf>
    <xf numFmtId="194" fontId="161" fillId="0" borderId="0">
      <protection locked="0"/>
    </xf>
    <xf numFmtId="194" fontId="161" fillId="0" borderId="0">
      <protection locked="0"/>
    </xf>
    <xf numFmtId="284" fontId="211" fillId="0" borderId="0">
      <alignment horizontal="right"/>
    </xf>
    <xf numFmtId="194" fontId="149" fillId="0" borderId="78" applyNumberFormat="0" applyFill="0" applyAlignment="0" applyProtection="0"/>
    <xf numFmtId="215" fontId="212"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94" fontId="214" fillId="0" borderId="0">
      <alignment wrapText="1"/>
    </xf>
    <xf numFmtId="10" fontId="154" fillId="12" borderId="51" applyNumberFormat="0" applyBorder="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194" fontId="149" fillId="0" borderId="0" applyNumberFormat="0" applyFill="0" applyBorder="0" applyAlignment="0">
      <protection locked="0"/>
    </xf>
    <xf numFmtId="239" fontId="84" fillId="83" borderId="0">
      <protection locked="0"/>
    </xf>
    <xf numFmtId="285" fontId="161" fillId="0" borderId="0"/>
    <xf numFmtId="194" fontId="68" fillId="0" borderId="0" applyNumberFormat="0" applyFont="0" applyFill="0" applyBorder="0" applyProtection="0">
      <alignment horizontal="left" vertical="center"/>
    </xf>
    <xf numFmtId="194" fontId="154" fillId="54" borderId="0"/>
    <xf numFmtId="38" fontId="215" fillId="0" borderId="0" applyNumberFormat="0" applyFill="0" applyBorder="0" applyAlignment="0" applyProtection="0"/>
    <xf numFmtId="207" fontId="166" fillId="0" borderId="0" applyFont="0" applyFill="0" applyBorder="0" applyAlignment="0" applyProtection="0">
      <alignment horizontal="right"/>
    </xf>
    <xf numFmtId="286"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287"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40" fontId="216" fillId="0" borderId="0">
      <alignment horizontal="right"/>
    </xf>
    <xf numFmtId="194" fontId="217" fillId="0" borderId="0">
      <alignment vertical="center"/>
    </xf>
    <xf numFmtId="194" fontId="68" fillId="0" borderId="0" applyNumberForma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88" fontId="68" fillId="0" borderId="0" applyFont="0" applyFill="0" applyBorder="0" applyAlignment="0" applyProtection="0"/>
    <xf numFmtId="289" fontId="158" fillId="0" borderId="0">
      <alignment horizontal="right"/>
    </xf>
    <xf numFmtId="194" fontId="218" fillId="0" borderId="1"/>
    <xf numFmtId="290" fontId="120" fillId="0" borderId="0" applyFont="0" applyFill="0" applyBorder="0" applyAlignment="0" applyProtection="0"/>
    <xf numFmtId="291" fontId="120"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92" fontId="154" fillId="12" borderId="0">
      <alignment horizontal="center"/>
    </xf>
    <xf numFmtId="293" fontId="161" fillId="0" borderId="0" applyFill="0" applyBorder="0" applyProtection="0">
      <alignment horizontal="center"/>
    </xf>
    <xf numFmtId="294" fontId="161" fillId="0" borderId="0" applyFont="0" applyFill="0" applyBorder="0" applyAlignment="0" applyProtection="0">
      <alignment horizontal="centerContinuous"/>
      <protection locked="0"/>
    </xf>
    <xf numFmtId="295" fontId="154" fillId="0" borderId="0" applyFont="0" applyFill="0" applyBorder="0" applyAlignment="0" applyProtection="0">
      <alignment horizontal="right"/>
    </xf>
    <xf numFmtId="37" fontId="219" fillId="0" borderId="0"/>
    <xf numFmtId="203" fontId="68" fillId="0" borderId="0"/>
    <xf numFmtId="0" fontId="68" fillId="0" borderId="0"/>
    <xf numFmtId="296" fontId="159" fillId="0" borderId="0"/>
    <xf numFmtId="296" fontId="159" fillId="0" borderId="30"/>
    <xf numFmtId="296" fontId="159" fillId="0" borderId="80"/>
    <xf numFmtId="296" fontId="159" fillId="0" borderId="0"/>
    <xf numFmtId="297" fontId="135" fillId="0" borderId="0"/>
    <xf numFmtId="298" fontId="135" fillId="0" borderId="0"/>
    <xf numFmtId="299" fontId="135" fillId="0" borderId="0"/>
    <xf numFmtId="300" fontId="154" fillId="0" borderId="0"/>
    <xf numFmtId="301" fontId="1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194" fontId="70" fillId="0" borderId="0"/>
    <xf numFmtId="0" fontId="112"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4" fontId="68" fillId="0" borderId="0">
      <alignment vertical="center"/>
    </xf>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0" fontId="112" fillId="0" borderId="0"/>
    <xf numFmtId="0" fontId="9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8" fillId="0" borderId="0"/>
    <xf numFmtId="0" fontId="70" fillId="0" borderId="0"/>
    <xf numFmtId="183" fontId="167" fillId="0" borderId="80"/>
    <xf numFmtId="194" fontId="68" fillId="0" borderId="0"/>
    <xf numFmtId="194" fontId="220" fillId="0" borderId="0"/>
    <xf numFmtId="194" fontId="221" fillId="0" borderId="0"/>
    <xf numFmtId="194" fontId="222" fillId="0" borderId="0"/>
    <xf numFmtId="194" fontId="223" fillId="0" borderId="0"/>
    <xf numFmtId="194" fontId="163" fillId="0" borderId="0"/>
    <xf numFmtId="38" fontId="224" fillId="0" borderId="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194" fontId="68" fillId="0" borderId="0"/>
    <xf numFmtId="37" fontId="68"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84" borderId="0">
      <alignment horizontal="right"/>
    </xf>
    <xf numFmtId="194" fontId="225" fillId="24" borderId="81" applyNumberFormat="0" applyBorder="0" applyAlignment="0">
      <alignment horizontal="center"/>
      <protection hidden="1"/>
    </xf>
    <xf numFmtId="194" fontId="80" fillId="0" borderId="81" applyNumberFormat="0" applyBorder="0" applyAlignment="0">
      <alignment horizontal="center"/>
      <protection locked="0"/>
    </xf>
    <xf numFmtId="2" fontId="226" fillId="13" borderId="58">
      <alignment horizontal="left"/>
    </xf>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40" fontId="99" fillId="48" borderId="0">
      <alignment horizontal="right"/>
    </xf>
    <xf numFmtId="194" fontId="227" fillId="85" borderId="0">
      <alignment horizontal="center"/>
    </xf>
    <xf numFmtId="194" fontId="228" fillId="86" borderId="0"/>
    <xf numFmtId="194" fontId="229" fillId="48" borderId="0" applyBorder="0">
      <alignment horizontal="centerContinuous"/>
    </xf>
    <xf numFmtId="194" fontId="230" fillId="86" borderId="0" applyBorder="0">
      <alignment horizontal="centerContinuous"/>
    </xf>
    <xf numFmtId="194" fontId="161" fillId="87" borderId="0" applyNumberFormat="0" applyFont="0" applyBorder="0" applyAlignment="0"/>
    <xf numFmtId="1" fontId="231" fillId="0" borderId="0" applyProtection="0">
      <alignment horizontal="right" vertical="center"/>
    </xf>
    <xf numFmtId="302" fontId="158" fillId="0" borderId="0"/>
    <xf numFmtId="303" fontId="158" fillId="0" borderId="0"/>
    <xf numFmtId="255" fontId="68" fillId="0" borderId="0" applyFont="0" applyFill="0" applyBorder="0" applyAlignment="0" applyProtection="0"/>
    <xf numFmtId="304" fontId="68" fillId="0" borderId="0" applyFont="0" applyFill="0" applyBorder="0" applyAlignment="0" applyProtection="0"/>
    <xf numFmtId="182" fontId="159" fillId="0" borderId="0" applyFont="0" applyFill="0" applyBorder="0" applyAlignment="0" applyProtection="0">
      <protection locked="0"/>
    </xf>
    <xf numFmtId="10" fontId="159" fillId="0" borderId="0" applyFont="0" applyFill="0" applyBorder="0" applyAlignment="0" applyProtection="0">
      <protection locked="0"/>
    </xf>
    <xf numFmtId="10"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305" fontId="135"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306" fontId="84" fillId="80" borderId="0" applyBorder="0" applyAlignment="0">
      <protection locked="0"/>
    </xf>
    <xf numFmtId="9" fontId="135" fillId="0" borderId="0"/>
    <xf numFmtId="182" fontId="135" fillId="0" borderId="0"/>
    <xf numFmtId="10" fontId="135" fillId="0" borderId="0"/>
    <xf numFmtId="307" fontId="68" fillId="0" borderId="0" applyFont="0" applyFill="0" applyBorder="0" applyAlignment="0" applyProtection="0"/>
    <xf numFmtId="308" fontId="167" fillId="0" borderId="0"/>
    <xf numFmtId="309" fontId="167" fillId="0" borderId="0"/>
    <xf numFmtId="309" fontId="135" fillId="0" borderId="0"/>
    <xf numFmtId="310" fontId="68" fillId="0" borderId="0" applyBorder="0">
      <alignment horizontal="right"/>
    </xf>
    <xf numFmtId="311" fontId="154" fillId="0" borderId="0" applyBorder="0"/>
    <xf numFmtId="10" fontId="68" fillId="13" borderId="0"/>
    <xf numFmtId="194" fontId="68" fillId="0" borderId="0">
      <protection locked="0"/>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312" fontId="158" fillId="0" borderId="0">
      <alignment horizontal="right"/>
    </xf>
    <xf numFmtId="40" fontId="68" fillId="0" borderId="0"/>
    <xf numFmtId="1" fontId="232" fillId="54" borderId="0">
      <alignment horizontal="center"/>
    </xf>
    <xf numFmtId="194"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194" fontId="233" fillId="0" borderId="1">
      <alignment horizontal="center"/>
    </xf>
    <xf numFmtId="3" fontId="120" fillId="0" borderId="0" applyFont="0" applyFill="0" applyBorder="0" applyAlignment="0" applyProtection="0"/>
    <xf numFmtId="194" fontId="120" fillId="88" borderId="0" applyNumberFormat="0" applyFont="0" applyBorder="0" applyAlignment="0" applyProtection="0"/>
    <xf numFmtId="313" fontId="158" fillId="54" borderId="0"/>
    <xf numFmtId="314" fontId="116" fillId="54" borderId="0" applyFill="0"/>
    <xf numFmtId="194" fontId="234" fillId="0" borderId="0">
      <alignment horizontal="left" indent="7"/>
    </xf>
    <xf numFmtId="194" fontId="116" fillId="0" borderId="0" applyFill="0">
      <alignment horizontal="left" indent="7"/>
    </xf>
    <xf numFmtId="314" fontId="84" fillId="0" borderId="82">
      <alignment horizontal="right"/>
    </xf>
    <xf numFmtId="194" fontId="84" fillId="0" borderId="77" applyNumberFormat="0" applyFont="0" applyBorder="0">
      <alignment horizontal="right"/>
    </xf>
    <xf numFmtId="194" fontId="95" fillId="0" borderId="0" applyFill="0"/>
    <xf numFmtId="194" fontId="84" fillId="0" borderId="0" applyFill="0"/>
    <xf numFmtId="314" fontId="114" fillId="0" borderId="82" applyFill="0"/>
    <xf numFmtId="194" fontId="68" fillId="0" borderId="0" applyNumberFormat="0" applyFont="0" applyBorder="0" applyAlignment="0"/>
    <xf numFmtId="194" fontId="235" fillId="0" borderId="0" applyFill="0">
      <alignment horizontal="left" indent="1"/>
    </xf>
    <xf numFmtId="194" fontId="114" fillId="0" borderId="0">
      <alignment horizontal="left" indent="1"/>
    </xf>
    <xf numFmtId="314" fontId="84" fillId="0" borderId="82" applyFill="0"/>
    <xf numFmtId="194" fontId="68" fillId="0" borderId="0" applyNumberFormat="0" applyFont="0" applyFill="0" applyBorder="0" applyAlignment="0"/>
    <xf numFmtId="194" fontId="95" fillId="0" borderId="0" applyFill="0">
      <alignment horizontal="left" indent="2"/>
    </xf>
    <xf numFmtId="194" fontId="84" fillId="0" borderId="0" applyFill="0">
      <alignment horizontal="left" indent="2"/>
    </xf>
    <xf numFmtId="314" fontId="114" fillId="0" borderId="82" applyFill="0"/>
    <xf numFmtId="194" fontId="68" fillId="0" borderId="0" applyNumberFormat="0" applyFont="0" applyBorder="0" applyAlignment="0"/>
    <xf numFmtId="194" fontId="235" fillId="0" borderId="0">
      <alignment horizontal="left" indent="3"/>
    </xf>
    <xf numFmtId="194" fontId="114" fillId="0" borderId="0" applyFill="0">
      <alignment horizontal="left" indent="3"/>
    </xf>
    <xf numFmtId="314" fontId="84" fillId="0" borderId="82" applyFill="0"/>
    <xf numFmtId="194" fontId="68" fillId="0" borderId="0" applyNumberFormat="0" applyFont="0" applyBorder="0" applyAlignment="0"/>
    <xf numFmtId="194" fontId="95" fillId="0" borderId="0">
      <alignment horizontal="left" indent="4"/>
    </xf>
    <xf numFmtId="194" fontId="84" fillId="0" borderId="0" applyFill="0">
      <alignment horizontal="left" indent="4"/>
    </xf>
    <xf numFmtId="314" fontId="114" fillId="0" borderId="82" applyFill="0"/>
    <xf numFmtId="194" fontId="68" fillId="0" borderId="0" applyNumberFormat="0" applyFont="0" applyBorder="0" applyAlignment="0"/>
    <xf numFmtId="194" fontId="235" fillId="0" borderId="0">
      <alignment horizontal="left" indent="5"/>
    </xf>
    <xf numFmtId="194" fontId="114" fillId="0" borderId="0" applyFill="0">
      <alignment horizontal="left" indent="5"/>
    </xf>
    <xf numFmtId="314" fontId="84" fillId="0" borderId="82" applyFill="0"/>
    <xf numFmtId="194" fontId="68" fillId="0" borderId="0" applyNumberFormat="0" applyFont="0" applyFill="0" applyBorder="0" applyAlignment="0"/>
    <xf numFmtId="194" fontId="84" fillId="0" borderId="0" applyFill="0">
      <alignment horizontal="left" indent="6"/>
    </xf>
    <xf numFmtId="315" fontId="158" fillId="54" borderId="58">
      <alignment horizontal="right"/>
    </xf>
    <xf numFmtId="14" fontId="130" fillId="0" borderId="0" applyNumberFormat="0" applyFill="0" applyBorder="0" applyAlignment="0" applyProtection="0">
      <alignment horizontal="left"/>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63" fillId="30"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81"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0"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316" fontId="236"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8" fillId="0" borderId="84">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194" fontId="154" fillId="68" borderId="6"/>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38" fontId="239" fillId="0" borderId="86">
      <alignment horizontal="center"/>
    </xf>
    <xf numFmtId="194" fontId="240" fillId="89" borderId="0"/>
    <xf numFmtId="194" fontId="157" fillId="0" borderId="0"/>
    <xf numFmtId="38" fontId="120" fillId="0" borderId="0" applyFont="0" applyFill="0" applyBorder="0" applyAlignment="0" applyProtection="0"/>
    <xf numFmtId="40" fontId="241" fillId="0" borderId="0" applyFont="0" applyFill="0" applyBorder="0" applyAlignment="0" applyProtection="0"/>
    <xf numFmtId="183" fontId="167" fillId="90" borderId="0" applyFont="0"/>
    <xf numFmtId="194" fontId="242" fillId="0" borderId="0"/>
    <xf numFmtId="1" fontId="68" fillId="0" borderId="0"/>
    <xf numFmtId="194" fontId="120" fillId="0" borderId="0">
      <alignment textRotation="90"/>
    </xf>
    <xf numFmtId="203" fontId="169" fillId="0" borderId="0">
      <alignment vertical="center"/>
    </xf>
    <xf numFmtId="0" fontId="68" fillId="0" borderId="0"/>
    <xf numFmtId="194" fontId="68" fillId="0" borderId="0" applyFont="0" applyFill="0" applyBorder="0" applyAlignment="0" applyProtection="0"/>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38" fontId="68" fillId="0" borderId="0" applyFont="0" applyFill="0" applyBorder="0" applyAlignment="0" applyProtection="0"/>
    <xf numFmtId="194" fontId="68" fillId="0" borderId="0">
      <alignment vertical="top"/>
    </xf>
    <xf numFmtId="194" fontId="244" fillId="13" borderId="0" applyNumberFormat="0" applyProtection="0">
      <alignment horizontal="center" vertical="center"/>
    </xf>
    <xf numFmtId="4" fontId="99" fillId="13" borderId="0" applyProtection="0">
      <alignment horizontal="center" vertical="center"/>
    </xf>
    <xf numFmtId="194" fontId="245" fillId="13" borderId="0" applyNumberFormat="0" applyProtection="0">
      <alignment horizontal="center" vertical="center"/>
    </xf>
    <xf numFmtId="4" fontId="116" fillId="13" borderId="0" applyProtection="0">
      <alignment horizontal="center" vertical="center"/>
    </xf>
    <xf numFmtId="194" fontId="246" fillId="91" borderId="0" applyNumberFormat="0" applyProtection="0">
      <alignment horizontal="center" vertical="center"/>
    </xf>
    <xf numFmtId="4" fontId="96" fillId="91" borderId="0" applyProtection="0">
      <alignment horizontal="center" vertical="center"/>
    </xf>
    <xf numFmtId="194" fontId="243" fillId="13" borderId="0" applyNumberFormat="0" applyProtection="0">
      <alignment horizontal="center" vertical="center"/>
    </xf>
    <xf numFmtId="4" fontId="247" fillId="13" borderId="0" applyProtection="0">
      <alignment horizontal="center" vertical="center"/>
    </xf>
    <xf numFmtId="194" fontId="248" fillId="92" borderId="0" applyNumberFormat="0" applyProtection="0">
      <alignment horizontal="center" vertical="center"/>
    </xf>
    <xf numFmtId="4" fontId="134" fillId="92" borderId="0" applyProtection="0">
      <alignment horizontal="center" vertical="center"/>
    </xf>
    <xf numFmtId="194" fontId="113" fillId="13" borderId="0" applyNumberFormat="0" applyProtection="0">
      <alignment horizontal="center" vertical="center" wrapText="1"/>
    </xf>
    <xf numFmtId="194" fontId="114" fillId="13" borderId="0" applyNumberFormat="0" applyProtection="0">
      <alignment horizontal="center" vertical="center" wrapText="1"/>
    </xf>
    <xf numFmtId="194" fontId="214" fillId="91" borderId="0" applyNumberFormat="0" applyProtection="0">
      <alignment horizontal="center" vertical="center" wrapText="1"/>
    </xf>
    <xf numFmtId="194" fontId="249" fillId="13" borderId="0" applyNumberFormat="0" applyProtection="0">
      <alignment horizontal="center" vertical="center" wrapText="1"/>
    </xf>
    <xf numFmtId="194" fontId="113" fillId="13" borderId="0" applyNumberFormat="0" applyProtection="0">
      <alignment horizontal="center" vertical="center" wrapText="1"/>
    </xf>
    <xf numFmtId="4" fontId="250" fillId="13" borderId="0" applyProtection="0">
      <alignment horizontal="center" vertical="top" wrapText="1"/>
    </xf>
    <xf numFmtId="194" fontId="114" fillId="13" borderId="0" applyNumberFormat="0" applyProtection="0">
      <alignment horizontal="center" vertical="center" wrapText="1"/>
    </xf>
    <xf numFmtId="4" fontId="251" fillId="13" borderId="0" applyProtection="0">
      <alignment horizontal="center" vertical="top" wrapText="1"/>
    </xf>
    <xf numFmtId="194" fontId="214" fillId="91" borderId="0" applyNumberFormat="0" applyProtection="0">
      <alignment horizontal="center" vertical="center" wrapText="1"/>
    </xf>
    <xf numFmtId="4" fontId="94" fillId="91" borderId="0" applyProtection="0">
      <alignment horizontal="center" vertical="top" wrapText="1"/>
    </xf>
    <xf numFmtId="194" fontId="249" fillId="13" borderId="0" applyNumberFormat="0" applyProtection="0">
      <alignment horizontal="center" vertical="center" wrapText="1"/>
    </xf>
    <xf numFmtId="4" fontId="252" fillId="13" borderId="0" applyProtection="0">
      <alignment horizontal="center" vertical="top" wrapText="1"/>
    </xf>
    <xf numFmtId="194" fontId="228" fillId="92" borderId="0" applyNumberFormat="0" applyProtection="0">
      <alignment horizontal="center" vertical="center" wrapText="1"/>
    </xf>
    <xf numFmtId="4" fontId="253" fillId="92" borderId="0" applyProtection="0">
      <alignment horizontal="center" vertical="top" wrapText="1"/>
    </xf>
    <xf numFmtId="194" fontId="113" fillId="93" borderId="0" applyNumberFormat="0" applyProtection="0">
      <alignment horizontal="center" vertical="center" wrapText="1"/>
    </xf>
    <xf numFmtId="4" fontId="250" fillId="93" borderId="0" applyProtection="0">
      <alignment horizontal="center" vertical="top" wrapText="1"/>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94" fontId="254" fillId="0" borderId="0"/>
    <xf numFmtId="194" fontId="255" fillId="76" borderId="0"/>
    <xf numFmtId="194" fontId="256" fillId="0" borderId="0">
      <alignment horizontal="left" vertical="center"/>
    </xf>
    <xf numFmtId="252" fontId="157" fillId="0" borderId="0"/>
    <xf numFmtId="194" fontId="199" fillId="0" borderId="0"/>
    <xf numFmtId="194" fontId="157" fillId="0" borderId="0">
      <alignment horizontal="center"/>
    </xf>
    <xf numFmtId="40" fontId="68" fillId="0" borderId="0" applyBorder="0">
      <alignment horizontal="right"/>
    </xf>
    <xf numFmtId="37" fontId="84" fillId="0" borderId="56" applyNumberFormat="0"/>
    <xf numFmtId="40" fontId="257" fillId="0" borderId="0" applyBorder="0">
      <alignment horizontal="right"/>
    </xf>
    <xf numFmtId="194" fontId="258" fillId="0" borderId="0" applyBorder="0" applyProtection="0">
      <alignment vertical="center"/>
    </xf>
    <xf numFmtId="194" fontId="258" fillId="0" borderId="87" applyBorder="0" applyProtection="0">
      <alignment horizontal="right" vertical="center"/>
    </xf>
    <xf numFmtId="194" fontId="259" fillId="94" borderId="0" applyBorder="0" applyProtection="0">
      <alignment horizontal="centerContinuous" vertical="center"/>
    </xf>
    <xf numFmtId="194" fontId="259" fillId="92" borderId="87" applyBorder="0" applyProtection="0">
      <alignment horizontal="centerContinuous" vertical="center"/>
    </xf>
    <xf numFmtId="194" fontId="260" fillId="0" borderId="0"/>
    <xf numFmtId="194" fontId="221" fillId="0" borderId="0"/>
    <xf numFmtId="194" fontId="261" fillId="0" borderId="0" applyFill="0" applyBorder="0" applyProtection="0">
      <alignment horizontal="left"/>
    </xf>
    <xf numFmtId="194" fontId="205" fillId="0" borderId="88" applyFill="0" applyBorder="0" applyProtection="0">
      <alignment horizontal="left" vertical="top"/>
    </xf>
    <xf numFmtId="194" fontId="262" fillId="0" borderId="0">
      <alignment horizontal="centerContinuous"/>
    </xf>
    <xf numFmtId="49" fontId="263" fillId="0" borderId="0"/>
    <xf numFmtId="49" fontId="157" fillId="0" borderId="0" applyFont="0" applyFill="0" applyBorder="0" applyAlignment="0" applyProtection="0"/>
    <xf numFmtId="194" fontId="264" fillId="0" borderId="0"/>
    <xf numFmtId="194" fontId="265" fillId="0" borderId="0"/>
    <xf numFmtId="317" fontId="157" fillId="0" borderId="0" applyFont="0" applyFill="0" applyBorder="0" applyAlignment="0" applyProtection="0"/>
    <xf numFmtId="194" fontId="266" fillId="12" borderId="0">
      <alignment horizontal="right"/>
    </xf>
    <xf numFmtId="171" fontId="80" fillId="0" borderId="0"/>
    <xf numFmtId="194" fontId="267" fillId="0" borderId="0"/>
    <xf numFmtId="318" fontId="268" fillId="0" borderId="0"/>
    <xf numFmtId="190" fontId="68" fillId="0" borderId="56" applyNumberFormat="0" applyFont="0" applyFill="0" applyAlignment="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300" fontId="189" fillId="0" borderId="32" applyAlignment="0"/>
    <xf numFmtId="301" fontId="189" fillId="0" borderId="32" applyAlignment="0"/>
    <xf numFmtId="171" fontId="164" fillId="0" borderId="32"/>
    <xf numFmtId="319" fontId="166" fillId="0" borderId="0" applyFont="0" applyFill="0" applyBorder="0" applyAlignment="0" applyProtection="0">
      <alignment horizontal="right"/>
    </xf>
    <xf numFmtId="194" fontId="269" fillId="0" borderId="0">
      <alignment horizontal="fill"/>
    </xf>
    <xf numFmtId="37" fontId="154" fillId="5" borderId="0" applyNumberFormat="0" applyBorder="0" applyAlignment="0" applyProtection="0"/>
    <xf numFmtId="37" fontId="154" fillId="0" borderId="0"/>
    <xf numFmtId="37" fontId="154" fillId="54" borderId="0" applyNumberFormat="0" applyBorder="0" applyAlignment="0" applyProtection="0"/>
    <xf numFmtId="3" fontId="212" fillId="0" borderId="78" applyProtection="0"/>
    <xf numFmtId="4" fontId="164" fillId="0" borderId="0">
      <protection locked="0"/>
    </xf>
    <xf numFmtId="320" fontId="232" fillId="54" borderId="88" applyBorder="0">
      <alignment horizontal="right" vertical="center"/>
      <protection locked="0"/>
    </xf>
    <xf numFmtId="194" fontId="68" fillId="0" borderId="0">
      <alignment vertical="top"/>
    </xf>
    <xf numFmtId="194" fontId="270" fillId="0" borderId="0" applyFont="0" applyFill="0" applyBorder="0" applyAlignment="0" applyProtection="0"/>
    <xf numFmtId="244" fontId="208" fillId="0" borderId="0" applyFont="0" applyFill="0" applyBorder="0" applyAlignment="0" applyProtection="0"/>
    <xf numFmtId="321" fontId="208" fillId="0" borderId="0" applyFont="0" applyFill="0" applyBorder="0" applyAlignment="0" applyProtection="0"/>
    <xf numFmtId="322" fontId="208" fillId="0" borderId="0" applyFont="0" applyFill="0" applyBorder="0" applyAlignment="0" applyProtection="0"/>
    <xf numFmtId="215" fontId="154" fillId="0" borderId="0"/>
    <xf numFmtId="194" fontId="271" fillId="0" borderId="0"/>
    <xf numFmtId="323" fontId="68" fillId="0" borderId="0" applyFont="0" applyFill="0" applyBorder="0" applyAlignment="0" applyProtection="0"/>
    <xf numFmtId="324" fontId="68" fillId="0" borderId="0" applyFont="0" applyFill="0" applyBorder="0" applyAlignment="0" applyProtection="0"/>
    <xf numFmtId="253" fontId="120" fillId="0" borderId="0" applyFont="0" applyFill="0" applyBorder="0" applyAlignment="0" applyProtection="0"/>
    <xf numFmtId="254" fontId="120" fillId="0" borderId="0" applyFont="0" applyFill="0" applyBorder="0" applyAlignment="0" applyProtection="0"/>
    <xf numFmtId="194" fontId="68" fillId="0" borderId="0" applyFont="0" applyFill="0" applyBorder="0">
      <alignment horizontal="right" vertical="center" wrapText="1"/>
    </xf>
    <xf numFmtId="194" fontId="68" fillId="0" borderId="0" applyNumberFormat="0" applyFont="0" applyFill="0" applyBorder="0" applyProtection="0">
      <alignment horizontal="center" vertical="center" wrapText="1"/>
    </xf>
    <xf numFmtId="284" fontId="90" fillId="0" borderId="0"/>
    <xf numFmtId="215" fontId="154" fillId="0" borderId="0"/>
    <xf numFmtId="1" fontId="272" fillId="0" borderId="0">
      <alignment horizontal="center"/>
    </xf>
    <xf numFmtId="1" fontId="92" fillId="0" borderId="0">
      <alignment horizontal="centerContinuous"/>
    </xf>
    <xf numFmtId="194" fontId="273" fillId="54" borderId="0" applyNumberFormat="0" applyFont="0" applyBorder="0" applyAlignment="0" applyProtection="0">
      <alignment horizontal="left"/>
    </xf>
    <xf numFmtId="194" fontId="274" fillId="0" borderId="0"/>
    <xf numFmtId="215" fontId="154" fillId="0" borderId="0"/>
    <xf numFmtId="325" fontId="275" fillId="0" borderId="0" applyFont="0" applyFill="0" applyBorder="0" applyAlignment="0" applyProtection="0"/>
    <xf numFmtId="326" fontId="275" fillId="0" borderId="0" applyFont="0" applyFill="0" applyBorder="0" applyAlignment="0" applyProtection="0"/>
    <xf numFmtId="4" fontId="276" fillId="31" borderId="0" applyBorder="0">
      <alignment horizontal="right"/>
    </xf>
    <xf numFmtId="0" fontId="99" fillId="0" borderId="0"/>
    <xf numFmtId="0" fontId="63" fillId="0" borderId="0"/>
    <xf numFmtId="0" fontId="68" fillId="0" borderId="0"/>
    <xf numFmtId="176" fontId="68" fillId="0" borderId="0"/>
    <xf numFmtId="0" fontId="68" fillId="0" borderId="0"/>
    <xf numFmtId="176" fontId="62" fillId="0" borderId="0"/>
    <xf numFmtId="176" fontId="68" fillId="0" borderId="0"/>
    <xf numFmtId="176" fontId="68" fillId="25" borderId="89" applyNumberFormat="0" applyFont="0" applyAlignment="0" applyProtection="0"/>
    <xf numFmtId="176" fontId="70" fillId="0" borderId="0"/>
    <xf numFmtId="176" fontId="70" fillId="0" borderId="0"/>
    <xf numFmtId="170" fontId="70" fillId="0" borderId="0"/>
    <xf numFmtId="0" fontId="70"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8" fillId="0" borderId="0" applyNumberFormat="0" applyFill="0" applyBorder="0" applyAlignment="0" applyProtection="0">
      <alignment vertical="top"/>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3" fontId="98" fillId="67" borderId="51">
      <alignment vertical="center"/>
    </xf>
    <xf numFmtId="173" fontId="98" fillId="67" borderId="51">
      <alignment vertical="center"/>
    </xf>
    <xf numFmtId="173"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80" fontId="98" fillId="0" borderId="0">
      <protection locked="0"/>
    </xf>
    <xf numFmtId="180" fontId="98" fillId="0" borderId="0">
      <protection locked="0"/>
    </xf>
    <xf numFmtId="180" fontId="98" fillId="0" borderId="0">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7" fontId="98" fillId="12" borderId="51">
      <alignment vertical="center"/>
      <protection locked="0"/>
    </xf>
    <xf numFmtId="177" fontId="98" fillId="12" borderId="51">
      <alignment vertical="center"/>
      <protection locked="0"/>
    </xf>
    <xf numFmtId="173" fontId="98" fillId="12" borderId="51">
      <alignment vertical="center"/>
      <protection locked="0"/>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78" fontId="98" fillId="31" borderId="51">
      <alignment vertical="center"/>
    </xf>
    <xf numFmtId="178"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3"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0" fontId="98" fillId="32" borderId="51">
      <alignment horizontal="right" vertical="center"/>
      <protection locked="0"/>
    </xf>
    <xf numFmtId="0" fontId="98" fillId="32" borderId="51">
      <alignment horizontal="right" vertical="center"/>
      <protection locked="0"/>
    </xf>
    <xf numFmtId="0"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0" fontId="61" fillId="0" borderId="0"/>
    <xf numFmtId="0" fontId="61" fillId="0" borderId="0"/>
    <xf numFmtId="0" fontId="61" fillId="0" borderId="0"/>
    <xf numFmtId="0" fontId="61" fillId="0" borderId="0"/>
    <xf numFmtId="0" fontId="68" fillId="0" borderId="0" applyFont="0" applyFill="0" applyBorder="0" applyAlignment="0" applyProtection="0"/>
    <xf numFmtId="0" fontId="68" fillId="0" borderId="0"/>
    <xf numFmtId="0" fontId="281" fillId="0" borderId="0"/>
    <xf numFmtId="176" fontId="61" fillId="0" borderId="0"/>
    <xf numFmtId="176" fontId="61" fillId="0" borderId="0"/>
    <xf numFmtId="176" fontId="112" fillId="0" borderId="0"/>
    <xf numFmtId="0" fontId="282" fillId="0" borderId="0"/>
    <xf numFmtId="164" fontId="282" fillId="0" borderId="0" applyFont="0" applyFill="0" applyBorder="0" applyAlignment="0" applyProtection="0"/>
    <xf numFmtId="0" fontId="282" fillId="0" borderId="0"/>
    <xf numFmtId="0" fontId="61" fillId="0" borderId="0"/>
    <xf numFmtId="0" fontId="61" fillId="0" borderId="0"/>
    <xf numFmtId="164" fontId="61" fillId="0" borderId="0" applyFont="0" applyFill="0" applyBorder="0" applyAlignment="0" applyProtection="0"/>
    <xf numFmtId="9" fontId="61"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9" fontId="70" fillId="0" borderId="0" applyFont="0" applyFill="0" applyBorder="0" applyAlignment="0" applyProtection="0"/>
    <xf numFmtId="173" fontId="60" fillId="11" borderId="51">
      <alignment vertical="center"/>
    </xf>
    <xf numFmtId="181" fontId="60" fillId="30" borderId="51">
      <alignment vertical="center"/>
    </xf>
    <xf numFmtId="0" fontId="60" fillId="0" borderId="0"/>
    <xf numFmtId="173" fontId="60" fillId="30" borderId="51">
      <alignment vertical="center"/>
    </xf>
    <xf numFmtId="0" fontId="70" fillId="0" borderId="0"/>
    <xf numFmtId="173" fontId="60" fillId="30" borderId="51">
      <alignment vertical="center"/>
    </xf>
    <xf numFmtId="181" fontId="60" fillId="15" borderId="51">
      <alignment vertical="center"/>
      <protection locked="0"/>
    </xf>
    <xf numFmtId="0" fontId="60" fillId="0" borderId="0"/>
    <xf numFmtId="173" fontId="60" fillId="15" borderId="51">
      <alignment vertical="center"/>
      <protection locked="0"/>
    </xf>
    <xf numFmtId="0" fontId="60" fillId="0" borderId="0"/>
    <xf numFmtId="173" fontId="60" fillId="30" borderId="51">
      <alignment vertical="center"/>
    </xf>
    <xf numFmtId="179" fontId="60" fillId="11" borderId="51">
      <alignment vertical="center"/>
    </xf>
    <xf numFmtId="0" fontId="60" fillId="0" borderId="0"/>
    <xf numFmtId="0" fontId="60" fillId="11" borderId="51">
      <alignment vertical="center"/>
    </xf>
    <xf numFmtId="0" fontId="60" fillId="11" borderId="51">
      <alignment vertical="center"/>
    </xf>
    <xf numFmtId="173" fontId="60" fillId="15" borderId="51">
      <alignment vertical="center"/>
      <protection locked="0"/>
    </xf>
    <xf numFmtId="173" fontId="60" fillId="11" borderId="51">
      <alignment vertical="center"/>
    </xf>
    <xf numFmtId="9" fontId="68" fillId="0" borderId="0" applyFont="0" applyFill="0" applyBorder="0" applyAlignment="0" applyProtection="0"/>
    <xf numFmtId="179" fontId="60" fillId="11" borderId="51">
      <alignment vertical="center"/>
    </xf>
    <xf numFmtId="182" fontId="60" fillId="15" borderId="51">
      <alignment vertical="center"/>
      <protection locked="0"/>
    </xf>
    <xf numFmtId="0" fontId="60" fillId="0" borderId="0"/>
    <xf numFmtId="0" fontId="70" fillId="0" borderId="0"/>
    <xf numFmtId="0" fontId="59" fillId="0" borderId="0"/>
    <xf numFmtId="0" fontId="68" fillId="0" borderId="0"/>
    <xf numFmtId="176" fontId="59" fillId="0" borderId="0"/>
    <xf numFmtId="9" fontId="59" fillId="0" borderId="0" applyFont="0" applyFill="0" applyBorder="0" applyAlignment="0" applyProtection="0"/>
    <xf numFmtId="0" fontId="58" fillId="0" borderId="0"/>
    <xf numFmtId="0" fontId="112" fillId="0" borderId="0"/>
    <xf numFmtId="254" fontId="285" fillId="95" borderId="35">
      <alignment horizontal="center"/>
      <protection locked="0"/>
    </xf>
    <xf numFmtId="0" fontId="286" fillId="0" borderId="0" applyNumberFormat="0" applyFill="0" applyBorder="0" applyAlignment="0" applyProtection="0"/>
    <xf numFmtId="0" fontId="286" fillId="0" borderId="0" applyNumberFormat="0" applyFill="0" applyBorder="0" applyAlignment="0" applyProtection="0"/>
    <xf numFmtId="0" fontId="68" fillId="0" borderId="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330" fontId="68" fillId="93" borderId="95" applyFont="0" applyFill="0" applyBorder="0" applyAlignment="0" applyProtection="0"/>
    <xf numFmtId="331" fontId="68" fillId="0" borderId="0" applyFont="0" applyFill="0" applyBorder="0" applyAlignment="0" applyProtection="0"/>
    <xf numFmtId="0" fontId="191" fillId="0" borderId="0">
      <protection locked="0"/>
    </xf>
    <xf numFmtId="0" fontId="191" fillId="0" borderId="0">
      <protection locked="0"/>
    </xf>
    <xf numFmtId="0" fontId="287" fillId="0" borderId="0">
      <protection locked="0"/>
    </xf>
    <xf numFmtId="0" fontId="191" fillId="0" borderId="0">
      <protection locked="0"/>
    </xf>
    <xf numFmtId="0" fontId="191" fillId="0" borderId="0">
      <protection locked="0"/>
    </xf>
    <xf numFmtId="0" fontId="191" fillId="0" borderId="0">
      <protection locked="0"/>
    </xf>
    <xf numFmtId="0" fontId="287" fillId="0" borderId="0">
      <protection locked="0"/>
    </xf>
    <xf numFmtId="275" fontId="288" fillId="96" borderId="58" applyBorder="0" applyAlignment="0" applyProtection="0"/>
    <xf numFmtId="171" fontId="68" fillId="0" borderId="0"/>
    <xf numFmtId="332" fontId="68" fillId="0" borderId="0" applyFont="0" applyFill="0" applyBorder="0" applyAlignment="0" applyProtection="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90" fillId="0" borderId="0" applyNumberFormat="0" applyFill="0" applyBorder="0" applyProtection="0">
      <alignment vertical="top" wrapText="1"/>
    </xf>
    <xf numFmtId="0" fontId="58" fillId="0" borderId="0"/>
    <xf numFmtId="0" fontId="58" fillId="0" borderId="0"/>
    <xf numFmtId="0" fontId="58" fillId="0" borderId="0"/>
    <xf numFmtId="333" fontId="68" fillId="97" borderId="96" applyFont="0" applyFill="0" applyBorder="0" applyAlignment="0" applyProtection="0">
      <alignment vertical="center"/>
    </xf>
    <xf numFmtId="0" fontId="285" fillId="95" borderId="35">
      <alignment horizontal="center"/>
      <protection locked="0"/>
    </xf>
    <xf numFmtId="0" fontId="135" fillId="95" borderId="35">
      <alignment horizontal="left" wrapText="1"/>
      <protection locked="0"/>
    </xf>
    <xf numFmtId="334" fontId="68" fillId="5" borderId="101" applyFont="0" applyFill="0" applyBorder="0" applyAlignment="0" applyProtection="0"/>
    <xf numFmtId="335" fontId="68" fillId="0" borderId="0" applyFont="0" applyFill="0" applyBorder="0" applyAlignment="0" applyProtection="0"/>
    <xf numFmtId="335" fontId="68" fillId="0" borderId="0" applyFont="0" applyFill="0" applyBorder="0" applyProtection="0">
      <alignment horizontal="right" vertical="center"/>
      <protection locked="0"/>
    </xf>
    <xf numFmtId="336" fontId="68" fillId="0" borderId="0" applyFont="0" applyFill="0" applyBorder="0">
      <alignment vertical="center"/>
    </xf>
    <xf numFmtId="275" fontId="291" fillId="0" borderId="58" applyFill="0" applyBorder="0" applyAlignment="0" applyProtection="0"/>
    <xf numFmtId="197" fontId="68" fillId="5" borderId="0" applyFont="0" applyFill="0" applyBorder="0" applyAlignment="0" applyProtection="0"/>
    <xf numFmtId="337" fontId="68" fillId="0" borderId="0" applyFont="0" applyFill="0" applyBorder="0" applyAlignment="0" applyProtection="0"/>
    <xf numFmtId="338" fontId="68" fillId="0" borderId="0" applyFont="0" applyFill="0" applyBorder="0" applyAlignment="0" applyProtection="0"/>
    <xf numFmtId="0" fontId="68" fillId="54" borderId="0" applyNumberFormat="0" applyFont="0" applyBorder="0" applyAlignment="0"/>
    <xf numFmtId="168" fontId="68" fillId="0" borderId="0" applyFont="0" applyFill="0" applyBorder="0" applyAlignment="0" applyProtection="0"/>
    <xf numFmtId="164" fontId="68" fillId="0" borderId="0" applyFont="0" applyFill="0" applyBorder="0" applyAlignment="0" applyProtection="0"/>
    <xf numFmtId="339" fontId="68" fillId="0" borderId="0" applyFont="0" applyFill="0" applyBorder="0" applyAlignment="0" applyProtection="0"/>
    <xf numFmtId="340" fontId="68" fillId="0" borderId="0" applyFont="0" applyFill="0" applyBorder="0" applyAlignment="0" applyProtection="0"/>
    <xf numFmtId="341" fontId="68" fillId="0" borderId="0" applyFont="0" applyFill="0" applyBorder="0" applyAlignment="0" applyProtection="0"/>
    <xf numFmtId="0" fontId="57" fillId="0" borderId="0"/>
    <xf numFmtId="9" fontId="5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38" fontId="120" fillId="0" borderId="0" applyAlignment="0" applyProtection="0"/>
    <xf numFmtId="38" fontId="120" fillId="0" borderId="0" applyFont="0" applyBorder="0" applyAlignment="0" applyProtection="0"/>
    <xf numFmtId="342" fontId="68" fillId="0" borderId="0" applyFont="0" applyFill="0" applyBorder="0" applyProtection="0">
      <alignment vertical="top"/>
    </xf>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97" fillId="0" borderId="0" applyAlignment="0" applyProtection="0"/>
    <xf numFmtId="0" fontId="68" fillId="0" borderId="0" applyFont="0" applyFill="0" applyBorder="0" applyAlignment="0" applyProtection="0"/>
    <xf numFmtId="342" fontId="68" fillId="0" borderId="0" applyFont="0" applyFill="0" applyBorder="0" applyProtection="0">
      <alignment vertical="top"/>
    </xf>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xf numFmtId="0" fontId="68" fillId="0" borderId="0"/>
    <xf numFmtId="0" fontId="68" fillId="0" borderId="0"/>
    <xf numFmtId="0" fontId="68" fillId="0" borderId="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176" fontId="292" fillId="98"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176" fontId="292" fillId="35"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176" fontId="292" fillId="99"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176" fontId="292" fillId="101"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176" fontId="292" fillId="59" borderId="0" applyNumberFormat="0" applyBorder="0" applyAlignment="0" applyProtection="0"/>
    <xf numFmtId="0" fontId="68" fillId="0" borderId="0"/>
    <xf numFmtId="0" fontId="68" fillId="0" borderId="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176" fontId="292" fillId="36"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176" fontId="292" fillId="43"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292" fillId="38"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176" fontId="293" fillId="102"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176" fontId="293" fillId="36"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176" fontId="293" fillId="4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176" fontId="293" fillId="39" borderId="0" applyNumberFormat="0" applyBorder="0" applyAlignment="0" applyProtection="0"/>
    <xf numFmtId="0" fontId="90" fillId="0" borderId="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176" fontId="293" fillId="105"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176" fontId="293" fillId="37"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293" fillId="41"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293" fillId="4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176" fontId="295" fillId="35" borderId="0" applyNumberFormat="0" applyBorder="0" applyAlignment="0" applyProtection="0"/>
    <xf numFmtId="343" fontId="90" fillId="0" borderId="0"/>
    <xf numFmtId="344" fontId="90" fillId="0" borderId="0"/>
    <xf numFmtId="0" fontId="79" fillId="0" borderId="0"/>
    <xf numFmtId="176" fontId="56" fillId="0" borderId="0"/>
    <xf numFmtId="9" fontId="56" fillId="0" borderId="0" applyFont="0" applyFill="0" applyBorder="0" applyAlignment="0" applyProtection="0"/>
    <xf numFmtId="0" fontId="56" fillId="0" borderId="0"/>
    <xf numFmtId="0" fontId="55" fillId="0" borderId="0"/>
    <xf numFmtId="0" fontId="54" fillId="0" borderId="0"/>
    <xf numFmtId="0" fontId="70" fillId="0" borderId="0"/>
    <xf numFmtId="9" fontId="112" fillId="0" borderId="0" applyFont="0" applyFill="0" applyBorder="0" applyAlignment="0" applyProtection="0"/>
    <xf numFmtId="0" fontId="68" fillId="0" borderId="0"/>
    <xf numFmtId="0" fontId="54" fillId="0" borderId="0"/>
    <xf numFmtId="164" fontId="54" fillId="0" borderId="0" applyFont="0" applyFill="0" applyBorder="0" applyAlignment="0" applyProtection="0"/>
    <xf numFmtId="0" fontId="70" fillId="0" borderId="0"/>
    <xf numFmtId="0" fontId="54" fillId="0" borderId="0"/>
    <xf numFmtId="0" fontId="54" fillId="0" borderId="0"/>
    <xf numFmtId="9" fontId="54"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54" fillId="0" borderId="0"/>
    <xf numFmtId="0" fontId="54" fillId="0" borderId="0"/>
    <xf numFmtId="0" fontId="70" fillId="0" borderId="0"/>
    <xf numFmtId="164" fontId="112"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290" fillId="0" borderId="0" applyNumberFormat="0" applyFill="0" applyBorder="0" applyProtection="0">
      <alignment vertical="top" wrapText="1"/>
    </xf>
    <xf numFmtId="0" fontId="112" fillId="0" borderId="0"/>
    <xf numFmtId="0" fontId="54" fillId="0" borderId="0"/>
    <xf numFmtId="9" fontId="54" fillId="0" borderId="0" applyFont="0" applyFill="0" applyBorder="0" applyAlignment="0" applyProtection="0"/>
    <xf numFmtId="0" fontId="112" fillId="0" borderId="0"/>
    <xf numFmtId="0" fontId="68" fillId="0" borderId="0"/>
    <xf numFmtId="0" fontId="53" fillId="0" borderId="0"/>
    <xf numFmtId="164" fontId="53" fillId="0" borderId="0" applyFont="0" applyFill="0" applyBorder="0" applyAlignment="0" applyProtection="0"/>
    <xf numFmtId="0" fontId="68" fillId="0" borderId="0"/>
    <xf numFmtId="0" fontId="70" fillId="0" borderId="0"/>
    <xf numFmtId="0" fontId="70" fillId="0" borderId="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305" fillId="0" borderId="0" applyNumberFormat="0" applyFill="0" applyBorder="0" applyAlignment="0" applyProtection="0">
      <alignment vertical="top"/>
      <protection locked="0"/>
    </xf>
    <xf numFmtId="176" fontId="305" fillId="0" borderId="0" applyNumberFormat="0" applyFill="0" applyBorder="0" applyAlignment="0" applyProtection="0">
      <alignment vertical="top"/>
      <protection locked="0"/>
    </xf>
    <xf numFmtId="176" fontId="88" fillId="0" borderId="0" applyNumberFormat="0" applyFill="0" applyBorder="0" applyAlignment="0" applyProtection="0">
      <alignment vertical="top"/>
      <protection locked="0"/>
    </xf>
    <xf numFmtId="176" fontId="70" fillId="0" borderId="0"/>
    <xf numFmtId="0" fontId="70" fillId="0" borderId="0"/>
    <xf numFmtId="0" fontId="68" fillId="0" borderId="0"/>
    <xf numFmtId="176" fontId="79" fillId="0" borderId="0"/>
    <xf numFmtId="0" fontId="70" fillId="0" borderId="0"/>
    <xf numFmtId="176" fontId="53" fillId="0" borderId="0"/>
    <xf numFmtId="0" fontId="52" fillId="0" borderId="0"/>
    <xf numFmtId="0" fontId="51" fillId="0" borderId="0"/>
    <xf numFmtId="0" fontId="51" fillId="0" borderId="0"/>
    <xf numFmtId="173" fontId="51" fillId="11" borderId="114">
      <alignment vertical="center"/>
    </xf>
    <xf numFmtId="0" fontId="51" fillId="0" borderId="0"/>
    <xf numFmtId="173" fontId="98" fillId="12" borderId="114">
      <alignment vertical="center"/>
      <protection locked="0"/>
    </xf>
    <xf numFmtId="173" fontId="98" fillId="12" borderId="114">
      <alignment vertical="center"/>
      <protection locked="0"/>
    </xf>
    <xf numFmtId="0" fontId="70" fillId="0" borderId="0"/>
    <xf numFmtId="172" fontId="51" fillId="30" borderId="114">
      <alignment vertical="center"/>
    </xf>
    <xf numFmtId="0" fontId="51" fillId="0" borderId="0"/>
    <xf numFmtId="178" fontId="51" fillId="11" borderId="114">
      <alignment vertical="center"/>
    </xf>
    <xf numFmtId="0" fontId="51" fillId="0" borderId="0"/>
    <xf numFmtId="173" fontId="51" fillId="15" borderId="114">
      <alignment vertical="center"/>
      <protection locked="0"/>
    </xf>
    <xf numFmtId="9" fontId="5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applyFont="0" applyFill="0" applyBorder="0" applyAlignment="0" applyProtection="0"/>
    <xf numFmtId="0" fontId="133" fillId="0" borderId="0"/>
    <xf numFmtId="0" fontId="68" fillId="0" borderId="0" applyFont="0" applyFill="0" applyBorder="0" applyAlignment="0" applyProtection="0"/>
    <xf numFmtId="0" fontId="133"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176" fontId="121" fillId="52" borderId="0" applyNumberFormat="0" applyBorder="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316" fillId="58" borderId="128" applyNumberFormat="0" applyAlignment="0" applyProtection="0"/>
    <xf numFmtId="0" fontId="138" fillId="81" borderId="60" applyNumberFormat="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89" fontId="68" fillId="0" borderId="0" applyFill="0" applyBorder="0"/>
    <xf numFmtId="0" fontId="317" fillId="0" borderId="0" applyNumberFormat="0" applyFill="0" applyBorder="0" applyAlignment="0" applyProtection="0"/>
    <xf numFmtId="0" fontId="140" fillId="99" borderId="0" applyNumberFormat="0" applyBorder="0" applyAlignment="0" applyProtection="0"/>
    <xf numFmtId="0" fontId="318" fillId="0" borderId="129" applyNumberFormat="0" applyFill="0" applyAlignment="0" applyProtection="0"/>
    <xf numFmtId="0" fontId="319" fillId="0" borderId="62" applyNumberFormat="0" applyFill="0" applyAlignment="0" applyProtection="0"/>
    <xf numFmtId="0" fontId="320" fillId="0" borderId="130" applyNumberFormat="0" applyFill="0" applyAlignment="0" applyProtection="0"/>
    <xf numFmtId="0" fontId="320" fillId="0" borderId="0" applyNumberFormat="0" applyFill="0" applyBorder="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321" fillId="59" borderId="128" applyNumberFormat="0" applyAlignment="0" applyProtection="0"/>
    <xf numFmtId="0" fontId="322" fillId="0" borderId="131" applyNumberFormat="0" applyFill="0" applyAlignment="0" applyProtection="0"/>
    <xf numFmtId="0" fontId="148" fillId="33" borderId="0" applyNumberFormat="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105" fillId="0" borderId="0"/>
    <xf numFmtId="0" fontId="105" fillId="0" borderId="0"/>
    <xf numFmtId="0" fontId="105" fillId="0" borderId="0"/>
    <xf numFmtId="0" fontId="105" fillId="0" borderId="0"/>
    <xf numFmtId="0" fontId="68"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68" fillId="0" borderId="0" applyNumberFormat="0" applyFont="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9" fillId="0" borderId="0"/>
    <xf numFmtId="0" fontId="99" fillId="0" borderId="0"/>
    <xf numFmtId="0" fontId="99" fillId="0" borderId="0"/>
    <xf numFmtId="0" fontId="99" fillId="0" borderId="0"/>
    <xf numFmtId="176" fontId="51"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49" borderId="132" applyNumberFormat="0" applyFon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58" borderId="133" applyNumberForma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12"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11" borderId="114">
      <alignment vertical="center"/>
    </xf>
    <xf numFmtId="178" fontId="98" fillId="11" borderId="114">
      <alignment vertical="center"/>
    </xf>
    <xf numFmtId="178" fontId="98" fillId="11" borderId="114">
      <alignment vertical="center"/>
    </xf>
    <xf numFmtId="178" fontId="98"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0" borderId="114">
      <alignment vertical="center"/>
    </xf>
    <xf numFmtId="178" fontId="98" fillId="30" borderId="114">
      <alignment vertical="center"/>
    </xf>
    <xf numFmtId="178" fontId="98" fillId="30" borderId="114">
      <alignment vertical="center"/>
    </xf>
    <xf numFmtId="178" fontId="98"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154" fillId="45" borderId="135" applyNumberFormat="0" applyProtection="0">
      <alignment horizontal="left" vertical="center" indent="1"/>
    </xf>
    <xf numFmtId="4" fontId="154" fillId="34" borderId="135"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154" fillId="58" borderId="136" applyNumberFormat="0" applyProtection="0">
      <alignment horizontal="left" vertical="center"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154" fillId="46" borderId="134" applyNumberFormat="0" applyProtection="0">
      <alignment horizontal="left" vertical="top"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154" fillId="110" borderId="136" applyNumberFormat="0" applyProtection="0">
      <alignment horizontal="left" vertical="center"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154" fillId="34" borderId="134" applyNumberFormat="0" applyProtection="0">
      <alignment horizontal="left" vertical="top"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154" fillId="47" borderId="136" applyNumberFormat="0" applyProtection="0">
      <alignment horizontal="left" vertical="center"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154" fillId="47" borderId="134" applyNumberFormat="0" applyProtection="0">
      <alignment horizontal="left" vertical="top"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154" fillId="45" borderId="136" applyNumberFormat="0" applyProtection="0">
      <alignment horizontal="left" vertical="center"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154" fillId="45"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154" fillId="48" borderId="137" applyNumberFormat="0">
      <protection locked="0"/>
    </xf>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32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4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6" fillId="0" borderId="0" applyNumberFormat="0" applyFill="0" applyBorder="0" applyAlignment="0" applyProtection="0"/>
    <xf numFmtId="0" fontId="51" fillId="0" borderId="0"/>
    <xf numFmtId="173" fontId="51" fillId="30" borderId="141">
      <alignment vertical="center"/>
    </xf>
    <xf numFmtId="179" fontId="51" fillId="11" borderId="141">
      <alignment vertical="center"/>
    </xf>
    <xf numFmtId="0" fontId="51" fillId="0" borderId="0"/>
    <xf numFmtId="0" fontId="51" fillId="11" borderId="141">
      <alignment vertical="center"/>
    </xf>
    <xf numFmtId="0" fontId="51" fillId="11" borderId="141">
      <alignment vertical="center"/>
    </xf>
    <xf numFmtId="173" fontId="51" fillId="11" borderId="141">
      <alignment vertical="center"/>
    </xf>
    <xf numFmtId="173" fontId="51" fillId="15" borderId="141">
      <alignment vertical="center"/>
      <protection locked="0"/>
    </xf>
    <xf numFmtId="0" fontId="51" fillId="0" borderId="0"/>
    <xf numFmtId="176" fontId="51" fillId="0" borderId="0"/>
    <xf numFmtId="179" fontId="51" fillId="11" borderId="114">
      <alignment vertical="center"/>
    </xf>
    <xf numFmtId="173" fontId="98" fillId="12" borderId="114">
      <alignment vertical="center"/>
      <protection locked="0"/>
    </xf>
    <xf numFmtId="173" fontId="98" fillId="12" borderId="114">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50" fillId="0" borderId="0" applyFont="0" applyFill="0" applyBorder="0" applyAlignment="0" applyProtection="0"/>
    <xf numFmtId="0" fontId="50" fillId="0" borderId="0"/>
    <xf numFmtId="0" fontId="50" fillId="0" borderId="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9" fillId="0" borderId="0"/>
    <xf numFmtId="164" fontId="49" fillId="0" borderId="0" applyFont="0" applyFill="0" applyBorder="0" applyAlignment="0" applyProtection="0"/>
    <xf numFmtId="0" fontId="70" fillId="0" borderId="0"/>
    <xf numFmtId="0" fontId="112" fillId="0" borderId="0"/>
    <xf numFmtId="0" fontId="48" fillId="0" borderId="0"/>
    <xf numFmtId="0" fontId="48" fillId="0" borderId="0"/>
    <xf numFmtId="164" fontId="48" fillId="0" borderId="0" applyFont="0" applyFill="0" applyBorder="0" applyAlignment="0" applyProtection="0"/>
    <xf numFmtId="9" fontId="48" fillId="0" borderId="0" applyFont="0" applyFill="0" applyBorder="0" applyAlignment="0" applyProtection="0"/>
    <xf numFmtId="0" fontId="48" fillId="0" borderId="0"/>
    <xf numFmtId="0" fontId="87" fillId="0" borderId="0"/>
    <xf numFmtId="0" fontId="70" fillId="0" borderId="0"/>
    <xf numFmtId="0" fontId="87" fillId="0" borderId="0"/>
    <xf numFmtId="0" fontId="87" fillId="0" borderId="0"/>
    <xf numFmtId="164" fontId="48" fillId="0" borderId="0" applyFont="0" applyFill="0" applyBorder="0" applyAlignment="0" applyProtection="0"/>
    <xf numFmtId="9" fontId="48" fillId="0" borderId="0" applyFont="0" applyFill="0" applyBorder="0" applyAlignment="0" applyProtection="0"/>
    <xf numFmtId="9" fontId="327" fillId="0" borderId="0" applyFont="0" applyFill="0" applyBorder="0" applyAlignment="0" applyProtection="0"/>
    <xf numFmtId="0" fontId="47" fillId="0" borderId="0"/>
    <xf numFmtId="0" fontId="47" fillId="0" borderId="0"/>
    <xf numFmtId="0" fontId="70" fillId="0" borderId="0"/>
    <xf numFmtId="0" fontId="97" fillId="0" borderId="0"/>
    <xf numFmtId="0" fontId="47" fillId="0" borderId="0"/>
    <xf numFmtId="0" fontId="328" fillId="0" borderId="0"/>
    <xf numFmtId="173" fontId="47" fillId="30" borderId="156">
      <alignment vertical="center"/>
    </xf>
    <xf numFmtId="0" fontId="47"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112" fillId="0" borderId="0"/>
    <xf numFmtId="0" fontId="328" fillId="0" borderId="0"/>
    <xf numFmtId="0" fontId="43" fillId="0" borderId="0"/>
    <xf numFmtId="0" fontId="43" fillId="0" borderId="0"/>
    <xf numFmtId="0" fontId="43" fillId="0" borderId="0"/>
    <xf numFmtId="164" fontId="43" fillId="0" borderId="0" applyFont="0" applyFill="0" applyBorder="0" applyAlignment="0" applyProtection="0"/>
    <xf numFmtId="176" fontId="42" fillId="0" borderId="0"/>
    <xf numFmtId="176" fontId="41" fillId="0" borderId="0"/>
    <xf numFmtId="0" fontId="112" fillId="0" borderId="0"/>
    <xf numFmtId="195" fontId="68" fillId="0" borderId="0"/>
    <xf numFmtId="0" fontId="40" fillId="0" borderId="0"/>
    <xf numFmtId="0" fontId="39" fillId="0" borderId="0"/>
    <xf numFmtId="0" fontId="39" fillId="0" borderId="0"/>
    <xf numFmtId="9" fontId="39" fillId="0" borderId="0" applyFont="0" applyFill="0" applyBorder="0" applyAlignment="0" applyProtection="0"/>
    <xf numFmtId="173" fontId="39" fillId="15" borderId="170">
      <alignment vertical="center"/>
      <protection locked="0"/>
    </xf>
    <xf numFmtId="173" fontId="39" fillId="30" borderId="170">
      <alignment vertical="center"/>
    </xf>
    <xf numFmtId="173" fontId="39" fillId="51" borderId="170">
      <alignment horizontal="right" vertical="center"/>
      <protection locked="0"/>
    </xf>
    <xf numFmtId="0" fontId="39" fillId="0" borderId="0"/>
    <xf numFmtId="173" fontId="39" fillId="30" borderId="170">
      <alignment vertical="center"/>
    </xf>
    <xf numFmtId="0" fontId="39" fillId="0" borderId="0"/>
    <xf numFmtId="0" fontId="39" fillId="0" borderId="0"/>
    <xf numFmtId="173" fontId="39" fillId="15" borderId="170">
      <alignment vertical="center"/>
      <protection locked="0"/>
    </xf>
    <xf numFmtId="9" fontId="39" fillId="0" borderId="0" applyFont="0" applyFill="0" applyBorder="0" applyAlignment="0" applyProtection="0"/>
    <xf numFmtId="172" fontId="39" fillId="30" borderId="170">
      <alignment vertical="center"/>
    </xf>
    <xf numFmtId="173" fontId="98" fillId="12" borderId="170">
      <alignment vertical="center"/>
      <protection locked="0"/>
    </xf>
    <xf numFmtId="173" fontId="98" fillId="12" borderId="170">
      <alignment vertical="center"/>
      <protection locked="0"/>
    </xf>
    <xf numFmtId="173" fontId="38" fillId="11" borderId="170">
      <alignment vertical="center"/>
    </xf>
    <xf numFmtId="0" fontId="38" fillId="0" borderId="0"/>
    <xf numFmtId="0" fontId="38" fillId="0" borderId="0"/>
    <xf numFmtId="0" fontId="332"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164" fontId="36" fillId="0" borderId="0" applyFont="0" applyFill="0" applyBorder="0" applyAlignment="0" applyProtection="0"/>
    <xf numFmtId="176"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164" fontId="112" fillId="0" borderId="0" applyFont="0" applyFill="0" applyBorder="0" applyAlignment="0" applyProtection="0"/>
    <xf numFmtId="0" fontId="33" fillId="0" borderId="0"/>
    <xf numFmtId="0" fontId="33" fillId="0" borderId="0"/>
    <xf numFmtId="0" fontId="33" fillId="0" borderId="0"/>
    <xf numFmtId="164" fontId="68"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176" fontId="33" fillId="0" borderId="0"/>
    <xf numFmtId="0" fontId="32" fillId="0" borderId="0"/>
    <xf numFmtId="176" fontId="32" fillId="0" borderId="0"/>
    <xf numFmtId="0" fontId="30" fillId="0" borderId="0"/>
    <xf numFmtId="176" fontId="30" fillId="0" borderId="0"/>
    <xf numFmtId="0" fontId="29" fillId="0" borderId="0"/>
    <xf numFmtId="0" fontId="29" fillId="0" borderId="0"/>
    <xf numFmtId="0" fontId="29" fillId="0" borderId="0"/>
    <xf numFmtId="164" fontId="29" fillId="0" borderId="0" applyFont="0" applyFill="0" applyBorder="0" applyAlignment="0" applyProtection="0"/>
    <xf numFmtId="0" fontId="28" fillId="0" borderId="0"/>
    <xf numFmtId="173" fontId="28" fillId="11" borderId="182">
      <alignment vertical="center"/>
    </xf>
    <xf numFmtId="0" fontId="28" fillId="0" borderId="0"/>
    <xf numFmtId="173" fontId="98" fillId="12" borderId="182">
      <alignment vertical="center"/>
      <protection locked="0"/>
    </xf>
    <xf numFmtId="173" fontId="98" fillId="12" borderId="182">
      <alignment vertical="center"/>
      <protection locked="0"/>
    </xf>
    <xf numFmtId="0" fontId="28" fillId="0" borderId="0"/>
    <xf numFmtId="173" fontId="28" fillId="51" borderId="182">
      <alignment horizontal="right" vertical="center"/>
      <protection locked="0"/>
    </xf>
    <xf numFmtId="173" fontId="28" fillId="30" borderId="182">
      <alignment vertical="center"/>
    </xf>
    <xf numFmtId="9" fontId="28" fillId="0" borderId="0" applyFont="0" applyFill="0" applyBorder="0" applyAlignment="0" applyProtection="0"/>
    <xf numFmtId="0" fontId="28" fillId="0" borderId="0"/>
    <xf numFmtId="173" fontId="28" fillId="15" borderId="182">
      <alignment vertical="center"/>
      <protection locked="0"/>
    </xf>
    <xf numFmtId="0" fontId="28" fillId="0" borderId="0"/>
    <xf numFmtId="179" fontId="28" fillId="11" borderId="182">
      <alignment vertical="center"/>
    </xf>
    <xf numFmtId="0" fontId="27" fillId="0" borderId="0"/>
    <xf numFmtId="173" fontId="27" fillId="11" borderId="182">
      <alignment vertical="center"/>
    </xf>
    <xf numFmtId="0" fontId="27" fillId="0" borderId="0"/>
    <xf numFmtId="0" fontId="68" fillId="0" borderId="0"/>
    <xf numFmtId="0" fontId="26" fillId="0" borderId="0"/>
    <xf numFmtId="0" fontId="26" fillId="0" borderId="0"/>
    <xf numFmtId="0" fontId="25" fillId="0" borderId="0"/>
    <xf numFmtId="176" fontId="25" fillId="0" borderId="0"/>
    <xf numFmtId="0" fontId="19" fillId="0" borderId="0"/>
    <xf numFmtId="0" fontId="112" fillId="0" borderId="0"/>
    <xf numFmtId="0" fontId="19" fillId="0" borderId="0"/>
    <xf numFmtId="200" fontId="68" fillId="0" borderId="0"/>
    <xf numFmtId="0" fontId="19" fillId="0" borderId="0"/>
    <xf numFmtId="0" fontId="16" fillId="0" borderId="0"/>
    <xf numFmtId="0" fontId="16" fillId="0" borderId="0"/>
    <xf numFmtId="0" fontId="68" fillId="0" borderId="0"/>
    <xf numFmtId="0" fontId="14" fillId="0" borderId="0"/>
    <xf numFmtId="0" fontId="16" fillId="0" borderId="0"/>
    <xf numFmtId="9" fontId="16" fillId="0" borderId="0" applyFont="0" applyFill="0" applyBorder="0" applyAlignment="0" applyProtection="0"/>
    <xf numFmtId="0" fontId="13" fillId="0" borderId="0"/>
    <xf numFmtId="173" fontId="13" fillId="11" borderId="189">
      <alignment vertical="center"/>
    </xf>
    <xf numFmtId="0" fontId="13" fillId="0" borderId="0"/>
    <xf numFmtId="0" fontId="13" fillId="0" borderId="0"/>
    <xf numFmtId="173" fontId="98" fillId="12" borderId="189">
      <alignment vertical="center"/>
      <protection locked="0"/>
    </xf>
    <xf numFmtId="173" fontId="98" fillId="12" borderId="189">
      <alignment vertical="center"/>
      <protection locked="0"/>
    </xf>
    <xf numFmtId="173" fontId="13" fillId="11" borderId="189">
      <alignment vertical="center"/>
    </xf>
    <xf numFmtId="0" fontId="13" fillId="0" borderId="0"/>
    <xf numFmtId="173" fontId="13" fillId="51" borderId="189">
      <alignment horizontal="right" vertical="center"/>
      <protection locked="0"/>
    </xf>
    <xf numFmtId="173" fontId="13" fillId="30" borderId="189">
      <alignment vertical="center"/>
    </xf>
    <xf numFmtId="9" fontId="13" fillId="0" borderId="0" applyFont="0" applyFill="0" applyBorder="0" applyAlignment="0" applyProtection="0"/>
    <xf numFmtId="0" fontId="13" fillId="0" borderId="0"/>
    <xf numFmtId="173" fontId="13" fillId="15" borderId="189">
      <alignment vertical="center"/>
      <protection locked="0"/>
    </xf>
    <xf numFmtId="0" fontId="13" fillId="0" borderId="0"/>
    <xf numFmtId="179" fontId="13" fillId="11" borderId="189">
      <alignment vertical="center"/>
    </xf>
    <xf numFmtId="166" fontId="391" fillId="0" borderId="0" applyFont="0" applyFill="0" applyBorder="0" applyAlignment="0" applyProtection="0"/>
    <xf numFmtId="194" fontId="3" fillId="0" borderId="0"/>
    <xf numFmtId="0" fontId="3" fillId="0" borderId="0"/>
    <xf numFmtId="0" fontId="3" fillId="0" borderId="0"/>
    <xf numFmtId="0" fontId="70" fillId="0" borderId="0"/>
    <xf numFmtId="0" fontId="70" fillId="0" borderId="0"/>
    <xf numFmtId="0" fontId="3" fillId="0" borderId="0"/>
    <xf numFmtId="194" fontId="70" fillId="0" borderId="0"/>
    <xf numFmtId="0" fontId="70" fillId="0" borderId="0"/>
    <xf numFmtId="0" fontId="68" fillId="0" borderId="0"/>
    <xf numFmtId="194" fontId="70" fillId="0" borderId="0"/>
    <xf numFmtId="194" fontId="70" fillId="0" borderId="0"/>
    <xf numFmtId="194" fontId="70" fillId="0" borderId="0"/>
    <xf numFmtId="0" fontId="70" fillId="0" borderId="0"/>
    <xf numFmtId="194" fontId="70" fillId="0" borderId="0"/>
    <xf numFmtId="194" fontId="70" fillId="0" borderId="0"/>
    <xf numFmtId="194" fontId="399" fillId="0" borderId="0"/>
    <xf numFmtId="194" fontId="70" fillId="0" borderId="0"/>
    <xf numFmtId="0" fontId="70" fillId="0" borderId="0"/>
    <xf numFmtId="0" fontId="70" fillId="0" borderId="0"/>
    <xf numFmtId="0" fontId="70" fillId="0" borderId="0"/>
    <xf numFmtId="0" fontId="68" fillId="0" borderId="0"/>
    <xf numFmtId="228" fontId="171" fillId="0" borderId="87">
      <alignment horizontal="centerContinuous"/>
    </xf>
    <xf numFmtId="232" fontId="176" fillId="77" borderId="184" applyNumberFormat="0" applyBorder="0" applyAlignment="0">
      <alignment horizontal="centerContinuous" vertical="center"/>
      <protection hidden="1"/>
    </xf>
    <xf numFmtId="232" fontId="176" fillId="77" borderId="184" applyNumberFormat="0" applyBorder="0" applyAlignment="0">
      <alignment horizontal="centerContinuous" vertical="center"/>
      <protection hidden="1"/>
    </xf>
    <xf numFmtId="1" fontId="177" fillId="78" borderId="193" applyNumberFormat="0" applyBorder="0" applyAlignment="0">
      <alignment horizontal="center" vertical="top" wrapText="1"/>
      <protection hidden="1"/>
    </xf>
    <xf numFmtId="1" fontId="177" fillId="78" borderId="193" applyNumberFormat="0" applyBorder="0" applyAlignment="0">
      <alignment horizontal="center" vertical="top" wrapText="1"/>
      <protection hidden="1"/>
    </xf>
    <xf numFmtId="194" fontId="182" fillId="0" borderId="87" applyNumberFormat="0" applyFill="0" applyAlignment="0" applyProtection="0"/>
    <xf numFmtId="0" fontId="402" fillId="0" borderId="0"/>
    <xf numFmtId="164" fontId="402" fillId="0" borderId="0" applyFont="0" applyFill="0" applyBorder="0" applyAlignment="0" applyProtection="0"/>
    <xf numFmtId="9" fontId="402" fillId="0" borderId="0" applyFont="0" applyFill="0" applyBorder="0" applyAlignment="0" applyProtection="0"/>
  </cellStyleXfs>
  <cellXfs count="4085">
    <xf numFmtId="0" fontId="0" fillId="0" borderId="0" xfId="0"/>
    <xf numFmtId="0" fontId="71" fillId="2" borderId="0" xfId="2" applyFont="1" applyFill="1" applyBorder="1" applyProtection="1"/>
    <xf numFmtId="0" fontId="72" fillId="2" borderId="0" xfId="3" applyFont="1" applyFill="1" applyProtection="1"/>
    <xf numFmtId="0" fontId="71" fillId="2" borderId="0" xfId="3" applyFont="1" applyFill="1" applyProtection="1"/>
    <xf numFmtId="0" fontId="71" fillId="2" borderId="0" xfId="2" applyFont="1" applyFill="1" applyBorder="1" applyAlignment="1" applyProtection="1">
      <alignment horizontal="left"/>
    </xf>
    <xf numFmtId="0" fontId="72" fillId="2" borderId="0" xfId="3" applyFont="1" applyFill="1" applyBorder="1" applyProtection="1"/>
    <xf numFmtId="0" fontId="71" fillId="2" borderId="1" xfId="2" applyFont="1" applyFill="1" applyBorder="1" applyAlignment="1" applyProtection="1">
      <alignment horizontal="left"/>
    </xf>
    <xf numFmtId="0" fontId="72" fillId="2" borderId="1" xfId="3" applyFont="1" applyFill="1" applyBorder="1" applyProtection="1"/>
    <xf numFmtId="0" fontId="73" fillId="2" borderId="1" xfId="3" applyFont="1" applyFill="1" applyBorder="1" applyProtection="1"/>
    <xf numFmtId="0" fontId="74" fillId="2" borderId="1" xfId="3" applyFont="1" applyFill="1" applyBorder="1" applyProtection="1"/>
    <xf numFmtId="0" fontId="75" fillId="0" borderId="0" xfId="3" applyFont="1" applyFill="1" applyProtection="1"/>
    <xf numFmtId="0" fontId="77" fillId="0" borderId="5" xfId="4" applyFont="1" applyBorder="1" applyAlignment="1" applyProtection="1">
      <alignment horizontal="center"/>
    </xf>
    <xf numFmtId="0" fontId="77" fillId="0" borderId="6" xfId="4" applyFont="1" applyFill="1" applyBorder="1" applyAlignment="1" applyProtection="1">
      <alignment horizontal="center"/>
    </xf>
    <xf numFmtId="0" fontId="77" fillId="0" borderId="6" xfId="4" applyFont="1" applyBorder="1" applyAlignment="1" applyProtection="1">
      <alignment horizontal="center"/>
    </xf>
    <xf numFmtId="0" fontId="77" fillId="0" borderId="7" xfId="4" applyFont="1" applyBorder="1" applyAlignment="1" applyProtection="1">
      <alignment horizontal="center"/>
    </xf>
    <xf numFmtId="0" fontId="75" fillId="0" borderId="8" xfId="3" applyFont="1" applyBorder="1" applyAlignment="1" applyProtection="1">
      <alignment horizontal="center"/>
    </xf>
    <xf numFmtId="0" fontId="75" fillId="0" borderId="9" xfId="3" applyFont="1" applyBorder="1" applyAlignment="1" applyProtection="1">
      <alignment horizontal="center"/>
    </xf>
    <xf numFmtId="0" fontId="75" fillId="0" borderId="10" xfId="3" applyFont="1" applyBorder="1" applyAlignment="1" applyProtection="1">
      <alignment horizontal="center"/>
    </xf>
    <xf numFmtId="0" fontId="0" fillId="0" borderId="17" xfId="0" applyBorder="1"/>
    <xf numFmtId="0" fontId="79" fillId="5" borderId="5" xfId="2" applyFont="1" applyFill="1" applyBorder="1"/>
    <xf numFmtId="0" fontId="79" fillId="5" borderId="6" xfId="2" applyFont="1" applyFill="1" applyBorder="1"/>
    <xf numFmtId="0" fontId="79" fillId="5" borderId="7" xfId="2" applyFont="1" applyFill="1" applyBorder="1"/>
    <xf numFmtId="0" fontId="78"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8"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6" fillId="0" borderId="17" xfId="0" applyFont="1" applyBorder="1"/>
    <xf numFmtId="0" fontId="0" fillId="0" borderId="31" xfId="0" applyBorder="1"/>
    <xf numFmtId="0" fontId="78" fillId="0" borderId="20" xfId="0" applyFont="1" applyBorder="1"/>
    <xf numFmtId="0" fontId="78" fillId="0" borderId="32" xfId="0" applyFont="1" applyBorder="1"/>
    <xf numFmtId="0" fontId="80" fillId="0" borderId="2" xfId="0" applyFont="1" applyBorder="1" applyAlignment="1">
      <alignment horizontal="left" vertical="center" wrapText="1"/>
    </xf>
    <xf numFmtId="0" fontId="81" fillId="0" borderId="2" xfId="0" applyFont="1" applyBorder="1" applyAlignment="1">
      <alignment horizontal="left" vertical="center" wrapText="1"/>
    </xf>
    <xf numFmtId="0" fontId="80" fillId="0" borderId="11" xfId="0" applyFont="1" applyBorder="1" applyAlignment="1">
      <alignment horizontal="center" vertical="center" wrapText="1"/>
    </xf>
    <xf numFmtId="0" fontId="80" fillId="0" borderId="4" xfId="0" applyFont="1" applyBorder="1" applyAlignment="1">
      <alignment horizontal="center" vertical="center" wrapText="1"/>
    </xf>
    <xf numFmtId="0" fontId="81" fillId="0" borderId="2" xfId="0" applyFont="1" applyBorder="1" applyAlignment="1">
      <alignment horizontal="left" vertical="center"/>
    </xf>
    <xf numFmtId="0" fontId="81" fillId="0" borderId="6" xfId="0" applyFont="1" applyBorder="1" applyAlignment="1">
      <alignment horizontal="left" vertical="center" wrapText="1"/>
    </xf>
    <xf numFmtId="171" fontId="82" fillId="0" borderId="0" xfId="15536" applyNumberFormat="1" applyFont="1" applyProtection="1"/>
    <xf numFmtId="171" fontId="82" fillId="0" borderId="0" xfId="15536" applyNumberFormat="1" applyFont="1" applyAlignment="1" applyProtection="1">
      <alignment horizontal="left"/>
    </xf>
    <xf numFmtId="187" fontId="128" fillId="0" borderId="0" xfId="15539" applyNumberFormat="1" applyFont="1" applyAlignment="1" applyProtection="1"/>
    <xf numFmtId="185" fontId="82" fillId="0" borderId="0" xfId="15536" applyNumberFormat="1" applyFont="1"/>
    <xf numFmtId="0" fontId="68" fillId="0" borderId="0" xfId="3191"/>
    <xf numFmtId="0" fontId="86" fillId="0" borderId="0" xfId="0" applyFont="1"/>
    <xf numFmtId="0" fontId="86" fillId="0" borderId="45" xfId="0" applyFont="1" applyFill="1" applyBorder="1"/>
    <xf numFmtId="0" fontId="86" fillId="53" borderId="90" xfId="0" applyFont="1" applyFill="1" applyBorder="1" applyAlignment="1">
      <alignment horizontal="center"/>
    </xf>
    <xf numFmtId="252" fontId="79" fillId="0" borderId="45" xfId="0" applyNumberFormat="1" applyFont="1" applyFill="1" applyBorder="1" applyAlignment="1">
      <alignment vertical="top"/>
    </xf>
    <xf numFmtId="177" fontId="79" fillId="0" borderId="45" xfId="0" applyNumberFormat="1" applyFont="1" applyFill="1" applyBorder="1" applyAlignment="1">
      <alignment horizontal="left" vertical="top" indent="1"/>
    </xf>
    <xf numFmtId="177" fontId="79" fillId="0" borderId="45" xfId="0" applyNumberFormat="1" applyFont="1" applyFill="1" applyBorder="1" applyAlignment="1">
      <alignment vertical="top"/>
    </xf>
    <xf numFmtId="0" fontId="79" fillId="0" borderId="45" xfId="17207" applyFont="1" applyFill="1" applyBorder="1" applyAlignment="1">
      <alignment vertical="top"/>
    </xf>
    <xf numFmtId="0" fontId="86" fillId="53" borderId="92" xfId="0" applyFont="1" applyFill="1" applyBorder="1" applyAlignment="1">
      <alignment vertical="center"/>
    </xf>
    <xf numFmtId="0" fontId="86" fillId="53" borderId="92" xfId="0" applyFont="1" applyFill="1" applyBorder="1" applyAlignment="1">
      <alignment horizontal="center" wrapText="1"/>
    </xf>
    <xf numFmtId="170" fontId="83" fillId="0" borderId="0" xfId="205" applyNumberFormat="1" applyFont="1" applyFill="1" applyBorder="1" applyAlignment="1" applyProtection="1">
      <alignment horizontal="left"/>
    </xf>
    <xf numFmtId="0" fontId="82" fillId="0" borderId="0" xfId="1013" applyFont="1" applyFill="1" applyBorder="1" applyProtection="1"/>
    <xf numFmtId="0" fontId="68" fillId="0" borderId="0" xfId="3191" applyBorder="1"/>
    <xf numFmtId="0" fontId="79" fillId="0" borderId="0" xfId="2292" applyFont="1" applyFill="1"/>
    <xf numFmtId="0" fontId="128" fillId="0" borderId="0" xfId="314" applyFont="1"/>
    <xf numFmtId="0" fontId="79" fillId="0" borderId="0" xfId="2292" applyFont="1"/>
    <xf numFmtId="3" fontId="79" fillId="0" borderId="0" xfId="208" applyNumberFormat="1" applyFont="1" applyFill="1" applyBorder="1" applyAlignment="1">
      <alignment horizontal="center"/>
    </xf>
    <xf numFmtId="0" fontId="298" fillId="0" borderId="0" xfId="3" applyFont="1" applyFill="1" applyBorder="1" applyAlignment="1">
      <alignment horizontal="right" wrapText="1"/>
    </xf>
    <xf numFmtId="0" fontId="102" fillId="0" borderId="0" xfId="3" applyFont="1" applyFill="1" applyBorder="1" applyAlignment="1">
      <alignment wrapText="1"/>
    </xf>
    <xf numFmtId="0" fontId="102" fillId="0" borderId="14" xfId="3" applyFont="1" applyFill="1" applyBorder="1" applyAlignment="1">
      <alignment horizontal="center" wrapText="1"/>
    </xf>
    <xf numFmtId="2" fontId="128" fillId="0" borderId="0" xfId="15539" applyNumberFormat="1" applyFont="1" applyAlignment="1" applyProtection="1"/>
    <xf numFmtId="164" fontId="304" fillId="53" borderId="105" xfId="17222" applyFont="1" applyFill="1" applyBorder="1" applyAlignment="1">
      <alignment horizontal="right" vertical="center"/>
    </xf>
    <xf numFmtId="9" fontId="129" fillId="53" borderId="114" xfId="17235" applyFont="1" applyFill="1" applyBorder="1" applyAlignment="1">
      <alignment horizontal="right" vertical="center"/>
    </xf>
    <xf numFmtId="9" fontId="299" fillId="53" borderId="114" xfId="17235" applyFont="1" applyFill="1" applyBorder="1" applyAlignment="1">
      <alignment horizontal="right" vertical="center"/>
    </xf>
    <xf numFmtId="9" fontId="129" fillId="53" borderId="90" xfId="17235" applyFont="1" applyFill="1" applyBorder="1" applyAlignment="1">
      <alignment horizontal="right" vertical="center"/>
    </xf>
    <xf numFmtId="9" fontId="299" fillId="53" borderId="90" xfId="17235" applyFont="1" applyFill="1" applyBorder="1" applyAlignment="1">
      <alignment horizontal="right" vertical="center"/>
    </xf>
    <xf numFmtId="9" fontId="304" fillId="53" borderId="114" xfId="17235" applyFont="1" applyFill="1" applyBorder="1" applyAlignment="1">
      <alignment horizontal="right" vertical="center"/>
    </xf>
    <xf numFmtId="9" fontId="300" fillId="53" borderId="114" xfId="17235" applyFont="1" applyFill="1" applyBorder="1" applyAlignment="1">
      <alignment horizontal="right" vertical="center"/>
    </xf>
    <xf numFmtId="9" fontId="129" fillId="53" borderId="126" xfId="17235" applyFont="1" applyFill="1" applyBorder="1" applyAlignment="1">
      <alignment horizontal="right" vertical="center"/>
    </xf>
    <xf numFmtId="9" fontId="299" fillId="53" borderId="126" xfId="17235" applyFont="1" applyFill="1" applyBorder="1" applyAlignment="1">
      <alignment horizontal="right" vertical="center"/>
    </xf>
    <xf numFmtId="0" fontId="131" fillId="0" borderId="106" xfId="0" applyFont="1" applyFill="1" applyBorder="1"/>
    <xf numFmtId="252" fontId="102" fillId="0" borderId="114" xfId="0" applyNumberFormat="1" applyFont="1" applyFill="1" applyBorder="1" applyAlignment="1">
      <alignment vertical="top"/>
    </xf>
    <xf numFmtId="169" fontId="102" fillId="53" borderId="114" xfId="0" applyNumberFormat="1" applyFont="1" applyFill="1" applyBorder="1" applyAlignment="1">
      <alignment vertical="top"/>
    </xf>
    <xf numFmtId="0" fontId="102" fillId="0" borderId="114" xfId="0" applyFont="1" applyFill="1" applyBorder="1" applyAlignment="1">
      <alignment vertical="top"/>
    </xf>
    <xf numFmtId="0" fontId="102" fillId="0" borderId="114" xfId="0" applyFont="1" applyFill="1" applyBorder="1" applyAlignment="1">
      <alignment vertical="top" wrapText="1"/>
    </xf>
    <xf numFmtId="0" fontId="86" fillId="53" borderId="107" xfId="0" applyFont="1" applyFill="1" applyBorder="1" applyAlignment="1">
      <alignment horizontal="centerContinuous"/>
    </xf>
    <xf numFmtId="0" fontId="131" fillId="0" borderId="0" xfId="0" applyFont="1" applyAlignment="1">
      <alignment horizontal="center" vertical="center"/>
    </xf>
    <xf numFmtId="0" fontId="131" fillId="0" borderId="102" xfId="0" applyFont="1" applyFill="1" applyBorder="1"/>
    <xf numFmtId="0" fontId="86" fillId="0" borderId="95" xfId="0" applyFont="1" applyFill="1" applyBorder="1"/>
    <xf numFmtId="0" fontId="303" fillId="0" borderId="45" xfId="0" applyFont="1" applyBorder="1"/>
    <xf numFmtId="0" fontId="303" fillId="0" borderId="105" xfId="0" applyFont="1" applyBorder="1" applyAlignment="1">
      <alignment horizontal="center"/>
    </xf>
    <xf numFmtId="169" fontId="79" fillId="53" borderId="105" xfId="0" applyNumberFormat="1" applyFont="1" applyFill="1" applyBorder="1" applyAlignment="1">
      <alignment vertical="top"/>
    </xf>
    <xf numFmtId="169" fontId="79" fillId="53" borderId="114" xfId="0" applyNumberFormat="1" applyFont="1" applyFill="1" applyBorder="1" applyAlignment="1">
      <alignment vertical="top"/>
    </xf>
    <xf numFmtId="169" fontId="79" fillId="0" borderId="114" xfId="0" applyNumberFormat="1" applyFont="1" applyFill="1" applyBorder="1" applyAlignment="1">
      <alignment vertical="top"/>
    </xf>
    <xf numFmtId="285" fontId="102" fillId="53" borderId="114" xfId="0" applyNumberFormat="1" applyFont="1" applyFill="1" applyBorder="1" applyAlignment="1">
      <alignment horizontal="right"/>
    </xf>
    <xf numFmtId="0" fontId="127" fillId="0" borderId="45" xfId="0" applyFont="1" applyBorder="1" applyAlignment="1">
      <alignment vertical="center"/>
    </xf>
    <xf numFmtId="285" fontId="129" fillId="53" borderId="105" xfId="0" applyNumberFormat="1" applyFont="1" applyFill="1" applyBorder="1" applyAlignment="1">
      <alignment horizontal="right" vertical="center"/>
    </xf>
    <xf numFmtId="285" fontId="129" fillId="53" borderId="114" xfId="0" applyNumberFormat="1" applyFont="1" applyFill="1" applyBorder="1" applyAlignment="1">
      <alignment horizontal="right" vertical="center"/>
    </xf>
    <xf numFmtId="285" fontId="299" fillId="53" borderId="114" xfId="0" applyNumberFormat="1" applyFont="1" applyFill="1" applyBorder="1" applyAlignment="1">
      <alignment horizontal="right" vertical="center"/>
    </xf>
    <xf numFmtId="0" fontId="127" fillId="0" borderId="95" xfId="0" applyFont="1" applyBorder="1" applyAlignment="1">
      <alignment vertical="center"/>
    </xf>
    <xf numFmtId="285" fontId="129" fillId="0" borderId="106" xfId="0" applyNumberFormat="1" applyFont="1" applyFill="1" applyBorder="1" applyAlignment="1">
      <alignment horizontal="right" vertical="center"/>
    </xf>
    <xf numFmtId="285" fontId="299" fillId="53" borderId="106" xfId="0" applyNumberFormat="1" applyFont="1" applyFill="1" applyBorder="1" applyAlignment="1">
      <alignment horizontal="right" vertical="center"/>
    </xf>
    <xf numFmtId="0" fontId="303" fillId="0" borderId="95" xfId="0" applyFont="1" applyBorder="1" applyAlignment="1">
      <alignment vertical="center"/>
    </xf>
    <xf numFmtId="169" fontId="129" fillId="0" borderId="90" xfId="0" applyNumberFormat="1" applyFont="1" applyFill="1" applyBorder="1" applyAlignment="1">
      <alignment horizontal="right" vertical="center"/>
    </xf>
    <xf numFmtId="285" fontId="299" fillId="53" borderId="90" xfId="0" applyNumberFormat="1" applyFont="1" applyFill="1" applyBorder="1" applyAlignment="1">
      <alignment horizontal="right" vertical="center"/>
    </xf>
    <xf numFmtId="0" fontId="127" fillId="0" borderId="105" xfId="0" applyFont="1" applyBorder="1" applyAlignment="1">
      <alignment horizontal="center" vertical="center"/>
    </xf>
    <xf numFmtId="285" fontId="300" fillId="53" borderId="114" xfId="0" applyNumberFormat="1" applyFont="1" applyFill="1" applyBorder="1" applyAlignment="1">
      <alignment horizontal="right" vertical="center"/>
    </xf>
    <xf numFmtId="285" fontId="129" fillId="53" borderId="126" xfId="0" applyNumberFormat="1" applyFont="1" applyFill="1" applyBorder="1" applyAlignment="1">
      <alignment horizontal="right" vertical="center"/>
    </xf>
    <xf numFmtId="285" fontId="299" fillId="53" borderId="126" xfId="0" applyNumberFormat="1" applyFont="1" applyFill="1" applyBorder="1" applyAlignment="1">
      <alignment horizontal="right" vertical="center"/>
    </xf>
    <xf numFmtId="285" fontId="129" fillId="53" borderId="92" xfId="0" applyNumberFormat="1" applyFont="1" applyFill="1" applyBorder="1" applyAlignment="1">
      <alignment horizontal="right" vertical="center"/>
    </xf>
    <xf numFmtId="0" fontId="303" fillId="0" borderId="45" xfId="0" applyFont="1" applyBorder="1" applyAlignment="1">
      <alignment vertical="center"/>
    </xf>
    <xf numFmtId="0" fontId="127" fillId="0" borderId="45" xfId="0" applyFont="1" applyFill="1" applyBorder="1" applyAlignment="1">
      <alignment vertical="center"/>
    </xf>
    <xf numFmtId="0" fontId="127" fillId="0" borderId="105" xfId="0" applyFont="1" applyFill="1" applyBorder="1" applyAlignment="1">
      <alignment horizontal="center" vertical="center"/>
    </xf>
    <xf numFmtId="0" fontId="127" fillId="0" borderId="90" xfId="0" applyFont="1" applyBorder="1" applyAlignment="1">
      <alignment vertical="center"/>
    </xf>
    <xf numFmtId="0" fontId="86" fillId="0" borderId="106" xfId="0" applyFont="1" applyBorder="1" applyAlignment="1">
      <alignment horizontal="center"/>
    </xf>
    <xf numFmtId="0" fontId="79" fillId="0" borderId="0" xfId="2292" applyFont="1" applyFill="1" applyBorder="1"/>
    <xf numFmtId="0" fontId="79" fillId="0" borderId="0" xfId="21" applyFont="1" applyBorder="1"/>
    <xf numFmtId="0" fontId="79" fillId="0" borderId="0" xfId="21" applyFont="1"/>
    <xf numFmtId="0" fontId="79" fillId="0" borderId="0" xfId="21" applyFont="1" applyFill="1" applyBorder="1"/>
    <xf numFmtId="0" fontId="298" fillId="0" borderId="0" xfId="2292" applyFont="1" applyFill="1" applyBorder="1" applyAlignment="1">
      <alignment horizontal="center" vertical="center"/>
    </xf>
    <xf numFmtId="0" fontId="102" fillId="0" borderId="0" xfId="314" applyFont="1" applyAlignment="1"/>
    <xf numFmtId="0" fontId="102" fillId="0" borderId="0" xfId="314" applyFont="1" applyFill="1" applyBorder="1" applyAlignment="1"/>
    <xf numFmtId="177" fontId="86" fillId="0" borderId="0" xfId="0" applyNumberFormat="1" applyFont="1"/>
    <xf numFmtId="252" fontId="307" fillId="0" borderId="90" xfId="0" applyNumberFormat="1" applyFont="1" applyFill="1" applyBorder="1" applyAlignment="1">
      <alignment vertical="top"/>
    </xf>
    <xf numFmtId="177" fontId="280" fillId="0" borderId="114" xfId="0" applyNumberFormat="1" applyFont="1" applyFill="1" applyBorder="1"/>
    <xf numFmtId="0" fontId="280" fillId="0" borderId="114" xfId="0" applyFont="1" applyFill="1" applyBorder="1" applyAlignment="1">
      <alignment wrapText="1"/>
    </xf>
    <xf numFmtId="0" fontId="86" fillId="0" borderId="114" xfId="0" applyFont="1" applyFill="1" applyBorder="1" applyAlignment="1">
      <alignment wrapText="1"/>
    </xf>
    <xf numFmtId="177" fontId="79" fillId="0" borderId="90" xfId="0" applyNumberFormat="1" applyFont="1" applyFill="1" applyBorder="1" applyAlignment="1">
      <alignment vertical="top"/>
    </xf>
    <xf numFmtId="0" fontId="83" fillId="8" borderId="0" xfId="211" applyFont="1" applyFill="1" applyBorder="1"/>
    <xf numFmtId="0" fontId="82" fillId="8" borderId="0" xfId="211" applyFont="1" applyFill="1" applyBorder="1"/>
    <xf numFmtId="0" fontId="82" fillId="8" borderId="1" xfId="211" applyFont="1" applyFill="1" applyBorder="1"/>
    <xf numFmtId="0" fontId="79" fillId="0" borderId="0" xfId="211" applyFont="1"/>
    <xf numFmtId="171" fontId="79" fillId="0" borderId="0" xfId="17215" applyNumberFormat="1" applyFont="1" applyProtection="1"/>
    <xf numFmtId="0" fontId="311" fillId="9" borderId="0" xfId="237" applyFont="1" applyFill="1" applyProtection="1"/>
    <xf numFmtId="0" fontId="82" fillId="0" borderId="0" xfId="205" applyFont="1"/>
    <xf numFmtId="0" fontId="102" fillId="0" borderId="0" xfId="205" applyFont="1"/>
    <xf numFmtId="0" fontId="125" fillId="9" borderId="0" xfId="211" applyFont="1" applyFill="1" applyBorder="1" applyAlignment="1">
      <alignment horizontal="center"/>
    </xf>
    <xf numFmtId="0" fontId="82" fillId="9" borderId="0" xfId="205" applyFont="1" applyFill="1" applyBorder="1"/>
    <xf numFmtId="0" fontId="85" fillId="0" borderId="0" xfId="3191" applyFont="1"/>
    <xf numFmtId="193" fontId="79" fillId="0" borderId="0" xfId="208" applyNumberFormat="1" applyFont="1" applyFill="1" applyBorder="1" applyAlignment="1">
      <alignment horizontal="center" vertical="top"/>
    </xf>
    <xf numFmtId="0" fontId="79" fillId="9" borderId="0" xfId="3" applyFont="1" applyFill="1" applyBorder="1" applyAlignment="1">
      <alignment horizontal="center" wrapText="1"/>
    </xf>
    <xf numFmtId="0" fontId="298" fillId="9" borderId="0" xfId="3" applyFont="1" applyFill="1" applyBorder="1" applyAlignment="1">
      <alignment horizontal="right" wrapText="1"/>
    </xf>
    <xf numFmtId="3" fontId="79" fillId="9" borderId="0" xfId="208" applyNumberFormat="1" applyFont="1" applyFill="1" applyBorder="1" applyAlignment="1">
      <alignment horizontal="center"/>
    </xf>
    <xf numFmtId="170" fontId="83" fillId="0" borderId="0" xfId="10" applyNumberFormat="1" applyFont="1" applyFill="1" applyBorder="1" applyAlignment="1" applyProtection="1">
      <alignment horizontal="left"/>
    </xf>
    <xf numFmtId="0" fontId="100" fillId="0" borderId="0" xfId="3191" applyFont="1"/>
    <xf numFmtId="0" fontId="82" fillId="0" borderId="0" xfId="15" applyFont="1" applyFill="1" applyBorder="1" applyProtection="1"/>
    <xf numFmtId="0" fontId="85" fillId="0" borderId="0" xfId="41898" applyFont="1" applyBorder="1" applyAlignment="1"/>
    <xf numFmtId="171" fontId="79" fillId="5" borderId="156" xfId="211" applyNumberFormat="1" applyFont="1" applyFill="1" applyBorder="1" applyAlignment="1" applyProtection="1">
      <alignment horizontal="center"/>
      <protection locked="0"/>
    </xf>
    <xf numFmtId="170" fontId="79" fillId="5" borderId="156" xfId="211" applyNumberFormat="1" applyFont="1" applyFill="1" applyBorder="1" applyAlignment="1" applyProtection="1">
      <alignment horizontal="center"/>
      <protection locked="0"/>
    </xf>
    <xf numFmtId="0" fontId="79" fillId="54" borderId="156" xfId="211" applyFont="1" applyFill="1" applyBorder="1" applyAlignment="1">
      <alignment horizontal="center"/>
    </xf>
    <xf numFmtId="0" fontId="97" fillId="0" borderId="0" xfId="41909" applyNumberFormat="1" applyBorder="1" applyProtection="1"/>
    <xf numFmtId="0" fontId="101" fillId="0" borderId="11" xfId="3191" applyFont="1" applyBorder="1"/>
    <xf numFmtId="0" fontId="312" fillId="9" borderId="14" xfId="41909" applyFont="1" applyFill="1" applyBorder="1" applyProtection="1"/>
    <xf numFmtId="0" fontId="101" fillId="9" borderId="11" xfId="41909" applyFont="1" applyFill="1" applyBorder="1" applyProtection="1"/>
    <xf numFmtId="0" fontId="312" fillId="9" borderId="14" xfId="3191" applyFont="1" applyFill="1" applyBorder="1" applyAlignment="1">
      <alignment horizontal="left"/>
    </xf>
    <xf numFmtId="0" fontId="312" fillId="9" borderId="28" xfId="3191" applyFont="1" applyFill="1" applyBorder="1" applyAlignment="1">
      <alignment horizontal="left"/>
    </xf>
    <xf numFmtId="0" fontId="328" fillId="0" borderId="0" xfId="41911"/>
    <xf numFmtId="0" fontId="328" fillId="0" borderId="156" xfId="41911" applyBorder="1" applyAlignment="1">
      <alignment horizontal="center" vertical="top" wrapText="1"/>
    </xf>
    <xf numFmtId="0" fontId="328" fillId="0" borderId="156" xfId="41911" applyBorder="1" applyAlignment="1">
      <alignment horizontal="left" vertical="top" wrapText="1"/>
    </xf>
    <xf numFmtId="0" fontId="329" fillId="0" borderId="156" xfId="41911" applyFont="1" applyBorder="1" applyAlignment="1">
      <alignment horizontal="left" vertical="top" wrapText="1"/>
    </xf>
    <xf numFmtId="0" fontId="329" fillId="0" borderId="0" xfId="41911" applyFont="1"/>
    <xf numFmtId="0" fontId="329" fillId="0" borderId="45" xfId="41911" applyFont="1" applyFill="1" applyBorder="1" applyAlignment="1">
      <alignment horizontal="left" vertical="top" wrapText="1"/>
    </xf>
    <xf numFmtId="0" fontId="70" fillId="0" borderId="156" xfId="41911" applyFont="1" applyBorder="1" applyAlignment="1">
      <alignment horizontal="left" vertical="top" wrapText="1"/>
    </xf>
    <xf numFmtId="0" fontId="70" fillId="0" borderId="156" xfId="41911" applyFont="1" applyBorder="1" applyAlignment="1">
      <alignment horizontal="center" vertical="top" wrapText="1"/>
    </xf>
    <xf numFmtId="0" fontId="70" fillId="0" borderId="156" xfId="41911" applyFont="1" applyFill="1" applyBorder="1" applyAlignment="1">
      <alignment horizontal="left" vertical="top" wrapText="1"/>
    </xf>
    <xf numFmtId="0" fontId="328" fillId="0" borderId="0" xfId="41911" applyAlignment="1">
      <alignment horizontal="center"/>
    </xf>
    <xf numFmtId="0" fontId="86" fillId="0" borderId="157" xfId="0" applyFont="1" applyFill="1" applyBorder="1"/>
    <xf numFmtId="252" fontId="102" fillId="0" borderId="143" xfId="0" applyNumberFormat="1" applyFont="1" applyFill="1" applyBorder="1" applyAlignment="1">
      <alignment vertical="top"/>
    </xf>
    <xf numFmtId="0" fontId="86" fillId="7" borderId="45" xfId="0" applyFont="1" applyFill="1" applyBorder="1" applyAlignment="1">
      <alignment horizontal="center"/>
    </xf>
    <xf numFmtId="0" fontId="86" fillId="7" borderId="96" xfId="0" applyFont="1" applyFill="1" applyBorder="1" applyAlignment="1">
      <alignment horizontal="center"/>
    </xf>
    <xf numFmtId="0" fontId="86" fillId="7" borderId="0" xfId="0" applyFont="1" applyFill="1" applyBorder="1" applyAlignment="1">
      <alignment horizontal="center"/>
    </xf>
    <xf numFmtId="0" fontId="86" fillId="7" borderId="58" xfId="0" applyFont="1" applyFill="1" applyBorder="1" applyAlignment="1">
      <alignment horizontal="center"/>
    </xf>
    <xf numFmtId="0" fontId="86" fillId="7" borderId="92" xfId="0" applyFont="1" applyFill="1" applyBorder="1" applyAlignment="1">
      <alignment horizontal="center" wrapText="1"/>
    </xf>
    <xf numFmtId="169" fontId="280" fillId="7" borderId="114" xfId="0" applyNumberFormat="1" applyFont="1" applyFill="1" applyBorder="1"/>
    <xf numFmtId="0" fontId="86" fillId="0" borderId="156" xfId="0" applyFont="1" applyFill="1" applyBorder="1"/>
    <xf numFmtId="177" fontId="86" fillId="7" borderId="107" xfId="0" applyNumberFormat="1" applyFont="1" applyFill="1" applyBorder="1" applyAlignment="1">
      <alignment horizontal="center"/>
    </xf>
    <xf numFmtId="177" fontId="86" fillId="7" borderId="107" xfId="0" applyNumberFormat="1" applyFont="1" applyFill="1" applyBorder="1" applyAlignment="1">
      <alignment horizontal="centerContinuous"/>
    </xf>
    <xf numFmtId="0" fontId="86" fillId="7" borderId="90" xfId="0" applyFont="1" applyFill="1" applyBorder="1" applyAlignment="1">
      <alignment horizontal="center"/>
    </xf>
    <xf numFmtId="0" fontId="86" fillId="7" borderId="87" xfId="0" applyFont="1" applyFill="1" applyBorder="1" applyAlignment="1">
      <alignment horizontal="center"/>
    </xf>
    <xf numFmtId="0" fontId="86" fillId="7" borderId="92" xfId="0" applyFont="1" applyFill="1" applyBorder="1" applyAlignment="1">
      <alignment horizontal="center"/>
    </xf>
    <xf numFmtId="177" fontId="86" fillId="7" borderId="92" xfId="0" applyNumberFormat="1" applyFont="1" applyFill="1" applyBorder="1" applyAlignment="1">
      <alignment horizontal="center" wrapText="1"/>
    </xf>
    <xf numFmtId="169" fontId="79" fillId="9" borderId="105" xfId="0" applyNumberFormat="1" applyFont="1" applyFill="1" applyBorder="1" applyAlignment="1">
      <alignment vertical="top"/>
    </xf>
    <xf numFmtId="169" fontId="79" fillId="9" borderId="114" xfId="0" applyNumberFormat="1" applyFont="1" applyFill="1" applyBorder="1" applyAlignment="1">
      <alignment vertical="top"/>
    </xf>
    <xf numFmtId="169" fontId="102" fillId="9" borderId="114" xfId="0" applyNumberFormat="1" applyFont="1" applyFill="1" applyBorder="1" applyAlignment="1">
      <alignment vertical="top"/>
    </xf>
    <xf numFmtId="285" fontId="129" fillId="9" borderId="106" xfId="0" applyNumberFormat="1" applyFont="1" applyFill="1" applyBorder="1" applyAlignment="1">
      <alignment horizontal="right" vertical="center"/>
    </xf>
    <xf numFmtId="169" fontId="129" fillId="9" borderId="90" xfId="0" applyNumberFormat="1" applyFont="1" applyFill="1" applyBorder="1" applyAlignment="1">
      <alignment horizontal="right" vertical="center"/>
    </xf>
    <xf numFmtId="171" fontId="79" fillId="0" borderId="0" xfId="17215" applyNumberFormat="1" applyFont="1" applyFill="1" applyBorder="1" applyProtection="1"/>
    <xf numFmtId="252" fontId="306" fillId="0" borderId="95" xfId="0" applyNumberFormat="1" applyFont="1" applyFill="1" applyBorder="1" applyAlignment="1">
      <alignment vertical="top"/>
    </xf>
    <xf numFmtId="177" fontId="79" fillId="0" borderId="95" xfId="0" applyNumberFormat="1" applyFont="1" applyFill="1" applyBorder="1" applyAlignment="1">
      <alignment vertical="top"/>
    </xf>
    <xf numFmtId="252" fontId="307" fillId="0" borderId="156" xfId="0" applyNumberFormat="1" applyFont="1" applyFill="1" applyBorder="1" applyAlignment="1">
      <alignment vertical="top"/>
    </xf>
    <xf numFmtId="0" fontId="298" fillId="0" borderId="14" xfId="3" applyFont="1" applyFill="1" applyBorder="1" applyAlignment="1">
      <alignment horizontal="center" wrapText="1"/>
    </xf>
    <xf numFmtId="0" fontId="79" fillId="0" borderId="11" xfId="3" applyFont="1" applyFill="1" applyBorder="1" applyAlignment="1">
      <alignment wrapText="1"/>
    </xf>
    <xf numFmtId="0" fontId="79" fillId="0" borderId="34" xfId="3" applyFont="1" applyFill="1" applyBorder="1" applyAlignment="1">
      <alignment wrapText="1"/>
    </xf>
    <xf numFmtId="0" fontId="79" fillId="0" borderId="14" xfId="3" applyFont="1" applyFill="1" applyBorder="1" applyAlignment="1">
      <alignment wrapText="1"/>
    </xf>
    <xf numFmtId="0" fontId="79" fillId="9" borderId="14" xfId="3" applyFont="1" applyFill="1" applyBorder="1" applyAlignment="1">
      <alignment wrapText="1"/>
    </xf>
    <xf numFmtId="0" fontId="79" fillId="9" borderId="34" xfId="3" applyFont="1" applyFill="1" applyBorder="1" applyAlignment="1">
      <alignment wrapText="1"/>
    </xf>
    <xf numFmtId="171" fontId="82" fillId="0" borderId="0" xfId="15535" applyNumberFormat="1" applyFont="1" applyProtection="1"/>
    <xf numFmtId="171" fontId="82" fillId="0" borderId="0" xfId="15535" applyNumberFormat="1" applyFont="1" applyAlignment="1" applyProtection="1">
      <alignment horizontal="left"/>
    </xf>
    <xf numFmtId="0" fontId="82" fillId="0" borderId="0" xfId="15535" applyFont="1" applyAlignment="1" applyProtection="1"/>
    <xf numFmtId="171" fontId="128" fillId="0" borderId="0" xfId="15535" applyNumberFormat="1" applyFont="1" applyAlignment="1" applyProtection="1"/>
    <xf numFmtId="2" fontId="128" fillId="0" borderId="0" xfId="15535" applyNumberFormat="1" applyFont="1" applyAlignment="1" applyProtection="1"/>
    <xf numFmtId="171" fontId="278" fillId="0" borderId="0" xfId="15535" applyNumberFormat="1" applyFont="1" applyProtection="1"/>
    <xf numFmtId="0" fontId="122" fillId="0" borderId="0" xfId="15535" applyFont="1" applyProtection="1"/>
    <xf numFmtId="327" fontId="79" fillId="0" borderId="90" xfId="15539" applyNumberFormat="1" applyFont="1" applyFill="1" applyBorder="1" applyAlignment="1" applyProtection="1">
      <alignment vertical="top" wrapText="1"/>
    </xf>
    <xf numFmtId="327" fontId="79" fillId="0" borderId="45" xfId="15539" applyNumberFormat="1" applyFont="1" applyFill="1" applyBorder="1" applyAlignment="1" applyProtection="1">
      <alignment vertical="top" wrapText="1"/>
    </xf>
    <xf numFmtId="0" fontId="79" fillId="0" borderId="16" xfId="3191" applyFont="1" applyFill="1" applyBorder="1"/>
    <xf numFmtId="0" fontId="79" fillId="0" borderId="0" xfId="3191" applyFont="1" applyFill="1" applyBorder="1"/>
    <xf numFmtId="0" fontId="312" fillId="9" borderId="178" xfId="41909" applyFont="1" applyFill="1" applyBorder="1" applyProtection="1"/>
    <xf numFmtId="0" fontId="102" fillId="0" borderId="0" xfId="0" applyFont="1"/>
    <xf numFmtId="0" fontId="101" fillId="0" borderId="0" xfId="41951" applyFont="1" applyFill="1" applyBorder="1" applyAlignment="1" applyProtection="1">
      <alignment horizontal="left"/>
    </xf>
    <xf numFmtId="0" fontId="79" fillId="0" borderId="0" xfId="41951" applyFont="1"/>
    <xf numFmtId="0" fontId="100" fillId="0" borderId="0" xfId="41951" applyFont="1" applyAlignment="1">
      <alignment horizontal="left"/>
    </xf>
    <xf numFmtId="172" fontId="86" fillId="0" borderId="114" xfId="41951" applyNumberFormat="1" applyFont="1" applyBorder="1"/>
    <xf numFmtId="0" fontId="100" fillId="0" borderId="0" xfId="41951" applyFont="1"/>
    <xf numFmtId="0" fontId="296" fillId="0" borderId="0" xfId="41951" applyFont="1" applyFill="1" applyBorder="1" applyAlignment="1" applyProtection="1">
      <alignment horizontal="left"/>
    </xf>
    <xf numFmtId="0" fontId="325" fillId="0" borderId="0" xfId="41951" applyFont="1"/>
    <xf numFmtId="0" fontId="326" fillId="0" borderId="0" xfId="41951" applyFont="1"/>
    <xf numFmtId="187" fontId="128" fillId="0" borderId="0" xfId="15539" applyNumberFormat="1" applyFont="1" applyAlignment="1" applyProtection="1">
      <alignment horizontal="center"/>
    </xf>
    <xf numFmtId="0" fontId="79" fillId="0" borderId="0" xfId="330" applyFont="1" applyFill="1" applyBorder="1" applyProtection="1"/>
    <xf numFmtId="0" fontId="102" fillId="112" borderId="26" xfId="330" applyFont="1" applyFill="1" applyBorder="1" applyAlignment="1" applyProtection="1">
      <alignment vertical="center"/>
    </xf>
    <xf numFmtId="0" fontId="102" fillId="112" borderId="25" xfId="330" applyFont="1" applyFill="1" applyBorder="1" applyAlignment="1" applyProtection="1">
      <alignment vertical="center"/>
    </xf>
    <xf numFmtId="0" fontId="102" fillId="112" borderId="27" xfId="330" applyFont="1" applyFill="1" applyBorder="1" applyAlignment="1" applyProtection="1">
      <alignment vertical="center"/>
    </xf>
    <xf numFmtId="0" fontId="102" fillId="111" borderId="27" xfId="330" applyFont="1" applyFill="1" applyBorder="1" applyAlignment="1" applyProtection="1">
      <alignment horizontal="center" vertical="center" wrapText="1"/>
    </xf>
    <xf numFmtId="0" fontId="79" fillId="0" borderId="0" xfId="3191" applyFont="1"/>
    <xf numFmtId="0" fontId="79" fillId="0" borderId="0" xfId="330" applyFont="1" applyProtection="1"/>
    <xf numFmtId="0" fontId="102" fillId="0" borderId="16" xfId="330" applyFont="1" applyFill="1" applyBorder="1" applyAlignment="1" applyProtection="1"/>
    <xf numFmtId="0" fontId="102" fillId="0" borderId="87" xfId="330" applyFont="1" applyFill="1" applyBorder="1" applyAlignment="1" applyProtection="1">
      <alignment vertical="center"/>
    </xf>
    <xf numFmtId="0" fontId="102" fillId="0" borderId="96" xfId="330" applyFont="1" applyFill="1" applyBorder="1" applyAlignment="1" applyProtection="1">
      <alignment vertical="center"/>
    </xf>
    <xf numFmtId="0" fontId="102" fillId="0" borderId="94" xfId="330" applyFont="1" applyBorder="1" applyAlignment="1" applyProtection="1">
      <alignment horizontal="center" textRotation="90" wrapText="1"/>
    </xf>
    <xf numFmtId="0" fontId="102" fillId="0" borderId="0" xfId="330" applyFont="1" applyFill="1" applyBorder="1" applyAlignment="1" applyProtection="1">
      <alignment vertical="center"/>
    </xf>
    <xf numFmtId="0" fontId="102" fillId="0" borderId="0" xfId="330" applyFont="1" applyFill="1" applyBorder="1" applyAlignment="1" applyProtection="1">
      <alignment horizontal="center" vertical="center" textRotation="90" wrapText="1"/>
    </xf>
    <xf numFmtId="0" fontId="102" fillId="0" borderId="40" xfId="330" applyFont="1" applyBorder="1" applyAlignment="1" applyProtection="1">
      <alignment horizontal="center" textRotation="90" wrapText="1"/>
    </xf>
    <xf numFmtId="0" fontId="102" fillId="0" borderId="45" xfId="330" applyFont="1" applyBorder="1" applyAlignment="1" applyProtection="1">
      <alignment horizontal="center" textRotation="90" wrapText="1"/>
    </xf>
    <xf numFmtId="0" fontId="102" fillId="0" borderId="95" xfId="330" applyFont="1" applyBorder="1" applyAlignment="1" applyProtection="1">
      <alignment horizontal="center" textRotation="90" wrapText="1"/>
    </xf>
    <xf numFmtId="0" fontId="102" fillId="0" borderId="58" xfId="330" applyFont="1" applyBorder="1" applyAlignment="1" applyProtection="1">
      <alignment horizontal="center" textRotation="90" wrapText="1"/>
    </xf>
    <xf numFmtId="0" fontId="102" fillId="0" borderId="92" xfId="330" applyFont="1" applyFill="1" applyBorder="1" applyAlignment="1" applyProtection="1">
      <alignment horizontal="center" textRotation="90" wrapText="1"/>
    </xf>
    <xf numFmtId="0" fontId="102" fillId="0" borderId="58" xfId="330" applyFont="1" applyFill="1" applyBorder="1" applyAlignment="1" applyProtection="1">
      <alignment horizontal="center" textRotation="90" wrapText="1"/>
    </xf>
    <xf numFmtId="0" fontId="102" fillId="0" borderId="45" xfId="330" applyFont="1" applyFill="1" applyBorder="1" applyAlignment="1" applyProtection="1">
      <alignment horizontal="center" textRotation="90" wrapText="1"/>
    </xf>
    <xf numFmtId="0" fontId="102" fillId="0" borderId="95" xfId="330" applyFont="1" applyFill="1" applyBorder="1" applyAlignment="1" applyProtection="1">
      <alignment horizontal="center" textRotation="90" wrapText="1"/>
    </xf>
    <xf numFmtId="0" fontId="102" fillId="0" borderId="46" xfId="330" applyFont="1" applyBorder="1" applyAlignment="1" applyProtection="1">
      <alignment horizontal="center" textRotation="90" wrapText="1"/>
    </xf>
    <xf numFmtId="0" fontId="102" fillId="0" borderId="174" xfId="330" applyFont="1" applyFill="1" applyBorder="1" applyAlignment="1" applyProtection="1">
      <alignment horizontal="center" textRotation="90" wrapText="1"/>
    </xf>
    <xf numFmtId="0" fontId="102" fillId="0" borderId="42" xfId="330" applyFont="1" applyFill="1" applyBorder="1" applyAlignment="1" applyProtection="1">
      <alignment horizontal="center" textRotation="90" wrapText="1"/>
    </xf>
    <xf numFmtId="0" fontId="102" fillId="0" borderId="70" xfId="330" applyFont="1" applyFill="1" applyBorder="1" applyAlignment="1" applyProtection="1">
      <alignment horizontal="center" textRotation="90" wrapText="1"/>
    </xf>
    <xf numFmtId="0" fontId="102" fillId="0" borderId="0" xfId="330" applyFont="1" applyAlignment="1" applyProtection="1">
      <alignment textRotation="90" wrapText="1"/>
    </xf>
    <xf numFmtId="0" fontId="101" fillId="0" borderId="16" xfId="330" applyFont="1" applyBorder="1" applyAlignment="1" applyProtection="1">
      <alignment horizontal="center"/>
    </xf>
    <xf numFmtId="0" fontId="79" fillId="0" borderId="0" xfId="330" applyFont="1" applyBorder="1" applyProtection="1"/>
    <xf numFmtId="0" fontId="102" fillId="0" borderId="116" xfId="330" applyFont="1" applyBorder="1" applyAlignment="1" applyProtection="1">
      <alignment horizontal="center"/>
    </xf>
    <xf numFmtId="0" fontId="102" fillId="0" borderId="44" xfId="330" applyFont="1" applyBorder="1" applyAlignment="1" applyProtection="1">
      <alignment horizontal="center"/>
    </xf>
    <xf numFmtId="0" fontId="102" fillId="0" borderId="97" xfId="330" applyFont="1" applyBorder="1" applyAlignment="1" applyProtection="1">
      <alignment horizontal="center"/>
    </xf>
    <xf numFmtId="0" fontId="102" fillId="0" borderId="35" xfId="330" applyFont="1" applyBorder="1" applyAlignment="1" applyProtection="1">
      <alignment horizontal="center"/>
    </xf>
    <xf numFmtId="0" fontId="102" fillId="0" borderId="148" xfId="330" applyFont="1" applyBorder="1" applyAlignment="1" applyProtection="1">
      <alignment horizontal="center"/>
    </xf>
    <xf numFmtId="0" fontId="102" fillId="0" borderId="25" xfId="330" applyFont="1" applyBorder="1" applyAlignment="1" applyProtection="1">
      <alignment horizontal="center"/>
    </xf>
    <xf numFmtId="0" fontId="102" fillId="0" borderId="41" xfId="330" applyFont="1" applyBorder="1" applyAlignment="1" applyProtection="1">
      <alignment horizontal="center"/>
    </xf>
    <xf numFmtId="0" fontId="102" fillId="0" borderId="44" xfId="330" applyFont="1" applyFill="1" applyBorder="1" applyAlignment="1" applyProtection="1">
      <alignment horizontal="center"/>
    </xf>
    <xf numFmtId="0" fontId="102" fillId="0" borderId="27" xfId="330" applyFont="1" applyBorder="1" applyAlignment="1" applyProtection="1">
      <alignment horizontal="center"/>
    </xf>
    <xf numFmtId="0" fontId="102" fillId="0" borderId="27" xfId="330" applyFont="1" applyFill="1" applyBorder="1" applyAlignment="1" applyProtection="1">
      <alignment horizontal="center"/>
    </xf>
    <xf numFmtId="0" fontId="102" fillId="0" borderId="35" xfId="330" applyFont="1" applyFill="1" applyBorder="1" applyAlignment="1" applyProtection="1">
      <alignment horizontal="center"/>
    </xf>
    <xf numFmtId="0" fontId="79" fillId="0" borderId="0" xfId="3191" applyFont="1" applyBorder="1"/>
    <xf numFmtId="0" fontId="102" fillId="0" borderId="16" xfId="330" applyFont="1" applyBorder="1" applyProtection="1"/>
    <xf numFmtId="0" fontId="102" fillId="0" borderId="0" xfId="330" applyFont="1" applyBorder="1" applyProtection="1"/>
    <xf numFmtId="0" fontId="79" fillId="0" borderId="170" xfId="330" applyFont="1" applyFill="1" applyBorder="1" applyProtection="1"/>
    <xf numFmtId="0" fontId="79" fillId="0" borderId="170" xfId="330" applyFont="1" applyFill="1" applyBorder="1" applyAlignment="1" applyProtection="1">
      <alignment horizontal="center"/>
    </xf>
    <xf numFmtId="0" fontId="79" fillId="0" borderId="0" xfId="330" applyFont="1" applyFill="1" applyBorder="1" applyAlignment="1" applyProtection="1">
      <alignment horizontal="center"/>
    </xf>
    <xf numFmtId="177" fontId="79" fillId="7" borderId="170" xfId="330" applyNumberFormat="1" applyFont="1" applyFill="1" applyBorder="1" applyProtection="1"/>
    <xf numFmtId="177" fontId="102" fillId="7" borderId="163" xfId="330" applyNumberFormat="1" applyFont="1" applyFill="1" applyBorder="1" applyProtection="1"/>
    <xf numFmtId="177" fontId="79" fillId="7" borderId="169" xfId="330" applyNumberFormat="1" applyFont="1" applyFill="1" applyBorder="1" applyProtection="1"/>
    <xf numFmtId="0" fontId="122" fillId="0" borderId="170" xfId="330" applyFont="1" applyFill="1" applyBorder="1" applyAlignment="1" applyProtection="1">
      <alignment horizontal="center"/>
    </xf>
    <xf numFmtId="0" fontId="122" fillId="0" borderId="0" xfId="330" applyFont="1" applyFill="1" applyBorder="1" applyAlignment="1" applyProtection="1">
      <alignment horizontal="center"/>
    </xf>
    <xf numFmtId="0" fontId="79" fillId="0" borderId="170" xfId="3191" applyFont="1" applyFill="1" applyBorder="1"/>
    <xf numFmtId="0" fontId="306" fillId="0" borderId="170" xfId="3191" quotePrefix="1" applyFont="1" applyFill="1" applyBorder="1"/>
    <xf numFmtId="177" fontId="79" fillId="0" borderId="0" xfId="3191" applyNumberFormat="1" applyFont="1" applyFill="1" applyBorder="1"/>
    <xf numFmtId="177" fontId="102" fillId="0" borderId="0" xfId="3191" applyNumberFormat="1" applyFont="1" applyFill="1" applyBorder="1"/>
    <xf numFmtId="0" fontId="79" fillId="0" borderId="0" xfId="3191" applyFont="1" applyFill="1"/>
    <xf numFmtId="177" fontId="79" fillId="0" borderId="0" xfId="3191" applyNumberFormat="1" applyFont="1" applyBorder="1"/>
    <xf numFmtId="177" fontId="102" fillId="0" borderId="0" xfId="3191" applyNumberFormat="1" applyFont="1" applyBorder="1"/>
    <xf numFmtId="0" fontId="102" fillId="7" borderId="143" xfId="330" applyFont="1" applyFill="1" applyBorder="1" applyProtection="1"/>
    <xf numFmtId="0" fontId="79" fillId="7" borderId="169" xfId="330" applyFont="1" applyFill="1" applyBorder="1" applyAlignment="1" applyProtection="1">
      <alignment horizontal="center"/>
    </xf>
    <xf numFmtId="177" fontId="102" fillId="7" borderId="170" xfId="330" applyNumberFormat="1" applyFont="1" applyFill="1" applyBorder="1" applyProtection="1"/>
    <xf numFmtId="0" fontId="131" fillId="0" borderId="0" xfId="330" applyFont="1" applyFill="1" applyBorder="1" applyProtection="1"/>
    <xf numFmtId="177" fontId="102" fillId="0" borderId="0" xfId="330" applyNumberFormat="1" applyFont="1" applyFill="1" applyBorder="1" applyProtection="1"/>
    <xf numFmtId="177" fontId="79" fillId="7" borderId="170" xfId="3191" applyNumberFormat="1" applyFont="1" applyFill="1" applyBorder="1"/>
    <xf numFmtId="0" fontId="79" fillId="0" borderId="171" xfId="3191" applyFont="1" applyFill="1" applyBorder="1"/>
    <xf numFmtId="0" fontId="79" fillId="0" borderId="171" xfId="330" applyFont="1" applyFill="1" applyBorder="1" applyAlignment="1" applyProtection="1">
      <alignment horizontal="center"/>
    </xf>
    <xf numFmtId="0" fontId="102" fillId="7" borderId="143" xfId="3191" applyFont="1" applyFill="1" applyBorder="1"/>
    <xf numFmtId="0" fontId="79" fillId="0" borderId="16" xfId="3191" applyFont="1" applyBorder="1"/>
    <xf numFmtId="0" fontId="102" fillId="0" borderId="16" xfId="330" applyFont="1" applyBorder="1" applyAlignment="1" applyProtection="1">
      <alignment horizontal="left"/>
    </xf>
    <xf numFmtId="0" fontId="79" fillId="0" borderId="170" xfId="3191" applyFont="1" applyFill="1" applyBorder="1" applyAlignment="1">
      <alignment horizontal="center"/>
    </xf>
    <xf numFmtId="0" fontId="79" fillId="0" borderId="0" xfId="3191" applyFont="1" applyFill="1" applyBorder="1" applyAlignment="1">
      <alignment horizontal="center"/>
    </xf>
    <xf numFmtId="0" fontId="122" fillId="0" borderId="170" xfId="3191" applyFont="1" applyFill="1" applyBorder="1"/>
    <xf numFmtId="0" fontId="122" fillId="0" borderId="0" xfId="3191" applyFont="1" applyFill="1" applyBorder="1"/>
    <xf numFmtId="0" fontId="122" fillId="0" borderId="170" xfId="3191" applyFont="1" applyFill="1" applyBorder="1" applyAlignment="1">
      <alignment wrapText="1"/>
    </xf>
    <xf numFmtId="0" fontId="122" fillId="0" borderId="0" xfId="3191" applyFont="1" applyFill="1" applyBorder="1" applyAlignment="1">
      <alignment wrapText="1"/>
    </xf>
    <xf numFmtId="177" fontId="79" fillId="0" borderId="0" xfId="3191" applyNumberFormat="1" applyFont="1"/>
    <xf numFmtId="177" fontId="102" fillId="0" borderId="0" xfId="3191" applyNumberFormat="1" applyFont="1"/>
    <xf numFmtId="0" fontId="310" fillId="0" borderId="0" xfId="330" applyFont="1" applyBorder="1" applyProtection="1"/>
    <xf numFmtId="0" fontId="79" fillId="7" borderId="169" xfId="330" applyFont="1" applyFill="1" applyBorder="1" applyProtection="1"/>
    <xf numFmtId="177" fontId="102" fillId="7" borderId="143" xfId="330" applyNumberFormat="1" applyFont="1" applyFill="1" applyBorder="1" applyProtection="1"/>
    <xf numFmtId="177" fontId="102" fillId="7" borderId="169" xfId="330" applyNumberFormat="1" applyFont="1" applyFill="1" applyBorder="1" applyProtection="1"/>
    <xf numFmtId="0" fontId="79" fillId="0" borderId="16" xfId="330" applyFont="1" applyBorder="1" applyProtection="1"/>
    <xf numFmtId="0" fontId="310" fillId="0" borderId="16" xfId="330" applyFont="1" applyBorder="1" applyProtection="1"/>
    <xf numFmtId="0" fontId="310" fillId="7" borderId="143" xfId="330" applyFont="1" applyFill="1" applyBorder="1" applyProtection="1"/>
    <xf numFmtId="0" fontId="79" fillId="7" borderId="169" xfId="3191" applyFont="1" applyFill="1" applyBorder="1"/>
    <xf numFmtId="0" fontId="79" fillId="0" borderId="16" xfId="330" applyFont="1" applyFill="1" applyBorder="1" applyProtection="1"/>
    <xf numFmtId="0" fontId="333" fillId="0" borderId="115" xfId="3191" applyFont="1" applyBorder="1"/>
    <xf numFmtId="0" fontId="333" fillId="0" borderId="115" xfId="3191" applyFont="1" applyFill="1" applyBorder="1"/>
    <xf numFmtId="0" fontId="333" fillId="0" borderId="0" xfId="3191" applyFont="1"/>
    <xf numFmtId="0" fontId="131" fillId="0" borderId="0" xfId="330" applyFont="1" applyFill="1" applyBorder="1" applyAlignment="1" applyProtection="1">
      <alignment horizontal="left" vertical="center"/>
    </xf>
    <xf numFmtId="0" fontId="102" fillId="0" borderId="41" xfId="330" applyFont="1" applyBorder="1" applyAlignment="1" applyProtection="1">
      <alignment horizontal="center" textRotation="90" wrapText="1"/>
    </xf>
    <xf numFmtId="0" fontId="102" fillId="0" borderId="42" xfId="330" applyFont="1" applyBorder="1" applyAlignment="1" applyProtection="1">
      <alignment horizontal="center" textRotation="90" wrapText="1"/>
    </xf>
    <xf numFmtId="0" fontId="102" fillId="0" borderId="70" xfId="330" applyFont="1" applyBorder="1" applyAlignment="1" applyProtection="1">
      <alignment horizontal="center" textRotation="90" wrapText="1"/>
    </xf>
    <xf numFmtId="0" fontId="102" fillId="0" borderId="174" xfId="330" applyFont="1" applyBorder="1" applyAlignment="1" applyProtection="1">
      <alignment horizontal="center" textRotation="90" wrapText="1"/>
    </xf>
    <xf numFmtId="0" fontId="79" fillId="0" borderId="15" xfId="3191" applyFont="1" applyBorder="1"/>
    <xf numFmtId="177" fontId="102" fillId="7" borderId="163" xfId="3191" applyNumberFormat="1" applyFont="1" applyFill="1" applyBorder="1"/>
    <xf numFmtId="177" fontId="79" fillId="14" borderId="170" xfId="330" applyNumberFormat="1" applyFont="1" applyFill="1" applyBorder="1" applyProtection="1"/>
    <xf numFmtId="0" fontId="79" fillId="0" borderId="171" xfId="21" applyFont="1" applyBorder="1"/>
    <xf numFmtId="0" fontId="79" fillId="0" borderId="0" xfId="3836" applyFont="1"/>
    <xf numFmtId="0" fontId="102" fillId="0" borderId="0" xfId="3836" applyFont="1"/>
    <xf numFmtId="0" fontId="102" fillId="0" borderId="0" xfId="3836" applyFont="1" applyFill="1" applyBorder="1"/>
    <xf numFmtId="0" fontId="79" fillId="0" borderId="0" xfId="3836" applyFont="1" applyBorder="1"/>
    <xf numFmtId="0" fontId="102" fillId="0" borderId="0" xfId="3836" applyFont="1" applyBorder="1"/>
    <xf numFmtId="0" fontId="79" fillId="0" borderId="0" xfId="3836" applyFont="1" applyFill="1" applyBorder="1"/>
    <xf numFmtId="0" fontId="102" fillId="0" borderId="170" xfId="3836" applyFont="1" applyBorder="1" applyAlignment="1"/>
    <xf numFmtId="0" fontId="102" fillId="0" borderId="0" xfId="3836" applyFont="1" applyFill="1" applyBorder="1" applyAlignment="1"/>
    <xf numFmtId="0" fontId="79" fillId="0" borderId="16" xfId="3836" applyFont="1" applyFill="1" applyBorder="1" applyAlignment="1"/>
    <xf numFmtId="0" fontId="102" fillId="0" borderId="0" xfId="3836" applyNumberFormat="1" applyFont="1" applyFill="1" applyBorder="1" applyAlignment="1"/>
    <xf numFmtId="0" fontId="79" fillId="0" borderId="16" xfId="3836" applyFont="1" applyFill="1" applyBorder="1"/>
    <xf numFmtId="0" fontId="102" fillId="0" borderId="0" xfId="3836" applyFont="1" applyBorder="1" applyAlignment="1"/>
    <xf numFmtId="0" fontId="79" fillId="0" borderId="0" xfId="3836" applyNumberFormat="1" applyFont="1" applyBorder="1"/>
    <xf numFmtId="0" fontId="102" fillId="7" borderId="170" xfId="3836" applyNumberFormat="1" applyFont="1" applyFill="1" applyBorder="1" applyAlignment="1"/>
    <xf numFmtId="0" fontId="79" fillId="0" borderId="45" xfId="3836" applyFont="1" applyBorder="1" applyAlignment="1">
      <alignment wrapText="1"/>
    </xf>
    <xf numFmtId="0" fontId="79" fillId="0" borderId="0" xfId="3836" applyFont="1" applyFill="1" applyBorder="1" applyAlignment="1">
      <alignment wrapText="1"/>
    </xf>
    <xf numFmtId="0" fontId="102" fillId="0" borderId="45" xfId="3836" applyFont="1" applyBorder="1" applyAlignment="1"/>
    <xf numFmtId="0" fontId="102" fillId="7" borderId="170" xfId="3836" applyFont="1" applyFill="1" applyBorder="1" applyAlignment="1">
      <alignment horizontal="right" wrapText="1"/>
    </xf>
    <xf numFmtId="0" fontId="102" fillId="0" borderId="0" xfId="3836" applyFont="1" applyFill="1" applyBorder="1" applyAlignment="1">
      <alignment horizontal="right" wrapText="1"/>
    </xf>
    <xf numFmtId="0" fontId="102" fillId="54" borderId="170" xfId="3836" applyFont="1" applyFill="1" applyBorder="1" applyAlignment="1">
      <alignment horizontal="right" wrapText="1"/>
    </xf>
    <xf numFmtId="0" fontId="79" fillId="0" borderId="45" xfId="3836" applyFont="1" applyBorder="1"/>
    <xf numFmtId="0" fontId="102" fillId="0" borderId="170" xfId="3836" applyFont="1" applyBorder="1" applyAlignment="1">
      <alignment wrapText="1"/>
    </xf>
    <xf numFmtId="0" fontId="102" fillId="0" borderId="0" xfId="3836" applyFont="1" applyFill="1" applyBorder="1" applyAlignment="1">
      <alignment wrapText="1"/>
    </xf>
    <xf numFmtId="0" fontId="79" fillId="0" borderId="0" xfId="3836" applyFont="1" applyFill="1"/>
    <xf numFmtId="181" fontId="79" fillId="0" borderId="0" xfId="3836" applyNumberFormat="1" applyFont="1" applyFill="1" applyBorder="1"/>
    <xf numFmtId="0" fontId="102" fillId="0" borderId="0" xfId="24" applyFont="1" applyFill="1" applyBorder="1" applyProtection="1"/>
    <xf numFmtId="0" fontId="86" fillId="0" borderId="0" xfId="41968" applyFont="1"/>
    <xf numFmtId="0" fontId="79" fillId="0" borderId="0" xfId="41968" applyFont="1"/>
    <xf numFmtId="0" fontId="102" fillId="0" borderId="0" xfId="24" applyFont="1" applyFill="1" applyProtection="1"/>
    <xf numFmtId="0" fontId="79" fillId="0" borderId="47" xfId="208" applyFont="1" applyBorder="1" applyAlignment="1">
      <alignment vertical="center"/>
    </xf>
    <xf numFmtId="0" fontId="102" fillId="0" borderId="38" xfId="208" applyFont="1" applyBorder="1" applyAlignment="1">
      <alignment horizontal="center" vertical="center"/>
    </xf>
    <xf numFmtId="0" fontId="102" fillId="0" borderId="38" xfId="207" applyFont="1" applyBorder="1" applyAlignment="1">
      <alignment horizontal="center" vertical="center" wrapText="1"/>
    </xf>
    <xf numFmtId="0" fontId="102" fillId="0" borderId="39" xfId="207" applyFont="1" applyBorder="1" applyAlignment="1">
      <alignment horizontal="center" vertical="center" wrapText="1"/>
    </xf>
    <xf numFmtId="0" fontId="79" fillId="0" borderId="16" xfId="208" applyFont="1" applyBorder="1"/>
    <xf numFmtId="0" fontId="79" fillId="0" borderId="45" xfId="208" applyFont="1" applyBorder="1" applyAlignment="1">
      <alignment horizontal="center"/>
    </xf>
    <xf numFmtId="174" fontId="79" fillId="0" borderId="90" xfId="208" applyNumberFormat="1" applyFont="1" applyFill="1" applyBorder="1"/>
    <xf numFmtId="174" fontId="79" fillId="0" borderId="99" xfId="208" applyNumberFormat="1" applyFont="1" applyFill="1" applyBorder="1"/>
    <xf numFmtId="0" fontId="79" fillId="0" borderId="16" xfId="208" applyFont="1" applyFill="1" applyBorder="1"/>
    <xf numFmtId="0" fontId="79" fillId="0" borderId="45" xfId="208" applyFont="1" applyFill="1" applyBorder="1" applyAlignment="1">
      <alignment horizontal="center"/>
    </xf>
    <xf numFmtId="0" fontId="102" fillId="0" borderId="16" xfId="208" applyFont="1" applyBorder="1"/>
    <xf numFmtId="0" fontId="102" fillId="0" borderId="45" xfId="208" applyFont="1" applyBorder="1" applyAlignment="1">
      <alignment horizontal="center"/>
    </xf>
    <xf numFmtId="346" fontId="79" fillId="7" borderId="90" xfId="208" applyNumberFormat="1" applyFont="1" applyFill="1" applyBorder="1" applyAlignment="1">
      <alignment horizontal="right"/>
    </xf>
    <xf numFmtId="0" fontId="102" fillId="0" borderId="21" xfId="208" applyFont="1" applyBorder="1"/>
    <xf numFmtId="0" fontId="79" fillId="0" borderId="42" xfId="208" applyFont="1" applyBorder="1" applyAlignment="1">
      <alignment horizontal="center"/>
    </xf>
    <xf numFmtId="0" fontId="79" fillId="0" borderId="162" xfId="208" applyFont="1" applyBorder="1"/>
    <xf numFmtId="0" fontId="79" fillId="0" borderId="170" xfId="208" applyFont="1" applyBorder="1" applyAlignment="1">
      <alignment horizontal="center"/>
    </xf>
    <xf numFmtId="0" fontId="79" fillId="0" borderId="21" xfId="208" applyFont="1" applyBorder="1"/>
    <xf numFmtId="0" fontId="279" fillId="0" borderId="0" xfId="41969" applyFont="1"/>
    <xf numFmtId="0" fontId="126" fillId="0" borderId="0" xfId="41969" applyFont="1" applyAlignment="1">
      <alignment vertical="center"/>
    </xf>
    <xf numFmtId="0" fontId="79" fillId="0" borderId="0" xfId="3" applyFont="1" applyFill="1" applyBorder="1" applyAlignment="1">
      <alignment wrapText="1"/>
    </xf>
    <xf numFmtId="0" fontId="315" fillId="0" borderId="0" xfId="3" applyFont="1" applyFill="1" applyBorder="1" applyAlignment="1">
      <alignment vertical="center" wrapText="1"/>
    </xf>
    <xf numFmtId="0" fontId="86" fillId="0" borderId="0" xfId="41969" quotePrefix="1" applyFont="1" applyAlignment="1">
      <alignment horizontal="center" vertical="center" wrapText="1"/>
    </xf>
    <xf numFmtId="0" fontId="86" fillId="0" borderId="35" xfId="41969" applyFont="1" applyBorder="1" applyAlignment="1">
      <alignment horizontal="center" vertical="center" wrapText="1"/>
    </xf>
    <xf numFmtId="0" fontId="100" fillId="0" borderId="26" xfId="41969" applyFont="1" applyBorder="1" applyAlignment="1">
      <alignment horizontal="center" wrapText="1"/>
    </xf>
    <xf numFmtId="0" fontId="100" fillId="0" borderId="35" xfId="41969" applyFont="1" applyBorder="1" applyAlignment="1">
      <alignment horizontal="center" wrapText="1"/>
    </xf>
    <xf numFmtId="0" fontId="284" fillId="0" borderId="0" xfId="41969" applyFont="1" applyFill="1" applyAlignment="1">
      <alignment wrapText="1"/>
    </xf>
    <xf numFmtId="0" fontId="86" fillId="0" borderId="0" xfId="41969" quotePrefix="1" applyFont="1" applyFill="1" applyBorder="1" applyAlignment="1">
      <alignment horizontal="center" wrapText="1"/>
    </xf>
    <xf numFmtId="3" fontId="79" fillId="7" borderId="33" xfId="208" applyNumberFormat="1" applyFont="1" applyFill="1" applyBorder="1" applyAlignment="1">
      <alignment horizontal="center"/>
    </xf>
    <xf numFmtId="3" fontId="79" fillId="14" borderId="33" xfId="208" applyNumberFormat="1" applyFont="1" applyFill="1" applyBorder="1" applyAlignment="1">
      <alignment horizontal="center"/>
    </xf>
    <xf numFmtId="0" fontId="86" fillId="0" borderId="0" xfId="41969" quotePrefix="1" applyFont="1" applyAlignment="1">
      <alignment horizontal="center" wrapText="1"/>
    </xf>
    <xf numFmtId="193" fontId="102" fillId="7" borderId="163" xfId="208" applyNumberFormat="1" applyFont="1" applyFill="1" applyBorder="1" applyAlignment="1">
      <alignment horizontal="center"/>
    </xf>
    <xf numFmtId="0" fontId="86" fillId="0" borderId="0" xfId="41969" applyFont="1" applyAlignment="1">
      <alignment horizontal="center" vertical="center" wrapText="1"/>
    </xf>
    <xf numFmtId="0" fontId="86" fillId="0" borderId="0" xfId="41969" applyFont="1" applyFill="1" applyBorder="1" applyAlignment="1">
      <alignment horizontal="left" wrapText="1"/>
    </xf>
    <xf numFmtId="0" fontId="79" fillId="0" borderId="0" xfId="41969" applyFont="1" applyFill="1" applyBorder="1" applyAlignment="1">
      <alignment horizontal="left" vertical="top" wrapText="1"/>
    </xf>
    <xf numFmtId="0" fontId="79" fillId="0" borderId="0" xfId="41969" applyFont="1" applyFill="1" applyBorder="1" applyAlignment="1">
      <alignment horizontal="left" wrapText="1"/>
    </xf>
    <xf numFmtId="0" fontId="102" fillId="0" borderId="0" xfId="41969" applyFont="1" applyBorder="1" applyAlignment="1">
      <alignment wrapText="1"/>
    </xf>
    <xf numFmtId="0" fontId="79" fillId="0" borderId="100" xfId="41969" applyFont="1" applyBorder="1" applyAlignment="1">
      <alignment horizontal="left" wrapText="1"/>
    </xf>
    <xf numFmtId="0" fontId="79" fillId="0" borderId="93" xfId="41969" applyFont="1" applyBorder="1" applyAlignment="1">
      <alignment horizontal="left" wrapText="1"/>
    </xf>
    <xf numFmtId="0" fontId="79" fillId="0" borderId="162" xfId="41969" applyFont="1" applyBorder="1" applyAlignment="1">
      <alignment horizontal="left" wrapText="1"/>
    </xf>
    <xf numFmtId="0" fontId="79" fillId="0" borderId="150" xfId="41969" applyFont="1" applyBorder="1" applyAlignment="1">
      <alignment horizontal="left" wrapText="1"/>
    </xf>
    <xf numFmtId="0" fontId="86" fillId="0" borderId="14" xfId="41969" applyFont="1" applyFill="1" applyBorder="1" applyAlignment="1">
      <alignment horizontal="center" wrapText="1"/>
    </xf>
    <xf numFmtId="0" fontId="86" fillId="0" borderId="0" xfId="41969" quotePrefix="1" applyFont="1" applyFill="1" applyAlignment="1">
      <alignment horizontal="center" vertical="center" wrapText="1"/>
    </xf>
    <xf numFmtId="0" fontId="86" fillId="0" borderId="0" xfId="41969" applyFont="1" applyFill="1" applyBorder="1" applyAlignment="1">
      <alignment wrapText="1"/>
    </xf>
    <xf numFmtId="0" fontId="86" fillId="0" borderId="14" xfId="41969" applyFont="1" applyFill="1" applyBorder="1" applyAlignment="1">
      <alignment horizontal="center" vertical="center" wrapText="1"/>
    </xf>
    <xf numFmtId="0" fontId="86" fillId="0" borderId="0" xfId="41969" quotePrefix="1" applyFont="1" applyFill="1" applyAlignment="1">
      <alignment horizontal="center" wrapText="1"/>
    </xf>
    <xf numFmtId="0" fontId="79" fillId="0" borderId="163" xfId="3" applyFont="1" applyFill="1" applyBorder="1" applyAlignment="1">
      <alignment horizontal="center" wrapText="1"/>
    </xf>
    <xf numFmtId="0" fontId="79" fillId="0" borderId="180" xfId="3" applyFont="1" applyFill="1" applyBorder="1" applyAlignment="1">
      <alignment horizontal="center" wrapText="1"/>
    </xf>
    <xf numFmtId="0" fontId="298" fillId="0" borderId="165" xfId="3" applyFont="1" applyFill="1" applyBorder="1" applyAlignment="1">
      <alignment horizontal="right" wrapText="1"/>
    </xf>
    <xf numFmtId="0" fontId="102" fillId="13" borderId="98" xfId="3191" applyFont="1" applyFill="1" applyBorder="1" applyAlignment="1">
      <alignment horizontal="left" vertical="top" wrapText="1"/>
    </xf>
    <xf numFmtId="0" fontId="102" fillId="13" borderId="93" xfId="3191" applyFont="1" applyFill="1" applyBorder="1" applyAlignment="1">
      <alignment horizontal="left" wrapText="1"/>
    </xf>
    <xf numFmtId="0" fontId="102" fillId="13" borderId="150" xfId="3191" applyFont="1" applyFill="1" applyBorder="1" applyAlignment="1">
      <alignment horizontal="center" vertical="center" wrapText="1"/>
    </xf>
    <xf numFmtId="0" fontId="79" fillId="13" borderId="150" xfId="3191" applyFont="1" applyFill="1" applyBorder="1" applyAlignment="1">
      <alignment horizontal="center" vertical="center" wrapText="1"/>
    </xf>
    <xf numFmtId="0" fontId="79" fillId="13" borderId="162" xfId="3191" applyFont="1" applyFill="1" applyBorder="1" applyAlignment="1">
      <alignment horizontal="left" wrapText="1"/>
    </xf>
    <xf numFmtId="0" fontId="102" fillId="13" borderId="154" xfId="3191" applyFont="1" applyFill="1" applyBorder="1" applyAlignment="1">
      <alignment horizontal="left" wrapText="1"/>
    </xf>
    <xf numFmtId="0" fontId="79" fillId="13" borderId="181" xfId="3191" applyFont="1" applyFill="1" applyBorder="1" applyAlignment="1">
      <alignment horizontal="center" vertical="center" wrapText="1"/>
    </xf>
    <xf numFmtId="0" fontId="102" fillId="13" borderId="0" xfId="3191" applyFont="1" applyFill="1" applyBorder="1" applyAlignment="1">
      <alignment horizontal="left" wrapText="1"/>
    </xf>
    <xf numFmtId="0" fontId="79" fillId="13" borderId="0" xfId="3191" applyFont="1" applyFill="1" applyBorder="1" applyAlignment="1">
      <alignment horizontal="center" vertical="center" wrapText="1"/>
    </xf>
    <xf numFmtId="0" fontId="86" fillId="0" borderId="11" xfId="41969" applyFont="1" applyBorder="1" applyAlignment="1">
      <alignment horizontal="center" vertical="center" wrapText="1"/>
    </xf>
    <xf numFmtId="0" fontId="102" fillId="0" borderId="33" xfId="3" applyFont="1" applyFill="1" applyBorder="1" applyAlignment="1">
      <alignment horizontal="center" wrapText="1"/>
    </xf>
    <xf numFmtId="0" fontId="86" fillId="0" borderId="0" xfId="41969" applyFont="1"/>
    <xf numFmtId="0" fontId="298" fillId="0" borderId="0" xfId="41969" applyFont="1" applyBorder="1" applyAlignment="1">
      <alignment horizontal="center" vertical="top"/>
    </xf>
    <xf numFmtId="2" fontId="86" fillId="0" borderId="0" xfId="41970" applyNumberFormat="1" applyFont="1" applyAlignment="1">
      <alignment wrapText="1"/>
    </xf>
    <xf numFmtId="193" fontId="102" fillId="7" borderId="163" xfId="208" applyNumberFormat="1" applyFont="1" applyFill="1" applyBorder="1" applyAlignment="1">
      <alignment horizontal="left"/>
    </xf>
    <xf numFmtId="0" fontId="86" fillId="0" borderId="0" xfId="41970" applyFont="1" applyBorder="1"/>
    <xf numFmtId="0" fontId="86" fillId="0" borderId="0" xfId="41970" applyFont="1"/>
    <xf numFmtId="0" fontId="335" fillId="0" borderId="0" xfId="41973" applyFont="1" applyBorder="1" applyAlignment="1">
      <alignment vertical="top"/>
    </xf>
    <xf numFmtId="0" fontId="126" fillId="0" borderId="0" xfId="41973" applyFont="1" applyBorder="1" applyAlignment="1">
      <alignment vertical="top" wrapText="1"/>
    </xf>
    <xf numFmtId="0" fontId="337" fillId="0" borderId="0" xfId="41973" applyFont="1" applyAlignment="1">
      <alignment horizontal="center" wrapText="1"/>
    </xf>
    <xf numFmtId="0" fontId="100" fillId="0" borderId="0" xfId="41973" applyFont="1" applyFill="1" applyBorder="1" applyAlignment="1">
      <alignment vertical="top" wrapText="1"/>
    </xf>
    <xf numFmtId="171" fontId="125" fillId="0" borderId="35" xfId="17215" applyNumberFormat="1" applyFont="1" applyBorder="1" applyProtection="1"/>
    <xf numFmtId="0" fontId="125" fillId="0" borderId="35" xfId="13" applyFont="1" applyFill="1" applyBorder="1" applyAlignment="1" applyProtection="1">
      <alignment horizontal="center" wrapText="1"/>
    </xf>
    <xf numFmtId="0" fontId="125" fillId="108" borderId="35" xfId="4" applyFont="1" applyFill="1" applyBorder="1" applyAlignment="1" applyProtection="1">
      <alignment horizontal="center" vertical="center"/>
    </xf>
    <xf numFmtId="171" fontId="79" fillId="0" borderId="0" xfId="17215" applyNumberFormat="1" applyFont="1" applyBorder="1" applyProtection="1"/>
    <xf numFmtId="0" fontId="82" fillId="0" borderId="0" xfId="208" applyFont="1"/>
    <xf numFmtId="0" fontId="125" fillId="0" borderId="35" xfId="13" applyFont="1" applyFill="1" applyBorder="1" applyAlignment="1" applyProtection="1">
      <alignment horizontal="left" vertical="center" wrapText="1"/>
    </xf>
    <xf numFmtId="0" fontId="125" fillId="0" borderId="35" xfId="208" applyFont="1" applyBorder="1" applyAlignment="1">
      <alignment horizontal="center" vertical="center"/>
    </xf>
    <xf numFmtId="0" fontId="82" fillId="0" borderId="0" xfId="208" applyFont="1" applyAlignment="1">
      <alignment horizontal="center"/>
    </xf>
    <xf numFmtId="0" fontId="125" fillId="0" borderId="0" xfId="208" applyFont="1" applyFill="1"/>
    <xf numFmtId="171" fontId="101" fillId="0" borderId="0" xfId="17215" applyNumberFormat="1" applyFont="1" applyFill="1" applyBorder="1" applyProtection="1"/>
    <xf numFmtId="171" fontId="128" fillId="0" borderId="0" xfId="17215" applyNumberFormat="1" applyFont="1" applyBorder="1" applyAlignment="1" applyProtection="1">
      <alignment horizontal="center"/>
    </xf>
    <xf numFmtId="171" fontId="101" fillId="0" borderId="0" xfId="17215" applyNumberFormat="1" applyFont="1" applyProtection="1"/>
    <xf numFmtId="0" fontId="82" fillId="0" borderId="0" xfId="208" applyFont="1" applyFill="1"/>
    <xf numFmtId="0" fontId="82" fillId="0" borderId="0" xfId="208" applyFont="1" applyFill="1" applyBorder="1"/>
    <xf numFmtId="171" fontId="125" fillId="0" borderId="35" xfId="17215" applyNumberFormat="1" applyFont="1" applyFill="1" applyBorder="1" applyProtection="1"/>
    <xf numFmtId="0" fontId="125" fillId="0" borderId="35" xfId="208" applyFont="1" applyFill="1" applyBorder="1" applyAlignment="1">
      <alignment horizontal="center" vertical="center"/>
    </xf>
    <xf numFmtId="171" fontId="128" fillId="0" borderId="0" xfId="17215" applyNumberFormat="1" applyFont="1" applyFill="1" applyBorder="1" applyAlignment="1" applyProtection="1">
      <alignment horizontal="center"/>
    </xf>
    <xf numFmtId="171" fontId="102" fillId="0" borderId="0" xfId="17215" applyNumberFormat="1" applyFont="1" applyBorder="1" applyAlignment="1" applyProtection="1">
      <alignment wrapText="1"/>
    </xf>
    <xf numFmtId="0" fontId="82" fillId="0" borderId="91" xfId="208" applyFont="1" applyBorder="1"/>
    <xf numFmtId="0" fontId="82" fillId="0" borderId="91" xfId="208" applyFont="1" applyBorder="1" applyAlignment="1">
      <alignment horizontal="center"/>
    </xf>
    <xf numFmtId="0" fontId="125" fillId="108" borderId="41" xfId="4" applyFont="1" applyFill="1" applyBorder="1" applyAlignment="1" applyProtection="1">
      <alignment horizontal="center" vertical="center"/>
    </xf>
    <xf numFmtId="0" fontId="125" fillId="4" borderId="42" xfId="4" applyFont="1" applyFill="1" applyBorder="1" applyAlignment="1" applyProtection="1">
      <alignment horizontal="center" vertical="center"/>
    </xf>
    <xf numFmtId="0" fontId="125" fillId="4" borderId="43" xfId="4" applyFont="1" applyFill="1" applyBorder="1" applyAlignment="1" applyProtection="1">
      <alignment horizontal="center" vertical="center"/>
    </xf>
    <xf numFmtId="0" fontId="82" fillId="0" borderId="34" xfId="208" applyFont="1" applyBorder="1" applyAlignment="1">
      <alignment horizontal="left" vertical="center"/>
    </xf>
    <xf numFmtId="0" fontId="82" fillId="0" borderId="34" xfId="3" applyFont="1" applyFill="1" applyBorder="1" applyAlignment="1">
      <alignment horizontal="center" wrapText="1"/>
    </xf>
    <xf numFmtId="0" fontId="82" fillId="0" borderId="180" xfId="3" applyFont="1" applyFill="1" applyBorder="1" applyAlignment="1">
      <alignment horizontal="center" wrapText="1"/>
    </xf>
    <xf numFmtId="0" fontId="125" fillId="0" borderId="35" xfId="3" applyFont="1" applyFill="1" applyBorder="1" applyAlignment="1">
      <alignment horizontal="center" wrapText="1"/>
    </xf>
    <xf numFmtId="192" fontId="82" fillId="7" borderId="116" xfId="705" applyNumberFormat="1" applyFont="1" applyFill="1" applyBorder="1" applyAlignment="1" applyProtection="1">
      <alignment horizontal="right"/>
    </xf>
    <xf numFmtId="192" fontId="82" fillId="7" borderId="44" xfId="705" applyNumberFormat="1" applyFont="1" applyFill="1" applyBorder="1" applyAlignment="1" applyProtection="1">
      <alignment horizontal="right"/>
    </xf>
    <xf numFmtId="192" fontId="82" fillId="7" borderId="50" xfId="705" applyNumberFormat="1" applyFont="1" applyFill="1" applyBorder="1" applyAlignment="1" applyProtection="1">
      <alignment horizontal="right"/>
    </xf>
    <xf numFmtId="192" fontId="82" fillId="0" borderId="0" xfId="705" applyNumberFormat="1" applyFont="1" applyFill="1" applyBorder="1" applyAlignment="1" applyProtection="1">
      <alignment horizontal="right"/>
    </xf>
    <xf numFmtId="192" fontId="82" fillId="0" borderId="15" xfId="705" applyNumberFormat="1" applyFont="1" applyFill="1" applyBorder="1" applyAlignment="1" applyProtection="1">
      <alignment horizontal="right"/>
    </xf>
    <xf numFmtId="0" fontId="82" fillId="0" borderId="34" xfId="208" applyFont="1" applyBorder="1" applyAlignment="1">
      <alignment horizontal="center" vertical="center"/>
    </xf>
    <xf numFmtId="0" fontId="125" fillId="0" borderId="0" xfId="13" applyFont="1" applyFill="1" applyBorder="1" applyAlignment="1" applyProtection="1">
      <alignment horizontal="left" vertical="center" wrapText="1"/>
    </xf>
    <xf numFmtId="0" fontId="125" fillId="0" borderId="0" xfId="13" applyFont="1" applyFill="1" applyBorder="1" applyAlignment="1" applyProtection="1">
      <alignment horizontal="center" vertical="center" wrapText="1"/>
    </xf>
    <xf numFmtId="0" fontId="82" fillId="0" borderId="29" xfId="208" applyFont="1" applyBorder="1" applyAlignment="1">
      <alignment horizontal="center"/>
    </xf>
    <xf numFmtId="0" fontId="125" fillId="108" borderId="116" xfId="4" applyFont="1" applyFill="1" applyBorder="1" applyAlignment="1" applyProtection="1">
      <alignment horizontal="center" vertical="center"/>
    </xf>
    <xf numFmtId="0" fontId="125" fillId="4" borderId="44" xfId="4" applyFont="1" applyFill="1" applyBorder="1" applyAlignment="1" applyProtection="1">
      <alignment horizontal="center" vertical="center"/>
    </xf>
    <xf numFmtId="0" fontId="125" fillId="4" borderId="50" xfId="4" applyFont="1" applyFill="1" applyBorder="1" applyAlignment="1" applyProtection="1">
      <alignment horizontal="center" vertical="center"/>
    </xf>
    <xf numFmtId="0" fontId="82" fillId="9" borderId="34" xfId="3" applyFont="1" applyFill="1" applyBorder="1" applyAlignment="1">
      <alignment horizontal="center" wrapText="1"/>
    </xf>
    <xf numFmtId="0" fontId="82" fillId="0" borderId="163" xfId="41975" applyFont="1" applyBorder="1" applyAlignment="1">
      <alignment horizontal="center" vertical="center" wrapText="1"/>
    </xf>
    <xf numFmtId="171" fontId="125" fillId="0" borderId="0" xfId="17215" applyNumberFormat="1" applyFont="1" applyFill="1" applyBorder="1" applyProtection="1"/>
    <xf numFmtId="0" fontId="125" fillId="0" borderId="0" xfId="13" applyFont="1" applyFill="1" applyBorder="1" applyAlignment="1" applyProtection="1">
      <alignment wrapText="1"/>
    </xf>
    <xf numFmtId="177" fontId="338" fillId="0" borderId="0" xfId="13" applyNumberFormat="1" applyFont="1" applyFill="1" applyBorder="1" applyAlignment="1" applyProtection="1">
      <alignment horizontal="left" vertical="center" wrapText="1"/>
    </xf>
    <xf numFmtId="0" fontId="125" fillId="0" borderId="0" xfId="4" applyFont="1" applyFill="1" applyBorder="1" applyAlignment="1" applyProtection="1">
      <alignment horizontal="center" vertical="center"/>
    </xf>
    <xf numFmtId="0" fontId="79" fillId="0" borderId="0" xfId="7" applyFont="1"/>
    <xf numFmtId="0" fontId="131" fillId="0" borderId="0" xfId="7" applyFont="1" applyAlignment="1">
      <alignment horizontal="center" vertical="center" wrapText="1"/>
    </xf>
    <xf numFmtId="0" fontId="102" fillId="0" borderId="92" xfId="7" applyFont="1" applyBorder="1" applyAlignment="1">
      <alignment wrapText="1"/>
    </xf>
    <xf numFmtId="169" fontId="102" fillId="7" borderId="170" xfId="41971" applyNumberFormat="1" applyFont="1" applyFill="1" applyBorder="1"/>
    <xf numFmtId="0" fontId="82" fillId="0" borderId="0" xfId="208" quotePrefix="1" applyFont="1" applyAlignment="1">
      <alignment horizontal="center"/>
    </xf>
    <xf numFmtId="0" fontId="82" fillId="0" borderId="163" xfId="208" applyFont="1" applyBorder="1" applyAlignment="1">
      <alignment horizontal="left" vertical="center"/>
    </xf>
    <xf numFmtId="171" fontId="125" fillId="0" borderId="47" xfId="17215" applyNumberFormat="1" applyFont="1" applyBorder="1" applyProtection="1"/>
    <xf numFmtId="0" fontId="125" fillId="0" borderId="0" xfId="208" applyFont="1"/>
    <xf numFmtId="171" fontId="125" fillId="0" borderId="26" xfId="17215" applyNumberFormat="1" applyFont="1" applyBorder="1" applyProtection="1"/>
    <xf numFmtId="0" fontId="125" fillId="108" borderId="11" xfId="4" applyFont="1" applyFill="1" applyBorder="1" applyAlignment="1" applyProtection="1">
      <alignment horizontal="center" vertical="center"/>
    </xf>
    <xf numFmtId="0" fontId="102" fillId="0" borderId="0" xfId="41976" applyFont="1"/>
    <xf numFmtId="0" fontId="125" fillId="0" borderId="0" xfId="3191" applyFont="1"/>
    <xf numFmtId="0" fontId="79" fillId="0" borderId="0" xfId="3191" applyFont="1" applyAlignment="1">
      <alignment wrapText="1"/>
    </xf>
    <xf numFmtId="0" fontId="102" fillId="7" borderId="44" xfId="3191" applyFont="1" applyFill="1" applyBorder="1"/>
    <xf numFmtId="0" fontId="82" fillId="0" borderId="0" xfId="17227" applyFont="1"/>
    <xf numFmtId="0" fontId="102" fillId="0" borderId="0" xfId="4" applyFont="1" applyBorder="1" applyAlignment="1" applyProtection="1">
      <alignment horizontal="left"/>
    </xf>
    <xf numFmtId="0" fontId="79" fillId="0" borderId="0" xfId="4" applyFont="1" applyFill="1" applyBorder="1" applyProtection="1"/>
    <xf numFmtId="0" fontId="131" fillId="0" borderId="0" xfId="4" applyFont="1" applyFill="1" applyBorder="1" applyAlignment="1" applyProtection="1">
      <alignment horizontal="center"/>
    </xf>
    <xf numFmtId="0" fontId="79" fillId="0" borderId="0" xfId="4" applyFont="1" applyBorder="1" applyProtection="1"/>
    <xf numFmtId="0" fontId="79" fillId="0" borderId="0" xfId="4" applyFont="1" applyProtection="1"/>
    <xf numFmtId="0" fontId="79" fillId="0" borderId="0" xfId="4" applyFont="1" applyFill="1" applyBorder="1" applyAlignment="1" applyProtection="1">
      <alignment horizontal="right"/>
    </xf>
    <xf numFmtId="0" fontId="101" fillId="0" borderId="0" xfId="4" applyFont="1" applyFill="1" applyBorder="1" applyAlignment="1" applyProtection="1">
      <alignment horizontal="left" wrapText="1"/>
    </xf>
    <xf numFmtId="0" fontId="102" fillId="0" borderId="0" xfId="3191" applyFont="1" applyBorder="1" applyAlignment="1" applyProtection="1">
      <alignment wrapText="1"/>
      <protection hidden="1"/>
    </xf>
    <xf numFmtId="0" fontId="79" fillId="0" borderId="0" xfId="4" applyFont="1" applyFill="1" applyBorder="1" applyAlignment="1" applyProtection="1">
      <alignment horizontal="right" wrapText="1"/>
    </xf>
    <xf numFmtId="0" fontId="102" fillId="0" borderId="0" xfId="4" applyFont="1" applyFill="1" applyBorder="1" applyAlignment="1">
      <alignment wrapText="1"/>
    </xf>
    <xf numFmtId="0" fontId="122" fillId="0" borderId="0" xfId="4" applyFont="1" applyFill="1" applyBorder="1" applyAlignment="1">
      <alignment wrapText="1"/>
    </xf>
    <xf numFmtId="0" fontId="79" fillId="0" borderId="0" xfId="4" applyFont="1" applyFill="1" applyBorder="1" applyAlignment="1">
      <alignment wrapText="1"/>
    </xf>
    <xf numFmtId="0" fontId="102" fillId="0" borderId="0" xfId="4" applyFont="1" applyProtection="1"/>
    <xf numFmtId="0" fontId="101" fillId="0" borderId="0" xfId="4" applyFont="1" applyFill="1" applyBorder="1" applyAlignment="1" applyProtection="1">
      <alignment horizontal="left" vertical="top"/>
    </xf>
    <xf numFmtId="0" fontId="82" fillId="0" borderId="0" xfId="17227" applyFont="1" applyFill="1" applyBorder="1"/>
    <xf numFmtId="0" fontId="102" fillId="0" borderId="0" xfId="4" applyFont="1" applyBorder="1" applyProtection="1"/>
    <xf numFmtId="3" fontId="82" fillId="0" borderId="0" xfId="17227" applyNumberFormat="1" applyFont="1" applyFill="1" applyBorder="1" applyAlignment="1">
      <alignment horizontal="center"/>
    </xf>
    <xf numFmtId="0" fontId="82" fillId="0" borderId="0" xfId="17227" applyFont="1" applyBorder="1"/>
    <xf numFmtId="3" fontId="102" fillId="54" borderId="170" xfId="4" applyNumberFormat="1" applyFont="1" applyFill="1" applyBorder="1" applyAlignment="1" applyProtection="1">
      <alignment horizontal="right"/>
    </xf>
    <xf numFmtId="0" fontId="79" fillId="0" borderId="0" xfId="4" applyFont="1" applyFill="1" applyBorder="1" applyAlignment="1" applyProtection="1">
      <alignment wrapText="1"/>
    </xf>
    <xf numFmtId="0" fontId="79" fillId="0" borderId="0" xfId="4" applyFont="1" applyFill="1" applyBorder="1" applyAlignment="1" applyProtection="1">
      <alignment horizontal="center" vertical="center" wrapText="1"/>
    </xf>
    <xf numFmtId="0" fontId="79" fillId="0" borderId="16" xfId="4" applyFont="1" applyBorder="1" applyAlignment="1" applyProtection="1">
      <alignment horizontal="left"/>
    </xf>
    <xf numFmtId="2" fontId="79" fillId="54" borderId="170" xfId="4" applyNumberFormat="1" applyFont="1" applyFill="1" applyBorder="1" applyAlignment="1" applyProtection="1">
      <alignment horizontal="right"/>
    </xf>
    <xf numFmtId="0" fontId="102" fillId="0" borderId="170" xfId="4" applyFont="1" applyFill="1" applyBorder="1" applyProtection="1"/>
    <xf numFmtId="2" fontId="102" fillId="54" borderId="170" xfId="4" applyNumberFormat="1" applyFont="1" applyFill="1" applyBorder="1" applyAlignment="1" applyProtection="1">
      <alignment horizontal="right"/>
    </xf>
    <xf numFmtId="0" fontId="102" fillId="0" borderId="16" xfId="4" applyFont="1" applyBorder="1" applyAlignment="1" applyProtection="1">
      <alignment horizontal="left"/>
    </xf>
    <xf numFmtId="0" fontId="79" fillId="0" borderId="170" xfId="4" applyFont="1" applyFill="1" applyBorder="1" applyProtection="1"/>
    <xf numFmtId="0" fontId="102" fillId="0" borderId="0" xfId="4" applyFont="1" applyFill="1" applyBorder="1" applyAlignment="1" applyProtection="1">
      <alignment horizontal="left"/>
    </xf>
    <xf numFmtId="0" fontId="79" fillId="0" borderId="170" xfId="4" applyFont="1" applyFill="1" applyBorder="1" applyAlignment="1" applyProtection="1">
      <alignment horizontal="right"/>
    </xf>
    <xf numFmtId="2" fontId="79" fillId="0" borderId="170" xfId="4" applyNumberFormat="1" applyFont="1" applyFill="1" applyBorder="1" applyAlignment="1" applyProtection="1">
      <alignment horizontal="right"/>
    </xf>
    <xf numFmtId="172" fontId="86" fillId="0" borderId="0" xfId="41951" applyNumberFormat="1" applyFont="1" applyFill="1" applyBorder="1"/>
    <xf numFmtId="172" fontId="86" fillId="0" borderId="0" xfId="41951" applyNumberFormat="1" applyFont="1" applyFill="1" applyBorder="1" applyAlignment="1">
      <alignment horizontal="right"/>
    </xf>
    <xf numFmtId="172" fontId="86" fillId="53" borderId="114" xfId="41951" applyNumberFormat="1" applyFont="1" applyFill="1" applyBorder="1" applyAlignment="1">
      <alignment horizontal="right"/>
    </xf>
    <xf numFmtId="172" fontId="86" fillId="53" borderId="170" xfId="41951" applyNumberFormat="1" applyFont="1" applyFill="1" applyBorder="1"/>
    <xf numFmtId="172" fontId="86" fillId="53" borderId="170" xfId="41951" applyNumberFormat="1" applyFont="1" applyFill="1" applyBorder="1" applyAlignment="1">
      <alignment horizontal="right"/>
    </xf>
    <xf numFmtId="0" fontId="82" fillId="0" borderId="0" xfId="11" applyFont="1" applyFill="1" applyBorder="1" applyProtection="1"/>
    <xf numFmtId="0" fontId="79" fillId="0" borderId="0" xfId="7" applyFont="1" applyFill="1"/>
    <xf numFmtId="0" fontId="79" fillId="0" borderId="0" xfId="11" applyFont="1" applyFill="1" applyBorder="1" applyProtection="1"/>
    <xf numFmtId="0" fontId="102" fillId="0" borderId="0" xfId="11" applyFont="1" applyFill="1" applyProtection="1"/>
    <xf numFmtId="0" fontId="341" fillId="0" borderId="0" xfId="11" applyFont="1" applyFill="1" applyBorder="1" applyProtection="1"/>
    <xf numFmtId="0" fontId="128" fillId="0" borderId="0" xfId="13" applyFont="1" applyAlignment="1" applyProtection="1">
      <alignment vertical="center"/>
    </xf>
    <xf numFmtId="0" fontId="102" fillId="0" borderId="0" xfId="13" applyFont="1" applyBorder="1" applyAlignment="1" applyProtection="1">
      <alignment vertical="center"/>
    </xf>
    <xf numFmtId="0" fontId="102" fillId="0" borderId="170" xfId="13" applyFont="1" applyBorder="1" applyAlignment="1" applyProtection="1">
      <alignment horizontal="center" vertical="center"/>
    </xf>
    <xf numFmtId="0" fontId="79" fillId="0" borderId="0" xfId="13" applyFont="1" applyAlignment="1" applyProtection="1">
      <alignment vertical="center"/>
    </xf>
    <xf numFmtId="177" fontId="79" fillId="14" borderId="170" xfId="3191" applyNumberFormat="1" applyFont="1" applyFill="1" applyBorder="1" applyAlignment="1">
      <alignment horizontal="center" vertical="center"/>
    </xf>
    <xf numFmtId="177" fontId="79" fillId="7" borderId="170" xfId="330" applyNumberFormat="1" applyFont="1" applyFill="1" applyBorder="1" applyAlignment="1" applyProtection="1">
      <alignment horizontal="center" vertical="center"/>
    </xf>
    <xf numFmtId="0" fontId="79" fillId="0" borderId="0" xfId="2293" applyFont="1" applyAlignment="1" applyProtection="1">
      <alignment vertical="center"/>
    </xf>
    <xf numFmtId="4" fontId="79" fillId="0" borderId="0" xfId="2293" applyNumberFormat="1" applyFont="1" applyAlignment="1" applyProtection="1">
      <alignment horizontal="center" vertical="center"/>
    </xf>
    <xf numFmtId="252" fontId="79" fillId="0" borderId="0" xfId="2293" applyNumberFormat="1" applyFont="1" applyAlignment="1" applyProtection="1">
      <alignment horizontal="center" vertical="center"/>
    </xf>
    <xf numFmtId="252" fontId="79" fillId="0" borderId="0" xfId="2293" applyNumberFormat="1" applyFont="1" applyAlignment="1" applyProtection="1">
      <alignment vertical="center"/>
    </xf>
    <xf numFmtId="4" fontId="79" fillId="0" borderId="0" xfId="13" applyNumberFormat="1" applyFont="1" applyBorder="1" applyAlignment="1" applyProtection="1">
      <alignment horizontal="center" vertical="center"/>
    </xf>
    <xf numFmtId="252" fontId="102" fillId="0" borderId="0" xfId="13" applyNumberFormat="1" applyFont="1" applyFill="1" applyBorder="1" applyAlignment="1" applyProtection="1">
      <alignment horizontal="center" vertical="center" wrapText="1"/>
    </xf>
    <xf numFmtId="252" fontId="102" fillId="0" borderId="0" xfId="13" quotePrefix="1" applyNumberFormat="1" applyFont="1" applyFill="1" applyBorder="1" applyAlignment="1" applyProtection="1">
      <alignment horizontal="center" vertical="center" wrapText="1"/>
    </xf>
    <xf numFmtId="4" fontId="79" fillId="0" borderId="0" xfId="13" applyNumberFormat="1" applyFont="1" applyFill="1" applyBorder="1" applyAlignment="1" applyProtection="1">
      <alignment horizontal="center" vertical="center"/>
      <protection locked="0"/>
    </xf>
    <xf numFmtId="4" fontId="79" fillId="0" borderId="0" xfId="13" applyNumberFormat="1" applyFont="1" applyFill="1" applyBorder="1" applyAlignment="1" applyProtection="1">
      <alignment horizontal="center" vertical="center" wrapText="1"/>
    </xf>
    <xf numFmtId="252" fontId="79" fillId="0" borderId="0" xfId="13" applyNumberFormat="1" applyFont="1" applyAlignment="1" applyProtection="1">
      <alignment horizontal="center" vertical="center"/>
    </xf>
    <xf numFmtId="252" fontId="79" fillId="0" borderId="0" xfId="13" applyNumberFormat="1" applyFont="1" applyAlignment="1" applyProtection="1">
      <alignment vertical="center"/>
    </xf>
    <xf numFmtId="4" fontId="79" fillId="0" borderId="0" xfId="13" applyNumberFormat="1" applyFont="1" applyFill="1" applyBorder="1" applyAlignment="1" applyProtection="1">
      <alignment horizontal="center" vertical="center"/>
    </xf>
    <xf numFmtId="4" fontId="79" fillId="0" borderId="0" xfId="13" applyNumberFormat="1" applyFont="1" applyAlignment="1" applyProtection="1">
      <alignment horizontal="center" vertical="center"/>
    </xf>
    <xf numFmtId="4" fontId="79" fillId="0" borderId="0" xfId="2293" applyNumberFormat="1" applyFont="1" applyBorder="1" applyAlignment="1" applyProtection="1">
      <alignment vertical="center"/>
    </xf>
    <xf numFmtId="0" fontId="128" fillId="0" borderId="0" xfId="24" applyFont="1" applyProtection="1"/>
    <xf numFmtId="0" fontId="79" fillId="0" borderId="114" xfId="4" applyFont="1" applyFill="1" applyBorder="1" applyAlignment="1" applyProtection="1">
      <alignment horizontal="center" vertical="center"/>
      <protection locked="0"/>
    </xf>
    <xf numFmtId="171" fontId="79" fillId="0" borderId="114" xfId="13" applyNumberFormat="1" applyFont="1" applyFill="1" applyBorder="1" applyAlignment="1" applyProtection="1">
      <alignment horizontal="center" vertical="center"/>
      <protection locked="0"/>
    </xf>
    <xf numFmtId="0" fontId="79" fillId="0" borderId="0" xfId="13" applyFont="1" applyBorder="1" applyAlignment="1" applyProtection="1">
      <alignment horizontal="left" vertical="top"/>
    </xf>
    <xf numFmtId="0" fontId="79" fillId="0" borderId="114" xfId="13" applyFont="1" applyBorder="1" applyAlignment="1" applyProtection="1">
      <alignment horizontal="center" vertical="center"/>
    </xf>
    <xf numFmtId="0" fontId="79" fillId="0" borderId="0" xfId="13" applyFont="1" applyProtection="1"/>
    <xf numFmtId="0" fontId="79" fillId="0" borderId="0" xfId="13" applyFont="1" applyBorder="1" applyAlignment="1" applyProtection="1">
      <alignment horizontal="center"/>
    </xf>
    <xf numFmtId="0" fontId="79" fillId="0" borderId="0" xfId="13" applyFont="1" applyFill="1" applyProtection="1"/>
    <xf numFmtId="0" fontId="79" fillId="0" borderId="0" xfId="2293" applyFont="1" applyProtection="1"/>
    <xf numFmtId="0" fontId="79" fillId="0" borderId="0" xfId="2293" applyFont="1" applyAlignment="1" applyProtection="1">
      <alignment horizontal="center" vertical="center"/>
    </xf>
    <xf numFmtId="0" fontId="79" fillId="3" borderId="114" xfId="4" applyFont="1" applyFill="1" applyBorder="1" applyAlignment="1" applyProtection="1">
      <alignment horizontal="center" vertical="center"/>
      <protection locked="0"/>
    </xf>
    <xf numFmtId="0" fontId="79" fillId="0" borderId="0" xfId="13" applyFont="1" applyBorder="1" applyProtection="1"/>
    <xf numFmtId="0" fontId="79" fillId="0" borderId="0" xfId="2293" applyFont="1" applyBorder="1" applyAlignment="1" applyProtection="1">
      <alignment horizontal="left" vertical="center"/>
    </xf>
    <xf numFmtId="0" fontId="128" fillId="0" borderId="0" xfId="3" applyFont="1" applyProtection="1"/>
    <xf numFmtId="0" fontId="102" fillId="0" borderId="114" xfId="24" applyFont="1" applyBorder="1" applyAlignment="1" applyProtection="1">
      <alignment horizontal="center" vertical="center" wrapText="1"/>
    </xf>
    <xf numFmtId="0" fontId="102" fillId="0" borderId="0" xfId="24" applyFont="1" applyAlignment="1" applyProtection="1">
      <alignment horizontal="center" vertical="center" wrapText="1"/>
    </xf>
    <xf numFmtId="0" fontId="102" fillId="0" borderId="114" xfId="13" applyFont="1" applyBorder="1" applyAlignment="1" applyProtection="1">
      <alignment horizontal="center" vertical="center" wrapText="1"/>
    </xf>
    <xf numFmtId="171" fontId="102" fillId="0" borderId="114" xfId="13" applyNumberFormat="1" applyFont="1" applyBorder="1" applyAlignment="1" applyProtection="1">
      <alignment horizontal="center" vertical="center"/>
    </xf>
    <xf numFmtId="0" fontId="79" fillId="0" borderId="170" xfId="13" applyFont="1" applyBorder="1" applyAlignment="1" applyProtection="1">
      <alignment horizontal="center" vertical="center"/>
    </xf>
    <xf numFmtId="0" fontId="79" fillId="0" borderId="113" xfId="2293" applyFont="1" applyBorder="1" applyAlignment="1" applyProtection="1">
      <alignment horizontal="center" vertical="center" wrapText="1"/>
    </xf>
    <xf numFmtId="0" fontId="79" fillId="0" borderId="105" xfId="2293" applyFont="1" applyBorder="1" applyAlignment="1" applyProtection="1">
      <alignment horizontal="center" vertical="center" wrapText="1"/>
    </xf>
    <xf numFmtId="0" fontId="79" fillId="0" borderId="106" xfId="2293" applyFont="1" applyBorder="1" applyAlignment="1" applyProtection="1">
      <alignment horizontal="center" vertical="center" wrapText="1"/>
    </xf>
    <xf numFmtId="0" fontId="79" fillId="0" borderId="114" xfId="2293" applyFont="1" applyBorder="1" applyAlignment="1" applyProtection="1">
      <alignment horizontal="center" vertical="center" wrapText="1"/>
    </xf>
    <xf numFmtId="0" fontId="82" fillId="0" borderId="0" xfId="15705" applyFont="1"/>
    <xf numFmtId="0" fontId="79" fillId="0" borderId="0" xfId="15705" applyFont="1"/>
    <xf numFmtId="0" fontId="128" fillId="0" borderId="0" xfId="15705" applyFont="1"/>
    <xf numFmtId="0" fontId="79" fillId="0" borderId="0" xfId="15700" applyFont="1" applyProtection="1">
      <protection hidden="1"/>
    </xf>
    <xf numFmtId="0" fontId="79" fillId="0" borderId="0" xfId="15700" applyFont="1" applyProtection="1"/>
    <xf numFmtId="0" fontId="79" fillId="0" borderId="0" xfId="15700" applyFont="1" applyFill="1" applyProtection="1"/>
    <xf numFmtId="174" fontId="79" fillId="0" borderId="0" xfId="15701" applyNumberFormat="1" applyFont="1" applyFill="1" applyBorder="1" applyAlignment="1" applyProtection="1">
      <alignment horizontal="center"/>
      <protection locked="0" hidden="1"/>
    </xf>
    <xf numFmtId="171" fontId="79" fillId="0" borderId="0" xfId="15701" applyNumberFormat="1" applyFont="1" applyFill="1" applyBorder="1" applyAlignment="1" applyProtection="1">
      <alignment horizontal="center"/>
      <protection locked="0" hidden="1"/>
    </xf>
    <xf numFmtId="0" fontId="101" fillId="0" borderId="0" xfId="4" applyFont="1" applyFill="1" applyBorder="1" applyAlignment="1" applyProtection="1">
      <alignment horizontal="left"/>
    </xf>
    <xf numFmtId="0" fontId="82" fillId="0" borderId="0" xfId="15705" applyFont="1" applyFill="1" applyBorder="1"/>
    <xf numFmtId="0" fontId="82" fillId="0" borderId="0" xfId="15705" applyFont="1" applyAlignment="1">
      <alignment wrapText="1"/>
    </xf>
    <xf numFmtId="3" fontId="79" fillId="9" borderId="92" xfId="4" applyNumberFormat="1" applyFont="1" applyFill="1" applyBorder="1" applyAlignment="1" applyProtection="1">
      <alignment horizontal="right"/>
    </xf>
    <xf numFmtId="0" fontId="102" fillId="0" borderId="0" xfId="3191" applyFont="1"/>
    <xf numFmtId="0" fontId="79" fillId="0" borderId="0" xfId="3191" applyFont="1" applyFill="1" applyBorder="1" applyAlignment="1">
      <alignment horizontal="left" vertical="center" wrapText="1"/>
    </xf>
    <xf numFmtId="3" fontId="79" fillId="0" borderId="0" xfId="17227" applyNumberFormat="1" applyFont="1" applyFill="1" applyBorder="1"/>
    <xf numFmtId="285" fontId="102" fillId="0" borderId="0" xfId="41896" applyNumberFormat="1" applyFont="1" applyFill="1" applyBorder="1" applyAlignment="1">
      <alignment vertical="center"/>
    </xf>
    <xf numFmtId="0" fontId="343" fillId="0" borderId="0" xfId="3191" applyFont="1" applyBorder="1"/>
    <xf numFmtId="0" fontId="79" fillId="0" borderId="0" xfId="3191" applyNumberFormat="1" applyFont="1" applyFill="1" applyBorder="1" applyAlignment="1">
      <alignment wrapText="1"/>
    </xf>
    <xf numFmtId="285" fontId="79" fillId="0" borderId="0" xfId="41896" applyNumberFormat="1" applyFont="1" applyFill="1" applyBorder="1" applyAlignment="1">
      <alignment vertical="center"/>
    </xf>
    <xf numFmtId="0" fontId="79" fillId="0" borderId="0" xfId="3191" applyFont="1" applyFill="1" applyBorder="1" applyAlignment="1">
      <alignment horizontal="left" vertical="top" wrapText="1"/>
    </xf>
    <xf numFmtId="2" fontId="79" fillId="0" borderId="0" xfId="3191" applyNumberFormat="1" applyFont="1" applyFill="1" applyBorder="1"/>
    <xf numFmtId="0" fontId="79" fillId="0" borderId="0" xfId="3191" applyFont="1" applyFill="1" applyBorder="1" applyAlignment="1">
      <alignment horizontal="left" wrapText="1"/>
    </xf>
    <xf numFmtId="0" fontId="79" fillId="0" borderId="0" xfId="5441" applyNumberFormat="1" applyFont="1" applyFill="1" applyBorder="1" applyAlignment="1">
      <alignment horizontal="center"/>
    </xf>
    <xf numFmtId="0" fontId="131" fillId="0" borderId="0" xfId="41894" applyFont="1" applyBorder="1" applyAlignment="1"/>
    <xf numFmtId="0" fontId="79" fillId="0" borderId="0" xfId="41894" applyFont="1" applyBorder="1" applyAlignment="1">
      <alignment horizontal="center" vertical="center"/>
    </xf>
    <xf numFmtId="0" fontId="79" fillId="0" borderId="0" xfId="41894" applyFont="1" applyBorder="1"/>
    <xf numFmtId="0" fontId="79" fillId="0" borderId="0" xfId="237" applyFont="1" applyFill="1" applyBorder="1" applyAlignment="1">
      <alignment horizontal="center" vertical="center" wrapText="1"/>
    </xf>
    <xf numFmtId="182" fontId="79" fillId="0" borderId="0" xfId="41897" applyNumberFormat="1" applyFont="1" applyFill="1" applyBorder="1" applyAlignment="1">
      <alignment horizontal="right" vertical="center"/>
    </xf>
    <xf numFmtId="0" fontId="131" fillId="0" borderId="0" xfId="41894" applyFont="1" applyBorder="1"/>
    <xf numFmtId="0" fontId="101" fillId="0" borderId="0" xfId="207" applyFont="1" applyBorder="1"/>
    <xf numFmtId="0" fontId="79" fillId="0" borderId="0" xfId="207" applyFont="1" applyBorder="1"/>
    <xf numFmtId="0" fontId="79" fillId="0" borderId="0" xfId="207" applyFont="1" applyFill="1" applyBorder="1"/>
    <xf numFmtId="0" fontId="102" fillId="0" borderId="0" xfId="207" applyFont="1" applyBorder="1"/>
    <xf numFmtId="0" fontId="306" fillId="0" borderId="0" xfId="0" applyFont="1"/>
    <xf numFmtId="0" fontId="344" fillId="0" borderId="0" xfId="41929" applyFont="1" applyFill="1" applyBorder="1"/>
    <xf numFmtId="0" fontId="83" fillId="0" borderId="0" xfId="15737" applyFont="1" applyFill="1" applyBorder="1" applyProtection="1"/>
    <xf numFmtId="0" fontId="79" fillId="0" borderId="170" xfId="4" applyFont="1" applyFill="1" applyBorder="1" applyAlignment="1" applyProtection="1">
      <alignment horizontal="center"/>
    </xf>
    <xf numFmtId="0" fontId="82" fillId="0" borderId="0" xfId="24" applyFont="1" applyFill="1" applyBorder="1" applyProtection="1"/>
    <xf numFmtId="0" fontId="79" fillId="0" borderId="0" xfId="207" applyFont="1"/>
    <xf numFmtId="0" fontId="82" fillId="0" borderId="0" xfId="21" applyFont="1" applyFill="1" applyBorder="1" applyProtection="1"/>
    <xf numFmtId="0" fontId="125" fillId="0" borderId="0" xfId="3191" applyFont="1" applyAlignment="1">
      <alignment horizontal="center"/>
    </xf>
    <xf numFmtId="0" fontId="82" fillId="0" borderId="0" xfId="3191" applyFont="1"/>
    <xf numFmtId="0" fontId="335" fillId="0" borderId="0" xfId="41966" applyFont="1" applyBorder="1" applyAlignment="1">
      <alignment horizontal="center" vertical="center" wrapText="1"/>
    </xf>
    <xf numFmtId="0" fontId="102" fillId="0" borderId="0" xfId="3191" applyFont="1" applyAlignment="1">
      <alignment horizontal="center" vertical="center"/>
    </xf>
    <xf numFmtId="0" fontId="125" fillId="106" borderId="170" xfId="3191" applyFont="1" applyFill="1" applyBorder="1" applyAlignment="1">
      <alignment horizontal="center" vertical="center"/>
    </xf>
    <xf numFmtId="0" fontId="279" fillId="0" borderId="170" xfId="41966" applyFont="1" applyFill="1" applyBorder="1" applyAlignment="1">
      <alignment horizontal="center" vertical="center" wrapText="1"/>
    </xf>
    <xf numFmtId="0" fontId="125" fillId="0" borderId="170" xfId="3191" applyFont="1" applyFill="1" applyBorder="1" applyAlignment="1">
      <alignment horizontal="center"/>
    </xf>
    <xf numFmtId="177" fontId="82" fillId="7" borderId="170" xfId="3191" applyNumberFormat="1" applyFont="1" applyFill="1" applyBorder="1"/>
    <xf numFmtId="177" fontId="125" fillId="7" borderId="170" xfId="3191" applyNumberFormat="1" applyFont="1" applyFill="1" applyBorder="1"/>
    <xf numFmtId="0" fontId="82" fillId="0" borderId="0" xfId="3191" applyFont="1" applyAlignment="1">
      <alignment horizontal="center"/>
    </xf>
    <xf numFmtId="177" fontId="82" fillId="0" borderId="0" xfId="3191" applyNumberFormat="1" applyFont="1"/>
    <xf numFmtId="345" fontId="82" fillId="0" borderId="0" xfId="3191" applyNumberFormat="1" applyFont="1"/>
    <xf numFmtId="0" fontId="82" fillId="0" borderId="0" xfId="3836" applyFont="1" applyFill="1"/>
    <xf numFmtId="0" fontId="82" fillId="0" borderId="0" xfId="3836" applyFont="1" applyFill="1" applyBorder="1"/>
    <xf numFmtId="0" fontId="128" fillId="0" borderId="0" xfId="24" applyFont="1" applyAlignment="1"/>
    <xf numFmtId="0" fontId="82" fillId="0" borderId="0" xfId="3836" applyFont="1"/>
    <xf numFmtId="0" fontId="125" fillId="108" borderId="26" xfId="4" applyFont="1" applyFill="1" applyBorder="1" applyAlignment="1" applyProtection="1">
      <alignment horizontal="center" vertical="center"/>
    </xf>
    <xf numFmtId="0" fontId="82" fillId="0" borderId="0" xfId="3836" applyFont="1" applyBorder="1"/>
    <xf numFmtId="0" fontId="82" fillId="0" borderId="0" xfId="3836" applyFont="1" applyAlignment="1"/>
    <xf numFmtId="0" fontId="82" fillId="0" borderId="0" xfId="3836" applyFont="1" applyFill="1" applyBorder="1" applyAlignment="1"/>
    <xf numFmtId="171" fontId="128" fillId="0" borderId="0" xfId="17215" applyNumberFormat="1" applyFont="1" applyProtection="1"/>
    <xf numFmtId="171" fontId="128" fillId="0" borderId="0" xfId="17215" applyNumberFormat="1" applyFont="1" applyBorder="1" applyProtection="1"/>
    <xf numFmtId="171" fontId="101" fillId="0" borderId="0" xfId="17215" applyNumberFormat="1" applyFont="1" applyBorder="1" applyProtection="1"/>
    <xf numFmtId="0" fontId="125" fillId="0" borderId="0" xfId="208" quotePrefix="1" applyFont="1" applyAlignment="1">
      <alignment horizontal="center"/>
    </xf>
    <xf numFmtId="0" fontId="82" fillId="0" borderId="15" xfId="208" applyFont="1" applyBorder="1"/>
    <xf numFmtId="0" fontId="79" fillId="0" borderId="0" xfId="7" applyFont="1" applyFill="1" applyBorder="1"/>
    <xf numFmtId="0" fontId="102" fillId="0" borderId="170" xfId="4" applyFont="1" applyBorder="1" applyProtection="1"/>
    <xf numFmtId="0" fontId="125" fillId="106" borderId="171" xfId="3191" applyFont="1" applyFill="1" applyBorder="1" applyAlignment="1">
      <alignment vertical="center"/>
    </xf>
    <xf numFmtId="0" fontId="79" fillId="0" borderId="143" xfId="3191" applyFont="1" applyFill="1" applyBorder="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25" fillId="106" borderId="170" xfId="3191" applyFont="1" applyFill="1" applyBorder="1" applyAlignment="1">
      <alignment horizontal="center" vertical="center" wrapText="1"/>
    </xf>
    <xf numFmtId="0" fontId="82" fillId="0" borderId="169" xfId="3191" applyFont="1" applyFill="1" applyBorder="1" applyAlignment="1">
      <alignment horizontal="center"/>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79" fillId="0" borderId="114" xfId="13" applyFont="1" applyBorder="1" applyAlignment="1" applyProtection="1">
      <alignment horizontal="center" vertical="center" wrapText="1"/>
    </xf>
    <xf numFmtId="0" fontId="102" fillId="0" borderId="106" xfId="13" applyFont="1" applyBorder="1" applyAlignment="1" applyProtection="1">
      <alignment horizontal="center" vertical="center" wrapText="1"/>
    </xf>
    <xf numFmtId="0" fontId="102" fillId="0" borderId="0" xfId="237" applyFont="1" applyBorder="1" applyAlignment="1">
      <alignment horizontal="left" vertical="top" wrapText="1"/>
    </xf>
    <xf numFmtId="171" fontId="82" fillId="0" borderId="0" xfId="15536" applyNumberFormat="1" applyFont="1" applyFill="1" applyBorder="1" applyProtection="1"/>
    <xf numFmtId="185" fontId="128" fillId="0" borderId="0" xfId="15536" applyNumberFormat="1" applyFont="1" applyFill="1"/>
    <xf numFmtId="171" fontId="346" fillId="0" borderId="0" xfId="15536" applyNumberFormat="1" applyFont="1" applyFill="1" applyProtection="1"/>
    <xf numFmtId="0" fontId="86" fillId="0" borderId="0" xfId="15536" applyNumberFormat="1" applyFont="1" applyProtection="1"/>
    <xf numFmtId="185" fontId="79" fillId="0" borderId="0" xfId="15537" applyNumberFormat="1" applyFont="1"/>
    <xf numFmtId="0" fontId="82" fillId="0" borderId="0" xfId="15542" applyNumberFormat="1" applyFont="1" applyFill="1" applyBorder="1"/>
    <xf numFmtId="0" fontId="82" fillId="0" borderId="0" xfId="15542" applyNumberFormat="1" applyFont="1"/>
    <xf numFmtId="0" fontId="82" fillId="0" borderId="0" xfId="15542" applyNumberFormat="1" applyFont="1" applyAlignment="1">
      <alignment horizontal="center"/>
    </xf>
    <xf numFmtId="0" fontId="79" fillId="0" borderId="182" xfId="15542" applyNumberFormat="1" applyFont="1" applyBorder="1" applyAlignment="1">
      <alignment horizontal="center" wrapText="1"/>
    </xf>
    <xf numFmtId="0" fontId="79" fillId="0" borderId="182" xfId="15542" applyNumberFormat="1" applyFont="1" applyFill="1" applyBorder="1"/>
    <xf numFmtId="0" fontId="79" fillId="0" borderId="182" xfId="15542" applyNumberFormat="1" applyFont="1" applyBorder="1" applyAlignment="1">
      <alignment wrapText="1"/>
    </xf>
    <xf numFmtId="0" fontId="79" fillId="0" borderId="90" xfId="15542" applyNumberFormat="1" applyFont="1" applyBorder="1" applyAlignment="1">
      <alignment wrapText="1"/>
    </xf>
    <xf numFmtId="0" fontId="79" fillId="0" borderId="0" xfId="15542" applyNumberFormat="1" applyFont="1" applyFill="1" applyBorder="1"/>
    <xf numFmtId="192" fontId="79" fillId="14" borderId="182" xfId="15542" applyNumberFormat="1" applyFont="1" applyFill="1" applyBorder="1"/>
    <xf numFmtId="0" fontId="79" fillId="0" borderId="45" xfId="15542" applyNumberFormat="1" applyFont="1" applyBorder="1" applyAlignment="1">
      <alignment wrapText="1"/>
    </xf>
    <xf numFmtId="0" fontId="102" fillId="0" borderId="171" xfId="15542" applyNumberFormat="1" applyFont="1" applyBorder="1" applyAlignment="1">
      <alignment horizontal="center" wrapText="1"/>
    </xf>
    <xf numFmtId="0" fontId="102" fillId="0" borderId="182" xfId="15542" applyNumberFormat="1" applyFont="1" applyBorder="1" applyAlignment="1">
      <alignment wrapText="1"/>
    </xf>
    <xf numFmtId="0" fontId="102" fillId="0" borderId="171" xfId="15542" applyNumberFormat="1" applyFont="1" applyBorder="1" applyAlignment="1">
      <alignment wrapText="1"/>
    </xf>
    <xf numFmtId="0" fontId="79" fillId="0" borderId="0" xfId="15542" applyNumberFormat="1" applyFont="1" applyFill="1" applyBorder="1" applyAlignment="1">
      <alignment horizontal="center"/>
    </xf>
    <xf numFmtId="0" fontId="79" fillId="0" borderId="182" xfId="15542" applyNumberFormat="1" applyFont="1" applyFill="1" applyBorder="1" applyAlignment="1">
      <alignment horizontal="center"/>
    </xf>
    <xf numFmtId="0" fontId="79" fillId="0" borderId="96" xfId="15542" applyNumberFormat="1" applyFont="1" applyFill="1" applyBorder="1"/>
    <xf numFmtId="0" fontId="79" fillId="0" borderId="176" xfId="15542" applyNumberFormat="1" applyFont="1" applyFill="1" applyBorder="1"/>
    <xf numFmtId="0" fontId="102" fillId="0" borderId="171" xfId="15542" applyNumberFormat="1" applyFont="1" applyBorder="1" applyAlignment="1">
      <alignment vertical="top" wrapText="1"/>
    </xf>
    <xf numFmtId="0" fontId="79" fillId="0" borderId="171" xfId="15542" applyNumberFormat="1" applyFont="1" applyBorder="1" applyAlignment="1">
      <alignment horizontal="center" wrapText="1"/>
    </xf>
    <xf numFmtId="0" fontId="79" fillId="0" borderId="171" xfId="15542" applyNumberFormat="1" applyFont="1" applyFill="1" applyBorder="1" applyAlignment="1">
      <alignment wrapText="1"/>
    </xf>
    <xf numFmtId="0" fontId="79" fillId="0" borderId="45" xfId="15542" applyNumberFormat="1" applyFont="1" applyFill="1" applyBorder="1" applyAlignment="1">
      <alignment wrapText="1"/>
    </xf>
    <xf numFmtId="0" fontId="79" fillId="0" borderId="171" xfId="15542" applyNumberFormat="1" applyFont="1" applyFill="1" applyBorder="1" applyAlignment="1">
      <alignment vertical="top" wrapText="1"/>
    </xf>
    <xf numFmtId="0" fontId="79" fillId="0" borderId="171" xfId="15542" applyNumberFormat="1" applyFont="1" applyBorder="1" applyAlignment="1">
      <alignment wrapText="1"/>
    </xf>
    <xf numFmtId="0" fontId="79" fillId="0" borderId="171" xfId="15542" applyNumberFormat="1" applyFont="1" applyBorder="1" applyAlignment="1">
      <alignment vertical="top" wrapText="1"/>
    </xf>
    <xf numFmtId="185" fontId="102" fillId="0" borderId="182" xfId="15537" applyNumberFormat="1" applyFont="1" applyBorder="1" applyAlignment="1">
      <alignment horizontal="center"/>
    </xf>
    <xf numFmtId="0" fontId="125" fillId="0" borderId="0" xfId="15542" applyNumberFormat="1" applyFont="1" applyBorder="1"/>
    <xf numFmtId="0" fontId="102" fillId="0" borderId="170" xfId="7" applyFont="1" applyBorder="1" applyAlignment="1">
      <alignment horizontal="center" vertical="center" wrapText="1"/>
    </xf>
    <xf numFmtId="0" fontId="79" fillId="0" borderId="91" xfId="3191" applyFont="1" applyBorder="1"/>
    <xf numFmtId="0" fontId="79" fillId="0" borderId="0" xfId="0" applyFont="1"/>
    <xf numFmtId="0" fontId="82" fillId="0" borderId="0" xfId="330" applyFont="1"/>
    <xf numFmtId="0" fontId="79" fillId="0" borderId="45" xfId="0" applyFont="1" applyFill="1" applyBorder="1"/>
    <xf numFmtId="169" fontId="102" fillId="7" borderId="146" xfId="0" applyNumberFormat="1" applyFont="1" applyFill="1" applyBorder="1" applyAlignment="1">
      <alignment vertical="top"/>
    </xf>
    <xf numFmtId="169" fontId="79" fillId="7" borderId="149" xfId="0" applyNumberFormat="1" applyFont="1" applyFill="1" applyBorder="1" applyAlignment="1">
      <alignment vertical="top"/>
    </xf>
    <xf numFmtId="169" fontId="102" fillId="7" borderId="95" xfId="0" applyNumberFormat="1" applyFont="1" applyFill="1" applyBorder="1" applyAlignment="1">
      <alignment vertical="top"/>
    </xf>
    <xf numFmtId="169" fontId="79" fillId="7" borderId="58" xfId="0" applyNumberFormat="1" applyFont="1" applyFill="1" applyBorder="1" applyAlignment="1">
      <alignment vertical="top"/>
    </xf>
    <xf numFmtId="169" fontId="296" fillId="7" borderId="95" xfId="0" applyNumberFormat="1" applyFont="1" applyFill="1" applyBorder="1" applyAlignment="1">
      <alignment vertical="top"/>
    </xf>
    <xf numFmtId="169" fontId="349" fillId="7" borderId="58" xfId="0" applyNumberFormat="1" applyFont="1" applyFill="1" applyBorder="1" applyAlignment="1">
      <alignment vertical="top"/>
    </xf>
    <xf numFmtId="169" fontId="102" fillId="7" borderId="114" xfId="0" applyNumberFormat="1" applyFont="1" applyFill="1" applyBorder="1" applyAlignment="1">
      <alignment vertical="top"/>
    </xf>
    <xf numFmtId="169" fontId="102" fillId="7" borderId="45" xfId="0" applyNumberFormat="1" applyFont="1" applyFill="1" applyBorder="1" applyAlignment="1">
      <alignment vertical="top"/>
    </xf>
    <xf numFmtId="169" fontId="102" fillId="7" borderId="90" xfId="0" applyNumberFormat="1" applyFont="1" applyFill="1" applyBorder="1" applyAlignment="1">
      <alignment vertical="top"/>
    </xf>
    <xf numFmtId="169" fontId="102" fillId="7" borderId="103" xfId="0" applyNumberFormat="1" applyFont="1" applyFill="1" applyBorder="1" applyAlignment="1">
      <alignment vertical="top"/>
    </xf>
    <xf numFmtId="169" fontId="102" fillId="7" borderId="58" xfId="0" applyNumberFormat="1" applyFont="1" applyFill="1" applyBorder="1" applyAlignment="1">
      <alignment vertical="top"/>
    </xf>
    <xf numFmtId="169" fontId="102" fillId="7" borderId="96" xfId="0" applyNumberFormat="1" applyFont="1" applyFill="1" applyBorder="1" applyAlignment="1">
      <alignment vertical="top"/>
    </xf>
    <xf numFmtId="169" fontId="102" fillId="7" borderId="92" xfId="0" applyNumberFormat="1" applyFont="1" applyFill="1" applyBorder="1" applyAlignment="1">
      <alignment vertical="top"/>
    </xf>
    <xf numFmtId="169" fontId="102" fillId="7" borderId="157" xfId="0" applyNumberFormat="1" applyFont="1" applyFill="1" applyBorder="1" applyAlignment="1">
      <alignment vertical="top"/>
    </xf>
    <xf numFmtId="169" fontId="79" fillId="7" borderId="45" xfId="0" applyNumberFormat="1" applyFont="1" applyFill="1" applyBorder="1" applyAlignment="1">
      <alignment vertical="top"/>
    </xf>
    <xf numFmtId="169" fontId="349" fillId="7" borderId="45" xfId="0" applyNumberFormat="1" applyFont="1" applyFill="1" applyBorder="1" applyAlignment="1">
      <alignment vertical="top"/>
    </xf>
    <xf numFmtId="169" fontId="102" fillId="7" borderId="114" xfId="0" applyNumberFormat="1" applyFont="1" applyFill="1" applyBorder="1" applyAlignment="1">
      <alignment vertical="top" wrapText="1"/>
    </xf>
    <xf numFmtId="169" fontId="102" fillId="7" borderId="157" xfId="0" applyNumberFormat="1" applyFont="1" applyFill="1" applyBorder="1" applyAlignment="1">
      <alignment vertical="top" wrapText="1"/>
    </xf>
    <xf numFmtId="169" fontId="102" fillId="7" borderId="90" xfId="0" applyNumberFormat="1" applyFont="1" applyFill="1" applyBorder="1" applyAlignment="1">
      <alignment vertical="top" wrapText="1"/>
    </xf>
    <xf numFmtId="169" fontId="79" fillId="7" borderId="45" xfId="17207" applyNumberFormat="1" applyFont="1" applyFill="1" applyBorder="1" applyAlignment="1">
      <alignment vertical="top"/>
    </xf>
    <xf numFmtId="169" fontId="86" fillId="7" borderId="157" xfId="0" applyNumberFormat="1" applyFont="1" applyFill="1" applyBorder="1"/>
    <xf numFmtId="177" fontId="102" fillId="0" borderId="145" xfId="0" applyNumberFormat="1" applyFont="1" applyFill="1" applyBorder="1"/>
    <xf numFmtId="177" fontId="102" fillId="7" borderId="159" xfId="0" applyNumberFormat="1" applyFont="1" applyFill="1" applyBorder="1"/>
    <xf numFmtId="177" fontId="79" fillId="0" borderId="0" xfId="0" applyNumberFormat="1" applyFont="1"/>
    <xf numFmtId="169" fontId="79" fillId="7" borderId="45" xfId="1" applyNumberFormat="1" applyFont="1" applyFill="1" applyBorder="1" applyAlignment="1">
      <alignment vertical="top"/>
    </xf>
    <xf numFmtId="169" fontId="79" fillId="7" borderId="90" xfId="1" applyNumberFormat="1" applyFont="1" applyFill="1" applyBorder="1" applyAlignment="1">
      <alignment vertical="top"/>
    </xf>
    <xf numFmtId="177" fontId="102" fillId="7" borderId="105" xfId="0" applyNumberFormat="1" applyFont="1" applyFill="1" applyBorder="1"/>
    <xf numFmtId="177" fontId="102" fillId="7" borderId="90" xfId="0" applyNumberFormat="1" applyFont="1" applyFill="1" applyBorder="1"/>
    <xf numFmtId="177" fontId="86" fillId="7" borderId="114" xfId="0" applyNumberFormat="1" applyFont="1" applyFill="1" applyBorder="1"/>
    <xf numFmtId="177" fontId="102" fillId="7" borderId="114" xfId="0" applyNumberFormat="1" applyFont="1" applyFill="1" applyBorder="1"/>
    <xf numFmtId="177" fontId="102" fillId="0" borderId="0" xfId="0" applyNumberFormat="1" applyFont="1"/>
    <xf numFmtId="0" fontId="307" fillId="0" borderId="143" xfId="0" applyFont="1" applyBorder="1"/>
    <xf numFmtId="177" fontId="306" fillId="0" borderId="145" xfId="0" applyNumberFormat="1" applyFont="1" applyBorder="1"/>
    <xf numFmtId="177" fontId="306" fillId="0" borderId="159" xfId="0" applyNumberFormat="1" applyFont="1" applyBorder="1"/>
    <xf numFmtId="177" fontId="307" fillId="7" borderId="45" xfId="0" applyNumberFormat="1" applyFont="1" applyFill="1" applyBorder="1" applyAlignment="1">
      <alignment vertical="top"/>
    </xf>
    <xf numFmtId="177" fontId="307" fillId="7" borderId="157" xfId="0" applyNumberFormat="1" applyFont="1" applyFill="1" applyBorder="1" applyAlignment="1">
      <alignment vertical="top"/>
    </xf>
    <xf numFmtId="177" fontId="307" fillId="7" borderId="90" xfId="0" applyNumberFormat="1" applyFont="1" applyFill="1" applyBorder="1" applyAlignment="1">
      <alignment vertical="top"/>
    </xf>
    <xf numFmtId="177" fontId="307" fillId="7" borderId="92" xfId="0" applyNumberFormat="1" applyFont="1" applyFill="1" applyBorder="1"/>
    <xf numFmtId="177" fontId="307" fillId="0" borderId="105" xfId="0" applyNumberFormat="1" applyFont="1" applyFill="1" applyBorder="1"/>
    <xf numFmtId="177" fontId="307" fillId="0" borderId="114" xfId="0" applyNumberFormat="1" applyFont="1" applyFill="1" applyBorder="1"/>
    <xf numFmtId="177" fontId="79" fillId="0" borderId="0" xfId="0" applyNumberFormat="1" applyFont="1" applyFill="1"/>
    <xf numFmtId="0" fontId="79" fillId="0" borderId="0" xfId="0" applyFont="1" applyFill="1"/>
    <xf numFmtId="169" fontId="79" fillId="7" borderId="157" xfId="1" applyNumberFormat="1" applyFont="1" applyFill="1" applyBorder="1"/>
    <xf numFmtId="169" fontId="79" fillId="7" borderId="149" xfId="1" applyNumberFormat="1" applyFont="1" applyFill="1" applyBorder="1"/>
    <xf numFmtId="182" fontId="102" fillId="7" borderId="146" xfId="41905" applyNumberFormat="1" applyFont="1" applyFill="1" applyBorder="1" applyAlignment="1">
      <alignment vertical="top"/>
    </xf>
    <xf numFmtId="182" fontId="79" fillId="7" borderId="157" xfId="41905" applyNumberFormat="1" applyFont="1" applyFill="1" applyBorder="1"/>
    <xf numFmtId="182" fontId="79" fillId="7" borderId="149" xfId="41905" applyNumberFormat="1" applyFont="1" applyFill="1" applyBorder="1"/>
    <xf numFmtId="182" fontId="79" fillId="7" borderId="149" xfId="41905" applyNumberFormat="1" applyFont="1" applyFill="1" applyBorder="1" applyAlignment="1">
      <alignment vertical="top"/>
    </xf>
    <xf numFmtId="169" fontId="79" fillId="7" borderId="45" xfId="1" applyNumberFormat="1" applyFont="1" applyFill="1" applyBorder="1"/>
    <xf numFmtId="169" fontId="79" fillId="7" borderId="58" xfId="1" applyNumberFormat="1" applyFont="1" applyFill="1" applyBorder="1"/>
    <xf numFmtId="182" fontId="102" fillId="7" borderId="95" xfId="41905" applyNumberFormat="1" applyFont="1" applyFill="1" applyBorder="1" applyAlignment="1">
      <alignment vertical="top"/>
    </xf>
    <xf numFmtId="182" fontId="79" fillId="7" borderId="45" xfId="41905" applyNumberFormat="1" applyFont="1" applyFill="1" applyBorder="1"/>
    <xf numFmtId="182" fontId="79" fillId="7" borderId="58" xfId="41905" applyNumberFormat="1" applyFont="1" applyFill="1" applyBorder="1"/>
    <xf numFmtId="182" fontId="79" fillId="7" borderId="58" xfId="41905" applyNumberFormat="1" applyFont="1" applyFill="1" applyBorder="1" applyAlignment="1">
      <alignment vertical="top"/>
    </xf>
    <xf numFmtId="169" fontId="349" fillId="7" borderId="45" xfId="1" applyNumberFormat="1" applyFont="1" applyFill="1" applyBorder="1"/>
    <xf numFmtId="169" fontId="349" fillId="7" borderId="58" xfId="1" applyNumberFormat="1" applyFont="1" applyFill="1" applyBorder="1"/>
    <xf numFmtId="182" fontId="296" fillId="7" borderId="95" xfId="41905" applyNumberFormat="1" applyFont="1" applyFill="1" applyBorder="1" applyAlignment="1">
      <alignment vertical="top"/>
    </xf>
    <xf numFmtId="182" fontId="349" fillId="7" borderId="45" xfId="41905" applyNumberFormat="1" applyFont="1" applyFill="1" applyBorder="1"/>
    <xf numFmtId="182" fontId="349" fillId="7" borderId="58" xfId="41905" applyNumberFormat="1" applyFont="1" applyFill="1" applyBorder="1"/>
    <xf numFmtId="182" fontId="349" fillId="7" borderId="58" xfId="41905" applyNumberFormat="1" applyFont="1" applyFill="1" applyBorder="1" applyAlignment="1">
      <alignment vertical="top"/>
    </xf>
    <xf numFmtId="169" fontId="349" fillId="7" borderId="90" xfId="1" applyNumberFormat="1" applyFont="1" applyFill="1" applyBorder="1"/>
    <xf numFmtId="169" fontId="349" fillId="7" borderId="92" xfId="1" applyNumberFormat="1" applyFont="1" applyFill="1" applyBorder="1"/>
    <xf numFmtId="182" fontId="349" fillId="7" borderId="90" xfId="41905" applyNumberFormat="1" applyFont="1" applyFill="1" applyBorder="1"/>
    <xf numFmtId="182" fontId="349" fillId="7" borderId="92" xfId="41905" applyNumberFormat="1" applyFont="1" applyFill="1" applyBorder="1"/>
    <xf numFmtId="182" fontId="102" fillId="7" borderId="114" xfId="41905" applyNumberFormat="1" applyFont="1" applyFill="1" applyBorder="1" applyAlignment="1">
      <alignment vertical="top"/>
    </xf>
    <xf numFmtId="182" fontId="102" fillId="7" borderId="45" xfId="41905" applyNumberFormat="1" applyFont="1" applyFill="1" applyBorder="1" applyAlignment="1">
      <alignment vertical="top"/>
    </xf>
    <xf numFmtId="182" fontId="102" fillId="7" borderId="90" xfId="41905" applyNumberFormat="1" applyFont="1" applyFill="1" applyBorder="1" applyAlignment="1">
      <alignment vertical="top"/>
    </xf>
    <xf numFmtId="182" fontId="102" fillId="7" borderId="103" xfId="41905" applyNumberFormat="1" applyFont="1" applyFill="1" applyBorder="1" applyAlignment="1">
      <alignment vertical="top"/>
    </xf>
    <xf numFmtId="182" fontId="102" fillId="7" borderId="58" xfId="41905" applyNumberFormat="1" applyFont="1" applyFill="1" applyBorder="1" applyAlignment="1">
      <alignment vertical="top"/>
    </xf>
    <xf numFmtId="169" fontId="79" fillId="7" borderId="90" xfId="1" applyNumberFormat="1" applyFont="1" applyFill="1" applyBorder="1"/>
    <xf numFmtId="182" fontId="102" fillId="7" borderId="96" xfId="41905" applyNumberFormat="1" applyFont="1" applyFill="1" applyBorder="1" applyAlignment="1">
      <alignment vertical="top"/>
    </xf>
    <xf numFmtId="182" fontId="79" fillId="7" borderId="90" xfId="41905" applyNumberFormat="1" applyFont="1" applyFill="1" applyBorder="1"/>
    <xf numFmtId="182" fontId="102" fillId="7" borderId="92" xfId="41905" applyNumberFormat="1" applyFont="1" applyFill="1" applyBorder="1" applyAlignment="1">
      <alignment vertical="top"/>
    </xf>
    <xf numFmtId="182" fontId="102" fillId="7" borderId="157" xfId="41905" applyNumberFormat="1" applyFont="1" applyFill="1" applyBorder="1" applyAlignment="1">
      <alignment vertical="top"/>
    </xf>
    <xf numFmtId="182" fontId="79" fillId="7" borderId="45" xfId="41905" applyNumberFormat="1" applyFont="1" applyFill="1" applyBorder="1" applyAlignment="1">
      <alignment vertical="top"/>
    </xf>
    <xf numFmtId="182" fontId="349" fillId="7" borderId="45" xfId="41905" applyNumberFormat="1" applyFont="1" applyFill="1" applyBorder="1" applyAlignment="1">
      <alignment vertical="top"/>
    </xf>
    <xf numFmtId="182" fontId="102" fillId="7" borderId="114" xfId="41905" applyNumberFormat="1" applyFont="1" applyFill="1" applyBorder="1" applyAlignment="1">
      <alignment vertical="top" wrapText="1"/>
    </xf>
    <xf numFmtId="182" fontId="102" fillId="7" borderId="157" xfId="41905" applyNumberFormat="1" applyFont="1" applyFill="1" applyBorder="1" applyAlignment="1">
      <alignment vertical="top" wrapText="1"/>
    </xf>
    <xf numFmtId="182" fontId="102" fillId="7" borderId="90" xfId="41905" applyNumberFormat="1" applyFont="1" applyFill="1" applyBorder="1" applyAlignment="1">
      <alignment vertical="top" wrapText="1"/>
    </xf>
    <xf numFmtId="182" fontId="86" fillId="7" borderId="157" xfId="41905" applyNumberFormat="1" applyFont="1" applyFill="1" applyBorder="1"/>
    <xf numFmtId="177" fontId="102" fillId="7" borderId="145" xfId="0" applyNumberFormat="1" applyFont="1" applyFill="1" applyBorder="1"/>
    <xf numFmtId="177" fontId="86" fillId="7" borderId="145" xfId="0" applyNumberFormat="1" applyFont="1" applyFill="1" applyBorder="1"/>
    <xf numFmtId="182" fontId="102" fillId="7" borderId="145" xfId="41905" applyNumberFormat="1" applyFont="1" applyFill="1" applyBorder="1"/>
    <xf numFmtId="182" fontId="86" fillId="7" borderId="145" xfId="41905" applyNumberFormat="1" applyFont="1" applyFill="1" applyBorder="1"/>
    <xf numFmtId="182" fontId="102" fillId="7" borderId="159" xfId="41905" applyNumberFormat="1" applyFont="1" applyFill="1" applyBorder="1"/>
    <xf numFmtId="169" fontId="79" fillId="7" borderId="95" xfId="1" applyNumberFormat="1" applyFont="1" applyFill="1" applyBorder="1"/>
    <xf numFmtId="182" fontId="79" fillId="7" borderId="95" xfId="41905" applyNumberFormat="1" applyFont="1" applyFill="1" applyBorder="1"/>
    <xf numFmtId="169" fontId="79" fillId="7" borderId="96" xfId="1" applyNumberFormat="1" applyFont="1" applyFill="1" applyBorder="1"/>
    <xf numFmtId="182" fontId="79" fillId="7" borderId="96" xfId="41905" applyNumberFormat="1" applyFont="1" applyFill="1" applyBorder="1"/>
    <xf numFmtId="182" fontId="79" fillId="7" borderId="90" xfId="41905" applyNumberFormat="1" applyFont="1" applyFill="1" applyBorder="1" applyAlignment="1">
      <alignment vertical="top"/>
    </xf>
    <xf numFmtId="182" fontId="102" fillId="7" borderId="105" xfId="41905" applyNumberFormat="1" applyFont="1" applyFill="1" applyBorder="1"/>
    <xf numFmtId="182" fontId="102" fillId="7" borderId="90" xfId="41905" applyNumberFormat="1" applyFont="1" applyFill="1" applyBorder="1"/>
    <xf numFmtId="182" fontId="86" fillId="7" borderId="114" xfId="41905" applyNumberFormat="1" applyFont="1" applyFill="1" applyBorder="1"/>
    <xf numFmtId="182" fontId="102" fillId="7" borderId="114" xfId="41905" applyNumberFormat="1" applyFont="1" applyFill="1" applyBorder="1"/>
    <xf numFmtId="177" fontId="307" fillId="0" borderId="145" xfId="0" applyNumberFormat="1" applyFont="1" applyBorder="1"/>
    <xf numFmtId="177" fontId="306" fillId="7" borderId="157" xfId="0" applyNumberFormat="1" applyFont="1" applyFill="1" applyBorder="1" applyAlignment="1">
      <alignment vertical="top"/>
    </xf>
    <xf numFmtId="177" fontId="306" fillId="7" borderId="45" xfId="0" applyNumberFormat="1" applyFont="1" applyFill="1" applyBorder="1" applyAlignment="1">
      <alignment vertical="top"/>
    </xf>
    <xf numFmtId="177" fontId="307" fillId="7" borderId="105" xfId="0" applyNumberFormat="1" applyFont="1" applyFill="1" applyBorder="1"/>
    <xf numFmtId="177" fontId="307" fillId="7" borderId="114" xfId="0" applyNumberFormat="1" applyFont="1" applyFill="1" applyBorder="1"/>
    <xf numFmtId="177" fontId="280" fillId="7" borderId="114" xfId="0" applyNumberFormat="1" applyFont="1" applyFill="1" applyBorder="1"/>
    <xf numFmtId="177" fontId="102" fillId="7" borderId="102" xfId="0" applyNumberFormat="1" applyFont="1" applyFill="1" applyBorder="1" applyAlignment="1">
      <alignment horizontal="center"/>
    </xf>
    <xf numFmtId="177" fontId="79" fillId="7" borderId="107" xfId="0" applyNumberFormat="1" applyFont="1" applyFill="1" applyBorder="1" applyAlignment="1">
      <alignment horizontal="center"/>
    </xf>
    <xf numFmtId="177" fontId="79" fillId="7" borderId="103" xfId="0" applyNumberFormat="1" applyFont="1" applyFill="1" applyBorder="1" applyAlignment="1">
      <alignment horizontal="center"/>
    </xf>
    <xf numFmtId="177" fontId="102" fillId="7" borderId="102" xfId="0" applyNumberFormat="1" applyFont="1" applyFill="1" applyBorder="1" applyAlignment="1">
      <alignment horizontal="centerContinuous"/>
    </xf>
    <xf numFmtId="177" fontId="79" fillId="7" borderId="107" xfId="0" applyNumberFormat="1" applyFont="1" applyFill="1" applyBorder="1" applyAlignment="1">
      <alignment horizontal="centerContinuous"/>
    </xf>
    <xf numFmtId="177" fontId="79" fillId="7" borderId="103" xfId="0" applyNumberFormat="1" applyFont="1" applyFill="1" applyBorder="1" applyAlignment="1">
      <alignment horizontal="centerContinuous"/>
    </xf>
    <xf numFmtId="177" fontId="102" fillId="7" borderId="106" xfId="0" applyNumberFormat="1" applyFont="1" applyFill="1" applyBorder="1" applyAlignment="1">
      <alignment vertical="top"/>
    </xf>
    <xf numFmtId="177" fontId="79" fillId="7" borderId="106" xfId="0" applyNumberFormat="1" applyFont="1" applyFill="1" applyBorder="1" applyAlignment="1">
      <alignment vertical="top"/>
    </xf>
    <xf numFmtId="177" fontId="102" fillId="7" borderId="45" xfId="0" applyNumberFormat="1" applyFont="1" applyFill="1" applyBorder="1" applyAlignment="1">
      <alignment vertical="top"/>
    </xf>
    <xf numFmtId="177" fontId="79" fillId="7" borderId="45" xfId="0" applyNumberFormat="1" applyFont="1" applyFill="1" applyBorder="1" applyAlignment="1">
      <alignment vertical="top"/>
    </xf>
    <xf numFmtId="177" fontId="79" fillId="7" borderId="58" xfId="0" applyNumberFormat="1" applyFont="1" applyFill="1" applyBorder="1" applyAlignment="1">
      <alignment vertical="top"/>
    </xf>
    <xf numFmtId="177" fontId="102" fillId="7" borderId="114" xfId="0" applyNumberFormat="1" applyFont="1" applyFill="1" applyBorder="1" applyAlignment="1">
      <alignment vertical="top"/>
    </xf>
    <xf numFmtId="177" fontId="296" fillId="7" borderId="45" xfId="0" applyNumberFormat="1" applyFont="1" applyFill="1" applyBorder="1" applyAlignment="1">
      <alignment vertical="top"/>
    </xf>
    <xf numFmtId="177" fontId="349" fillId="7" borderId="58" xfId="0" applyNumberFormat="1" applyFont="1" applyFill="1" applyBorder="1" applyAlignment="1">
      <alignment vertical="top"/>
    </xf>
    <xf numFmtId="177" fontId="349" fillId="7" borderId="45" xfId="0" applyNumberFormat="1" applyFont="1" applyFill="1" applyBorder="1" applyAlignment="1">
      <alignment vertical="top"/>
    </xf>
    <xf numFmtId="177" fontId="102" fillId="7" borderId="103" xfId="0" applyNumberFormat="1" applyFont="1" applyFill="1" applyBorder="1" applyAlignment="1">
      <alignment vertical="top"/>
    </xf>
    <xf numFmtId="177" fontId="102" fillId="7" borderId="58" xfId="0" applyNumberFormat="1" applyFont="1" applyFill="1" applyBorder="1" applyAlignment="1">
      <alignment vertical="top"/>
    </xf>
    <xf numFmtId="177" fontId="102" fillId="7" borderId="90" xfId="0" applyNumberFormat="1" applyFont="1" applyFill="1" applyBorder="1" applyAlignment="1">
      <alignment vertical="top"/>
    </xf>
    <xf numFmtId="177" fontId="102" fillId="7" borderId="92" xfId="0" applyNumberFormat="1" applyFont="1" applyFill="1" applyBorder="1" applyAlignment="1">
      <alignment vertical="top"/>
    </xf>
    <xf numFmtId="177" fontId="102" fillId="7" borderId="0" xfId="0" applyNumberFormat="1" applyFont="1" applyFill="1" applyBorder="1" applyAlignment="1">
      <alignment vertical="top"/>
    </xf>
    <xf numFmtId="177" fontId="79" fillId="7" borderId="0" xfId="0" applyNumberFormat="1" applyFont="1" applyFill="1" applyBorder="1" applyAlignment="1">
      <alignment vertical="top"/>
    </xf>
    <xf numFmtId="177" fontId="102" fillId="7" borderId="95" xfId="0" applyNumberFormat="1" applyFont="1" applyFill="1" applyBorder="1" applyAlignment="1">
      <alignment vertical="top"/>
    </xf>
    <xf numFmtId="177" fontId="296" fillId="7" borderId="95" xfId="0" applyNumberFormat="1" applyFont="1" applyFill="1" applyBorder="1" applyAlignment="1">
      <alignment vertical="top"/>
    </xf>
    <xf numFmtId="177" fontId="296" fillId="7" borderId="0" xfId="0" applyNumberFormat="1" applyFont="1" applyFill="1" applyBorder="1" applyAlignment="1">
      <alignment vertical="top"/>
    </xf>
    <xf numFmtId="177" fontId="349" fillId="7" borderId="0" xfId="0" applyNumberFormat="1" applyFont="1" applyFill="1" applyBorder="1" applyAlignment="1">
      <alignment vertical="top"/>
    </xf>
    <xf numFmtId="177" fontId="102" fillId="7" borderId="114" xfId="0" applyNumberFormat="1" applyFont="1" applyFill="1" applyBorder="1" applyAlignment="1">
      <alignment vertical="top" wrapText="1"/>
    </xf>
    <xf numFmtId="177" fontId="102" fillId="7" borderId="95" xfId="17207" applyNumberFormat="1" applyFont="1" applyFill="1" applyBorder="1" applyAlignment="1">
      <alignment vertical="top"/>
    </xf>
    <xf numFmtId="177" fontId="79" fillId="7" borderId="45" xfId="17207" applyNumberFormat="1" applyFont="1" applyFill="1" applyBorder="1" applyAlignment="1">
      <alignment vertical="top"/>
    </xf>
    <xf numFmtId="177" fontId="102" fillId="7" borderId="0" xfId="17207" applyNumberFormat="1" applyFont="1" applyFill="1" applyBorder="1" applyAlignment="1">
      <alignment vertical="top"/>
    </xf>
    <xf numFmtId="177" fontId="79" fillId="7" borderId="0" xfId="17207" applyNumberFormat="1" applyFont="1" applyFill="1" applyBorder="1" applyAlignment="1">
      <alignment vertical="top"/>
    </xf>
    <xf numFmtId="0" fontId="79" fillId="53" borderId="103" xfId="0" applyFont="1" applyFill="1" applyBorder="1" applyAlignment="1">
      <alignment horizontal="center"/>
    </xf>
    <xf numFmtId="0" fontId="79" fillId="0" borderId="95" xfId="0" applyFont="1" applyFill="1" applyBorder="1"/>
    <xf numFmtId="1" fontId="335" fillId="0" borderId="105" xfId="17236" applyNumberFormat="1" applyFont="1" applyFill="1" applyBorder="1" applyAlignment="1">
      <alignment horizontal="center" vertical="center"/>
    </xf>
    <xf numFmtId="1" fontId="335" fillId="0" borderId="114" xfId="17236" applyNumberFormat="1" applyFont="1" applyFill="1" applyBorder="1" applyAlignment="1">
      <alignment horizontal="center" vertical="center"/>
    </xf>
    <xf numFmtId="1" fontId="335" fillId="0" borderId="92" xfId="17236" applyNumberFormat="1" applyFont="1" applyFill="1" applyBorder="1" applyAlignment="1">
      <alignment horizontal="center" vertical="center"/>
    </xf>
    <xf numFmtId="0" fontId="79" fillId="53" borderId="102" xfId="0" applyFont="1" applyFill="1" applyBorder="1" applyAlignment="1">
      <alignment horizontal="centerContinuous"/>
    </xf>
    <xf numFmtId="0" fontId="79" fillId="53" borderId="107" xfId="0" applyFont="1" applyFill="1" applyBorder="1" applyAlignment="1">
      <alignment horizontal="centerContinuous"/>
    </xf>
    <xf numFmtId="0" fontId="79" fillId="53" borderId="103" xfId="0" applyFont="1" applyFill="1" applyBorder="1" applyAlignment="1">
      <alignment horizontal="centerContinuous"/>
    </xf>
    <xf numFmtId="0" fontId="345" fillId="0" borderId="0" xfId="24" applyFont="1" applyFill="1" applyBorder="1" applyProtection="1"/>
    <xf numFmtId="0" fontId="79" fillId="0" borderId="0" xfId="207" applyFont="1" applyFill="1"/>
    <xf numFmtId="0" fontId="31" fillId="0" borderId="0" xfId="41968" applyFont="1"/>
    <xf numFmtId="0" fontId="31" fillId="0" borderId="0" xfId="41968" applyFont="1" applyFill="1" applyBorder="1"/>
    <xf numFmtId="0" fontId="31" fillId="0" borderId="12" xfId="41968" applyFont="1" applyBorder="1"/>
    <xf numFmtId="0" fontId="31" fillId="0" borderId="111" xfId="41968" applyFont="1" applyBorder="1"/>
    <xf numFmtId="0" fontId="31" fillId="0" borderId="147" xfId="41968" applyFont="1" applyBorder="1"/>
    <xf numFmtId="0" fontId="31" fillId="0" borderId="0" xfId="41976" applyFont="1"/>
    <xf numFmtId="0" fontId="31" fillId="0" borderId="0" xfId="41976" applyFont="1" applyFill="1" applyBorder="1"/>
    <xf numFmtId="0" fontId="79" fillId="0" borderId="0" xfId="41978" applyNumberFormat="1" applyFont="1"/>
    <xf numFmtId="0" fontId="79" fillId="0" borderId="0" xfId="15535" applyFont="1" applyProtection="1"/>
    <xf numFmtId="0" fontId="82" fillId="0" borderId="0" xfId="2293" applyFont="1" applyAlignment="1" applyProtection="1">
      <alignment vertical="center"/>
      <protection locked="0"/>
    </xf>
    <xf numFmtId="0" fontId="102" fillId="0" borderId="0" xfId="13" applyFont="1" applyFill="1" applyBorder="1" applyAlignment="1" applyProtection="1">
      <alignment horizontal="left" vertical="center"/>
      <protection locked="0"/>
    </xf>
    <xf numFmtId="0" fontId="82" fillId="0" borderId="0" xfId="330" applyFont="1" applyFill="1" applyBorder="1"/>
    <xf numFmtId="0" fontId="128" fillId="0" borderId="0" xfId="3" applyFont="1" applyAlignment="1">
      <alignment vertical="center"/>
    </xf>
    <xf numFmtId="0" fontId="79" fillId="0" borderId="114" xfId="13" applyFont="1" applyBorder="1" applyAlignment="1" applyProtection="1">
      <alignment horizontal="center" vertical="center"/>
      <protection locked="0"/>
    </xf>
    <xf numFmtId="0" fontId="82" fillId="0" borderId="114" xfId="13" applyFont="1" applyBorder="1" applyAlignment="1" applyProtection="1">
      <alignment horizontal="center" vertical="center"/>
    </xf>
    <xf numFmtId="0" fontId="128" fillId="0" borderId="0" xfId="41922" applyFont="1"/>
    <xf numFmtId="0" fontId="82" fillId="0" borderId="0" xfId="41922" applyFont="1"/>
    <xf numFmtId="0" fontId="82" fillId="0" borderId="16" xfId="41922" applyFont="1" applyBorder="1"/>
    <xf numFmtId="0" fontId="82" fillId="0" borderId="0" xfId="41922" applyFont="1" applyBorder="1"/>
    <xf numFmtId="0" fontId="82" fillId="0" borderId="0" xfId="13" applyFont="1" applyBorder="1" applyProtection="1"/>
    <xf numFmtId="0" fontId="82" fillId="0" borderId="0" xfId="3" applyFont="1" applyProtection="1"/>
    <xf numFmtId="0" fontId="351" fillId="0" borderId="0" xfId="3" applyFont="1" applyAlignment="1" applyProtection="1">
      <alignment horizontal="left" vertical="center"/>
    </xf>
    <xf numFmtId="0" fontId="82" fillId="0" borderId="0" xfId="13" applyFont="1" applyProtection="1"/>
    <xf numFmtId="193" fontId="82" fillId="0" borderId="0" xfId="3" applyNumberFormat="1" applyFont="1" applyProtection="1"/>
    <xf numFmtId="193" fontId="82" fillId="0" borderId="0" xfId="3" applyNumberFormat="1" applyFont="1" applyFill="1" applyProtection="1"/>
    <xf numFmtId="0" fontId="82" fillId="0" borderId="0" xfId="2293" applyFont="1" applyProtection="1"/>
    <xf numFmtId="193" fontId="82" fillId="0" borderId="0" xfId="2293" applyNumberFormat="1" applyFont="1" applyProtection="1"/>
    <xf numFmtId="193" fontId="82" fillId="0" borderId="0" xfId="2293" applyNumberFormat="1" applyFont="1" applyFill="1" applyProtection="1"/>
    <xf numFmtId="0" fontId="82" fillId="0" borderId="90" xfId="13" applyFont="1" applyBorder="1" applyAlignment="1" applyProtection="1">
      <alignment horizontal="center" vertical="center" wrapText="1"/>
    </xf>
    <xf numFmtId="0" fontId="125" fillId="0" borderId="0" xfId="2293" applyFont="1" applyFill="1" applyBorder="1" applyAlignment="1" applyProtection="1">
      <alignment horizontal="center" vertical="center"/>
      <protection locked="0"/>
    </xf>
    <xf numFmtId="0" fontId="125" fillId="0" borderId="114" xfId="13" applyFont="1" applyBorder="1" applyAlignment="1" applyProtection="1">
      <alignment horizontal="center" vertical="center" wrapText="1"/>
    </xf>
    <xf numFmtId="0" fontId="82" fillId="0" borderId="114" xfId="13" applyFont="1" applyBorder="1" applyAlignment="1" applyProtection="1">
      <alignment horizontal="center" vertical="center" wrapText="1"/>
    </xf>
    <xf numFmtId="171" fontId="82" fillId="0" borderId="0" xfId="13" applyNumberFormat="1" applyFont="1" applyFill="1" applyBorder="1" applyAlignment="1" applyProtection="1">
      <alignment horizontal="center" vertical="center"/>
      <protection locked="0"/>
    </xf>
    <xf numFmtId="0" fontId="102" fillId="0" borderId="0" xfId="13" applyFont="1" applyProtection="1"/>
    <xf numFmtId="3" fontId="102" fillId="0" borderId="0" xfId="13" applyNumberFormat="1" applyFont="1" applyProtection="1"/>
    <xf numFmtId="0" fontId="102" fillId="0" borderId="106" xfId="2293" applyFont="1" applyFill="1" applyBorder="1" applyAlignment="1" applyProtection="1">
      <alignment horizontal="center" vertical="center" wrapText="1"/>
      <protection locked="0"/>
    </xf>
    <xf numFmtId="0" fontId="125" fillId="0" borderId="0" xfId="2293" applyFont="1" applyFill="1" applyBorder="1" applyAlignment="1" applyProtection="1">
      <alignment vertical="center" wrapText="1"/>
      <protection locked="0"/>
    </xf>
    <xf numFmtId="0" fontId="82" fillId="0" borderId="114" xfId="2293" applyFont="1" applyBorder="1" applyAlignment="1" applyProtection="1">
      <alignment horizontal="center" vertical="center"/>
    </xf>
    <xf numFmtId="0" fontId="82" fillId="0" borderId="114" xfId="4" applyFont="1" applyFill="1" applyBorder="1" applyAlignment="1" applyProtection="1">
      <alignment horizontal="center" vertical="center"/>
      <protection locked="0"/>
    </xf>
    <xf numFmtId="0" fontId="82" fillId="0" borderId="0" xfId="4" applyFont="1" applyFill="1" applyBorder="1" applyAlignment="1" applyProtection="1">
      <alignment horizontal="center" vertical="center"/>
      <protection locked="0"/>
    </xf>
    <xf numFmtId="0" fontId="82" fillId="0" borderId="0" xfId="13" applyFont="1" applyFill="1" applyBorder="1" applyAlignment="1" applyProtection="1">
      <alignment vertical="center" wrapText="1"/>
      <protection locked="0"/>
    </xf>
    <xf numFmtId="0" fontId="82" fillId="0" borderId="106" xfId="2293" applyFont="1" applyBorder="1" applyAlignment="1" applyProtection="1">
      <alignment horizontal="center" vertical="center" wrapText="1"/>
      <protection locked="0"/>
    </xf>
    <xf numFmtId="0" fontId="125" fillId="0" borderId="114" xfId="13" applyFont="1" applyBorder="1" applyAlignment="1" applyProtection="1">
      <alignment horizontal="center" vertical="center"/>
    </xf>
    <xf numFmtId="0" fontId="82" fillId="0" borderId="0" xfId="13" applyFont="1" applyFill="1" applyBorder="1" applyAlignment="1" applyProtection="1">
      <alignment vertical="center"/>
      <protection locked="0"/>
    </xf>
    <xf numFmtId="0" fontId="82" fillId="0" borderId="114" xfId="2293" applyFont="1" applyBorder="1" applyAlignment="1" applyProtection="1">
      <alignment horizontal="center" vertical="center"/>
      <protection locked="0"/>
    </xf>
    <xf numFmtId="0" fontId="125" fillId="0" borderId="114" xfId="2293" applyFont="1" applyBorder="1" applyAlignment="1" applyProtection="1">
      <alignment horizontal="center" vertical="center" wrapText="1"/>
      <protection locked="0"/>
    </xf>
    <xf numFmtId="0" fontId="82" fillId="0" borderId="0" xfId="2293" applyFont="1" applyFill="1" applyBorder="1" applyAlignment="1" applyProtection="1">
      <alignment horizontal="center" vertical="center"/>
    </xf>
    <xf numFmtId="0" fontId="125" fillId="0" borderId="0" xfId="2293" applyFont="1" applyFill="1" applyBorder="1" applyAlignment="1" applyProtection="1">
      <alignment horizontal="center" vertical="center" wrapText="1"/>
      <protection locked="0"/>
    </xf>
    <xf numFmtId="3" fontId="82" fillId="0" borderId="0" xfId="3" applyNumberFormat="1" applyFont="1" applyFill="1" applyBorder="1" applyAlignment="1" applyProtection="1">
      <alignment horizontal="center" vertical="center"/>
    </xf>
    <xf numFmtId="0" fontId="82" fillId="0" borderId="0" xfId="13" applyFont="1" applyFill="1" applyBorder="1" applyAlignment="1" applyProtection="1">
      <alignment horizontal="center" vertical="center"/>
    </xf>
    <xf numFmtId="0" fontId="82" fillId="0" borderId="0" xfId="13" applyFont="1" applyFill="1" applyBorder="1" applyProtection="1"/>
    <xf numFmtId="0" fontId="125" fillId="0" borderId="114" xfId="2293" applyFont="1" applyBorder="1" applyAlignment="1" applyProtection="1">
      <alignment vertical="center"/>
      <protection locked="0"/>
    </xf>
    <xf numFmtId="0" fontId="125" fillId="0" borderId="0" xfId="13" applyFont="1" applyFill="1" applyBorder="1" applyAlignment="1" applyProtection="1">
      <alignment vertical="center" wrapText="1"/>
      <protection locked="0"/>
    </xf>
    <xf numFmtId="0" fontId="125" fillId="0" borderId="114" xfId="24" applyFont="1" applyBorder="1" applyAlignment="1" applyProtection="1">
      <alignment horizontal="center" vertical="center" wrapText="1"/>
    </xf>
    <xf numFmtId="0" fontId="125" fillId="0" borderId="114" xfId="2293" applyFont="1" applyBorder="1" applyAlignment="1" applyProtection="1">
      <alignment horizontal="center" vertical="center" wrapText="1"/>
    </xf>
    <xf numFmtId="3" fontId="125" fillId="0" borderId="114" xfId="24" applyNumberFormat="1" applyFont="1" applyBorder="1" applyAlignment="1" applyProtection="1">
      <alignment horizontal="center" vertical="center" wrapText="1"/>
    </xf>
    <xf numFmtId="3" fontId="82" fillId="0" borderId="0" xfId="13" applyNumberFormat="1" applyFont="1" applyProtection="1"/>
    <xf numFmtId="0" fontId="351" fillId="0" borderId="0" xfId="3191" applyFont="1"/>
    <xf numFmtId="0" fontId="82" fillId="0" borderId="0" xfId="13" applyFont="1" applyFill="1" applyProtection="1"/>
    <xf numFmtId="0" fontId="129" fillId="0" borderId="0" xfId="2293" applyFont="1" applyAlignment="1" applyProtection="1">
      <alignment horizontal="center" vertical="center"/>
    </xf>
    <xf numFmtId="0" fontId="82" fillId="0" borderId="0" xfId="2293" applyFont="1" applyBorder="1" applyAlignment="1" applyProtection="1">
      <alignment horizontal="left" vertical="center"/>
    </xf>
    <xf numFmtId="0" fontId="129" fillId="0" borderId="0" xfId="2293" applyFont="1" applyBorder="1" applyAlignment="1" applyProtection="1">
      <alignment horizontal="center" vertical="center"/>
    </xf>
    <xf numFmtId="0" fontId="129" fillId="0" borderId="0" xfId="13" applyFont="1" applyBorder="1" applyProtection="1"/>
    <xf numFmtId="0" fontId="129" fillId="0" borderId="0" xfId="13" applyFont="1" applyProtection="1"/>
    <xf numFmtId="0" fontId="86" fillId="0" borderId="114" xfId="986" applyFont="1" applyBorder="1" applyAlignment="1">
      <alignment horizontal="center" vertical="center" wrapText="1"/>
    </xf>
    <xf numFmtId="0" fontId="86" fillId="0" borderId="114" xfId="986" applyFont="1" applyBorder="1" applyAlignment="1">
      <alignment horizontal="left" vertical="center" wrapText="1"/>
    </xf>
    <xf numFmtId="0" fontId="335" fillId="0" borderId="0" xfId="986" applyFont="1"/>
    <xf numFmtId="0" fontId="82" fillId="0" borderId="0" xfId="13" applyFont="1" applyAlignment="1" applyProtection="1">
      <alignment vertical="center"/>
    </xf>
    <xf numFmtId="0" fontId="79" fillId="0" borderId="0" xfId="24" applyFont="1" applyBorder="1" applyAlignment="1" applyProtection="1">
      <alignment horizontal="center" vertical="center"/>
    </xf>
    <xf numFmtId="3" fontId="79" fillId="0" borderId="0" xfId="13" applyNumberFormat="1" applyFont="1" applyFill="1" applyBorder="1" applyAlignment="1" applyProtection="1">
      <alignment horizontal="center" vertical="center" wrapText="1"/>
    </xf>
    <xf numFmtId="0" fontId="82" fillId="0" borderId="0" xfId="13" applyFont="1" applyAlignment="1" applyProtection="1">
      <alignment horizontal="center" vertical="center"/>
    </xf>
    <xf numFmtId="0" fontId="79" fillId="0" borderId="0" xfId="13" applyFont="1" applyBorder="1" applyAlignment="1" applyProtection="1">
      <alignment horizontal="left" vertical="center"/>
    </xf>
    <xf numFmtId="0" fontId="82" fillId="0" borderId="0" xfId="2293" applyFont="1" applyAlignment="1" applyProtection="1">
      <alignment vertical="center"/>
    </xf>
    <xf numFmtId="4" fontId="79" fillId="0" borderId="0" xfId="13" applyNumberFormat="1" applyFont="1" applyAlignment="1" applyProtection="1">
      <alignment vertical="center"/>
    </xf>
    <xf numFmtId="0" fontId="102" fillId="0" borderId="0" xfId="13" quotePrefix="1" applyFont="1" applyAlignment="1" applyProtection="1">
      <alignment vertical="center"/>
    </xf>
    <xf numFmtId="4" fontId="82" fillId="0" borderId="0" xfId="2293" applyNumberFormat="1" applyFont="1" applyAlignment="1" applyProtection="1">
      <alignment vertical="center"/>
    </xf>
    <xf numFmtId="0" fontId="125" fillId="0" borderId="0" xfId="2293" applyFont="1" applyFill="1" applyBorder="1" applyAlignment="1">
      <alignment horizontal="center" vertical="center" wrapText="1"/>
    </xf>
    <xf numFmtId="252" fontId="125" fillId="0" borderId="0" xfId="2293" applyNumberFormat="1" applyFont="1" applyFill="1" applyBorder="1" applyAlignment="1">
      <alignment horizontal="center" vertical="center" wrapText="1"/>
    </xf>
    <xf numFmtId="4" fontId="350" fillId="0" borderId="0" xfId="15533" applyNumberFormat="1" applyFont="1" applyFill="1" applyBorder="1" applyAlignment="1" applyProtection="1">
      <alignment vertical="center" wrapText="1"/>
    </xf>
    <xf numFmtId="4" fontId="102" fillId="0" borderId="0" xfId="13" applyNumberFormat="1" applyFont="1" applyFill="1" applyBorder="1" applyAlignment="1" applyProtection="1">
      <alignment horizontal="center" vertical="center" wrapText="1"/>
    </xf>
    <xf numFmtId="193" fontId="102" fillId="0" borderId="0" xfId="13" quotePrefix="1" applyNumberFormat="1" applyFont="1" applyFill="1" applyBorder="1" applyAlignment="1" applyProtection="1">
      <alignment horizontal="center" vertical="center" wrapText="1"/>
    </xf>
    <xf numFmtId="252" fontId="79" fillId="0" borderId="0" xfId="13" applyNumberFormat="1" applyFont="1" applyFill="1" applyBorder="1" applyAlignment="1" applyProtection="1">
      <alignment horizontal="center" vertical="center" wrapText="1"/>
    </xf>
    <xf numFmtId="4" fontId="79" fillId="0" borderId="0" xfId="2293" applyNumberFormat="1" applyFont="1" applyFill="1" applyBorder="1" applyAlignment="1" applyProtection="1">
      <alignment horizontal="center" vertical="center"/>
    </xf>
    <xf numFmtId="252" fontId="79" fillId="0" borderId="0" xfId="2293" applyNumberFormat="1" applyFont="1" applyFill="1" applyBorder="1" applyAlignment="1" applyProtection="1">
      <alignment horizontal="center" vertical="center"/>
    </xf>
    <xf numFmtId="4" fontId="102" fillId="0" borderId="0" xfId="3" applyNumberFormat="1" applyFont="1" applyFill="1" applyBorder="1" applyAlignment="1" applyProtection="1">
      <alignment vertical="center"/>
    </xf>
    <xf numFmtId="4" fontId="82" fillId="0" borderId="0" xfId="13" applyNumberFormat="1" applyFont="1" applyAlignment="1" applyProtection="1">
      <alignment vertical="center"/>
    </xf>
    <xf numFmtId="252" fontId="82" fillId="0" borderId="0" xfId="13" applyNumberFormat="1" applyFont="1" applyAlignment="1" applyProtection="1">
      <alignment vertical="center"/>
    </xf>
    <xf numFmtId="0" fontId="31" fillId="0" borderId="0" xfId="41894" applyFont="1" applyBorder="1"/>
    <xf numFmtId="0" fontId="31" fillId="0" borderId="0" xfId="41894" applyFont="1"/>
    <xf numFmtId="0" fontId="128" fillId="0" borderId="0" xfId="24" applyFont="1" applyFill="1" applyBorder="1" applyProtection="1"/>
    <xf numFmtId="0" fontId="101" fillId="0" borderId="0" xfId="24" applyFont="1" applyFill="1" applyBorder="1" applyProtection="1"/>
    <xf numFmtId="0" fontId="31" fillId="0" borderId="0" xfId="41951" applyFont="1"/>
    <xf numFmtId="0" fontId="31" fillId="0" borderId="0" xfId="41951" applyFont="1" applyFill="1" applyBorder="1"/>
    <xf numFmtId="0" fontId="31" fillId="0" borderId="112" xfId="41951" applyFont="1" applyBorder="1" applyAlignment="1">
      <alignment wrapText="1"/>
    </xf>
    <xf numFmtId="0" fontId="31" fillId="0" borderId="114" xfId="41951" applyFont="1" applyBorder="1"/>
    <xf numFmtId="173" fontId="31" fillId="6" borderId="114" xfId="41951" applyNumberFormat="1" applyFont="1" applyFill="1" applyBorder="1" applyAlignment="1">
      <alignment horizontal="right"/>
    </xf>
    <xf numFmtId="0" fontId="31" fillId="0" borderId="0" xfId="41898" applyFont="1"/>
    <xf numFmtId="0" fontId="31" fillId="0" borderId="0" xfId="41898" applyFont="1" applyAlignment="1">
      <alignment horizontal="center"/>
    </xf>
    <xf numFmtId="0" fontId="31" fillId="0" borderId="0" xfId="41898" applyFont="1" applyBorder="1" applyAlignment="1">
      <alignment wrapText="1"/>
    </xf>
    <xf numFmtId="0" fontId="31" fillId="0" borderId="87" xfId="41898" applyFont="1" applyBorder="1" applyAlignment="1">
      <alignment wrapText="1"/>
    </xf>
    <xf numFmtId="0" fontId="31" fillId="0" borderId="152" xfId="41898" applyFont="1" applyFill="1" applyBorder="1"/>
    <xf numFmtId="0" fontId="102" fillId="0" borderId="152" xfId="41899" applyFont="1" applyFill="1" applyBorder="1" applyAlignment="1" applyProtection="1">
      <alignment horizontal="center"/>
      <protection hidden="1"/>
    </xf>
    <xf numFmtId="0" fontId="31" fillId="0" borderId="152" xfId="41898" applyFont="1" applyFill="1" applyBorder="1" applyAlignment="1">
      <alignment horizontal="center" vertical="top" wrapText="1"/>
    </xf>
    <xf numFmtId="0" fontId="31" fillId="0" borderId="152" xfId="41898" applyFont="1" applyFill="1" applyBorder="1" applyAlignment="1">
      <alignment horizontal="left" vertical="center" wrapText="1"/>
    </xf>
    <xf numFmtId="0" fontId="79" fillId="0" borderId="152" xfId="41898" applyFont="1" applyFill="1" applyBorder="1" applyAlignment="1">
      <alignment horizontal="left" vertical="center" wrapText="1"/>
    </xf>
    <xf numFmtId="0" fontId="31" fillId="0" borderId="152" xfId="41898" applyFont="1" applyFill="1" applyBorder="1" applyAlignment="1">
      <alignment horizontal="left" vertical="center" wrapText="1" indent="1"/>
    </xf>
    <xf numFmtId="0" fontId="31" fillId="0" borderId="0" xfId="41898" applyFont="1" applyBorder="1" applyAlignment="1">
      <alignment textRotation="90" wrapText="1"/>
    </xf>
    <xf numFmtId="0" fontId="31" fillId="13" borderId="142" xfId="41898" applyFont="1" applyFill="1" applyBorder="1" applyAlignment="1">
      <alignment vertical="top"/>
    </xf>
    <xf numFmtId="0" fontId="31" fillId="13" borderId="0" xfId="41898" applyFont="1" applyFill="1" applyBorder="1" applyAlignment="1"/>
    <xf numFmtId="0" fontId="31" fillId="0" borderId="0" xfId="41898" applyFont="1" applyAlignment="1"/>
    <xf numFmtId="0" fontId="31" fillId="0" borderId="0" xfId="41898" applyFont="1" applyFill="1" applyBorder="1" applyAlignment="1"/>
    <xf numFmtId="0" fontId="31" fillId="0" borderId="0" xfId="41898" applyFont="1" applyBorder="1" applyAlignment="1"/>
    <xf numFmtId="0" fontId="31" fillId="0" borderId="0" xfId="41898" applyFont="1" applyFill="1" applyBorder="1" applyAlignment="1">
      <alignment wrapText="1"/>
    </xf>
    <xf numFmtId="0" fontId="128" fillId="0" borderId="0" xfId="41900" applyFont="1" applyProtection="1"/>
    <xf numFmtId="0" fontId="102" fillId="0" borderId="0" xfId="41900" applyFont="1" applyProtection="1"/>
    <xf numFmtId="0" fontId="79" fillId="0" borderId="0" xfId="41900" applyFont="1" applyProtection="1"/>
    <xf numFmtId="0" fontId="313" fillId="0" borderId="0" xfId="41900" applyFont="1" applyProtection="1"/>
    <xf numFmtId="0" fontId="102" fillId="0" borderId="0" xfId="41900" applyFont="1" applyAlignment="1" applyProtection="1"/>
    <xf numFmtId="0" fontId="334" fillId="0" borderId="0" xfId="41900" applyFont="1" applyAlignment="1" applyProtection="1">
      <alignment horizontal="center" vertical="center"/>
    </xf>
    <xf numFmtId="0" fontId="102" fillId="0" borderId="0" xfId="41900" applyFont="1" applyBorder="1" applyAlignment="1" applyProtection="1">
      <alignment horizontal="center" vertical="center"/>
    </xf>
    <xf numFmtId="0" fontId="102" fillId="0" borderId="152" xfId="41900" applyFont="1" applyBorder="1" applyAlignment="1" applyProtection="1">
      <alignment horizontal="center" vertical="center" wrapText="1"/>
    </xf>
    <xf numFmtId="0" fontId="102" fillId="0" borderId="152" xfId="41900" applyFont="1" applyFill="1" applyBorder="1" applyAlignment="1" applyProtection="1">
      <alignment horizontal="center" vertical="center" wrapText="1"/>
    </xf>
    <xf numFmtId="0" fontId="102" fillId="0" borderId="152" xfId="41900" applyFont="1" applyBorder="1" applyProtection="1"/>
    <xf numFmtId="0" fontId="79" fillId="0" borderId="152" xfId="41900" applyFont="1" applyBorder="1" applyAlignment="1" applyProtection="1">
      <alignment horizontal="left" wrapText="1"/>
    </xf>
    <xf numFmtId="0" fontId="79" fillId="5" borderId="152" xfId="41900" applyFont="1" applyFill="1" applyBorder="1" applyProtection="1">
      <protection locked="0"/>
    </xf>
    <xf numFmtId="0" fontId="79" fillId="7" borderId="90" xfId="41900" applyFont="1" applyFill="1" applyBorder="1" applyProtection="1"/>
    <xf numFmtId="2" fontId="102" fillId="7" borderId="90" xfId="41900" applyNumberFormat="1" applyFont="1" applyFill="1" applyBorder="1" applyAlignment="1" applyProtection="1">
      <alignment horizontal="center"/>
    </xf>
    <xf numFmtId="2" fontId="79" fillId="7" borderId="90" xfId="41900" applyNumberFormat="1" applyFont="1" applyFill="1" applyBorder="1" applyAlignment="1" applyProtection="1">
      <alignment horizontal="center"/>
    </xf>
    <xf numFmtId="2" fontId="79" fillId="0" borderId="152" xfId="41900" applyNumberFormat="1" applyFont="1" applyBorder="1" applyProtection="1"/>
    <xf numFmtId="0" fontId="79" fillId="11" borderId="152" xfId="41900" applyFont="1" applyFill="1" applyBorder="1" applyAlignment="1" applyProtection="1">
      <alignment horizontal="left" wrapText="1"/>
    </xf>
    <xf numFmtId="0" fontId="79" fillId="0" borderId="0" xfId="41900" applyFont="1" applyBorder="1" applyProtection="1"/>
    <xf numFmtId="0" fontId="79" fillId="0" borderId="0" xfId="41900" applyFont="1" applyBorder="1" applyAlignment="1" applyProtection="1">
      <alignment horizontal="center" vertical="center" wrapText="1"/>
    </xf>
    <xf numFmtId="0" fontId="352" fillId="0" borderId="0" xfId="41900" applyFont="1" applyAlignment="1" applyProtection="1">
      <alignment horizontal="center"/>
    </xf>
    <xf numFmtId="0" fontId="352" fillId="0" borderId="0" xfId="41900" applyFont="1" applyProtection="1"/>
    <xf numFmtId="0" fontId="79" fillId="0" borderId="152" xfId="41900" applyFont="1" applyBorder="1" applyAlignment="1" applyProtection="1">
      <alignment horizontal="left"/>
    </xf>
    <xf numFmtId="0" fontId="79" fillId="11" borderId="152" xfId="41900" applyFont="1" applyFill="1" applyBorder="1" applyAlignment="1" applyProtection="1">
      <alignment horizontal="left"/>
    </xf>
    <xf numFmtId="0" fontId="79" fillId="0" borderId="152" xfId="41900" applyFont="1" applyBorder="1" applyProtection="1"/>
    <xf numFmtId="0" fontId="310" fillId="0" borderId="0" xfId="41900" applyFont="1" applyProtection="1"/>
    <xf numFmtId="0" fontId="79" fillId="0" borderId="0" xfId="41901" applyFont="1"/>
    <xf numFmtId="0" fontId="79" fillId="0" borderId="0" xfId="41901" applyFont="1" applyProtection="1">
      <protection hidden="1"/>
    </xf>
    <xf numFmtId="0" fontId="102" fillId="76" borderId="0" xfId="41901" applyFont="1" applyFill="1" applyAlignment="1" applyProtection="1">
      <protection hidden="1"/>
    </xf>
    <xf numFmtId="0" fontId="102" fillId="76" borderId="0" xfId="41901" applyFont="1" applyFill="1" applyBorder="1" applyAlignment="1" applyProtection="1">
      <alignment horizontal="center"/>
      <protection hidden="1"/>
    </xf>
    <xf numFmtId="0" fontId="102" fillId="31" borderId="0" xfId="41901" applyFont="1" applyFill="1" applyBorder="1" applyProtection="1">
      <protection hidden="1"/>
    </xf>
    <xf numFmtId="0" fontId="79" fillId="31" borderId="0" xfId="41901" applyFont="1" applyFill="1" applyProtection="1">
      <protection hidden="1"/>
    </xf>
    <xf numFmtId="0" fontId="102" fillId="0" borderId="152" xfId="41901" applyFont="1" applyFill="1" applyBorder="1" applyAlignment="1" applyProtection="1">
      <alignment horizontal="center"/>
      <protection hidden="1"/>
    </xf>
    <xf numFmtId="0" fontId="79" fillId="0" borderId="143" xfId="41901" applyFont="1" applyBorder="1" applyProtection="1">
      <protection hidden="1"/>
    </xf>
    <xf numFmtId="0" fontId="79" fillId="0" borderId="145" xfId="41901" applyFont="1" applyBorder="1" applyProtection="1">
      <protection hidden="1"/>
    </xf>
    <xf numFmtId="0" fontId="79" fillId="0" borderId="144" xfId="41901" applyFont="1" applyBorder="1" applyProtection="1">
      <protection hidden="1"/>
    </xf>
    <xf numFmtId="350" fontId="79" fillId="7" borderId="152" xfId="41901" applyNumberFormat="1" applyFont="1" applyFill="1" applyBorder="1" applyAlignment="1" applyProtection="1">
      <protection hidden="1"/>
    </xf>
    <xf numFmtId="350" fontId="79" fillId="7" borderId="152" xfId="41901" applyNumberFormat="1" applyFont="1" applyFill="1" applyBorder="1" applyAlignment="1" applyProtection="1">
      <protection locked="0"/>
    </xf>
    <xf numFmtId="0" fontId="102" fillId="0" borderId="143" xfId="41901" applyFont="1" applyBorder="1" applyProtection="1">
      <protection hidden="1"/>
    </xf>
    <xf numFmtId="350" fontId="102" fillId="7" borderId="152" xfId="41901" applyNumberFormat="1" applyFont="1" applyFill="1" applyBorder="1" applyAlignment="1" applyProtection="1">
      <protection hidden="1"/>
    </xf>
    <xf numFmtId="0" fontId="102" fillId="0" borderId="145" xfId="41901" applyFont="1" applyBorder="1" applyProtection="1">
      <protection hidden="1"/>
    </xf>
    <xf numFmtId="0" fontId="102" fillId="0" borderId="144" xfId="41901" applyFont="1" applyBorder="1" applyProtection="1">
      <protection hidden="1"/>
    </xf>
    <xf numFmtId="0" fontId="102" fillId="76" borderId="142" xfId="41901" applyFont="1" applyFill="1" applyBorder="1" applyAlignment="1" applyProtection="1">
      <protection hidden="1"/>
    </xf>
    <xf numFmtId="0" fontId="79" fillId="0" borderId="0" xfId="41901" applyFont="1" applyBorder="1" applyProtection="1">
      <protection hidden="1"/>
    </xf>
    <xf numFmtId="0" fontId="79" fillId="31" borderId="0" xfId="41901" applyFont="1" applyFill="1" applyBorder="1" applyProtection="1">
      <protection hidden="1"/>
    </xf>
    <xf numFmtId="0" fontId="102" fillId="0" borderId="0" xfId="41901" applyFont="1" applyBorder="1" applyProtection="1">
      <protection hidden="1"/>
    </xf>
    <xf numFmtId="350" fontId="102" fillId="0" borderId="0" xfId="41901" applyNumberFormat="1" applyFont="1" applyBorder="1" applyProtection="1">
      <protection hidden="1"/>
    </xf>
    <xf numFmtId="0" fontId="102" fillId="0" borderId="0" xfId="41901" applyFont="1" applyProtection="1">
      <protection hidden="1"/>
    </xf>
    <xf numFmtId="0" fontId="79" fillId="7" borderId="153" xfId="41901" applyFont="1" applyFill="1" applyBorder="1" applyAlignment="1" applyProtection="1">
      <protection hidden="1"/>
    </xf>
    <xf numFmtId="0" fontId="102" fillId="31" borderId="143" xfId="41901" applyFont="1" applyFill="1" applyBorder="1" applyProtection="1">
      <protection hidden="1"/>
    </xf>
    <xf numFmtId="0" fontId="79" fillId="31" borderId="145" xfId="41901" applyFont="1" applyFill="1" applyBorder="1" applyProtection="1">
      <protection hidden="1"/>
    </xf>
    <xf numFmtId="0" fontId="79" fillId="0" borderId="149" xfId="41901" applyFont="1" applyBorder="1" applyProtection="1">
      <protection hidden="1"/>
    </xf>
    <xf numFmtId="350" fontId="79" fillId="7" borderId="153" xfId="41901" applyNumberFormat="1" applyFont="1" applyFill="1" applyBorder="1" applyAlignment="1" applyProtection="1">
      <protection hidden="1"/>
    </xf>
    <xf numFmtId="0" fontId="79" fillId="0" borderId="145" xfId="41901" applyFont="1" applyBorder="1" applyAlignment="1" applyProtection="1">
      <protection hidden="1"/>
    </xf>
    <xf numFmtId="0" fontId="102" fillId="0" borderId="92" xfId="41901" applyFont="1" applyBorder="1" applyProtection="1">
      <protection hidden="1"/>
    </xf>
    <xf numFmtId="350" fontId="102" fillId="7" borderId="90" xfId="41901" applyNumberFormat="1" applyFont="1" applyFill="1" applyBorder="1" applyAlignment="1" applyProtection="1">
      <protection hidden="1"/>
    </xf>
    <xf numFmtId="0" fontId="102" fillId="76" borderId="0" xfId="41901" applyFont="1" applyFill="1" applyBorder="1" applyAlignment="1" applyProtection="1">
      <protection hidden="1"/>
    </xf>
    <xf numFmtId="0" fontId="102" fillId="0" borderId="0" xfId="41901" applyFont="1" applyFill="1" applyBorder="1" applyProtection="1">
      <protection hidden="1"/>
    </xf>
    <xf numFmtId="0" fontId="79" fillId="0" borderId="143" xfId="41901" applyFont="1" applyFill="1" applyBorder="1" applyProtection="1">
      <protection hidden="1"/>
    </xf>
    <xf numFmtId="0" fontId="102" fillId="0" borderId="145" xfId="41901" applyFont="1" applyFill="1" applyBorder="1" applyProtection="1">
      <protection hidden="1"/>
    </xf>
    <xf numFmtId="0" fontId="102" fillId="0" borderId="144" xfId="41901" applyFont="1" applyFill="1" applyBorder="1" applyProtection="1">
      <protection hidden="1"/>
    </xf>
    <xf numFmtId="0" fontId="79" fillId="7" borderId="152" xfId="41901" applyNumberFormat="1" applyFont="1" applyFill="1" applyBorder="1" applyAlignment="1" applyProtection="1">
      <protection hidden="1"/>
    </xf>
    <xf numFmtId="0" fontId="102" fillId="0" borderId="143" xfId="41901" applyFont="1" applyFill="1" applyBorder="1" applyProtection="1">
      <protection hidden="1"/>
    </xf>
    <xf numFmtId="165" fontId="102" fillId="0" borderId="0" xfId="41901" applyNumberFormat="1" applyFont="1" applyBorder="1" applyProtection="1"/>
    <xf numFmtId="0" fontId="79" fillId="0" borderId="0" xfId="41901" applyFont="1" applyFill="1" applyProtection="1">
      <protection hidden="1"/>
    </xf>
    <xf numFmtId="0" fontId="79" fillId="0" borderId="145" xfId="41901" applyFont="1" applyFill="1" applyBorder="1" applyProtection="1">
      <protection hidden="1"/>
    </xf>
    <xf numFmtId="0" fontId="79" fillId="0" borderId="144" xfId="41901" applyFont="1" applyFill="1" applyBorder="1" applyProtection="1">
      <protection hidden="1"/>
    </xf>
    <xf numFmtId="0" fontId="79" fillId="0" borderId="0" xfId="41901" applyFont="1" applyFill="1" applyBorder="1" applyProtection="1">
      <protection hidden="1"/>
    </xf>
    <xf numFmtId="165" fontId="102" fillId="0" borderId="152" xfId="41901" applyNumberFormat="1" applyFont="1" applyBorder="1" applyProtection="1"/>
    <xf numFmtId="165" fontId="102" fillId="0" borderId="152" xfId="41901" applyNumberFormat="1" applyFont="1" applyFill="1" applyBorder="1" applyProtection="1"/>
    <xf numFmtId="0" fontId="102" fillId="31" borderId="0" xfId="41901" applyFont="1" applyFill="1" applyProtection="1">
      <protection hidden="1"/>
    </xf>
    <xf numFmtId="0" fontId="79" fillId="7" borderId="152" xfId="41901" applyFont="1" applyFill="1" applyBorder="1" applyAlignment="1" applyProtection="1">
      <protection hidden="1"/>
    </xf>
    <xf numFmtId="1" fontId="79" fillId="7" borderId="152" xfId="41901" applyNumberFormat="1" applyFont="1" applyFill="1" applyBorder="1" applyAlignment="1" applyProtection="1">
      <protection hidden="1"/>
    </xf>
    <xf numFmtId="165" fontId="102" fillId="7" borderId="152" xfId="41901" applyNumberFormat="1" applyFont="1" applyFill="1" applyBorder="1" applyAlignment="1" applyProtection="1"/>
    <xf numFmtId="165" fontId="79" fillId="0" borderId="0" xfId="41901" applyNumberFormat="1" applyFont="1" applyBorder="1" applyProtection="1">
      <protection hidden="1"/>
    </xf>
    <xf numFmtId="0" fontId="102" fillId="76" borderId="87" xfId="41901" applyFont="1" applyFill="1" applyBorder="1" applyAlignment="1" applyProtection="1">
      <alignment vertical="center"/>
      <protection hidden="1"/>
    </xf>
    <xf numFmtId="0" fontId="79" fillId="0" borderId="143" xfId="41901" applyFont="1" applyBorder="1" applyAlignment="1" applyProtection="1">
      <alignment vertical="center"/>
      <protection hidden="1"/>
    </xf>
    <xf numFmtId="0" fontId="79" fillId="0" borderId="145" xfId="41901" applyFont="1" applyBorder="1" applyAlignment="1"/>
    <xf numFmtId="350" fontId="79" fillId="7" borderId="152" xfId="41901" applyNumberFormat="1" applyFont="1" applyFill="1" applyBorder="1" applyAlignment="1" applyProtection="1"/>
    <xf numFmtId="0" fontId="102" fillId="76" borderId="87" xfId="41901" applyFont="1" applyFill="1" applyBorder="1" applyAlignment="1" applyProtection="1">
      <protection hidden="1"/>
    </xf>
    <xf numFmtId="0" fontId="79" fillId="0" borderId="142" xfId="41901" applyFont="1" applyBorder="1"/>
    <xf numFmtId="0" fontId="79" fillId="0" borderId="149" xfId="41901" applyFont="1" applyBorder="1"/>
    <xf numFmtId="350" fontId="102" fillId="7" borderId="152" xfId="41901" applyNumberFormat="1" applyFont="1" applyFill="1" applyBorder="1" applyAlignment="1" applyProtection="1"/>
    <xf numFmtId="0" fontId="102" fillId="0" borderId="0" xfId="41901" applyFont="1"/>
    <xf numFmtId="0" fontId="79" fillId="31" borderId="25" xfId="41901" applyFont="1" applyFill="1" applyBorder="1" applyProtection="1">
      <protection hidden="1"/>
    </xf>
    <xf numFmtId="0" fontId="102" fillId="76" borderId="0" xfId="41901" applyFont="1" applyFill="1" applyBorder="1" applyProtection="1">
      <protection hidden="1"/>
    </xf>
    <xf numFmtId="350" fontId="102" fillId="76" borderId="0" xfId="41901" applyNumberFormat="1" applyFont="1" applyFill="1" applyBorder="1" applyProtection="1">
      <protection hidden="1"/>
    </xf>
    <xf numFmtId="350" fontId="102" fillId="0" borderId="0" xfId="41901" applyNumberFormat="1" applyFont="1" applyFill="1" applyBorder="1" applyProtection="1">
      <protection hidden="1"/>
    </xf>
    <xf numFmtId="0" fontId="79" fillId="7" borderId="152" xfId="41901" applyNumberFormat="1" applyFont="1" applyFill="1" applyBorder="1" applyProtection="1">
      <protection hidden="1"/>
    </xf>
    <xf numFmtId="10" fontId="79" fillId="7" borderId="152" xfId="41901" applyNumberFormat="1" applyFont="1" applyFill="1" applyBorder="1" applyProtection="1">
      <protection hidden="1"/>
    </xf>
    <xf numFmtId="0" fontId="79" fillId="0" borderId="0" xfId="41901" applyNumberFormat="1" applyFont="1" applyBorder="1" applyProtection="1">
      <protection hidden="1"/>
    </xf>
    <xf numFmtId="0" fontId="79" fillId="76" borderId="0" xfId="41901" applyFont="1" applyFill="1" applyProtection="1">
      <protection hidden="1"/>
    </xf>
    <xf numFmtId="0" fontId="102" fillId="0" borderId="142" xfId="41901" applyFont="1" applyBorder="1" applyProtection="1">
      <protection hidden="1"/>
    </xf>
    <xf numFmtId="0" fontId="79" fillId="0" borderId="152" xfId="41901" applyFont="1" applyFill="1" applyBorder="1" applyProtection="1">
      <protection hidden="1"/>
    </xf>
    <xf numFmtId="0" fontId="102" fillId="0" borderId="152" xfId="41901" applyFont="1" applyBorder="1" applyProtection="1">
      <protection hidden="1"/>
    </xf>
    <xf numFmtId="350" fontId="79" fillId="7" borderId="152" xfId="41901" applyNumberFormat="1" applyFont="1" applyFill="1" applyBorder="1" applyProtection="1">
      <protection hidden="1"/>
    </xf>
    <xf numFmtId="0" fontId="79" fillId="76" borderId="0" xfId="41901" applyFont="1" applyFill="1" applyAlignment="1" applyProtection="1">
      <protection hidden="1"/>
    </xf>
    <xf numFmtId="10" fontId="79" fillId="0" borderId="0" xfId="41901" applyNumberFormat="1" applyFont="1" applyBorder="1" applyProtection="1">
      <protection hidden="1"/>
    </xf>
    <xf numFmtId="0" fontId="79" fillId="7" borderId="152" xfId="41901" applyFont="1" applyFill="1" applyBorder="1" applyProtection="1">
      <protection hidden="1"/>
    </xf>
    <xf numFmtId="0" fontId="79" fillId="0" borderId="96" xfId="41901" applyFont="1" applyBorder="1" applyProtection="1">
      <protection hidden="1"/>
    </xf>
    <xf numFmtId="0" fontId="79" fillId="0" borderId="87" xfId="41901" applyFont="1" applyBorder="1" applyProtection="1">
      <protection hidden="1"/>
    </xf>
    <xf numFmtId="0" fontId="102" fillId="76" borderId="87" xfId="41901" applyFont="1" applyFill="1" applyBorder="1" applyAlignment="1"/>
    <xf numFmtId="0" fontId="79" fillId="76" borderId="87" xfId="41901" applyFont="1" applyFill="1" applyBorder="1" applyAlignment="1"/>
    <xf numFmtId="0" fontId="79" fillId="0" borderId="0" xfId="41901" applyFont="1" applyFill="1"/>
    <xf numFmtId="0" fontId="79" fillId="0" borderId="87" xfId="41901" applyFont="1" applyBorder="1" applyAlignment="1"/>
    <xf numFmtId="0" fontId="102" fillId="0" borderId="143" xfId="41901" applyFont="1" applyBorder="1" applyAlignment="1" applyProtection="1">
      <protection hidden="1"/>
    </xf>
    <xf numFmtId="10" fontId="102" fillId="7" borderId="152" xfId="41901" applyNumberFormat="1" applyFont="1" applyFill="1" applyBorder="1" applyProtection="1">
      <protection hidden="1"/>
    </xf>
    <xf numFmtId="165" fontId="79" fillId="0" borderId="0" xfId="41901" applyNumberFormat="1" applyFont="1" applyBorder="1"/>
    <xf numFmtId="350" fontId="79" fillId="0" borderId="0" xfId="41901" applyNumberFormat="1" applyFont="1" applyBorder="1"/>
    <xf numFmtId="0" fontId="79" fillId="0" borderId="0" xfId="41902" applyFont="1" applyAlignment="1">
      <alignment vertical="center"/>
    </xf>
    <xf numFmtId="0" fontId="79" fillId="5" borderId="152" xfId="41901" applyFont="1" applyFill="1" applyBorder="1" applyProtection="1">
      <protection locked="0"/>
    </xf>
    <xf numFmtId="350" fontId="102" fillId="7" borderId="152" xfId="41901" applyNumberFormat="1" applyFont="1" applyFill="1" applyBorder="1" applyProtection="1">
      <protection hidden="1"/>
    </xf>
    <xf numFmtId="0" fontId="79" fillId="31" borderId="0" xfId="41902" applyFont="1" applyFill="1" applyAlignment="1">
      <alignment vertical="center"/>
    </xf>
    <xf numFmtId="0" fontId="79" fillId="0" borderId="143" xfId="41902" applyFont="1" applyBorder="1" applyAlignment="1">
      <alignment vertical="center"/>
    </xf>
    <xf numFmtId="0" fontId="79" fillId="0" borderId="145" xfId="41902" applyFont="1" applyBorder="1" applyAlignment="1">
      <alignment vertical="center"/>
    </xf>
    <xf numFmtId="0" fontId="79" fillId="0" borderId="144" xfId="41902" applyFont="1" applyBorder="1" applyAlignment="1">
      <alignment vertical="center"/>
    </xf>
    <xf numFmtId="3" fontId="98" fillId="7" borderId="152" xfId="41902" applyNumberFormat="1" applyFont="1" applyFill="1" applyBorder="1" applyAlignment="1" applyProtection="1">
      <alignment vertical="center"/>
    </xf>
    <xf numFmtId="0" fontId="102" fillId="0" borderId="0" xfId="41902" applyFont="1" applyBorder="1" applyAlignment="1">
      <alignment vertical="center"/>
    </xf>
    <xf numFmtId="0" fontId="79" fillId="0" borderId="0" xfId="41902" applyFont="1" applyBorder="1" applyAlignment="1">
      <alignment vertical="center"/>
    </xf>
    <xf numFmtId="0" fontId="79" fillId="0" borderId="0" xfId="41901" applyFont="1" applyBorder="1"/>
    <xf numFmtId="0" fontId="297" fillId="0" borderId="0" xfId="41901" applyFont="1" applyBorder="1" applyProtection="1">
      <protection hidden="1"/>
    </xf>
    <xf numFmtId="0" fontId="102" fillId="31" borderId="26" xfId="41902" applyFont="1" applyFill="1" applyBorder="1" applyAlignment="1">
      <alignment vertical="center"/>
    </xf>
    <xf numFmtId="0" fontId="79" fillId="31" borderId="25" xfId="41902" applyFont="1" applyFill="1" applyBorder="1" applyAlignment="1">
      <alignment vertical="center"/>
    </xf>
    <xf numFmtId="0" fontId="79" fillId="31" borderId="148" xfId="41902" applyFont="1" applyFill="1" applyBorder="1" applyAlignment="1">
      <alignment vertical="center"/>
    </xf>
    <xf numFmtId="350" fontId="102" fillId="7" borderId="50" xfId="41902" applyNumberFormat="1" applyFont="1" applyFill="1" applyBorder="1" applyAlignment="1" applyProtection="1">
      <alignment vertical="center"/>
    </xf>
    <xf numFmtId="0" fontId="102" fillId="76" borderId="0" xfId="41902" applyFont="1" applyFill="1" applyAlignment="1">
      <alignment vertical="center"/>
    </xf>
    <xf numFmtId="0" fontId="79" fillId="76" borderId="0" xfId="41902" applyFont="1" applyFill="1" applyAlignment="1">
      <alignment vertical="center"/>
    </xf>
    <xf numFmtId="0" fontId="79" fillId="76" borderId="0" xfId="41901" applyFont="1" applyFill="1"/>
    <xf numFmtId="0" fontId="79" fillId="0" borderId="0" xfId="41901" applyFont="1" applyAlignment="1">
      <alignment wrapText="1"/>
    </xf>
    <xf numFmtId="0" fontId="102" fillId="0" borderId="152" xfId="41901" applyFont="1" applyFill="1" applyBorder="1" applyAlignment="1" applyProtection="1">
      <alignment wrapText="1"/>
      <protection hidden="1"/>
    </xf>
    <xf numFmtId="0" fontId="79" fillId="0" borderId="152" xfId="41902" applyFont="1" applyBorder="1" applyAlignment="1">
      <alignment horizontal="center" vertical="center"/>
    </xf>
    <xf numFmtId="0" fontId="79" fillId="0" borderId="45" xfId="41901" applyFont="1" applyBorder="1" applyProtection="1">
      <protection hidden="1"/>
    </xf>
    <xf numFmtId="3" fontId="79" fillId="0" borderId="0" xfId="41901" applyNumberFormat="1" applyFont="1"/>
    <xf numFmtId="0" fontId="79" fillId="0" borderId="152" xfId="41901" applyFont="1" applyBorder="1" applyAlignment="1">
      <alignment horizontal="center"/>
    </xf>
    <xf numFmtId="0" fontId="102" fillId="0" borderId="152" xfId="41902" applyFont="1" applyBorder="1" applyAlignment="1">
      <alignment horizontal="center" vertical="center"/>
    </xf>
    <xf numFmtId="0" fontId="102" fillId="0" borderId="45" xfId="41901" applyFont="1" applyBorder="1" applyProtection="1">
      <protection hidden="1"/>
    </xf>
    <xf numFmtId="165" fontId="79" fillId="0" borderId="0" xfId="41902" applyNumberFormat="1" applyFont="1" applyAlignment="1">
      <alignment vertical="center"/>
    </xf>
    <xf numFmtId="0" fontId="102" fillId="0" borderId="0" xfId="41902" applyFont="1" applyAlignment="1">
      <alignment vertical="center"/>
    </xf>
    <xf numFmtId="0" fontId="102" fillId="76" borderId="152" xfId="41901" applyFont="1" applyFill="1" applyBorder="1" applyAlignment="1" applyProtection="1">
      <alignment horizontal="center" vertical="center" wrapText="1"/>
    </xf>
    <xf numFmtId="0" fontId="79" fillId="0" borderId="0" xfId="41901" applyFont="1" applyProtection="1"/>
    <xf numFmtId="0" fontId="102" fillId="0" borderId="152" xfId="41901" applyFont="1" applyBorder="1" applyProtection="1"/>
    <xf numFmtId="0" fontId="102" fillId="31" borderId="152" xfId="41901" applyFont="1" applyFill="1" applyBorder="1" applyProtection="1"/>
    <xf numFmtId="0" fontId="310" fillId="0" borderId="0" xfId="41901" applyFont="1"/>
    <xf numFmtId="0" fontId="310" fillId="0" borderId="0" xfId="41902" applyFont="1" applyFill="1" applyAlignment="1" applyProtection="1">
      <alignment vertical="center"/>
      <protection hidden="1"/>
    </xf>
    <xf numFmtId="0" fontId="310" fillId="0" borderId="0" xfId="41901" applyFont="1" applyFill="1" applyProtection="1">
      <protection hidden="1"/>
    </xf>
    <xf numFmtId="177" fontId="79" fillId="7" borderId="182" xfId="330" applyNumberFormat="1" applyFont="1" applyFill="1" applyBorder="1" applyAlignment="1" applyProtection="1">
      <alignment horizontal="center" vertical="center"/>
    </xf>
    <xf numFmtId="0" fontId="79" fillId="0" borderId="90" xfId="13" applyFont="1" applyFill="1" applyBorder="1" applyAlignment="1" applyProtection="1">
      <alignment horizontal="center" vertical="center"/>
      <protection locked="0"/>
    </xf>
    <xf numFmtId="0" fontId="79" fillId="0" borderId="182" xfId="13" applyFont="1" applyFill="1" applyBorder="1" applyAlignment="1" applyProtection="1">
      <alignment horizontal="center" vertical="center"/>
      <protection locked="0"/>
    </xf>
    <xf numFmtId="177" fontId="82" fillId="0" borderId="173" xfId="3191" applyNumberFormat="1" applyFont="1" applyFill="1" applyBorder="1" applyAlignment="1"/>
    <xf numFmtId="177" fontId="82" fillId="0" borderId="96" xfId="3191" applyNumberFormat="1" applyFont="1" applyFill="1" applyBorder="1" applyAlignment="1"/>
    <xf numFmtId="177" fontId="82" fillId="0" borderId="87" xfId="3191" applyNumberFormat="1" applyFont="1" applyFill="1" applyBorder="1" applyAlignment="1"/>
    <xf numFmtId="177" fontId="82" fillId="0" borderId="92" xfId="3191" applyNumberFormat="1" applyFont="1" applyFill="1" applyBorder="1" applyAlignment="1"/>
    <xf numFmtId="0" fontId="131" fillId="0" borderId="0" xfId="314" applyFont="1" applyAlignment="1">
      <alignment horizontal="right"/>
    </xf>
    <xf numFmtId="0" fontId="79" fillId="0" borderId="0" xfId="2292" applyFont="1" applyAlignment="1">
      <alignment horizontal="center" vertical="center"/>
    </xf>
    <xf numFmtId="177" fontId="31" fillId="0" borderId="0" xfId="41970" applyNumberFormat="1" applyFont="1" applyAlignment="1">
      <alignment horizontal="center"/>
    </xf>
    <xf numFmtId="177" fontId="102" fillId="7" borderId="163" xfId="3836" applyNumberFormat="1" applyFont="1" applyFill="1" applyBorder="1" applyAlignment="1"/>
    <xf numFmtId="177" fontId="102" fillId="7" borderId="179" xfId="3836" applyNumberFormat="1" applyFont="1" applyFill="1" applyBorder="1" applyAlignment="1"/>
    <xf numFmtId="177" fontId="79" fillId="0" borderId="0" xfId="3836" applyNumberFormat="1" applyFont="1" applyFill="1" applyBorder="1" applyAlignment="1"/>
    <xf numFmtId="177" fontId="79" fillId="7" borderId="170" xfId="3836" applyNumberFormat="1" applyFont="1" applyFill="1" applyBorder="1" applyAlignment="1"/>
    <xf numFmtId="177" fontId="79" fillId="7" borderId="143" xfId="3836" applyNumberFormat="1" applyFont="1" applyFill="1" applyBorder="1" applyAlignment="1"/>
    <xf numFmtId="177" fontId="79" fillId="7" borderId="169" xfId="3836" applyNumberFormat="1" applyFont="1" applyFill="1" applyBorder="1" applyAlignment="1"/>
    <xf numFmtId="177" fontId="79" fillId="7" borderId="158" xfId="3836" applyNumberFormat="1" applyFont="1" applyFill="1" applyBorder="1" applyAlignment="1"/>
    <xf numFmtId="177" fontId="79" fillId="7" borderId="162" xfId="3836" applyNumberFormat="1" applyFont="1" applyFill="1" applyBorder="1" applyAlignment="1"/>
    <xf numFmtId="177" fontId="79" fillId="7" borderId="150" xfId="3836" applyNumberFormat="1" applyFont="1" applyFill="1" applyBorder="1" applyAlignment="1"/>
    <xf numFmtId="177" fontId="102" fillId="7" borderId="150" xfId="3836" applyNumberFormat="1" applyFont="1" applyFill="1" applyBorder="1" applyAlignment="1"/>
    <xf numFmtId="177" fontId="79" fillId="0" borderId="0" xfId="705" applyNumberFormat="1" applyFont="1" applyFill="1" applyBorder="1" applyAlignment="1"/>
    <xf numFmtId="177" fontId="102" fillId="0" borderId="0" xfId="3836" applyNumberFormat="1" applyFont="1" applyFill="1" applyBorder="1" applyAlignment="1"/>
    <xf numFmtId="177" fontId="82" fillId="0" borderId="0" xfId="3836" applyNumberFormat="1" applyFont="1" applyFill="1" applyBorder="1" applyAlignment="1"/>
    <xf numFmtId="177" fontId="79" fillId="0" borderId="0" xfId="3836" applyNumberFormat="1" applyFont="1" applyFill="1" applyBorder="1"/>
    <xf numFmtId="177" fontId="82" fillId="0" borderId="0" xfId="3836" applyNumberFormat="1" applyFont="1" applyFill="1" applyBorder="1"/>
    <xf numFmtId="177" fontId="82" fillId="0" borderId="0" xfId="3836" applyNumberFormat="1" applyFont="1" applyFill="1"/>
    <xf numFmtId="177" fontId="79" fillId="0" borderId="0" xfId="3836" applyNumberFormat="1" applyFont="1" applyBorder="1"/>
    <xf numFmtId="177" fontId="102" fillId="54" borderId="163" xfId="3836" applyNumberFormat="1" applyFont="1" applyFill="1" applyBorder="1"/>
    <xf numFmtId="177" fontId="102" fillId="7" borderId="170" xfId="3836" applyNumberFormat="1" applyFont="1" applyFill="1" applyBorder="1" applyAlignment="1"/>
    <xf numFmtId="177" fontId="102" fillId="7" borderId="169" xfId="3836" applyNumberFormat="1" applyFont="1" applyFill="1" applyBorder="1" applyAlignment="1"/>
    <xf numFmtId="177" fontId="102" fillId="7" borderId="162" xfId="3836" applyNumberFormat="1" applyFont="1" applyFill="1" applyBorder="1" applyAlignment="1"/>
    <xf numFmtId="177" fontId="102" fillId="7" borderId="143" xfId="3836" applyNumberFormat="1" applyFont="1" applyFill="1" applyBorder="1" applyAlignment="1"/>
    <xf numFmtId="177" fontId="102" fillId="7" borderId="158" xfId="3836" applyNumberFormat="1" applyFont="1" applyFill="1" applyBorder="1" applyAlignment="1"/>
    <xf numFmtId="177" fontId="79" fillId="0" borderId="0" xfId="3836" applyNumberFormat="1" applyFont="1"/>
    <xf numFmtId="177" fontId="82" fillId="0" borderId="0" xfId="3836" applyNumberFormat="1" applyFont="1"/>
    <xf numFmtId="177" fontId="79" fillId="7" borderId="170" xfId="3836" applyNumberFormat="1" applyFont="1" applyFill="1" applyBorder="1"/>
    <xf numFmtId="177" fontId="79" fillId="7" borderId="143" xfId="3836" applyNumberFormat="1" applyFont="1" applyFill="1" applyBorder="1"/>
    <xf numFmtId="177" fontId="102" fillId="7" borderId="163" xfId="3836" applyNumberFormat="1" applyFont="1" applyFill="1" applyBorder="1"/>
    <xf numFmtId="177" fontId="79" fillId="7" borderId="169" xfId="3836" applyNumberFormat="1" applyFont="1" applyFill="1" applyBorder="1"/>
    <xf numFmtId="177" fontId="79" fillId="7" borderId="158" xfId="3836" applyNumberFormat="1" applyFont="1" applyFill="1" applyBorder="1"/>
    <xf numFmtId="177" fontId="79" fillId="7" borderId="179" xfId="3836" applyNumberFormat="1" applyFont="1" applyFill="1" applyBorder="1"/>
    <xf numFmtId="177" fontId="102" fillId="7" borderId="179" xfId="3836" applyNumberFormat="1" applyFont="1" applyFill="1" applyBorder="1"/>
    <xf numFmtId="177" fontId="79" fillId="54" borderId="170" xfId="3836" applyNumberFormat="1" applyFont="1" applyFill="1" applyBorder="1"/>
    <xf numFmtId="177" fontId="79" fillId="54" borderId="143" xfId="3836" applyNumberFormat="1" applyFont="1" applyFill="1" applyBorder="1"/>
    <xf numFmtId="177" fontId="79" fillId="54" borderId="169" xfId="3836" applyNumberFormat="1" applyFont="1" applyFill="1" applyBorder="1"/>
    <xf numFmtId="177" fontId="79" fillId="54" borderId="158" xfId="3836" applyNumberFormat="1" applyFont="1" applyFill="1" applyBorder="1"/>
    <xf numFmtId="177" fontId="82" fillId="0" borderId="0" xfId="3836" applyNumberFormat="1" applyFont="1" applyBorder="1"/>
    <xf numFmtId="177" fontId="79" fillId="54" borderId="163" xfId="3836" applyNumberFormat="1" applyFont="1" applyFill="1" applyBorder="1"/>
    <xf numFmtId="177" fontId="79" fillId="7" borderId="163" xfId="3836" applyNumberFormat="1" applyFont="1" applyFill="1" applyBorder="1" applyAlignment="1"/>
    <xf numFmtId="177" fontId="102" fillId="7" borderId="170" xfId="3836" applyNumberFormat="1" applyFont="1" applyFill="1" applyBorder="1"/>
    <xf numFmtId="177" fontId="102" fillId="7" borderId="143" xfId="3836" applyNumberFormat="1" applyFont="1" applyFill="1" applyBorder="1"/>
    <xf numFmtId="177" fontId="102" fillId="7" borderId="169" xfId="3836" applyNumberFormat="1" applyFont="1" applyFill="1" applyBorder="1"/>
    <xf numFmtId="177" fontId="79" fillId="7" borderId="99" xfId="208" applyNumberFormat="1" applyFont="1" applyFill="1" applyBorder="1"/>
    <xf numFmtId="177" fontId="79" fillId="0" borderId="90" xfId="208" applyNumberFormat="1" applyFont="1" applyFill="1" applyBorder="1"/>
    <xf numFmtId="177" fontId="79" fillId="0" borderId="99" xfId="208" applyNumberFormat="1" applyFont="1" applyFill="1" applyBorder="1"/>
    <xf numFmtId="177" fontId="102" fillId="7" borderId="90" xfId="208" applyNumberFormat="1" applyFont="1" applyFill="1" applyBorder="1"/>
    <xf numFmtId="38" fontId="79" fillId="0" borderId="0" xfId="41969" applyNumberFormat="1" applyFont="1" applyFill="1" applyBorder="1" applyAlignment="1">
      <alignment horizontal="left" vertical="top" wrapText="1"/>
    </xf>
    <xf numFmtId="352" fontId="79" fillId="0" borderId="0" xfId="41969" applyNumberFormat="1" applyFont="1" applyFill="1" applyBorder="1" applyAlignment="1">
      <alignment horizontal="left" wrapText="1"/>
    </xf>
    <xf numFmtId="347" fontId="86" fillId="0" borderId="0" xfId="41969" applyNumberFormat="1" applyFont="1" applyFill="1" applyBorder="1" applyAlignment="1">
      <alignment horizontal="left" wrapText="1"/>
    </xf>
    <xf numFmtId="177" fontId="86" fillId="0" borderId="0" xfId="41969" applyNumberFormat="1" applyFont="1" applyFill="1" applyBorder="1" applyAlignment="1">
      <alignment horizontal="left" wrapText="1"/>
    </xf>
    <xf numFmtId="3" fontId="279" fillId="6" borderId="184" xfId="41973" applyNumberFormat="1" applyFont="1" applyFill="1" applyBorder="1" applyAlignment="1">
      <alignment wrapText="1"/>
    </xf>
    <xf numFmtId="0" fontId="79" fillId="0" borderId="182" xfId="7" applyFont="1" applyFill="1" applyBorder="1"/>
    <xf numFmtId="0" fontId="102" fillId="0" borderId="182" xfId="7" applyFont="1" applyBorder="1" applyAlignment="1">
      <alignment wrapText="1"/>
    </xf>
    <xf numFmtId="0" fontId="125" fillId="0" borderId="0" xfId="13" applyFont="1" applyFill="1" applyBorder="1" applyAlignment="1" applyProtection="1">
      <alignment horizontal="left" wrapText="1"/>
    </xf>
    <xf numFmtId="0" fontId="122" fillId="0" borderId="182" xfId="3191" applyFont="1" applyFill="1" applyBorder="1"/>
    <xf numFmtId="0" fontId="102" fillId="0" borderId="182" xfId="4" applyFont="1" applyBorder="1" applyProtection="1"/>
    <xf numFmtId="0" fontId="79" fillId="0" borderId="45" xfId="4" applyFont="1" applyFill="1" applyBorder="1" applyProtection="1"/>
    <xf numFmtId="0" fontId="301" fillId="0" borderId="45" xfId="4" applyFont="1" applyFill="1" applyBorder="1" applyAlignment="1">
      <alignment wrapText="1"/>
    </xf>
    <xf numFmtId="0" fontId="79" fillId="0" borderId="182" xfId="3191" applyFont="1" applyBorder="1" applyAlignment="1" applyProtection="1">
      <alignment wrapText="1"/>
      <protection hidden="1"/>
    </xf>
    <xf numFmtId="0" fontId="102" fillId="0" borderId="182" xfId="3191" applyFont="1" applyBorder="1" applyAlignment="1" applyProtection="1">
      <alignment wrapText="1"/>
      <protection hidden="1"/>
    </xf>
    <xf numFmtId="0" fontId="79" fillId="0" borderId="45" xfId="4" applyFont="1" applyBorder="1" applyProtection="1"/>
    <xf numFmtId="0" fontId="301" fillId="0" borderId="90" xfId="4" applyFont="1" applyFill="1" applyBorder="1" applyAlignment="1">
      <alignment wrapText="1"/>
    </xf>
    <xf numFmtId="0" fontId="79" fillId="0" borderId="171" xfId="3191" applyFont="1" applyFill="1" applyBorder="1" applyAlignment="1">
      <alignment horizontal="center" vertical="center" wrapText="1"/>
    </xf>
    <xf numFmtId="0" fontId="79" fillId="0" borderId="182"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9" fillId="114" borderId="182" xfId="15542" applyNumberFormat="1" applyFont="1" applyFill="1" applyBorder="1"/>
    <xf numFmtId="0" fontId="102" fillId="0" borderId="143" xfId="0" applyFont="1" applyBorder="1"/>
    <xf numFmtId="252" fontId="79" fillId="0" borderId="95" xfId="0" applyNumberFormat="1" applyFont="1" applyFill="1" applyBorder="1" applyAlignment="1">
      <alignment vertical="top"/>
    </xf>
    <xf numFmtId="252" fontId="102" fillId="0" borderId="90" xfId="0" applyNumberFormat="1" applyFont="1" applyFill="1" applyBorder="1" applyAlignment="1">
      <alignment vertical="top"/>
    </xf>
    <xf numFmtId="177" fontId="102" fillId="7" borderId="182" xfId="0" applyNumberFormat="1" applyFont="1" applyFill="1" applyBorder="1"/>
    <xf numFmtId="169" fontId="86" fillId="7" borderId="114" xfId="0" applyNumberFormat="1" applyFont="1" applyFill="1" applyBorder="1"/>
    <xf numFmtId="177" fontId="79" fillId="0" borderId="145" xfId="0" applyNumberFormat="1" applyFont="1" applyBorder="1"/>
    <xf numFmtId="177" fontId="79" fillId="0" borderId="159" xfId="0" applyNumberFormat="1" applyFont="1" applyBorder="1"/>
    <xf numFmtId="177" fontId="102" fillId="7" borderId="157" xfId="0" applyNumberFormat="1" applyFont="1" applyFill="1" applyBorder="1" applyAlignment="1">
      <alignment vertical="top"/>
    </xf>
    <xf numFmtId="177" fontId="102" fillId="7" borderId="169" xfId="0" applyNumberFormat="1" applyFont="1" applyFill="1" applyBorder="1"/>
    <xf numFmtId="0" fontId="85" fillId="0" borderId="16" xfId="330" applyFont="1" applyBorder="1"/>
    <xf numFmtId="0" fontId="128" fillId="0" borderId="16" xfId="24" applyFont="1" applyBorder="1" applyAlignment="1"/>
    <xf numFmtId="0" fontId="128" fillId="0" borderId="0" xfId="24" applyFont="1" applyBorder="1" applyAlignment="1"/>
    <xf numFmtId="0" fontId="86" fillId="0" borderId="0" xfId="15743" applyFont="1" applyFill="1" applyBorder="1" applyAlignment="1">
      <alignment vertical="center"/>
    </xf>
    <xf numFmtId="0" fontId="102" fillId="0" borderId="0" xfId="17218" applyFont="1" applyFill="1" applyBorder="1" applyAlignment="1">
      <alignment vertical="center"/>
    </xf>
    <xf numFmtId="0" fontId="79" fillId="0" borderId="0" xfId="17218" applyFont="1" applyFill="1" applyBorder="1" applyAlignment="1">
      <alignment horizontal="center" vertical="center" textRotation="90" wrapText="1"/>
    </xf>
    <xf numFmtId="0" fontId="86" fillId="0" borderId="0" xfId="986" applyFont="1" applyFill="1" applyBorder="1" applyAlignment="1">
      <alignment horizontal="left" vertical="center" wrapText="1"/>
    </xf>
    <xf numFmtId="0" fontId="86" fillId="0" borderId="0" xfId="986" applyFont="1" applyFill="1" applyBorder="1" applyAlignment="1">
      <alignment horizontal="center" vertical="center"/>
    </xf>
    <xf numFmtId="0" fontId="86" fillId="0" borderId="91" xfId="986" applyFont="1" applyFill="1" applyBorder="1" applyAlignment="1">
      <alignment horizontal="left" vertical="center" wrapText="1"/>
    </xf>
    <xf numFmtId="0" fontId="86" fillId="0" borderId="91" xfId="986" applyFont="1" applyFill="1" applyBorder="1" applyAlignment="1">
      <alignment horizontal="center" vertical="center"/>
    </xf>
    <xf numFmtId="0" fontId="79" fillId="9" borderId="0" xfId="17218" applyFont="1" applyFill="1" applyBorder="1" applyAlignment="1">
      <alignment vertical="center"/>
    </xf>
    <xf numFmtId="0" fontId="102" fillId="70" borderId="0" xfId="15743" applyFont="1" applyFill="1" applyBorder="1" applyAlignment="1">
      <alignment horizontal="center" vertical="center" textRotation="90" wrapText="1"/>
    </xf>
    <xf numFmtId="0" fontId="102" fillId="70" borderId="0" xfId="15743" applyFont="1" applyFill="1" applyBorder="1" applyAlignment="1">
      <alignment horizontal="center" vertical="center" textRotation="90"/>
    </xf>
    <xf numFmtId="0" fontId="68" fillId="0" borderId="16" xfId="3191" applyBorder="1"/>
    <xf numFmtId="0" fontId="339" fillId="0" borderId="16" xfId="2293" applyFont="1" applyBorder="1"/>
    <xf numFmtId="0" fontId="79" fillId="0" borderId="16" xfId="3191" applyFont="1" applyBorder="1" applyAlignment="1">
      <alignment wrapText="1"/>
    </xf>
    <xf numFmtId="0" fontId="128" fillId="0" borderId="16" xfId="17218" applyFont="1" applyBorder="1"/>
    <xf numFmtId="0" fontId="71" fillId="0" borderId="16" xfId="15737" applyFont="1" applyFill="1" applyBorder="1" applyProtection="1"/>
    <xf numFmtId="0" fontId="71" fillId="0" borderId="0" xfId="15737" applyFont="1" applyFill="1" applyBorder="1" applyProtection="1"/>
    <xf numFmtId="170" fontId="83" fillId="0" borderId="0" xfId="15536" applyNumberFormat="1" applyFont="1" applyFill="1" applyBorder="1" applyAlignment="1" applyProtection="1">
      <alignment horizontal="left"/>
    </xf>
    <xf numFmtId="0" fontId="328" fillId="0" borderId="0" xfId="24" applyFont="1" applyFill="1" applyBorder="1"/>
    <xf numFmtId="0" fontId="70" fillId="0" borderId="0" xfId="24" applyFont="1" applyFill="1" applyBorder="1"/>
    <xf numFmtId="174" fontId="70" fillId="0" borderId="0" xfId="24" applyNumberFormat="1" applyFont="1" applyFill="1" applyBorder="1"/>
    <xf numFmtId="177" fontId="355" fillId="0" borderId="0" xfId="15743" applyNumberFormat="1" applyFont="1" applyFill="1" applyBorder="1" applyAlignment="1">
      <alignment horizontal="center" vertical="center"/>
    </xf>
    <xf numFmtId="175" fontId="112" fillId="0" borderId="0" xfId="15743" applyNumberFormat="1" applyFill="1" applyBorder="1" applyAlignment="1">
      <alignment horizontal="center"/>
    </xf>
    <xf numFmtId="177" fontId="112" fillId="0" borderId="0" xfId="15743" applyNumberFormat="1" applyBorder="1" applyAlignment="1">
      <alignment horizontal="center"/>
    </xf>
    <xf numFmtId="177" fontId="112" fillId="0" borderId="0" xfId="15743" applyNumberFormat="1" applyAlignment="1">
      <alignment horizontal="center"/>
    </xf>
    <xf numFmtId="0" fontId="68" fillId="0" borderId="16" xfId="3191" applyFill="1" applyBorder="1"/>
    <xf numFmtId="0" fontId="68" fillId="0" borderId="0" xfId="3191" applyFill="1"/>
    <xf numFmtId="184" fontId="112" fillId="0" borderId="0" xfId="15743" applyNumberFormat="1" applyFill="1" applyBorder="1" applyAlignment="1">
      <alignment horizontal="center"/>
    </xf>
    <xf numFmtId="329" fontId="112" fillId="0" borderId="0" xfId="15743" applyNumberFormat="1" applyFill="1" applyBorder="1" applyAlignment="1">
      <alignment horizontal="center"/>
    </xf>
    <xf numFmtId="177" fontId="112" fillId="0" borderId="0" xfId="15743" applyNumberFormat="1" applyFill="1" applyBorder="1" applyAlignment="1">
      <alignment horizontal="center"/>
    </xf>
    <xf numFmtId="0" fontId="112" fillId="0" borderId="0" xfId="18522"/>
    <xf numFmtId="0" fontId="68" fillId="9" borderId="0" xfId="3191" applyFill="1" applyBorder="1"/>
    <xf numFmtId="0" fontId="68" fillId="0" borderId="0" xfId="3191" applyFill="1" applyBorder="1"/>
    <xf numFmtId="0" fontId="68" fillId="0" borderId="0" xfId="3191" applyBorder="1" applyAlignment="1">
      <alignment wrapText="1"/>
    </xf>
    <xf numFmtId="185" fontId="79" fillId="9" borderId="162" xfId="15720" applyNumberFormat="1" applyFont="1" applyFill="1" applyBorder="1" applyAlignment="1">
      <alignment horizontal="left"/>
    </xf>
    <xf numFmtId="171" fontId="102" fillId="115" borderId="162" xfId="10" applyNumberFormat="1" applyFont="1" applyFill="1" applyBorder="1"/>
    <xf numFmtId="185" fontId="101" fillId="9" borderId="177" xfId="15720" applyNumberFormat="1" applyFont="1" applyFill="1" applyBorder="1" applyAlignment="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125" fillId="0" borderId="182" xfId="3191" applyFont="1" applyFill="1" applyBorder="1" applyAlignment="1">
      <alignment horizontal="center"/>
    </xf>
    <xf numFmtId="0" fontId="82" fillId="0" borderId="184" xfId="3191" applyFont="1" applyFill="1" applyBorder="1"/>
    <xf numFmtId="0" fontId="125" fillId="0" borderId="184" xfId="3191" applyFont="1" applyFill="1" applyBorder="1"/>
    <xf numFmtId="0" fontId="82" fillId="0" borderId="182" xfId="3191" applyFont="1" applyFill="1" applyBorder="1" applyAlignment="1">
      <alignment horizontal="center"/>
    </xf>
    <xf numFmtId="0" fontId="360" fillId="0" borderId="0" xfId="0" applyFont="1"/>
    <xf numFmtId="0" fontId="127" fillId="0" borderId="182" xfId="0" applyFont="1" applyBorder="1" applyAlignment="1">
      <alignment vertical="center"/>
    </xf>
    <xf numFmtId="0" fontId="86" fillId="53" borderId="182" xfId="0" applyFont="1" applyFill="1" applyBorder="1" applyAlignment="1">
      <alignment horizontal="center" wrapText="1"/>
    </xf>
    <xf numFmtId="0" fontId="86" fillId="0" borderId="0" xfId="0" applyFont="1" applyFill="1" applyBorder="1"/>
    <xf numFmtId="9" fontId="299" fillId="53" borderId="114" xfId="41905" applyFont="1" applyFill="1" applyBorder="1" applyAlignment="1">
      <alignment horizontal="right" vertical="center"/>
    </xf>
    <xf numFmtId="285" fontId="299" fillId="9" borderId="114" xfId="0" applyNumberFormat="1" applyFont="1" applyFill="1" applyBorder="1" applyAlignment="1">
      <alignment horizontal="right" vertical="center"/>
    </xf>
    <xf numFmtId="285" fontId="299" fillId="9" borderId="0" xfId="0" applyNumberFormat="1" applyFont="1" applyFill="1" applyBorder="1" applyAlignment="1">
      <alignment horizontal="right" vertical="center"/>
    </xf>
    <xf numFmtId="15" fontId="74" fillId="14" borderId="182" xfId="0" applyNumberFormat="1" applyFont="1" applyFill="1" applyBorder="1" applyAlignment="1" applyProtection="1">
      <alignment horizontal="center"/>
      <protection locked="0"/>
    </xf>
    <xf numFmtId="0" fontId="68" fillId="14" borderId="182" xfId="3191" applyFill="1" applyBorder="1"/>
    <xf numFmtId="0" fontId="0" fillId="9" borderId="0" xfId="0" applyFill="1" applyBorder="1"/>
    <xf numFmtId="0" fontId="47" fillId="9" borderId="0" xfId="41913" applyFill="1" applyBorder="1" applyAlignment="1">
      <alignment vertical="center"/>
    </xf>
    <xf numFmtId="0" fontId="68" fillId="9" borderId="0" xfId="0" applyFont="1" applyFill="1" applyBorder="1"/>
    <xf numFmtId="15" fontId="74" fillId="9" borderId="0" xfId="0" applyNumberFormat="1" applyFont="1" applyFill="1" applyBorder="1" applyAlignment="1" applyProtection="1">
      <alignment horizontal="center"/>
      <protection locked="0"/>
    </xf>
    <xf numFmtId="0" fontId="332" fillId="9" borderId="0" xfId="41950" applyFill="1" applyBorder="1" applyAlignment="1" applyProtection="1"/>
    <xf numFmtId="0" fontId="0" fillId="9" borderId="0" xfId="0" applyFill="1" applyBorder="1" applyAlignment="1">
      <alignment vertical="center"/>
    </xf>
    <xf numFmtId="0" fontId="68" fillId="9" borderId="0" xfId="0" applyFont="1" applyFill="1" applyBorder="1" applyAlignment="1">
      <alignment wrapText="1"/>
    </xf>
    <xf numFmtId="0" fontId="102" fillId="9" borderId="0" xfId="0" applyFont="1" applyFill="1" applyBorder="1"/>
    <xf numFmtId="0" fontId="102" fillId="9" borderId="0" xfId="0" applyFont="1" applyFill="1" applyBorder="1" applyAlignment="1">
      <alignment wrapText="1"/>
    </xf>
    <xf numFmtId="0" fontId="0" fillId="9" borderId="0" xfId="0" applyFill="1" applyBorder="1" applyAlignment="1">
      <alignment wrapText="1"/>
    </xf>
    <xf numFmtId="0" fontId="68" fillId="9" borderId="0" xfId="3191" applyFill="1" applyBorder="1" applyAlignment="1">
      <alignment wrapText="1"/>
    </xf>
    <xf numFmtId="0" fontId="76" fillId="9" borderId="35" xfId="0" applyFont="1" applyFill="1" applyBorder="1" applyAlignment="1">
      <alignment horizontal="center" wrapText="1"/>
    </xf>
    <xf numFmtId="0" fontId="68" fillId="71" borderId="0" xfId="0" applyFont="1" applyFill="1" applyBorder="1"/>
    <xf numFmtId="0" fontId="68" fillId="116" borderId="0" xfId="0" applyFont="1" applyFill="1" applyBorder="1"/>
    <xf numFmtId="0" fontId="68" fillId="117" borderId="0" xfId="0" applyFont="1" applyFill="1" applyBorder="1"/>
    <xf numFmtId="15" fontId="76" fillId="54" borderId="90" xfId="41911" applyNumberFormat="1" applyFont="1" applyFill="1" applyBorder="1" applyAlignment="1">
      <alignment horizontal="center" vertical="top" wrapText="1"/>
    </xf>
    <xf numFmtId="0" fontId="76" fillId="54" borderId="90" xfId="41911" applyFont="1" applyFill="1" applyBorder="1" applyAlignment="1">
      <alignment vertical="top" wrapText="1"/>
    </xf>
    <xf numFmtId="0" fontId="76" fillId="54" borderId="90" xfId="41911" applyFont="1" applyFill="1" applyBorder="1" applyAlignment="1">
      <alignment horizontal="center" vertical="top" wrapText="1"/>
    </xf>
    <xf numFmtId="0" fontId="328" fillId="9" borderId="0" xfId="41911" applyFill="1" applyBorder="1" applyAlignment="1">
      <alignment horizontal="center"/>
    </xf>
    <xf numFmtId="0" fontId="328" fillId="9" borderId="0" xfId="41911" applyFill="1" applyBorder="1"/>
    <xf numFmtId="0" fontId="79" fillId="9" borderId="0" xfId="211" applyFont="1" applyFill="1" applyBorder="1"/>
    <xf numFmtId="0" fontId="97" fillId="9" borderId="0" xfId="41909" applyNumberFormat="1" applyFill="1" applyBorder="1" applyProtection="1"/>
    <xf numFmtId="0" fontId="79" fillId="0" borderId="182" xfId="211" applyFont="1" applyBorder="1"/>
    <xf numFmtId="0" fontId="82" fillId="9" borderId="0" xfId="211" applyFont="1" applyFill="1" applyBorder="1"/>
    <xf numFmtId="185" fontId="102" fillId="9" borderId="0" xfId="211" applyNumberFormat="1" applyFont="1" applyFill="1" applyBorder="1"/>
    <xf numFmtId="185" fontId="82" fillId="9" borderId="0" xfId="211" applyNumberFormat="1" applyFont="1" applyFill="1" applyBorder="1"/>
    <xf numFmtId="171" fontId="79" fillId="2" borderId="182" xfId="211" applyNumberFormat="1" applyFont="1" applyFill="1" applyBorder="1" applyAlignment="1">
      <alignment horizontal="right"/>
    </xf>
    <xf numFmtId="0" fontId="87" fillId="0" borderId="158" xfId="330" applyFont="1" applyFill="1" applyBorder="1" applyProtection="1"/>
    <xf numFmtId="0" fontId="335" fillId="0" borderId="151" xfId="208" applyFont="1" applyBorder="1"/>
    <xf numFmtId="0" fontId="82" fillId="0" borderId="162" xfId="208" applyFont="1" applyBorder="1"/>
    <xf numFmtId="0" fontId="125" fillId="7" borderId="162" xfId="208" applyFont="1" applyFill="1" applyBorder="1"/>
    <xf numFmtId="0" fontId="82" fillId="0" borderId="177" xfId="208" applyFont="1" applyBorder="1"/>
    <xf numFmtId="0" fontId="125" fillId="7" borderId="164" xfId="208" applyFont="1" applyFill="1" applyBorder="1"/>
    <xf numFmtId="0" fontId="335" fillId="0" borderId="111" xfId="208" applyFont="1" applyBorder="1"/>
    <xf numFmtId="0" fontId="82" fillId="0" borderId="183" xfId="208" applyFont="1" applyBorder="1"/>
    <xf numFmtId="0" fontId="125" fillId="7" borderId="183" xfId="208" applyFont="1" applyFill="1" applyBorder="1"/>
    <xf numFmtId="0" fontId="82" fillId="0" borderId="172" xfId="208" applyFont="1" applyBorder="1"/>
    <xf numFmtId="0" fontId="125" fillId="7" borderId="165" xfId="208" applyFont="1" applyFill="1" applyBorder="1"/>
    <xf numFmtId="0" fontId="335" fillId="0" borderId="109" xfId="208" applyFont="1" applyBorder="1"/>
    <xf numFmtId="0" fontId="82" fillId="0" borderId="182" xfId="208" applyFont="1" applyBorder="1"/>
    <xf numFmtId="0" fontId="125" fillId="7" borderId="182" xfId="208" applyFont="1" applyFill="1" applyBorder="1"/>
    <xf numFmtId="0" fontId="82" fillId="0" borderId="171" xfId="208" applyFont="1" applyBorder="1"/>
    <xf numFmtId="0" fontId="125" fillId="7" borderId="155" xfId="208" applyFont="1" applyFill="1" applyBorder="1"/>
    <xf numFmtId="0" fontId="86" fillId="0" borderId="171" xfId="17227" applyFont="1" applyBorder="1" applyAlignment="1">
      <alignment wrapText="1"/>
    </xf>
    <xf numFmtId="0" fontId="86" fillId="0" borderId="171" xfId="15705" applyFont="1" applyBorder="1" applyAlignment="1">
      <alignment wrapText="1"/>
    </xf>
    <xf numFmtId="0" fontId="86" fillId="9" borderId="184" xfId="15705" applyFont="1" applyFill="1" applyBorder="1"/>
    <xf numFmtId="0" fontId="280" fillId="9" borderId="184" xfId="15705" applyFont="1" applyFill="1" applyBorder="1"/>
    <xf numFmtId="3" fontId="79" fillId="54" borderId="182" xfId="4" applyNumberFormat="1" applyFont="1" applyFill="1" applyBorder="1" applyAlignment="1" applyProtection="1">
      <alignment horizontal="right"/>
    </xf>
    <xf numFmtId="3" fontId="79" fillId="9" borderId="169" xfId="4" applyNumberFormat="1" applyFont="1" applyFill="1" applyBorder="1" applyAlignment="1" applyProtection="1">
      <alignment horizontal="right"/>
    </xf>
    <xf numFmtId="0" fontId="86" fillId="9" borderId="176" xfId="15705" applyFont="1" applyFill="1" applyBorder="1"/>
    <xf numFmtId="3" fontId="79" fillId="9" borderId="173" xfId="4" applyNumberFormat="1" applyFont="1" applyFill="1" applyBorder="1" applyAlignment="1" applyProtection="1">
      <alignment horizontal="right"/>
    </xf>
    <xf numFmtId="0" fontId="280" fillId="9" borderId="96" xfId="15705" applyFont="1" applyFill="1" applyBorder="1"/>
    <xf numFmtId="0" fontId="25" fillId="0" borderId="0" xfId="42006"/>
    <xf numFmtId="0" fontId="86" fillId="0" borderId="182" xfId="42007"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5" fillId="0" borderId="0" xfId="42006" applyAlignment="1">
      <alignment vertical="top" wrapText="1"/>
    </xf>
    <xf numFmtId="0" fontId="25" fillId="0" borderId="0" xfId="42006" applyAlignment="1">
      <alignment vertical="center"/>
    </xf>
    <xf numFmtId="0" fontId="79" fillId="0" borderId="114" xfId="13" applyFont="1" applyBorder="1" applyAlignment="1" applyProtection="1">
      <alignment horizontal="center" vertical="center" wrapText="1"/>
    </xf>
    <xf numFmtId="0" fontId="124" fillId="0" borderId="0" xfId="3191" applyFont="1"/>
    <xf numFmtId="0" fontId="79" fillId="0" borderId="92" xfId="3191" applyFont="1" applyBorder="1" applyAlignment="1">
      <alignment horizontal="center" vertical="center"/>
    </xf>
    <xf numFmtId="0" fontId="79" fillId="0" borderId="187"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87" fillId="0" borderId="0" xfId="4" applyFont="1" applyFill="1" applyBorder="1" applyAlignment="1" applyProtection="1">
      <alignment horizontal="center" vertical="center" wrapText="1"/>
    </xf>
    <xf numFmtId="177" fontId="79" fillId="7" borderId="169" xfId="330" applyNumberFormat="1" applyFont="1" applyFill="1" applyBorder="1" applyAlignment="1" applyProtection="1">
      <alignment horizontal="center" vertic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82" fillId="53" borderId="90" xfId="15705" applyFont="1" applyFill="1" applyBorder="1" applyAlignment="1">
      <alignment horizontal="center" vertical="center" wrapText="1"/>
    </xf>
    <xf numFmtId="0" fontId="86" fillId="53" borderId="188" xfId="0" applyFont="1" applyFill="1" applyBorder="1" applyAlignment="1">
      <alignment horizontal="center"/>
    </xf>
    <xf numFmtId="0" fontId="301" fillId="0" borderId="95" xfId="4" applyFont="1" applyFill="1" applyBorder="1" applyAlignment="1">
      <alignment wrapText="1"/>
    </xf>
    <xf numFmtId="3" fontId="102" fillId="9" borderId="188" xfId="330" applyNumberFormat="1" applyFont="1" applyFill="1" applyBorder="1" applyAlignment="1">
      <alignment horizontal="right"/>
    </xf>
    <xf numFmtId="3" fontId="102" fillId="9" borderId="171" xfId="330" applyNumberFormat="1" applyFont="1" applyFill="1" applyBorder="1" applyAlignment="1">
      <alignment horizontal="right"/>
    </xf>
    <xf numFmtId="3" fontId="102" fillId="9" borderId="90" xfId="330" applyNumberFormat="1" applyFont="1" applyFill="1" applyBorder="1" applyAlignment="1">
      <alignment horizontal="right"/>
    </xf>
    <xf numFmtId="0" fontId="86" fillId="53" borderId="184" xfId="0" applyFont="1" applyFill="1" applyBorder="1" applyAlignment="1">
      <alignment horizontal="center"/>
    </xf>
    <xf numFmtId="0" fontId="86" fillId="53" borderId="183" xfId="0" applyFont="1" applyFill="1" applyBorder="1" applyAlignment="1">
      <alignment horizontal="center"/>
    </xf>
    <xf numFmtId="0" fontId="86" fillId="53" borderId="169" xfId="0" applyFont="1" applyFill="1" applyBorder="1" applyAlignment="1">
      <alignment horizontal="center"/>
    </xf>
    <xf numFmtId="285" fontId="299" fillId="9" borderId="188" xfId="0" applyNumberFormat="1" applyFont="1" applyFill="1" applyBorder="1" applyAlignment="1">
      <alignment horizontal="right" vertical="center"/>
    </xf>
    <xf numFmtId="0" fontId="84" fillId="0" borderId="188" xfId="17227" applyFont="1" applyBorder="1" applyAlignment="1">
      <alignment vertical="center" wrapText="1"/>
    </xf>
    <xf numFmtId="0" fontId="84" fillId="0" borderId="171" xfId="17227" applyFont="1" applyBorder="1" applyAlignment="1">
      <alignment vertical="center" wrapText="1"/>
    </xf>
    <xf numFmtId="9" fontId="79" fillId="9" borderId="156" xfId="41905" applyFont="1" applyFill="1" applyBorder="1"/>
    <xf numFmtId="10" fontId="299" fillId="53" borderId="114" xfId="41905" applyNumberFormat="1" applyFont="1" applyFill="1" applyBorder="1" applyAlignment="1">
      <alignment horizontal="right" vertical="center"/>
    </xf>
    <xf numFmtId="0" fontId="127" fillId="0" borderId="182" xfId="0" applyFont="1" applyBorder="1" applyAlignment="1">
      <alignment vertical="center" wrapText="1"/>
    </xf>
    <xf numFmtId="358" fontId="86" fillId="53" borderId="156" xfId="1" applyNumberFormat="1" applyFont="1" applyFill="1" applyBorder="1" applyAlignment="1">
      <alignment horizontal="center" vertical="center" wrapText="1"/>
    </xf>
    <xf numFmtId="0" fontId="128" fillId="0" borderId="16" xfId="3191" applyFont="1" applyFill="1" applyBorder="1" applyAlignment="1"/>
    <xf numFmtId="0" fontId="82" fillId="53" borderId="171" xfId="15705" applyFont="1" applyFill="1" applyBorder="1" applyAlignment="1">
      <alignment horizontal="center" vertical="center" wrapText="1"/>
    </xf>
    <xf numFmtId="0" fontId="302" fillId="0" borderId="0" xfId="207" applyFont="1"/>
    <xf numFmtId="0" fontId="79" fillId="7" borderId="173" xfId="207" applyFont="1" applyFill="1" applyBorder="1" applyAlignment="1">
      <alignment horizontal="center"/>
    </xf>
    <xf numFmtId="0" fontId="86" fillId="7" borderId="189" xfId="207" applyFont="1" applyFill="1" applyBorder="1" applyAlignment="1">
      <alignment horizontal="center"/>
    </xf>
    <xf numFmtId="0" fontId="86" fillId="7" borderId="96" xfId="207" applyFont="1" applyFill="1" applyBorder="1" applyAlignment="1">
      <alignment horizontal="center"/>
    </xf>
    <xf numFmtId="0" fontId="86" fillId="7" borderId="90" xfId="207" applyFont="1" applyFill="1" applyBorder="1" applyAlignment="1">
      <alignment horizontal="center"/>
    </xf>
    <xf numFmtId="0" fontId="86" fillId="7" borderId="87" xfId="207" applyFont="1" applyFill="1" applyBorder="1" applyAlignment="1">
      <alignment horizontal="center"/>
    </xf>
    <xf numFmtId="0" fontId="86" fillId="7" borderId="92" xfId="207" applyFont="1" applyFill="1" applyBorder="1" applyAlignment="1">
      <alignment horizontal="center"/>
    </xf>
    <xf numFmtId="0" fontId="86" fillId="7" borderId="92" xfId="207" applyFont="1" applyFill="1" applyBorder="1" applyAlignment="1">
      <alignment horizontal="center" wrapText="1"/>
    </xf>
    <xf numFmtId="0" fontId="86" fillId="0" borderId="0" xfId="207" applyFont="1"/>
    <xf numFmtId="357" fontId="86" fillId="7" borderId="189" xfId="207" applyNumberFormat="1" applyFont="1" applyFill="1" applyBorder="1"/>
    <xf numFmtId="0" fontId="122" fillId="0" borderId="0" xfId="207" applyFont="1" applyAlignment="1">
      <alignment wrapText="1"/>
    </xf>
    <xf numFmtId="0" fontId="85" fillId="0" borderId="0" xfId="207" applyFont="1" applyAlignment="1">
      <alignment horizontal="left"/>
    </xf>
    <xf numFmtId="0" fontId="362" fillId="0" borderId="0" xfId="207" applyFont="1" applyAlignment="1">
      <alignment horizontal="left"/>
    </xf>
    <xf numFmtId="0" fontId="79" fillId="0" borderId="0" xfId="207" applyFont="1" applyAlignment="1">
      <alignment horizontal="center"/>
    </xf>
    <xf numFmtId="0" fontId="102" fillId="0" borderId="189" xfId="207" applyFont="1" applyBorder="1"/>
    <xf numFmtId="0" fontId="102" fillId="0" borderId="189" xfId="207" applyFont="1" applyBorder="1" applyAlignment="1">
      <alignment horizontal="center"/>
    </xf>
    <xf numFmtId="0" fontId="79" fillId="7" borderId="189" xfId="207" applyFont="1" applyFill="1" applyBorder="1" applyAlignment="1">
      <alignment horizontal="center"/>
    </xf>
    <xf numFmtId="0" fontId="79" fillId="14" borderId="189" xfId="207" applyFont="1" applyFill="1" applyBorder="1" applyAlignment="1">
      <alignment horizontal="center"/>
    </xf>
    <xf numFmtId="14" fontId="79" fillId="14" borderId="189" xfId="207" applyNumberFormat="1" applyFont="1" applyFill="1" applyBorder="1" applyAlignment="1">
      <alignment horizontal="center"/>
    </xf>
    <xf numFmtId="357" fontId="79" fillId="53" borderId="189" xfId="207" applyNumberFormat="1" applyFont="1" applyFill="1" applyBorder="1" applyAlignment="1">
      <alignment horizontal="center"/>
    </xf>
    <xf numFmtId="0" fontId="122" fillId="0" borderId="0" xfId="207" applyFont="1" applyAlignment="1">
      <alignment horizontal="left"/>
    </xf>
    <xf numFmtId="0" fontId="363" fillId="0" borderId="0" xfId="207" applyFont="1" applyAlignment="1">
      <alignment horizontal="left"/>
    </xf>
    <xf numFmtId="0" fontId="79" fillId="0" borderId="189" xfId="207" applyFont="1" applyBorder="1" applyAlignment="1">
      <alignment horizontal="center"/>
    </xf>
    <xf numFmtId="0" fontId="79" fillId="53" borderId="171" xfId="207" applyFont="1" applyFill="1" applyBorder="1" applyAlignment="1">
      <alignment horizontal="center" vertical="center"/>
    </xf>
    <xf numFmtId="0" fontId="102" fillId="53" borderId="171" xfId="207" applyFont="1" applyFill="1" applyBorder="1" applyAlignment="1">
      <alignment horizontal="center"/>
    </xf>
    <xf numFmtId="0" fontId="79" fillId="0" borderId="189" xfId="207" applyFont="1" applyFill="1" applyBorder="1" applyAlignment="1">
      <alignment horizontal="center"/>
    </xf>
    <xf numFmtId="357" fontId="79" fillId="7" borderId="189" xfId="207" applyNumberFormat="1" applyFont="1" applyFill="1" applyBorder="1" applyAlignment="1">
      <alignment horizontal="center"/>
    </xf>
    <xf numFmtId="357" fontId="79" fillId="7" borderId="189" xfId="207" applyNumberFormat="1" applyFont="1" applyFill="1" applyBorder="1"/>
    <xf numFmtId="0" fontId="79" fillId="0" borderId="45" xfId="207" applyFont="1" applyFill="1" applyBorder="1" applyAlignment="1">
      <alignment horizontal="center" vertical="center"/>
    </xf>
    <xf numFmtId="0" fontId="79" fillId="0" borderId="45" xfId="207" applyFont="1" applyFill="1" applyBorder="1" applyAlignment="1">
      <alignment horizontal="center"/>
    </xf>
    <xf numFmtId="0" fontId="79" fillId="0" borderId="90" xfId="207" applyFont="1" applyFill="1" applyBorder="1" applyAlignment="1">
      <alignment horizontal="center" vertical="center"/>
    </xf>
    <xf numFmtId="0" fontId="79" fillId="0" borderId="90" xfId="207" applyFont="1" applyFill="1" applyBorder="1" applyAlignment="1">
      <alignment horizontal="center"/>
    </xf>
    <xf numFmtId="0" fontId="79" fillId="14" borderId="171" xfId="207" applyFont="1" applyFill="1" applyBorder="1" applyAlignment="1">
      <alignment horizontal="center" vertical="center"/>
    </xf>
    <xf numFmtId="0" fontId="128" fillId="0" borderId="0" xfId="17227" applyFont="1"/>
    <xf numFmtId="0" fontId="79" fillId="0" borderId="0" xfId="15699" applyFont="1" applyBorder="1" applyAlignment="1" applyProtection="1"/>
    <xf numFmtId="0" fontId="102" fillId="0" borderId="0" xfId="15699" applyFont="1" applyFill="1" applyBorder="1" applyAlignment="1" applyProtection="1">
      <alignment horizontal="left"/>
    </xf>
    <xf numFmtId="0" fontId="102" fillId="0" borderId="0" xfId="15699" applyFont="1" applyFill="1" applyBorder="1" applyAlignment="1" applyProtection="1">
      <alignment horizontal="left" wrapText="1"/>
    </xf>
    <xf numFmtId="0" fontId="338" fillId="0" borderId="0" xfId="17227" applyFont="1" applyBorder="1" applyAlignment="1">
      <alignment horizontal="center" vertical="center"/>
    </xf>
    <xf numFmtId="1" fontId="102"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left"/>
    </xf>
    <xf numFmtId="0" fontId="102" fillId="0" borderId="0" xfId="15699" applyFont="1" applyFill="1" applyBorder="1" applyAlignment="1" applyProtection="1">
      <alignment horizontal="center" vertical="center" wrapText="1"/>
    </xf>
    <xf numFmtId="0" fontId="102" fillId="0" borderId="0" xfId="15699" applyFont="1" applyFill="1" applyBorder="1" applyAlignment="1" applyProtection="1">
      <alignment horizontal="center" vertical="center"/>
    </xf>
    <xf numFmtId="174" fontId="102" fillId="0" borderId="0" xfId="15699" applyNumberFormat="1" applyFont="1" applyFill="1" applyBorder="1" applyAlignment="1" applyProtection="1">
      <alignment horizontal="right" vertical="center"/>
    </xf>
    <xf numFmtId="1" fontId="102" fillId="0" borderId="0" xfId="15699" applyNumberFormat="1" applyFont="1" applyFill="1" applyBorder="1" applyAlignment="1" applyProtection="1">
      <alignment horizontal="right"/>
    </xf>
    <xf numFmtId="0" fontId="79" fillId="0" borderId="0" xfId="15699" applyFont="1" applyFill="1" applyBorder="1" applyAlignment="1" applyProtection="1">
      <alignment horizontal="left"/>
    </xf>
    <xf numFmtId="174" fontId="102" fillId="0" borderId="0" xfId="15699" applyNumberFormat="1" applyFont="1" applyFill="1" applyBorder="1" applyAlignment="1" applyProtection="1">
      <alignment horizontal="right" vertical="center"/>
      <protection locked="0"/>
    </xf>
    <xf numFmtId="0" fontId="79"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right"/>
      <protection locked="0"/>
    </xf>
    <xf numFmtId="0" fontId="79" fillId="0" borderId="0" xfId="15699" applyFont="1" applyBorder="1" applyAlignment="1" applyProtection="1">
      <alignment horizontal="left"/>
    </xf>
    <xf numFmtId="0" fontId="79" fillId="0" borderId="0" xfId="330" applyFont="1" applyAlignment="1">
      <alignment horizontal="left" vertical="center"/>
    </xf>
    <xf numFmtId="0" fontId="79" fillId="0" borderId="0" xfId="330" applyFont="1" applyAlignment="1">
      <alignment vertical="center"/>
    </xf>
    <xf numFmtId="0" fontId="128" fillId="0" borderId="0" xfId="330" applyFont="1" applyAlignment="1">
      <alignment horizontal="left" vertical="center"/>
    </xf>
    <xf numFmtId="0" fontId="364" fillId="0" borderId="0" xfId="330" applyFont="1" applyAlignment="1">
      <alignment vertical="center"/>
    </xf>
    <xf numFmtId="0" fontId="82" fillId="0" borderId="0" xfId="330" applyFont="1" applyFill="1" applyBorder="1" applyAlignment="1">
      <alignment vertical="center"/>
    </xf>
    <xf numFmtId="0" fontId="102" fillId="0" borderId="0" xfId="15699" applyFont="1" applyFill="1" applyBorder="1" applyAlignment="1" applyProtection="1">
      <alignment vertical="center"/>
    </xf>
    <xf numFmtId="0" fontId="79" fillId="0" borderId="0" xfId="15699" applyFont="1" applyFill="1" applyAlignment="1" applyProtection="1">
      <alignment vertical="center"/>
    </xf>
    <xf numFmtId="0" fontId="79" fillId="0" borderId="0" xfId="15699" applyFont="1" applyFill="1" applyBorder="1" applyAlignment="1" applyProtection="1">
      <alignment vertical="center" wrapText="1"/>
    </xf>
    <xf numFmtId="0" fontId="79" fillId="0" borderId="0" xfId="15699" applyFont="1" applyFill="1" applyBorder="1" applyAlignment="1" applyProtection="1">
      <alignment horizontal="center" vertical="center"/>
    </xf>
    <xf numFmtId="0" fontId="79" fillId="0" borderId="0" xfId="15699" applyFont="1" applyAlignment="1" applyProtection="1">
      <alignment vertical="center"/>
    </xf>
    <xf numFmtId="1" fontId="102" fillId="0" borderId="0" xfId="15699" applyNumberFormat="1" applyFont="1" applyFill="1" applyBorder="1" applyAlignment="1" applyProtection="1">
      <alignment horizontal="center" vertical="center"/>
    </xf>
    <xf numFmtId="0" fontId="79" fillId="0" borderId="0" xfId="15699" applyFont="1" applyBorder="1" applyAlignment="1" applyProtection="1">
      <alignment vertical="center"/>
    </xf>
    <xf numFmtId="2" fontId="102" fillId="0" borderId="0" xfId="15699" applyNumberFormat="1" applyFont="1" applyFill="1" applyBorder="1" applyAlignment="1" applyProtection="1">
      <alignment horizontal="left" vertical="center"/>
    </xf>
    <xf numFmtId="0" fontId="102" fillId="0" borderId="0" xfId="15699" applyFont="1" applyFill="1" applyAlignment="1" applyProtection="1">
      <alignment vertical="center"/>
    </xf>
    <xf numFmtId="0" fontId="79" fillId="0" borderId="0" xfId="15699" applyFont="1" applyFill="1" applyBorder="1" applyAlignment="1" applyProtection="1">
      <alignment vertical="center"/>
    </xf>
    <xf numFmtId="1" fontId="102" fillId="0" borderId="0" xfId="15699" applyNumberFormat="1" applyFont="1" applyFill="1" applyBorder="1" applyAlignment="1" applyProtection="1">
      <alignment horizontal="left" vertical="center"/>
    </xf>
    <xf numFmtId="1" fontId="79" fillId="0" borderId="0" xfId="15699" applyNumberFormat="1" applyFont="1" applyFill="1" applyBorder="1" applyAlignment="1" applyProtection="1">
      <alignment horizontal="center" vertical="center"/>
    </xf>
    <xf numFmtId="0" fontId="79" fillId="0" borderId="0" xfId="15699" applyFont="1" applyBorder="1" applyAlignment="1" applyProtection="1">
      <alignment horizontal="right" vertical="center"/>
    </xf>
    <xf numFmtId="0" fontId="79" fillId="0" borderId="0" xfId="15699" applyFont="1" applyBorder="1" applyAlignment="1" applyProtection="1">
      <alignment horizontal="left" vertical="center"/>
    </xf>
    <xf numFmtId="0" fontId="82" fillId="0" borderId="0" xfId="330" applyFont="1" applyAlignment="1">
      <alignment horizontal="left" vertical="center"/>
    </xf>
    <xf numFmtId="0" fontId="82" fillId="0" borderId="0" xfId="330" applyFont="1" applyAlignment="1">
      <alignment vertical="center"/>
    </xf>
    <xf numFmtId="0" fontId="102" fillId="0" borderId="0" xfId="15699" applyFont="1" applyFill="1" applyBorder="1" applyAlignment="1" applyProtection="1">
      <alignment horizontal="left" vertical="center"/>
    </xf>
    <xf numFmtId="0" fontId="102" fillId="0" borderId="0" xfId="15699" quotePrefix="1" applyFont="1" applyFill="1" applyBorder="1" applyAlignment="1" applyProtection="1">
      <alignment horizontal="left" vertical="center"/>
    </xf>
    <xf numFmtId="0" fontId="79" fillId="0" borderId="0" xfId="15699" applyNumberFormat="1" applyFont="1" applyFill="1" applyBorder="1" applyAlignment="1" applyProtection="1">
      <alignment horizontal="center" vertical="center"/>
    </xf>
    <xf numFmtId="0" fontId="79" fillId="0" borderId="0" xfId="17227" applyFont="1"/>
    <xf numFmtId="0" fontId="128" fillId="0" borderId="0" xfId="17227" applyFont="1" applyBorder="1"/>
    <xf numFmtId="0" fontId="101" fillId="0" borderId="0" xfId="15699" applyFont="1" applyFill="1" applyBorder="1" applyAlignment="1" applyProtection="1">
      <alignment horizontal="left"/>
    </xf>
    <xf numFmtId="0" fontId="338" fillId="0" borderId="0" xfId="17227" applyFont="1" applyBorder="1"/>
    <xf numFmtId="0" fontId="102" fillId="0" borderId="0" xfId="15699" applyFont="1" applyFill="1" applyBorder="1" applyAlignment="1" applyProtection="1">
      <alignment vertical="center" wrapText="1"/>
    </xf>
    <xf numFmtId="174" fontId="338" fillId="0" borderId="0" xfId="17227" applyNumberFormat="1" applyFont="1" applyBorder="1"/>
    <xf numFmtId="0" fontId="102" fillId="0" borderId="188" xfId="15699" applyFont="1" applyFill="1" applyBorder="1" applyAlignment="1" applyProtection="1">
      <alignment horizontal="center" vertical="center" wrapText="1"/>
    </xf>
    <xf numFmtId="174" fontId="102" fillId="0" borderId="188" xfId="15699" applyNumberFormat="1" applyFont="1" applyFill="1" applyBorder="1" applyAlignment="1" applyProtection="1">
      <alignment horizontal="center" vertical="center"/>
    </xf>
    <xf numFmtId="0" fontId="79" fillId="0" borderId="188" xfId="15699" applyFont="1" applyBorder="1" applyAlignment="1" applyProtection="1">
      <alignment horizontal="left"/>
    </xf>
    <xf numFmtId="0" fontId="102" fillId="0" borderId="188" xfId="15699" applyFont="1" applyFill="1" applyBorder="1" applyAlignment="1" applyProtection="1">
      <alignment wrapText="1"/>
    </xf>
    <xf numFmtId="0" fontId="102" fillId="0" borderId="188" xfId="15699" applyFont="1" applyFill="1" applyBorder="1" applyAlignment="1" applyProtection="1">
      <alignment horizontal="left" wrapText="1"/>
    </xf>
    <xf numFmtId="0" fontId="102" fillId="0" borderId="188" xfId="15699" applyFont="1" applyBorder="1" applyAlignment="1" applyProtection="1">
      <alignment horizontal="left"/>
    </xf>
    <xf numFmtId="0" fontId="102" fillId="0" borderId="188" xfId="15699" applyFont="1" applyFill="1" applyBorder="1" applyAlignment="1" applyProtection="1">
      <alignment horizontal="center" vertical="center"/>
    </xf>
    <xf numFmtId="1" fontId="102" fillId="0" borderId="188" xfId="15699" applyNumberFormat="1" applyFont="1" applyFill="1" applyBorder="1" applyAlignment="1" applyProtection="1">
      <alignment horizontal="left"/>
    </xf>
    <xf numFmtId="1" fontId="102" fillId="54" borderId="188" xfId="15699" applyNumberFormat="1" applyFont="1" applyFill="1" applyBorder="1" applyAlignment="1" applyProtection="1">
      <alignment horizontal="right"/>
    </xf>
    <xf numFmtId="174" fontId="102" fillId="118" borderId="188" xfId="15699" applyNumberFormat="1" applyFont="1" applyFill="1" applyBorder="1" applyAlignment="1" applyProtection="1">
      <alignment horizontal="right" vertical="center"/>
      <protection locked="0"/>
    </xf>
    <xf numFmtId="0" fontId="79" fillId="0" borderId="188" xfId="15699" applyNumberFormat="1" applyFont="1" applyFill="1" applyBorder="1" applyAlignment="1" applyProtection="1">
      <alignment horizontal="left"/>
    </xf>
    <xf numFmtId="0" fontId="102" fillId="0" borderId="188" xfId="15701" applyFont="1" applyBorder="1" applyAlignment="1" applyProtection="1">
      <alignment horizontal="center" vertical="center" wrapText="1"/>
      <protection hidden="1"/>
    </xf>
    <xf numFmtId="0" fontId="102" fillId="9" borderId="188" xfId="15701" applyFont="1" applyFill="1" applyBorder="1" applyAlignment="1" applyProtection="1">
      <alignment horizontal="centerContinuous" vertical="center" wrapText="1"/>
      <protection hidden="1"/>
    </xf>
    <xf numFmtId="0" fontId="79" fillId="9" borderId="176" xfId="15705" applyFont="1" applyFill="1" applyBorder="1"/>
    <xf numFmtId="0" fontId="79" fillId="9" borderId="172" xfId="15705" applyFont="1" applyFill="1" applyBorder="1"/>
    <xf numFmtId="0" fontId="79" fillId="9" borderId="173" xfId="15705" applyFont="1" applyFill="1" applyBorder="1" applyAlignment="1">
      <alignment horizontal="center"/>
    </xf>
    <xf numFmtId="0" fontId="79" fillId="9" borderId="183" xfId="15705" applyFont="1" applyFill="1" applyBorder="1"/>
    <xf numFmtId="0" fontId="79" fillId="9" borderId="169" xfId="15705" applyFont="1" applyFill="1" applyBorder="1"/>
    <xf numFmtId="0" fontId="79" fillId="0" borderId="182" xfId="15705" applyFont="1" applyBorder="1"/>
    <xf numFmtId="0" fontId="79" fillId="0" borderId="171" xfId="15705" applyFont="1" applyBorder="1"/>
    <xf numFmtId="0" fontId="307" fillId="9" borderId="184" xfId="15705" applyFont="1" applyFill="1" applyBorder="1"/>
    <xf numFmtId="0" fontId="306" fillId="9" borderId="184" xfId="15705" applyFont="1" applyFill="1" applyBorder="1"/>
    <xf numFmtId="0" fontId="79" fillId="0" borderId="182" xfId="15705" applyFont="1" applyFill="1" applyBorder="1"/>
    <xf numFmtId="0" fontId="79" fillId="0" borderId="171" xfId="15705" applyFont="1" applyFill="1" applyBorder="1"/>
    <xf numFmtId="0" fontId="79" fillId="9" borderId="87" xfId="15705" applyFont="1" applyFill="1" applyBorder="1"/>
    <xf numFmtId="0" fontId="79" fillId="0" borderId="182" xfId="15705" applyFont="1" applyBorder="1" applyAlignment="1">
      <alignment wrapText="1"/>
    </xf>
    <xf numFmtId="0" fontId="79" fillId="0" borderId="182" xfId="15705" applyFont="1" applyFill="1" applyBorder="1" applyAlignment="1">
      <alignment wrapText="1"/>
    </xf>
    <xf numFmtId="0" fontId="79" fillId="0" borderId="188" xfId="15699" applyFont="1" applyFill="1" applyBorder="1" applyAlignment="1" applyProtection="1">
      <alignment horizontal="left" vertical="center"/>
    </xf>
    <xf numFmtId="0" fontId="79" fillId="0" borderId="0" xfId="15699" applyFont="1" applyFill="1" applyBorder="1" applyAlignment="1" applyProtection="1">
      <alignment horizontal="left" vertical="center"/>
    </xf>
    <xf numFmtId="0" fontId="101" fillId="0" borderId="0" xfId="15699" applyFont="1" applyFill="1" applyBorder="1" applyAlignment="1" applyProtection="1">
      <alignment horizontal="left" vertical="center"/>
    </xf>
    <xf numFmtId="0" fontId="102" fillId="0" borderId="0" xfId="15699" applyFont="1" applyBorder="1" applyAlignment="1" applyProtection="1">
      <alignment horizontal="left" vertical="center"/>
    </xf>
    <xf numFmtId="2" fontId="310" fillId="0" borderId="0" xfId="15699" applyNumberFormat="1" applyFont="1" applyFill="1" applyBorder="1" applyAlignment="1" applyProtection="1">
      <alignment horizontal="left" vertical="center"/>
    </xf>
    <xf numFmtId="0" fontId="79" fillId="0" borderId="0" xfId="15699" quotePrefix="1" applyFont="1" applyFill="1" applyBorder="1" applyAlignment="1" applyProtection="1">
      <alignment horizontal="left" vertical="center"/>
    </xf>
    <xf numFmtId="0" fontId="102" fillId="0" borderId="0" xfId="15699" applyFont="1" applyBorder="1" applyAlignment="1" applyProtection="1">
      <alignment horizontal="center" vertical="center" wrapText="1"/>
    </xf>
    <xf numFmtId="0" fontId="79" fillId="0" borderId="0" xfId="15699" applyFont="1" applyAlignment="1" applyProtection="1">
      <alignment horizontal="center" vertical="center" wrapText="1"/>
    </xf>
    <xf numFmtId="0" fontId="102" fillId="0" borderId="188" xfId="15699" applyFont="1" applyBorder="1" applyAlignment="1" applyProtection="1">
      <alignment horizontal="center" vertical="center" wrapText="1"/>
    </xf>
    <xf numFmtId="0" fontId="79" fillId="0" borderId="188" xfId="15699" applyFont="1" applyBorder="1" applyAlignment="1" applyProtection="1">
      <alignment vertical="center"/>
    </xf>
    <xf numFmtId="0" fontId="79" fillId="0" borderId="188" xfId="15699" applyFont="1" applyFill="1" applyBorder="1" applyAlignment="1" applyProtection="1">
      <alignment horizontal="center" vertical="center" wrapText="1"/>
    </xf>
    <xf numFmtId="0" fontId="79" fillId="0" borderId="188" xfId="15699" applyFont="1" applyFill="1" applyBorder="1" applyAlignment="1" applyProtection="1">
      <alignment horizontal="left" vertical="top"/>
    </xf>
    <xf numFmtId="174" fontId="102" fillId="54" borderId="188" xfId="15699" applyNumberFormat="1" applyFont="1" applyFill="1" applyBorder="1" applyAlignment="1" applyProtection="1">
      <alignment horizontal="right" vertical="center"/>
    </xf>
    <xf numFmtId="0" fontId="79" fillId="0" borderId="188" xfId="15699" applyNumberFormat="1" applyFont="1" applyFill="1" applyBorder="1" applyAlignment="1" applyProtection="1">
      <alignment horizontal="left" vertical="top"/>
    </xf>
    <xf numFmtId="1" fontId="79" fillId="0" borderId="188" xfId="15699" applyNumberFormat="1" applyFont="1" applyFill="1" applyBorder="1" applyAlignment="1" applyProtection="1">
      <alignment horizontal="left" vertical="top"/>
    </xf>
    <xf numFmtId="0" fontId="79" fillId="0" borderId="188" xfId="15699" applyFont="1" applyFill="1" applyBorder="1" applyAlignment="1" applyProtection="1">
      <alignment horizontal="center" vertical="center"/>
    </xf>
    <xf numFmtId="0" fontId="79" fillId="0" borderId="188" xfId="15699" applyNumberFormat="1" applyFont="1" applyFill="1" applyBorder="1" applyAlignment="1" applyProtection="1">
      <alignment horizontal="center" vertical="center"/>
    </xf>
    <xf numFmtId="1" fontId="79" fillId="0" borderId="188" xfId="15699" applyNumberFormat="1" applyFont="1" applyFill="1" applyBorder="1" applyAlignment="1" applyProtection="1">
      <alignment horizontal="center" vertical="center"/>
    </xf>
    <xf numFmtId="0" fontId="102" fillId="0" borderId="171" xfId="15699" applyFont="1" applyBorder="1" applyAlignment="1" applyProtection="1">
      <alignment horizontal="center" vertical="center" wrapText="1"/>
    </xf>
    <xf numFmtId="0" fontId="102" fillId="0" borderId="188" xfId="15699" applyFont="1" applyBorder="1" applyAlignment="1" applyProtection="1">
      <alignment horizontal="left" vertical="center"/>
    </xf>
    <xf numFmtId="0" fontId="79" fillId="0" borderId="188" xfId="208" applyFont="1" applyBorder="1" applyAlignment="1">
      <alignment vertical="center"/>
    </xf>
    <xf numFmtId="0" fontId="102" fillId="0" borderId="188" xfId="15699" applyFont="1" applyFill="1" applyBorder="1" applyAlignment="1" applyProtection="1">
      <alignment horizontal="left" vertical="center"/>
    </xf>
    <xf numFmtId="0" fontId="102" fillId="0" borderId="188" xfId="15699" applyFont="1" applyFill="1" applyBorder="1" applyAlignment="1" applyProtection="1">
      <alignment horizontal="left" vertical="top"/>
    </xf>
    <xf numFmtId="0" fontId="102" fillId="0" borderId="188" xfId="15699" applyFont="1" applyBorder="1" applyAlignment="1" applyProtection="1">
      <alignment horizontal="left" vertical="center" wrapText="1"/>
    </xf>
    <xf numFmtId="0" fontId="79" fillId="0" borderId="189" xfId="41894" applyFont="1" applyFill="1" applyBorder="1" applyAlignment="1">
      <alignment horizontal="left" vertical="center" wrapText="1"/>
    </xf>
    <xf numFmtId="3" fontId="79" fillId="5" borderId="189" xfId="41894" applyNumberFormat="1" applyFont="1" applyFill="1" applyBorder="1"/>
    <xf numFmtId="0" fontId="102" fillId="0" borderId="189" xfId="17227" applyFont="1" applyBorder="1" applyAlignment="1"/>
    <xf numFmtId="285" fontId="102" fillId="7" borderId="189" xfId="41896" applyNumberFormat="1" applyFont="1" applyFill="1" applyBorder="1" applyAlignment="1">
      <alignment vertical="center"/>
    </xf>
    <xf numFmtId="0" fontId="102" fillId="0" borderId="189" xfId="17227" applyFont="1" applyBorder="1" applyAlignment="1">
      <alignment wrapText="1"/>
    </xf>
    <xf numFmtId="0" fontId="79" fillId="0" borderId="189" xfId="17227" applyFont="1" applyBorder="1"/>
    <xf numFmtId="3" fontId="79" fillId="5" borderId="189" xfId="17227" applyNumberFormat="1" applyFont="1" applyFill="1" applyBorder="1"/>
    <xf numFmtId="0" fontId="79" fillId="0" borderId="189" xfId="41894" applyFont="1" applyFill="1" applyBorder="1" applyAlignment="1">
      <alignment horizontal="center" vertical="center" wrapText="1"/>
    </xf>
    <xf numFmtId="0" fontId="79" fillId="0" borderId="189" xfId="3191" applyFont="1" applyFill="1" applyBorder="1" applyAlignment="1">
      <alignment horizontal="left" vertical="center" wrapText="1"/>
    </xf>
    <xf numFmtId="0" fontId="79" fillId="0" borderId="189" xfId="3191" applyFont="1" applyFill="1" applyBorder="1" applyAlignment="1">
      <alignment horizontal="left" wrapText="1"/>
    </xf>
    <xf numFmtId="0" fontId="79" fillId="0" borderId="189" xfId="3191" applyFont="1" applyFill="1" applyBorder="1" applyAlignment="1">
      <alignment horizontal="left" vertical="top" wrapText="1"/>
    </xf>
    <xf numFmtId="2" fontId="79" fillId="5" borderId="189" xfId="237" applyNumberFormat="1" applyFont="1" applyFill="1" applyBorder="1" applyAlignment="1">
      <alignment horizontal="center"/>
    </xf>
    <xf numFmtId="0" fontId="86" fillId="0" borderId="189" xfId="3191" applyFont="1" applyBorder="1"/>
    <xf numFmtId="0" fontId="102" fillId="0" borderId="189" xfId="7" applyFont="1" applyBorder="1"/>
    <xf numFmtId="0" fontId="79" fillId="0" borderId="189" xfId="7" applyFont="1" applyBorder="1"/>
    <xf numFmtId="0" fontId="102" fillId="0" borderId="189" xfId="7" applyFont="1" applyBorder="1" applyAlignment="1">
      <alignment horizontal="center" vertical="center" wrapText="1"/>
    </xf>
    <xf numFmtId="0" fontId="102" fillId="0" borderId="189" xfId="4" applyFont="1" applyFill="1" applyBorder="1" applyAlignment="1" applyProtection="1">
      <alignment horizontal="center" vertical="center" wrapText="1"/>
    </xf>
    <xf numFmtId="0" fontId="102" fillId="0" borderId="189" xfId="7" applyFont="1" applyBorder="1" applyAlignment="1">
      <alignment horizontal="left" vertical="top" wrapText="1"/>
    </xf>
    <xf numFmtId="0" fontId="79" fillId="0" borderId="189" xfId="7" applyFont="1" applyBorder="1" applyAlignment="1">
      <alignment horizontal="left" vertical="top" wrapText="1"/>
    </xf>
    <xf numFmtId="0" fontId="79" fillId="0" borderId="189" xfId="7" applyFont="1" applyBorder="1" applyAlignment="1">
      <alignment horizontal="left" wrapText="1"/>
    </xf>
    <xf numFmtId="0" fontId="79" fillId="0" borderId="189" xfId="7" applyFont="1" applyBorder="1" applyAlignment="1"/>
    <xf numFmtId="0" fontId="79" fillId="0" borderId="189" xfId="7" applyFont="1" applyBorder="1" applyAlignment="1">
      <alignment vertical="top" wrapText="1"/>
    </xf>
    <xf numFmtId="0" fontId="79" fillId="0" borderId="189" xfId="7" applyFont="1" applyBorder="1" applyAlignment="1">
      <alignment wrapText="1"/>
    </xf>
    <xf numFmtId="171" fontId="79" fillId="6" borderId="189" xfId="7" applyNumberFormat="1" applyFont="1" applyFill="1" applyBorder="1" applyAlignment="1">
      <alignment horizontal="right"/>
    </xf>
    <xf numFmtId="0" fontId="102" fillId="0" borderId="189" xfId="7" applyFont="1" applyBorder="1" applyAlignment="1">
      <alignment horizontal="left" wrapText="1"/>
    </xf>
    <xf numFmtId="0" fontId="102" fillId="0" borderId="189" xfId="7" applyFont="1" applyBorder="1" applyAlignment="1"/>
    <xf numFmtId="0" fontId="102" fillId="0" borderId="189" xfId="7" applyFont="1" applyBorder="1" applyAlignment="1">
      <alignment vertical="top" wrapText="1"/>
    </xf>
    <xf numFmtId="0" fontId="102" fillId="0" borderId="189" xfId="7" applyFont="1" applyBorder="1" applyAlignment="1">
      <alignment wrapText="1"/>
    </xf>
    <xf numFmtId="0" fontId="102" fillId="0" borderId="189"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4" xfId="15699" applyFont="1" applyFill="1" applyBorder="1" applyAlignment="1" applyProtection="1">
      <alignment horizontal="left" wrapText="1"/>
    </xf>
    <xf numFmtId="0" fontId="79" fillId="0" borderId="189" xfId="17227" applyFont="1" applyBorder="1" applyAlignment="1">
      <alignment vertical="center"/>
    </xf>
    <xf numFmtId="171" fontId="101" fillId="0" borderId="0" xfId="17227" applyNumberFormat="1" applyFont="1" applyFill="1" applyAlignment="1" applyProtection="1">
      <alignment vertical="center"/>
    </xf>
    <xf numFmtId="0" fontId="24" fillId="0" borderId="0" xfId="16466" applyFont="1" applyFill="1" applyBorder="1" applyAlignment="1">
      <alignment vertical="center"/>
    </xf>
    <xf numFmtId="0" fontId="315" fillId="0" borderId="0" xfId="16466" applyFont="1" applyFill="1" applyBorder="1" applyAlignment="1">
      <alignment horizontal="right" vertical="center"/>
    </xf>
    <xf numFmtId="0" fontId="24" fillId="0" borderId="0" xfId="41984" applyFont="1" applyAlignment="1">
      <alignment vertical="center"/>
    </xf>
    <xf numFmtId="0" fontId="24" fillId="0" borderId="0" xfId="41984" applyFont="1" applyFill="1" applyAlignment="1">
      <alignment vertical="center"/>
    </xf>
    <xf numFmtId="0" fontId="24" fillId="0" borderId="0" xfId="41985" applyFont="1" applyAlignment="1">
      <alignment vertical="center"/>
    </xf>
    <xf numFmtId="0" fontId="279" fillId="0" borderId="0" xfId="41985" applyFont="1" applyAlignment="1">
      <alignment vertical="center"/>
    </xf>
    <xf numFmtId="0" fontId="102" fillId="0" borderId="189" xfId="17227" applyFont="1" applyBorder="1" applyAlignment="1">
      <alignment vertical="center" wrapText="1"/>
    </xf>
    <xf numFmtId="0" fontId="86" fillId="0" borderId="187" xfId="41984" applyFont="1" applyFill="1" applyBorder="1" applyAlignment="1">
      <alignment horizontal="center" vertical="center" wrapText="1"/>
    </xf>
    <xf numFmtId="0" fontId="86" fillId="0" borderId="189" xfId="41984" applyFont="1" applyFill="1" applyBorder="1" applyAlignment="1">
      <alignment horizontal="center" vertical="center" wrapText="1"/>
    </xf>
    <xf numFmtId="285" fontId="102" fillId="7" borderId="189" xfId="41986" applyNumberFormat="1" applyFont="1" applyFill="1" applyBorder="1" applyAlignment="1">
      <alignment vertical="center"/>
    </xf>
    <xf numFmtId="0" fontId="102" fillId="0" borderId="189" xfId="17227" applyFont="1" applyBorder="1" applyAlignment="1">
      <alignment vertical="center"/>
    </xf>
    <xf numFmtId="0" fontId="86" fillId="0" borderId="189" xfId="41985" applyFont="1" applyBorder="1" applyAlignment="1">
      <alignment horizontal="center" vertical="center" wrapText="1"/>
    </xf>
    <xf numFmtId="0" fontId="86" fillId="0" borderId="189" xfId="41984" applyFont="1" applyBorder="1" applyAlignment="1">
      <alignment horizontal="center" vertical="center" wrapText="1"/>
    </xf>
    <xf numFmtId="0" fontId="24" fillId="0" borderId="0" xfId="41984" applyFont="1" applyBorder="1" applyAlignment="1">
      <alignment vertical="center"/>
    </xf>
    <xf numFmtId="0" fontId="79" fillId="0" borderId="189" xfId="17227" applyFont="1" applyBorder="1" applyAlignment="1">
      <alignment vertical="center" wrapText="1"/>
    </xf>
    <xf numFmtId="0" fontId="338" fillId="0" borderId="0" xfId="17227" applyFont="1" applyFill="1" applyAlignment="1">
      <alignment vertical="center"/>
    </xf>
    <xf numFmtId="0" fontId="82" fillId="0" borderId="0" xfId="17227" applyFont="1" applyAlignment="1">
      <alignment vertical="center"/>
    </xf>
    <xf numFmtId="0" fontId="79" fillId="0" borderId="0" xfId="237" applyFont="1" applyAlignment="1">
      <alignment vertical="center"/>
    </xf>
    <xf numFmtId="0" fontId="79" fillId="0" borderId="0" xfId="237" applyFont="1" applyFill="1" applyAlignment="1">
      <alignment vertical="center"/>
    </xf>
    <xf numFmtId="0" fontId="79" fillId="0" borderId="0" xfId="237" applyFont="1" applyBorder="1" applyAlignment="1">
      <alignment vertical="center" wrapText="1"/>
    </xf>
    <xf numFmtId="0" fontId="82" fillId="0" borderId="0" xfId="17227" applyFont="1" applyBorder="1" applyAlignment="1">
      <alignment vertical="center"/>
    </xf>
    <xf numFmtId="0" fontId="102" fillId="0" borderId="189" xfId="3191" applyFont="1" applyBorder="1" applyAlignment="1">
      <alignment vertical="center" wrapText="1"/>
    </xf>
    <xf numFmtId="0" fontId="79" fillId="0" borderId="0" xfId="3191" applyFont="1" applyFill="1" applyBorder="1" applyAlignment="1">
      <alignment horizontal="left" vertical="center"/>
    </xf>
    <xf numFmtId="0" fontId="24" fillId="0" borderId="0" xfId="41985" applyFont="1" applyFill="1" applyAlignment="1">
      <alignment vertical="center"/>
    </xf>
    <xf numFmtId="0" fontId="79" fillId="0" borderId="0" xfId="237" applyFont="1" applyBorder="1" applyAlignment="1">
      <alignment vertical="center"/>
    </xf>
    <xf numFmtId="0" fontId="86" fillId="0" borderId="0" xfId="41984" applyFont="1" applyAlignment="1">
      <alignment vertical="center"/>
    </xf>
    <xf numFmtId="0" fontId="102" fillId="0" borderId="189" xfId="3191" applyFont="1" applyFill="1" applyBorder="1" applyAlignment="1">
      <alignment horizontal="center" vertical="center" wrapText="1"/>
    </xf>
    <xf numFmtId="0" fontId="79" fillId="0" borderId="0" xfId="4" applyFont="1" applyFill="1" applyBorder="1" applyAlignment="1" applyProtection="1">
      <alignment horizontal="center" vertical="center"/>
    </xf>
    <xf numFmtId="2" fontId="79" fillId="0" borderId="0" xfId="237" applyNumberFormat="1" applyFont="1" applyFill="1" applyBorder="1" applyAlignment="1">
      <alignment horizontal="center" vertical="center"/>
    </xf>
    <xf numFmtId="0" fontId="79" fillId="0" borderId="0" xfId="3191" applyFont="1" applyFill="1" applyBorder="1" applyAlignment="1">
      <alignment horizontal="center" vertical="center" wrapText="1"/>
    </xf>
    <xf numFmtId="0" fontId="79" fillId="0" borderId="0" xfId="3191" applyFont="1" applyFill="1" applyBorder="1" applyAlignment="1">
      <alignment horizontal="center" vertical="center"/>
    </xf>
    <xf numFmtId="0" fontId="125" fillId="0" borderId="0" xfId="207" applyFont="1" applyBorder="1" applyAlignment="1">
      <alignment vertical="center" wrapText="1"/>
    </xf>
    <xf numFmtId="0" fontId="79" fillId="0" borderId="0" xfId="17227" applyFont="1" applyBorder="1" applyAlignment="1">
      <alignment vertical="center"/>
    </xf>
    <xf numFmtId="285" fontId="102" fillId="0" borderId="0" xfId="41986" applyNumberFormat="1" applyFont="1" applyFill="1" applyBorder="1" applyAlignment="1">
      <alignment vertical="center"/>
    </xf>
    <xf numFmtId="0" fontId="125" fillId="0" borderId="0" xfId="207" applyFont="1" applyBorder="1" applyAlignment="1">
      <alignment vertical="center"/>
    </xf>
    <xf numFmtId="0" fontId="102" fillId="0" borderId="189" xfId="237" applyFont="1" applyBorder="1" applyAlignment="1">
      <alignment vertical="center" wrapText="1"/>
    </xf>
    <xf numFmtId="0" fontId="24" fillId="0" borderId="0" xfId="41984" applyFont="1" applyFill="1" applyBorder="1" applyAlignment="1">
      <alignment vertical="center"/>
    </xf>
    <xf numFmtId="0" fontId="279" fillId="0" borderId="0" xfId="41984" applyFont="1" applyAlignment="1">
      <alignment vertical="center"/>
    </xf>
    <xf numFmtId="0" fontId="79" fillId="0" borderId="189" xfId="237" applyFont="1" applyBorder="1" applyAlignment="1">
      <alignment horizontal="left" vertical="center" wrapText="1"/>
    </xf>
    <xf numFmtId="0" fontId="79" fillId="0" borderId="0" xfId="207" applyFont="1" applyFill="1" applyBorder="1" applyAlignment="1">
      <alignment vertical="center"/>
    </xf>
    <xf numFmtId="0" fontId="79" fillId="0" borderId="0" xfId="237" applyFont="1" applyAlignment="1">
      <alignment vertical="center" wrapText="1"/>
    </xf>
    <xf numFmtId="0" fontId="79" fillId="0" borderId="16" xfId="207" applyFont="1" applyBorder="1" applyAlignment="1">
      <alignment vertical="center"/>
    </xf>
    <xf numFmtId="0" fontId="310" fillId="0" borderId="0" xfId="207" applyFont="1" applyBorder="1" applyAlignment="1">
      <alignment vertical="center"/>
    </xf>
    <xf numFmtId="0" fontId="79" fillId="0" borderId="0" xfId="207" applyFont="1" applyBorder="1" applyAlignment="1">
      <alignment vertical="center"/>
    </xf>
    <xf numFmtId="0" fontId="102" fillId="0" borderId="171" xfId="15699" applyFont="1" applyFill="1" applyBorder="1" applyAlignment="1" applyProtection="1">
      <alignment horizontal="left" wrapText="1"/>
    </xf>
    <xf numFmtId="0" fontId="102" fillId="0" borderId="188" xfId="15699" applyFont="1" applyFill="1" applyBorder="1" applyAlignment="1" applyProtection="1">
      <alignment horizontal="left" vertical="top" wrapText="1"/>
    </xf>
    <xf numFmtId="0" fontId="82" fillId="0" borderId="16" xfId="24" applyFont="1" applyBorder="1" applyAlignment="1"/>
    <xf numFmtId="0" fontId="82" fillId="0" borderId="0" xfId="24" applyFont="1" applyBorder="1"/>
    <xf numFmtId="0" fontId="82" fillId="0" borderId="0" xfId="24" applyFont="1"/>
    <xf numFmtId="0" fontId="335" fillId="0" borderId="16" xfId="986" applyFont="1" applyBorder="1" applyAlignment="1">
      <alignment vertical="center"/>
    </xf>
    <xf numFmtId="0" fontId="365" fillId="0" borderId="0" xfId="986" applyFont="1" applyBorder="1" applyAlignment="1">
      <alignment vertical="center"/>
    </xf>
    <xf numFmtId="0" fontId="335" fillId="0" borderId="0" xfId="986" applyFont="1" applyBorder="1" applyAlignment="1">
      <alignment vertical="center"/>
    </xf>
    <xf numFmtId="0" fontId="335" fillId="0" borderId="0" xfId="986" applyFont="1" applyAlignment="1">
      <alignment vertical="center"/>
    </xf>
    <xf numFmtId="0" fontId="79" fillId="53" borderId="189" xfId="24" applyFont="1" applyFill="1" applyBorder="1" applyAlignment="1" applyProtection="1">
      <alignment vertical="center"/>
      <protection locked="0"/>
    </xf>
    <xf numFmtId="0" fontId="79" fillId="53" borderId="189" xfId="13" applyFont="1" applyFill="1" applyBorder="1" applyAlignment="1" applyProtection="1">
      <alignment vertical="center"/>
      <protection locked="0"/>
    </xf>
    <xf numFmtId="0" fontId="79" fillId="53" borderId="189" xfId="13" applyFont="1" applyFill="1" applyBorder="1" applyAlignment="1" applyProtection="1">
      <alignment vertical="center" wrapText="1"/>
      <protection locked="0"/>
    </xf>
    <xf numFmtId="0" fontId="79" fillId="53" borderId="189" xfId="4" applyFont="1" applyFill="1" applyBorder="1" applyAlignment="1" applyProtection="1">
      <alignment horizontal="center" vertical="center"/>
      <protection locked="0"/>
    </xf>
    <xf numFmtId="0" fontId="79" fillId="0" borderId="189" xfId="13" applyFont="1" applyFill="1" applyBorder="1" applyAlignment="1" applyProtection="1">
      <alignment horizontal="left" wrapText="1"/>
    </xf>
    <xf numFmtId="0" fontId="79" fillId="53" borderId="189" xfId="13" applyFont="1" applyFill="1" applyBorder="1" applyAlignment="1" applyProtection="1">
      <alignment horizontal="left" wrapText="1"/>
    </xf>
    <xf numFmtId="252" fontId="23" fillId="7" borderId="189" xfId="15743" applyNumberFormat="1" applyFont="1" applyFill="1" applyBorder="1" applyAlignment="1">
      <alignment vertical="center"/>
    </xf>
    <xf numFmtId="252" fontId="79" fillId="7" borderId="189" xfId="13" applyNumberFormat="1" applyFont="1" applyFill="1" applyBorder="1" applyAlignment="1" applyProtection="1">
      <alignment horizontal="right" vertical="center"/>
      <protection locked="0"/>
    </xf>
    <xf numFmtId="0" fontId="23" fillId="0" borderId="0" xfId="17218" applyFont="1" applyBorder="1" applyAlignment="1">
      <alignment horizontal="center"/>
    </xf>
    <xf numFmtId="3" fontId="23" fillId="7" borderId="189" xfId="15743" applyNumberFormat="1" applyFont="1" applyFill="1" applyBorder="1" applyAlignment="1">
      <alignment vertical="center"/>
    </xf>
    <xf numFmtId="1" fontId="79" fillId="7" borderId="189" xfId="13" applyNumberFormat="1" applyFont="1" applyFill="1" applyBorder="1" applyAlignment="1" applyProtection="1">
      <alignment horizontal="right" vertical="center"/>
      <protection locked="0"/>
    </xf>
    <xf numFmtId="0" fontId="23" fillId="0" borderId="189" xfId="15743" applyFont="1" applyBorder="1" applyAlignment="1">
      <alignment vertical="center"/>
    </xf>
    <xf numFmtId="0" fontId="102" fillId="0" borderId="16" xfId="24" applyFont="1" applyFill="1" applyBorder="1" applyProtection="1"/>
    <xf numFmtId="0" fontId="82" fillId="0" borderId="16" xfId="330" applyFont="1" applyBorder="1"/>
    <xf numFmtId="3" fontId="79" fillId="7" borderId="189" xfId="13" applyNumberFormat="1" applyFont="1" applyFill="1" applyBorder="1" applyAlignment="1" applyProtection="1">
      <alignment horizontal="right" vertical="center"/>
      <protection locked="0"/>
    </xf>
    <xf numFmtId="0" fontId="79" fillId="0" borderId="189" xfId="330" applyFont="1" applyBorder="1"/>
    <xf numFmtId="0" fontId="82" fillId="0" borderId="16" xfId="330" applyFont="1" applyFill="1" applyBorder="1"/>
    <xf numFmtId="0" fontId="82" fillId="0" borderId="0" xfId="330" applyFont="1" applyFill="1"/>
    <xf numFmtId="0" fontId="82" fillId="0" borderId="186" xfId="330" applyFont="1" applyBorder="1"/>
    <xf numFmtId="171" fontId="79" fillId="7" borderId="189" xfId="13" applyNumberFormat="1" applyFont="1" applyFill="1" applyBorder="1" applyAlignment="1" applyProtection="1">
      <alignment horizontal="right" vertical="center"/>
      <protection locked="0"/>
    </xf>
    <xf numFmtId="0" fontId="366" fillId="0" borderId="0" xfId="986" applyFont="1" applyAlignment="1">
      <alignment vertical="center"/>
    </xf>
    <xf numFmtId="0" fontId="82" fillId="0" borderId="0" xfId="24" applyFont="1" applyBorder="1" applyAlignment="1"/>
    <xf numFmtId="174" fontId="82" fillId="0" borderId="0" xfId="24" applyNumberFormat="1" applyFont="1" applyBorder="1" applyAlignment="1">
      <alignment horizontal="center"/>
    </xf>
    <xf numFmtId="0" fontId="335" fillId="0" borderId="16" xfId="15743" applyFont="1" applyBorder="1" applyAlignment="1">
      <alignment vertical="center"/>
    </xf>
    <xf numFmtId="0" fontId="335" fillId="0" borderId="0" xfId="15743" applyFont="1" applyAlignment="1">
      <alignment vertical="center"/>
    </xf>
    <xf numFmtId="0" fontId="367" fillId="0" borderId="16" xfId="15743" applyFont="1" applyBorder="1" applyAlignment="1">
      <alignment vertical="center"/>
    </xf>
    <xf numFmtId="0" fontId="367" fillId="0" borderId="0" xfId="15743" applyFont="1" applyAlignment="1">
      <alignment vertical="center"/>
    </xf>
    <xf numFmtId="0" fontId="367" fillId="0" borderId="16" xfId="15743" applyFont="1" applyBorder="1" applyAlignment="1">
      <alignment vertical="center" wrapText="1"/>
    </xf>
    <xf numFmtId="0" fontId="367" fillId="0" borderId="0" xfId="15743" applyFont="1" applyAlignment="1">
      <alignment vertical="center" wrapText="1"/>
    </xf>
    <xf numFmtId="0" fontId="102" fillId="55" borderId="189" xfId="986" applyFont="1" applyFill="1" applyBorder="1" applyAlignment="1">
      <alignment horizontal="center" vertical="center" textRotation="90" wrapText="1"/>
    </xf>
    <xf numFmtId="252" fontId="86" fillId="7" borderId="189" xfId="15743" applyNumberFormat="1" applyFont="1" applyFill="1" applyBorder="1" applyAlignment="1">
      <alignment vertical="center"/>
    </xf>
    <xf numFmtId="0" fontId="367" fillId="0" borderId="16" xfId="15743" applyFont="1" applyFill="1" applyBorder="1" applyAlignment="1">
      <alignment vertical="center"/>
    </xf>
    <xf numFmtId="0" fontId="131" fillId="0" borderId="0" xfId="17218" applyFont="1" applyBorder="1" applyAlignment="1">
      <alignment horizontal="center"/>
    </xf>
    <xf numFmtId="0" fontId="367" fillId="0" borderId="0" xfId="15743" applyFont="1" applyFill="1" applyAlignment="1">
      <alignment vertical="center"/>
    </xf>
    <xf numFmtId="0" fontId="23" fillId="0" borderId="0" xfId="15743" applyFont="1" applyBorder="1" applyAlignment="1">
      <alignment vertical="center"/>
    </xf>
    <xf numFmtId="0" fontId="23" fillId="0" borderId="0" xfId="15743" applyFont="1" applyBorder="1" applyAlignment="1">
      <alignment vertical="center" wrapText="1"/>
    </xf>
    <xf numFmtId="0" fontId="102" fillId="55" borderId="189" xfId="15743" applyFont="1" applyFill="1" applyBorder="1" applyAlignment="1">
      <alignment horizontal="center" vertical="center" textRotation="90"/>
    </xf>
    <xf numFmtId="0" fontId="86" fillId="71" borderId="189" xfId="15743" applyFont="1" applyFill="1" applyBorder="1" applyAlignment="1">
      <alignment vertical="center" wrapText="1"/>
    </xf>
    <xf numFmtId="0" fontId="102" fillId="53" borderId="189" xfId="17218" applyFont="1" applyFill="1" applyBorder="1" applyAlignment="1">
      <alignment vertical="center"/>
    </xf>
    <xf numFmtId="3" fontId="86" fillId="7" borderId="189" xfId="15743" applyNumberFormat="1" applyFont="1" applyFill="1" applyBorder="1" applyAlignment="1">
      <alignment vertical="center"/>
    </xf>
    <xf numFmtId="0" fontId="335" fillId="0" borderId="0" xfId="15743" applyFont="1" applyBorder="1" applyAlignment="1">
      <alignment vertical="center"/>
    </xf>
    <xf numFmtId="0" fontId="335" fillId="0" borderId="186" xfId="15743" applyFont="1" applyBorder="1" applyAlignment="1">
      <alignment vertical="center"/>
    </xf>
    <xf numFmtId="0" fontId="335" fillId="0" borderId="91" xfId="15743" applyFont="1" applyBorder="1" applyAlignment="1">
      <alignment vertical="center"/>
    </xf>
    <xf numFmtId="0" fontId="128" fillId="0" borderId="16" xfId="24" applyFont="1" applyFill="1" applyBorder="1" applyAlignment="1"/>
    <xf numFmtId="0" fontId="128" fillId="0" borderId="0" xfId="24" applyFont="1" applyFill="1" applyBorder="1" applyAlignment="1"/>
    <xf numFmtId="174" fontId="82" fillId="0" borderId="0" xfId="24" applyNumberFormat="1" applyFont="1" applyFill="1" applyBorder="1" applyAlignment="1">
      <alignment horizontal="center"/>
    </xf>
    <xf numFmtId="0" fontId="82" fillId="0" borderId="0" xfId="24" applyFont="1" applyFill="1"/>
    <xf numFmtId="0" fontId="367" fillId="0" borderId="16" xfId="986" applyFont="1" applyBorder="1" applyAlignment="1">
      <alignment vertical="center"/>
    </xf>
    <xf numFmtId="0" fontId="367" fillId="0" borderId="0" xfId="986" applyFont="1" applyAlignment="1">
      <alignment vertical="center"/>
    </xf>
    <xf numFmtId="0" fontId="367" fillId="0" borderId="16" xfId="986" applyFont="1" applyBorder="1" applyAlignment="1">
      <alignment vertical="center" wrapText="1"/>
    </xf>
    <xf numFmtId="0" fontId="367" fillId="0" borderId="0" xfId="986" applyFont="1" applyAlignment="1">
      <alignment vertical="center" wrapText="1"/>
    </xf>
    <xf numFmtId="193" fontId="23" fillId="9" borderId="189" xfId="986" applyNumberFormat="1" applyFont="1" applyFill="1" applyBorder="1" applyAlignment="1" applyProtection="1">
      <alignment vertical="center"/>
      <protection locked="0"/>
    </xf>
    <xf numFmtId="252" fontId="23" fillId="7" borderId="189" xfId="986" applyNumberFormat="1" applyFont="1" applyFill="1" applyBorder="1" applyAlignment="1">
      <alignment vertical="center"/>
    </xf>
    <xf numFmtId="252" fontId="86" fillId="53" borderId="189" xfId="986" applyNumberFormat="1" applyFont="1" applyFill="1" applyBorder="1" applyAlignment="1">
      <alignment vertical="center"/>
    </xf>
    <xf numFmtId="0" fontId="367" fillId="0" borderId="16" xfId="986" applyFont="1" applyFill="1" applyBorder="1" applyAlignment="1">
      <alignment vertical="center"/>
    </xf>
    <xf numFmtId="0" fontId="126" fillId="0" borderId="0" xfId="986" applyFont="1" applyFill="1" applyBorder="1" applyAlignment="1">
      <alignment horizontal="left" vertical="center" wrapText="1"/>
    </xf>
    <xf numFmtId="0" fontId="367" fillId="0" borderId="0" xfId="986" applyFont="1" applyFill="1" applyAlignment="1">
      <alignment vertical="center"/>
    </xf>
    <xf numFmtId="0" fontId="23" fillId="0" borderId="0" xfId="986" applyFont="1" applyFill="1" applyBorder="1" applyAlignment="1">
      <alignment horizontal="left" vertical="center" wrapText="1"/>
    </xf>
    <xf numFmtId="0" fontId="23" fillId="0" borderId="0" xfId="986" applyFont="1" applyBorder="1" applyAlignment="1">
      <alignment vertical="center" wrapText="1"/>
    </xf>
    <xf numFmtId="0" fontId="102" fillId="55" borderId="189" xfId="15743" applyFont="1" applyFill="1" applyBorder="1" applyAlignment="1">
      <alignment horizontal="center" vertical="center" textRotation="90" wrapText="1"/>
    </xf>
    <xf numFmtId="0" fontId="23" fillId="0" borderId="0" xfId="986" applyFont="1" applyBorder="1" applyAlignment="1">
      <alignment vertical="center"/>
    </xf>
    <xf numFmtId="252" fontId="86" fillId="53" borderId="189" xfId="15743" applyNumberFormat="1" applyFont="1" applyFill="1" applyBorder="1" applyAlignment="1">
      <alignment vertical="center"/>
    </xf>
    <xf numFmtId="3" fontId="86" fillId="53" borderId="189" xfId="15743" applyNumberFormat="1" applyFont="1" applyFill="1" applyBorder="1" applyAlignment="1">
      <alignment vertical="center"/>
    </xf>
    <xf numFmtId="0" fontId="367" fillId="0" borderId="186" xfId="986" applyFont="1" applyFill="1" applyBorder="1" applyAlignment="1">
      <alignment vertical="center"/>
    </xf>
    <xf numFmtId="0" fontId="23" fillId="0" borderId="91" xfId="15743" applyFont="1" applyBorder="1" applyAlignment="1">
      <alignment vertical="center"/>
    </xf>
    <xf numFmtId="0" fontId="23" fillId="0" borderId="91" xfId="986" applyFont="1" applyFill="1" applyBorder="1" applyAlignment="1">
      <alignment horizontal="left" vertical="center" wrapText="1"/>
    </xf>
    <xf numFmtId="0" fontId="315" fillId="0" borderId="0" xfId="17218" applyFont="1" applyFill="1" applyBorder="1" applyAlignment="1">
      <alignment horizontal="center" vertical="center" textRotation="90" wrapText="1"/>
    </xf>
    <xf numFmtId="0" fontId="126" fillId="0" borderId="0" xfId="986" applyFont="1" applyFill="1" applyBorder="1" applyAlignment="1">
      <alignment horizontal="center" vertical="center"/>
    </xf>
    <xf numFmtId="0" fontId="367" fillId="0" borderId="0" xfId="986" applyFont="1" applyFill="1" applyBorder="1" applyAlignment="1">
      <alignment horizontal="left" vertical="center" wrapText="1"/>
    </xf>
    <xf numFmtId="0" fontId="363" fillId="0" borderId="0" xfId="3191" applyFont="1"/>
    <xf numFmtId="0" fontId="315" fillId="0" borderId="16" xfId="24" applyFont="1" applyBorder="1" applyAlignment="1"/>
    <xf numFmtId="0" fontId="315" fillId="0" borderId="0" xfId="24" applyFont="1" applyBorder="1" applyAlignment="1"/>
    <xf numFmtId="174" fontId="315" fillId="0" borderId="0" xfId="24" applyNumberFormat="1" applyFont="1" applyBorder="1" applyAlignment="1">
      <alignment horizontal="center"/>
    </xf>
    <xf numFmtId="0" fontId="315" fillId="0" borderId="0" xfId="24" applyFont="1"/>
    <xf numFmtId="0" fontId="124" fillId="0" borderId="0" xfId="24" applyFont="1" applyBorder="1" applyAlignment="1"/>
    <xf numFmtId="174" fontId="366" fillId="0" borderId="0" xfId="24" applyNumberFormat="1" applyFont="1" applyBorder="1" applyAlignment="1">
      <alignment horizontal="left"/>
    </xf>
    <xf numFmtId="252" fontId="23" fillId="7" borderId="189" xfId="986" applyNumberFormat="1" applyFont="1" applyFill="1" applyBorder="1" applyAlignment="1">
      <alignment horizontal="right" vertical="center" wrapText="1"/>
    </xf>
    <xf numFmtId="252" fontId="23" fillId="7" borderId="189" xfId="15743" applyNumberFormat="1" applyFont="1" applyFill="1" applyBorder="1" applyAlignment="1">
      <alignment horizontal="right" vertical="center" wrapText="1"/>
    </xf>
    <xf numFmtId="0" fontId="86" fillId="0" borderId="0" xfId="986" applyFont="1" applyFill="1" applyBorder="1" applyAlignment="1">
      <alignment horizontal="center" vertical="center" wrapText="1"/>
    </xf>
    <xf numFmtId="193" fontId="23" fillId="0" borderId="0" xfId="986" applyNumberFormat="1" applyFont="1" applyFill="1" applyBorder="1" applyAlignment="1">
      <alignment vertical="center"/>
    </xf>
    <xf numFmtId="0" fontId="367" fillId="0" borderId="0" xfId="986" applyFont="1" applyFill="1" applyBorder="1" applyAlignment="1">
      <alignment vertical="center"/>
    </xf>
    <xf numFmtId="0" fontId="367" fillId="0" borderId="186" xfId="986" applyFont="1" applyBorder="1" applyAlignment="1">
      <alignment vertical="center"/>
    </xf>
    <xf numFmtId="0" fontId="23" fillId="0" borderId="91" xfId="986" applyFont="1" applyBorder="1" applyAlignment="1">
      <alignment vertical="center"/>
    </xf>
    <xf numFmtId="252" fontId="86" fillId="7" borderId="189" xfId="986" applyNumberFormat="1" applyFont="1" applyFill="1" applyBorder="1" applyAlignment="1">
      <alignment vertical="center"/>
    </xf>
    <xf numFmtId="0" fontId="367" fillId="9" borderId="16" xfId="986" applyFont="1" applyFill="1" applyBorder="1" applyAlignment="1">
      <alignment vertical="center"/>
    </xf>
    <xf numFmtId="0" fontId="23" fillId="9" borderId="0" xfId="986" applyFont="1" applyFill="1" applyBorder="1" applyAlignment="1">
      <alignment vertical="center"/>
    </xf>
    <xf numFmtId="0" fontId="367" fillId="9" borderId="0" xfId="986" applyFont="1" applyFill="1" applyAlignment="1">
      <alignment vertical="center"/>
    </xf>
    <xf numFmtId="0" fontId="335" fillId="9" borderId="16" xfId="986" applyFont="1" applyFill="1" applyBorder="1" applyAlignment="1">
      <alignment vertical="center"/>
    </xf>
    <xf numFmtId="0" fontId="23" fillId="9" borderId="0" xfId="15743" applyFont="1" applyFill="1" applyBorder="1" applyAlignment="1">
      <alignment horizontal="left" vertical="center"/>
    </xf>
    <xf numFmtId="0" fontId="335" fillId="9" borderId="0" xfId="986" applyFont="1" applyFill="1" applyAlignment="1">
      <alignment vertical="center"/>
    </xf>
    <xf numFmtId="0" fontId="86" fillId="3" borderId="189" xfId="15743" applyFont="1" applyFill="1" applyBorder="1" applyAlignment="1">
      <alignment vertical="center" wrapText="1"/>
    </xf>
    <xf numFmtId="0" fontId="23" fillId="0" borderId="0" xfId="986" applyFont="1" applyAlignment="1">
      <alignment vertical="center"/>
    </xf>
    <xf numFmtId="0" fontId="82" fillId="0" borderId="0" xfId="24" applyFont="1" applyBorder="1" applyAlignment="1">
      <alignment horizontal="center"/>
    </xf>
    <xf numFmtId="174" fontId="82" fillId="0" borderId="0" xfId="24" applyNumberFormat="1" applyFont="1" applyAlignment="1">
      <alignment horizontal="center"/>
    </xf>
    <xf numFmtId="0" fontId="335" fillId="0" borderId="0" xfId="986" applyFont="1" applyBorder="1" applyAlignment="1">
      <alignment vertical="center" wrapText="1"/>
    </xf>
    <xf numFmtId="0" fontId="335" fillId="0" borderId="0" xfId="986" applyFont="1" applyAlignment="1">
      <alignment vertical="center" wrapText="1"/>
    </xf>
    <xf numFmtId="0" fontId="79" fillId="55" borderId="189" xfId="986" applyFont="1" applyFill="1" applyBorder="1" applyAlignment="1">
      <alignment horizontal="center" vertical="center" textRotation="90" wrapText="1"/>
    </xf>
    <xf numFmtId="0" fontId="79" fillId="0" borderId="189" xfId="3191" applyFont="1" applyBorder="1" applyAlignment="1">
      <alignment vertical="center" wrapText="1"/>
    </xf>
    <xf numFmtId="3" fontId="23" fillId="7" borderId="189" xfId="986" applyNumberFormat="1" applyFont="1" applyFill="1" applyBorder="1" applyAlignment="1">
      <alignment vertical="center"/>
    </xf>
    <xf numFmtId="0" fontId="82" fillId="0" borderId="15" xfId="24" applyFont="1" applyBorder="1" applyAlignment="1">
      <alignment horizontal="center"/>
    </xf>
    <xf numFmtId="177" fontId="86" fillId="53" borderId="189" xfId="15743" applyNumberFormat="1" applyFont="1" applyFill="1" applyBorder="1" applyAlignment="1">
      <alignment horizontal="center" vertical="center" wrapText="1"/>
    </xf>
    <xf numFmtId="177" fontId="86" fillId="53" borderId="189" xfId="15743" applyNumberFormat="1" applyFont="1" applyFill="1" applyBorder="1" applyAlignment="1">
      <alignment horizontal="left" vertical="center" wrapText="1"/>
    </xf>
    <xf numFmtId="0" fontId="79" fillId="53" borderId="189" xfId="3191" applyFont="1" applyFill="1" applyBorder="1" applyAlignment="1">
      <alignment horizontal="center" vertical="center"/>
    </xf>
    <xf numFmtId="1" fontId="23" fillId="9" borderId="189" xfId="15743" applyNumberFormat="1" applyFont="1" applyFill="1" applyBorder="1" applyAlignment="1" applyProtection="1">
      <alignment vertical="center"/>
      <protection locked="0"/>
    </xf>
    <xf numFmtId="0" fontId="23" fillId="0" borderId="0" xfId="17218" applyFont="1" applyAlignment="1">
      <alignment horizontal="center"/>
    </xf>
    <xf numFmtId="0" fontId="102" fillId="53" borderId="189" xfId="3191" applyFont="1" applyFill="1" applyBorder="1" applyAlignment="1">
      <alignment horizontal="left" vertical="center"/>
    </xf>
    <xf numFmtId="1" fontId="86" fillId="56" borderId="189" xfId="15743" applyNumberFormat="1" applyFont="1" applyFill="1" applyBorder="1" applyAlignment="1">
      <alignment vertical="center"/>
    </xf>
    <xf numFmtId="0" fontId="79" fillId="0" borderId="186" xfId="3191" applyFont="1" applyBorder="1"/>
    <xf numFmtId="0" fontId="79" fillId="0" borderId="185" xfId="3191" applyFont="1" applyBorder="1"/>
    <xf numFmtId="0" fontId="82" fillId="0" borderId="16" xfId="17218" applyFont="1" applyBorder="1"/>
    <xf numFmtId="0" fontId="82" fillId="0" borderId="0" xfId="17218" applyFont="1" applyBorder="1"/>
    <xf numFmtId="0" fontId="82" fillId="0" borderId="127" xfId="17218" applyFont="1" applyBorder="1"/>
    <xf numFmtId="0" fontId="82" fillId="0" borderId="0" xfId="17218" applyFont="1"/>
    <xf numFmtId="0" fontId="315" fillId="0" borderId="16" xfId="17218" applyFont="1" applyBorder="1"/>
    <xf numFmtId="0" fontId="315" fillId="0" borderId="0" xfId="17218" applyFont="1" applyBorder="1"/>
    <xf numFmtId="0" fontId="315" fillId="0" borderId="0" xfId="17218" applyFont="1"/>
    <xf numFmtId="0" fontId="315" fillId="0" borderId="16" xfId="13" applyFont="1" applyFill="1" applyBorder="1" applyAlignment="1" applyProtection="1">
      <alignment horizontal="left"/>
    </xf>
    <xf numFmtId="171" fontId="315" fillId="0" borderId="0" xfId="17218" applyNumberFormat="1" applyFont="1" applyBorder="1"/>
    <xf numFmtId="0" fontId="102" fillId="53" borderId="189" xfId="3191" applyFont="1" applyFill="1" applyBorder="1" applyAlignment="1">
      <alignment horizontal="center" vertical="center" wrapText="1"/>
    </xf>
    <xf numFmtId="0" fontId="79" fillId="0" borderId="189" xfId="3191" applyFont="1" applyFill="1" applyBorder="1" applyAlignment="1">
      <alignment vertical="center" wrapText="1"/>
    </xf>
    <xf numFmtId="351" fontId="354" fillId="14" borderId="189" xfId="15743" applyNumberFormat="1" applyFont="1" applyFill="1" applyBorder="1" applyAlignment="1">
      <alignment horizontal="center" vertical="center"/>
    </xf>
    <xf numFmtId="351" fontId="86" fillId="6" borderId="189" xfId="15743" applyNumberFormat="1" applyFont="1" applyFill="1" applyBorder="1" applyAlignment="1">
      <alignment horizontal="center" vertical="center"/>
    </xf>
    <xf numFmtId="171" fontId="86" fillId="6" borderId="189" xfId="15743" applyNumberFormat="1" applyFont="1" applyFill="1" applyBorder="1" applyAlignment="1">
      <alignment horizontal="center" vertical="center"/>
    </xf>
    <xf numFmtId="0" fontId="335" fillId="0" borderId="0" xfId="18522" applyFont="1"/>
    <xf numFmtId="0" fontId="102" fillId="0" borderId="171" xfId="13" applyFont="1" applyFill="1" applyBorder="1" applyAlignment="1" applyProtection="1">
      <alignment horizontal="center" vertical="top" wrapText="1"/>
    </xf>
    <xf numFmtId="0" fontId="102" fillId="0" borderId="45" xfId="13" applyFont="1" applyFill="1" applyBorder="1" applyAlignment="1" applyProtection="1">
      <alignment horizontal="center" vertical="top" wrapText="1"/>
    </xf>
    <xf numFmtId="0" fontId="102" fillId="0" borderId="189" xfId="13" applyFont="1" applyFill="1" applyBorder="1" applyAlignment="1" applyProtection="1">
      <alignment horizontal="center" vertical="top" wrapText="1"/>
    </xf>
    <xf numFmtId="0" fontId="102" fillId="0" borderId="184" xfId="13" applyFont="1" applyFill="1" applyBorder="1" applyAlignment="1" applyProtection="1">
      <alignment horizontal="center" vertical="top" wrapText="1"/>
    </xf>
    <xf numFmtId="0" fontId="102" fillId="0" borderId="90" xfId="13" applyFont="1" applyFill="1" applyBorder="1" applyAlignment="1" applyProtection="1">
      <alignment horizontal="center" vertical="top" wrapText="1"/>
    </xf>
    <xf numFmtId="0" fontId="79" fillId="0" borderId="189" xfId="13" applyFont="1" applyFill="1" applyBorder="1" applyAlignment="1" applyProtection="1">
      <alignment horizontal="center"/>
    </xf>
    <xf numFmtId="0" fontId="102" fillId="0" borderId="90" xfId="13" applyFont="1" applyFill="1" applyBorder="1" applyProtection="1"/>
    <xf numFmtId="0" fontId="98" fillId="13" borderId="189" xfId="13" applyNumberFormat="1" applyFont="1" applyFill="1" applyBorder="1" applyAlignment="1" applyProtection="1">
      <alignment horizontal="center" vertical="center" wrapText="1"/>
    </xf>
    <xf numFmtId="0" fontId="79" fillId="0" borderId="189" xfId="0" applyFont="1" applyBorder="1" applyAlignment="1">
      <alignment horizontal="left" vertical="top" wrapText="1"/>
    </xf>
    <xf numFmtId="169" fontId="102" fillId="7" borderId="189" xfId="0" applyNumberFormat="1" applyFont="1" applyFill="1" applyBorder="1" applyAlignment="1">
      <alignment vertical="top"/>
    </xf>
    <xf numFmtId="0" fontId="79" fillId="0" borderId="114" xfId="13" applyFont="1" applyFill="1" applyBorder="1" applyAlignment="1" applyProtection="1">
      <alignment horizontal="center" vertical="center"/>
      <protection locked="0"/>
    </xf>
    <xf numFmtId="0" fontId="102" fillId="0" borderId="106" xfId="13" applyFont="1" applyBorder="1" applyAlignment="1" applyProtection="1">
      <alignment horizontal="center" vertical="center" wrapText="1"/>
    </xf>
    <xf numFmtId="0" fontId="79" fillId="0" borderId="170" xfId="13" applyFont="1" applyBorder="1" applyAlignment="1" applyProtection="1">
      <alignment horizontal="center" vertical="center" wrapText="1"/>
    </xf>
    <xf numFmtId="177" fontId="79" fillId="7" borderId="189" xfId="330" applyNumberFormat="1" applyFont="1" applyFill="1" applyBorder="1" applyAlignment="1" applyProtection="1">
      <alignment horizontal="center" vertical="center"/>
    </xf>
    <xf numFmtId="0" fontId="79" fillId="0" borderId="114" xfId="13" applyFont="1" applyFill="1" applyBorder="1" applyAlignment="1" applyProtection="1">
      <alignment horizontal="center" vertical="center" wrapText="1"/>
      <protection locked="0"/>
    </xf>
    <xf numFmtId="0" fontId="79" fillId="0" borderId="114" xfId="3" applyFont="1" applyBorder="1" applyAlignment="1" applyProtection="1">
      <alignment horizontal="center" vertical="center" wrapText="1"/>
      <protection locked="0"/>
    </xf>
    <xf numFmtId="0" fontId="79" fillId="0" borderId="170" xfId="13" applyFont="1" applyBorder="1" applyAlignment="1" applyProtection="1">
      <alignment horizontal="center" vertical="center"/>
      <protection locked="0"/>
    </xf>
    <xf numFmtId="0" fontId="102" fillId="0" borderId="114"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125" fillId="0" borderId="114" xfId="13" applyFont="1" applyFill="1" applyBorder="1" applyAlignment="1" applyProtection="1">
      <alignment horizontal="center" vertical="center" wrapText="1"/>
      <protection locked="0"/>
    </xf>
    <xf numFmtId="0" fontId="128" fillId="0" borderId="0" xfId="24" applyFont="1" applyAlignment="1" applyProtection="1">
      <alignment vertical="top"/>
    </xf>
    <xf numFmtId="359" fontId="79" fillId="7" borderId="170" xfId="330" applyNumberFormat="1" applyFont="1" applyFill="1" applyBorder="1" applyAlignment="1" applyProtection="1">
      <alignment horizontal="center" vertical="center"/>
    </xf>
    <xf numFmtId="0" fontId="125" fillId="0" borderId="114" xfId="13" applyFont="1" applyBorder="1" applyAlignment="1" applyProtection="1">
      <alignment horizontal="center" vertical="center" wrapText="1"/>
    </xf>
    <xf numFmtId="177" fontId="79" fillId="14" borderId="189" xfId="3191" applyNumberFormat="1" applyFont="1" applyFill="1" applyBorder="1" applyAlignment="1">
      <alignment horizontal="center" vertical="center"/>
    </xf>
    <xf numFmtId="0" fontId="125" fillId="0" borderId="0" xfId="41922" applyFont="1" applyFill="1" applyAlignment="1">
      <alignment horizontal="center" vertical="center"/>
    </xf>
    <xf numFmtId="0" fontId="82" fillId="0" borderId="90" xfId="13" applyFont="1" applyFill="1" applyBorder="1" applyAlignment="1" applyProtection="1">
      <alignment horizontal="center" vertical="center" wrapText="1"/>
    </xf>
    <xf numFmtId="0" fontId="82" fillId="0" borderId="0" xfId="41922" applyFont="1" applyFill="1" applyAlignment="1">
      <alignment horizontal="center" vertical="center"/>
    </xf>
    <xf numFmtId="0" fontId="82" fillId="0" borderId="0" xfId="3191" applyFont="1" applyFill="1"/>
    <xf numFmtId="2" fontId="82" fillId="0" borderId="0" xfId="13" applyNumberFormat="1" applyFont="1" applyFill="1" applyBorder="1" applyAlignment="1" applyProtection="1">
      <alignment horizontal="center" vertical="center"/>
    </xf>
    <xf numFmtId="0" fontId="102" fillId="0" borderId="189" xfId="13" applyFont="1" applyFill="1" applyBorder="1" applyAlignment="1" applyProtection="1">
      <alignment horizontal="center" vertical="center"/>
      <protection locked="0"/>
    </xf>
    <xf numFmtId="0" fontId="102" fillId="0" borderId="114" xfId="13" applyFont="1" applyBorder="1" applyAlignment="1" applyProtection="1">
      <alignment horizontal="center" vertical="center"/>
      <protection locked="0"/>
    </xf>
    <xf numFmtId="0" fontId="79" fillId="0" borderId="114" xfId="2293" applyFont="1" applyBorder="1" applyAlignment="1" applyProtection="1">
      <alignment horizontal="center" vertical="center"/>
    </xf>
    <xf numFmtId="0" fontId="79" fillId="0" borderId="114" xfId="7" applyFont="1" applyBorder="1" applyAlignment="1">
      <alignment horizontal="center" vertical="center" wrapText="1"/>
    </xf>
    <xf numFmtId="0" fontId="79" fillId="0" borderId="106" xfId="7" applyFont="1" applyBorder="1" applyAlignment="1">
      <alignment horizontal="center" vertical="center" wrapText="1"/>
    </xf>
    <xf numFmtId="0" fontId="79" fillId="0" borderId="189" xfId="13" applyFont="1" applyBorder="1" applyProtection="1"/>
    <xf numFmtId="177" fontId="79" fillId="0" borderId="0" xfId="3191" applyNumberFormat="1" applyFont="1" applyFill="1" applyBorder="1" applyAlignment="1">
      <alignment horizontal="center" vertical="center"/>
    </xf>
    <xf numFmtId="177" fontId="79" fillId="0" borderId="0" xfId="330" applyNumberFormat="1" applyFont="1" applyFill="1" applyBorder="1" applyAlignment="1" applyProtection="1">
      <alignment horizontal="center" vertical="center"/>
    </xf>
    <xf numFmtId="0" fontId="102" fillId="0" borderId="114" xfId="2293" applyFont="1" applyBorder="1" applyAlignment="1" applyProtection="1">
      <alignment horizontal="center" vertical="center"/>
      <protection locked="0"/>
    </xf>
    <xf numFmtId="0" fontId="102" fillId="0" borderId="114" xfId="13" applyFont="1" applyFill="1" applyBorder="1" applyAlignment="1" applyProtection="1">
      <alignment horizontal="center" vertical="center"/>
      <protection locked="0"/>
    </xf>
    <xf numFmtId="0" fontId="102" fillId="0" borderId="114" xfId="13" applyFont="1" applyFill="1" applyBorder="1" applyAlignment="1" applyProtection="1">
      <alignment horizontal="center" vertical="center" wrapText="1"/>
      <protection locked="0"/>
    </xf>
    <xf numFmtId="177" fontId="102" fillId="7" borderId="170" xfId="330" applyNumberFormat="1" applyFont="1" applyFill="1" applyBorder="1" applyAlignment="1" applyProtection="1">
      <alignment horizontal="center" vertical="center"/>
    </xf>
    <xf numFmtId="0" fontId="0" fillId="0" borderId="0" xfId="0" applyFill="1" applyBorder="1" applyAlignment="1"/>
    <xf numFmtId="0" fontId="102" fillId="0" borderId="0" xfId="21" applyFont="1" applyFill="1" applyBorder="1" applyAlignment="1">
      <alignment horizontal="center" vertical="center" wrapText="1"/>
    </xf>
    <xf numFmtId="0" fontId="79" fillId="0" borderId="0" xfId="314" applyFont="1" applyFill="1" applyBorder="1" applyAlignment="1">
      <alignment horizontal="right"/>
    </xf>
    <xf numFmtId="0" fontId="102" fillId="3" borderId="189" xfId="21" applyFont="1" applyFill="1" applyBorder="1" applyAlignment="1">
      <alignment horizontal="center" vertical="center" wrapText="1"/>
    </xf>
    <xf numFmtId="0" fontId="79" fillId="0" borderId="189" xfId="7" applyFont="1" applyBorder="1" applyAlignment="1">
      <alignment horizontal="center" vertical="center" wrapText="1"/>
    </xf>
    <xf numFmtId="177" fontId="79" fillId="0" borderId="189" xfId="330" applyNumberFormat="1" applyFont="1" applyFill="1" applyBorder="1" applyAlignment="1" applyProtection="1">
      <alignment horizontal="center" vertical="center"/>
    </xf>
    <xf numFmtId="0" fontId="279" fillId="0" borderId="189" xfId="41973" applyFont="1" applyBorder="1" applyAlignment="1">
      <alignment horizontal="center" vertical="top" wrapText="1"/>
    </xf>
    <xf numFmtId="0" fontId="131" fillId="0" borderId="0" xfId="15542" applyNumberFormat="1" applyFont="1" applyFill="1" applyBorder="1"/>
    <xf numFmtId="0" fontId="131" fillId="0" borderId="0" xfId="15542" applyNumberFormat="1" applyFont="1" applyFill="1" applyBorder="1" applyAlignment="1">
      <alignment horizontal="center"/>
    </xf>
    <xf numFmtId="0" fontId="102" fillId="0" borderId="16" xfId="237" applyFont="1" applyBorder="1" applyAlignment="1">
      <alignment vertical="top"/>
    </xf>
    <xf numFmtId="0" fontId="102" fillId="0" borderId="0" xfId="237" applyFont="1" applyBorder="1" applyAlignment="1">
      <alignment vertical="top"/>
    </xf>
    <xf numFmtId="0" fontId="128" fillId="0" borderId="0" xfId="15705" applyFont="1" applyAlignment="1">
      <alignment vertical="center"/>
    </xf>
    <xf numFmtId="0" fontId="125" fillId="0" borderId="0" xfId="17227" applyFont="1" applyFill="1" applyBorder="1"/>
    <xf numFmtId="0" fontId="22" fillId="0" borderId="0" xfId="41951" applyFont="1"/>
    <xf numFmtId="0" fontId="100" fillId="0" borderId="189" xfId="41969" applyFont="1" applyBorder="1" applyAlignment="1">
      <alignment horizontal="center" wrapText="1"/>
    </xf>
    <xf numFmtId="0" fontId="102" fillId="0" borderId="0" xfId="41951" applyFont="1" applyFill="1" applyBorder="1" applyAlignment="1" applyProtection="1">
      <alignment horizontal="left"/>
    </xf>
    <xf numFmtId="173" fontId="22" fillId="15" borderId="114" xfId="41951" applyNumberFormat="1" applyFont="1" applyFill="1" applyBorder="1" applyAlignment="1">
      <alignment horizontal="right"/>
    </xf>
    <xf numFmtId="0" fontId="86" fillId="0" borderId="0" xfId="41951" applyFont="1"/>
    <xf numFmtId="0" fontId="102" fillId="0" borderId="189" xfId="3191" applyFont="1" applyBorder="1" applyAlignment="1">
      <alignment horizontal="center" vertical="center" wrapText="1"/>
    </xf>
    <xf numFmtId="0" fontId="102" fillId="0" borderId="189" xfId="41894" applyFont="1" applyBorder="1" applyAlignment="1">
      <alignment horizontal="center"/>
    </xf>
    <xf numFmtId="0" fontId="102" fillId="0" borderId="189" xfId="41894" applyFont="1" applyBorder="1" applyAlignment="1">
      <alignment horizontal="center" vertical="center" wrapText="1"/>
    </xf>
    <xf numFmtId="0" fontId="102" fillId="0" borderId="87" xfId="17227" applyFont="1" applyBorder="1" applyAlignment="1">
      <alignment wrapText="1"/>
    </xf>
    <xf numFmtId="0" fontId="125" fillId="0" borderId="114" xfId="13" applyFont="1" applyBorder="1" applyAlignment="1" applyProtection="1">
      <alignment horizontal="center" vertical="center" wrapText="1"/>
    </xf>
    <xf numFmtId="185" fontId="79" fillId="0" borderId="189" xfId="15537" applyNumberFormat="1" applyFont="1" applyBorder="1"/>
    <xf numFmtId="0" fontId="369" fillId="0" borderId="45" xfId="15537" applyFont="1" applyBorder="1"/>
    <xf numFmtId="185" fontId="79" fillId="14" borderId="189" xfId="15537" applyNumberFormat="1" applyFont="1" applyFill="1" applyBorder="1"/>
    <xf numFmtId="0" fontId="369" fillId="0" borderId="90" xfId="15537" applyFont="1" applyBorder="1"/>
    <xf numFmtId="185" fontId="79" fillId="0" borderId="189" xfId="15537" applyNumberFormat="1" applyFont="1" applyBorder="1" applyAlignment="1">
      <alignment horizontal="center"/>
    </xf>
    <xf numFmtId="185" fontId="102" fillId="0" borderId="189" xfId="15537" applyNumberFormat="1" applyFont="1" applyBorder="1" applyAlignment="1">
      <alignment horizontal="center"/>
    </xf>
    <xf numFmtId="0" fontId="370" fillId="0" borderId="45" xfId="15537" applyFont="1" applyBorder="1"/>
    <xf numFmtId="0" fontId="102" fillId="0" borderId="189" xfId="15537" applyFont="1" applyBorder="1"/>
    <xf numFmtId="0" fontId="340" fillId="0" borderId="189" xfId="15542" applyNumberFormat="1" applyFont="1" applyBorder="1" applyAlignment="1">
      <alignment wrapText="1"/>
    </xf>
    <xf numFmtId="0" fontId="79" fillId="0" borderId="189" xfId="15542" applyNumberFormat="1" applyFont="1" applyBorder="1" applyAlignment="1">
      <alignment wrapText="1"/>
    </xf>
    <xf numFmtId="0" fontId="79" fillId="0" borderId="189" xfId="15542" applyNumberFormat="1" applyFont="1" applyBorder="1" applyAlignment="1">
      <alignment horizontal="left" wrapText="1"/>
    </xf>
    <xf numFmtId="49" fontId="79" fillId="7" borderId="189" xfId="15542" applyNumberFormat="1" applyFont="1" applyFill="1" applyBorder="1" applyAlignment="1">
      <alignment readingOrder="1"/>
    </xf>
    <xf numFmtId="49" fontId="79" fillId="7" borderId="189" xfId="15542" applyNumberFormat="1" applyFont="1" applyFill="1" applyBorder="1"/>
    <xf numFmtId="0" fontId="79" fillId="0" borderId="189" xfId="15542" applyNumberFormat="1" applyFont="1" applyFill="1" applyBorder="1" applyAlignment="1">
      <alignment wrapText="1"/>
    </xf>
    <xf numFmtId="0" fontId="131" fillId="0" borderId="189" xfId="15542" applyNumberFormat="1" applyFont="1" applyFill="1" applyBorder="1" applyAlignment="1">
      <alignment wrapText="1"/>
    </xf>
    <xf numFmtId="0" fontId="102" fillId="0" borderId="189" xfId="15542" applyNumberFormat="1" applyFont="1" applyFill="1" applyBorder="1" applyAlignment="1">
      <alignment wrapText="1"/>
    </xf>
    <xf numFmtId="0" fontId="79" fillId="0" borderId="189" xfId="15542" applyNumberFormat="1" applyFont="1" applyFill="1" applyBorder="1"/>
    <xf numFmtId="0" fontId="102" fillId="0" borderId="189" xfId="15542" applyNumberFormat="1" applyFont="1" applyFill="1" applyBorder="1"/>
    <xf numFmtId="0" fontId="102" fillId="0" borderId="90" xfId="15542" applyNumberFormat="1" applyFont="1" applyFill="1" applyBorder="1" applyAlignment="1"/>
    <xf numFmtId="0" fontId="102" fillId="0" borderId="0" xfId="2292" applyFont="1" applyFill="1" applyBorder="1" applyAlignment="1">
      <alignment vertical="center"/>
    </xf>
    <xf numFmtId="0" fontId="279" fillId="0" borderId="0" xfId="41973" applyFont="1" applyFill="1" applyBorder="1" applyAlignment="1">
      <alignment horizontal="center" vertical="top" wrapText="1"/>
    </xf>
    <xf numFmtId="9" fontId="335" fillId="0" borderId="0" xfId="41973" applyNumberFormat="1" applyFont="1" applyFill="1" applyBorder="1" applyAlignment="1">
      <alignment horizontal="center"/>
    </xf>
    <xf numFmtId="193" fontId="79" fillId="0" borderId="0" xfId="208" applyNumberFormat="1" applyFont="1" applyFill="1" applyBorder="1" applyAlignment="1">
      <alignment horizontal="center"/>
    </xf>
    <xf numFmtId="0" fontId="279" fillId="0" borderId="0" xfId="41973" applyFont="1" applyBorder="1" applyAlignment="1">
      <alignment vertical="center" wrapText="1"/>
    </xf>
    <xf numFmtId="0" fontId="102" fillId="0" borderId="0" xfId="2293" applyFont="1" applyFill="1" applyBorder="1" applyAlignment="1" applyProtection="1">
      <alignment vertical="center" wrapText="1"/>
      <protection locked="0"/>
    </xf>
    <xf numFmtId="0" fontId="0" fillId="0" borderId="0" xfId="15535" applyFont="1" applyProtection="1"/>
    <xf numFmtId="0" fontId="86" fillId="0" borderId="189" xfId="230" applyNumberFormat="1" applyFont="1" applyBorder="1" applyAlignment="1">
      <alignment horizontal="centerContinuous"/>
    </xf>
    <xf numFmtId="0" fontId="86" fillId="0" borderId="189" xfId="230" applyNumberFormat="1" applyFont="1" applyBorder="1" applyAlignment="1">
      <alignment horizontal="centerContinuous" wrapText="1"/>
    </xf>
    <xf numFmtId="0" fontId="86" fillId="0" borderId="189" xfId="230" applyNumberFormat="1" applyFont="1" applyBorder="1" applyAlignment="1">
      <alignment horizontal="center" wrapText="1"/>
    </xf>
    <xf numFmtId="192" fontId="102" fillId="12" borderId="189" xfId="15539" applyNumberFormat="1" applyFont="1" applyFill="1" applyBorder="1" applyAlignment="1" applyProtection="1">
      <alignment horizontal="center"/>
    </xf>
    <xf numFmtId="185" fontId="102" fillId="0" borderId="171" xfId="15537" applyNumberFormat="1" applyFont="1" applyBorder="1"/>
    <xf numFmtId="185" fontId="79" fillId="14" borderId="171" xfId="15537" applyNumberFormat="1" applyFont="1" applyFill="1" applyBorder="1"/>
    <xf numFmtId="0" fontId="0" fillId="0" borderId="171" xfId="15535" applyFont="1" applyBorder="1" applyProtection="1"/>
    <xf numFmtId="0" fontId="0" fillId="0" borderId="171" xfId="15535" applyFont="1" applyBorder="1" applyAlignment="1" applyProtection="1">
      <alignment horizontal="center"/>
    </xf>
    <xf numFmtId="327" fontId="370"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0" borderId="189" xfId="15535" applyFont="1" applyBorder="1" applyProtection="1"/>
    <xf numFmtId="0" fontId="0" fillId="0" borderId="189" xfId="15535" applyFont="1" applyBorder="1" applyAlignment="1" applyProtection="1">
      <alignment horizontal="center"/>
    </xf>
    <xf numFmtId="0" fontId="0" fillId="0" borderId="90" xfId="15535" applyFont="1" applyBorder="1" applyProtection="1"/>
    <xf numFmtId="0" fontId="0" fillId="7" borderId="171" xfId="15535" applyNumberFormat="1" applyFont="1" applyFill="1" applyBorder="1" applyProtection="1"/>
    <xf numFmtId="0" fontId="79" fillId="0" borderId="0" xfId="3" applyFont="1" applyFill="1" applyBorder="1" applyAlignment="1">
      <alignment horizontal="center" wrapText="1"/>
    </xf>
    <xf numFmtId="177" fontId="102" fillId="0" borderId="0" xfId="208" applyNumberFormat="1" applyFont="1" applyFill="1" applyBorder="1" applyAlignment="1">
      <alignment horizontal="center"/>
    </xf>
    <xf numFmtId="0" fontId="79" fillId="0" borderId="0" xfId="3" applyFont="1" applyFill="1" applyBorder="1" applyAlignment="1">
      <alignment horizontal="right" wrapText="1"/>
    </xf>
    <xf numFmtId="357" fontId="102" fillId="0" borderId="0" xfId="208" applyNumberFormat="1" applyFont="1" applyFill="1" applyBorder="1" applyAlignment="1">
      <alignment horizontal="center"/>
    </xf>
    <xf numFmtId="0" fontId="112" fillId="0" borderId="0" xfId="18522" applyFill="1"/>
    <xf numFmtId="0" fontId="21" fillId="0" borderId="182" xfId="42004" applyFont="1" applyBorder="1" applyAlignment="1">
      <alignment horizontal="center"/>
    </xf>
    <xf numFmtId="347" fontId="335" fillId="0" borderId="0" xfId="18522" applyNumberFormat="1" applyFont="1"/>
    <xf numFmtId="347" fontId="21" fillId="0" borderId="0" xfId="42004" applyNumberFormat="1" applyFont="1"/>
    <xf numFmtId="0" fontId="21" fillId="0" borderId="182" xfId="42004" applyFont="1" applyBorder="1"/>
    <xf numFmtId="0" fontId="21" fillId="0" borderId="184" xfId="42004" applyFont="1" applyBorder="1"/>
    <xf numFmtId="0" fontId="21" fillId="0" borderId="182" xfId="42004" applyFont="1" applyFill="1" applyBorder="1"/>
    <xf numFmtId="0" fontId="336" fillId="0" borderId="182" xfId="42004" applyFont="1" applyBorder="1"/>
    <xf numFmtId="0" fontId="102" fillId="0" borderId="0" xfId="42004" applyFont="1" applyFill="1" applyBorder="1"/>
    <xf numFmtId="0" fontId="86" fillId="0" borderId="0" xfId="42004" applyFont="1" applyFill="1" applyBorder="1"/>
    <xf numFmtId="347" fontId="279" fillId="0" borderId="0" xfId="18522" applyNumberFormat="1" applyFont="1" applyFill="1" applyBorder="1" applyAlignment="1">
      <alignment horizontal="center"/>
    </xf>
    <xf numFmtId="0" fontId="335" fillId="0" borderId="0" xfId="18522" applyFont="1" applyFill="1"/>
    <xf numFmtId="182" fontId="79" fillId="7" borderId="189" xfId="41896" applyNumberFormat="1" applyFont="1" applyFill="1" applyBorder="1" applyAlignment="1">
      <alignment vertical="center"/>
    </xf>
    <xf numFmtId="3" fontId="79" fillId="6" borderId="189" xfId="3191" applyNumberFormat="1" applyFont="1" applyFill="1" applyBorder="1"/>
    <xf numFmtId="285" fontId="102" fillId="7" borderId="152" xfId="41896" applyNumberFormat="1" applyFont="1" applyFill="1" applyBorder="1" applyAlignment="1">
      <alignment horizontal="right" vertical="center"/>
    </xf>
    <xf numFmtId="0" fontId="86" fillId="0" borderId="152" xfId="41898" applyFont="1" applyFill="1" applyBorder="1" applyAlignment="1">
      <alignment horizontal="left" vertical="center" wrapText="1"/>
    </xf>
    <xf numFmtId="3" fontId="102" fillId="7" borderId="152" xfId="3191" applyNumberFormat="1" applyFont="1" applyFill="1" applyBorder="1" applyAlignment="1">
      <alignment horizontal="right" vertical="center"/>
    </xf>
    <xf numFmtId="0" fontId="86" fillId="53" borderId="189" xfId="15743" applyFont="1" applyFill="1" applyBorder="1" applyAlignment="1">
      <alignment vertical="center"/>
    </xf>
    <xf numFmtId="0" fontId="83" fillId="8" borderId="1" xfId="211" applyFont="1" applyFill="1" applyBorder="1"/>
    <xf numFmtId="171" fontId="83" fillId="8" borderId="0" xfId="211" applyNumberFormat="1" applyFont="1" applyFill="1" applyBorder="1"/>
    <xf numFmtId="3" fontId="79" fillId="54" borderId="189" xfId="4" applyNumberFormat="1" applyFont="1" applyFill="1" applyBorder="1" applyAlignment="1" applyProtection="1">
      <alignment horizontal="right"/>
    </xf>
    <xf numFmtId="0" fontId="82" fillId="0" borderId="0" xfId="13" applyFont="1" applyFill="1" applyBorder="1" applyAlignment="1" applyProtection="1">
      <alignment horizontal="center" vertical="center" wrapText="1"/>
    </xf>
    <xf numFmtId="174" fontId="82" fillId="0" borderId="0" xfId="13" applyNumberFormat="1" applyFont="1" applyFill="1" applyBorder="1" applyAlignment="1" applyProtection="1">
      <alignment horizontal="center" vertical="center" wrapText="1"/>
    </xf>
    <xf numFmtId="177" fontId="82" fillId="0" borderId="0" xfId="3191" applyNumberFormat="1" applyFont="1" applyFill="1" applyBorder="1" applyAlignment="1">
      <alignment horizontal="center" vertical="center"/>
    </xf>
    <xf numFmtId="0" fontId="125" fillId="0" borderId="0" xfId="13" applyFont="1" applyBorder="1" applyAlignment="1" applyProtection="1">
      <alignment vertical="center" wrapText="1"/>
    </xf>
    <xf numFmtId="0" fontId="82" fillId="0" borderId="189" xfId="13" applyFont="1" applyBorder="1" applyAlignment="1" applyProtection="1">
      <alignment horizontal="center" vertical="center" wrapText="1"/>
    </xf>
    <xf numFmtId="0" fontId="82" fillId="0" borderId="189" xfId="13" applyFont="1" applyFill="1" applyBorder="1" applyAlignment="1" applyProtection="1">
      <alignment horizontal="center" vertical="center" wrapText="1"/>
    </xf>
    <xf numFmtId="0" fontId="79" fillId="0" borderId="189" xfId="13" applyFont="1" applyFill="1" applyBorder="1" applyAlignment="1" applyProtection="1">
      <alignment horizontal="left" wrapText="1"/>
    </xf>
    <xf numFmtId="0" fontId="86" fillId="3" borderId="189" xfId="15743" applyFont="1" applyFill="1" applyBorder="1" applyAlignment="1">
      <alignment vertical="center" wrapText="1"/>
    </xf>
    <xf numFmtId="0" fontId="102" fillId="0" borderId="171" xfId="41901" applyFont="1" applyFill="1" applyBorder="1" applyAlignment="1" applyProtection="1">
      <alignment horizontal="center"/>
      <protection hidden="1"/>
    </xf>
    <xf numFmtId="0" fontId="79" fillId="0" borderId="189" xfId="41901" applyFont="1" applyBorder="1"/>
    <xf numFmtId="350" fontId="102" fillId="7" borderId="189" xfId="41901" applyNumberFormat="1" applyFont="1" applyFill="1" applyBorder="1" applyProtection="1">
      <protection hidden="1"/>
    </xf>
    <xf numFmtId="3" fontId="102" fillId="7" borderId="152" xfId="41902" applyNumberFormat="1" applyFont="1" applyFill="1" applyBorder="1" applyAlignment="1" applyProtection="1">
      <alignment vertical="center"/>
      <protection hidden="1"/>
    </xf>
    <xf numFmtId="0" fontId="102" fillId="7" borderId="152" xfId="41901" applyFont="1" applyFill="1" applyBorder="1" applyProtection="1">
      <protection hidden="1"/>
    </xf>
    <xf numFmtId="0" fontId="102" fillId="0" borderId="152" xfId="41902" applyFont="1" applyFill="1" applyBorder="1" applyAlignment="1">
      <alignment horizontal="left" vertical="center" wrapText="1"/>
    </xf>
    <xf numFmtId="0" fontId="102" fillId="0" borderId="152" xfId="41902" applyFont="1" applyFill="1" applyBorder="1" applyAlignment="1">
      <alignment horizontal="center" vertical="center" wrapText="1"/>
    </xf>
    <xf numFmtId="0" fontId="79" fillId="0" borderId="45" xfId="41901" applyFont="1" applyFill="1" applyBorder="1" applyAlignment="1" applyProtection="1">
      <alignment wrapText="1"/>
      <protection hidden="1"/>
    </xf>
    <xf numFmtId="0" fontId="79" fillId="0" borderId="0" xfId="41901" applyFont="1" applyFill="1" applyAlignment="1">
      <alignment wrapText="1"/>
    </xf>
    <xf numFmtId="0" fontId="125" fillId="0" borderId="0" xfId="3191" applyFont="1" applyFill="1" applyBorder="1" applyAlignment="1">
      <alignment horizontal="center" vertical="center" wrapText="1"/>
    </xf>
    <xf numFmtId="177" fontId="82" fillId="0" borderId="0" xfId="330" applyNumberFormat="1" applyFont="1" applyFill="1" applyBorder="1" applyAlignment="1" applyProtection="1">
      <alignment horizontal="center" vertical="center"/>
    </xf>
    <xf numFmtId="356" fontId="82" fillId="0" borderId="0" xfId="13" applyNumberFormat="1" applyFont="1" applyProtection="1"/>
    <xf numFmtId="0" fontId="82" fillId="0" borderId="0" xfId="15705" applyFont="1" applyBorder="1"/>
    <xf numFmtId="0" fontId="325" fillId="0" borderId="0" xfId="41951" applyFont="1" applyBorder="1"/>
    <xf numFmtId="0" fontId="0" fillId="0" borderId="189" xfId="0" applyBorder="1"/>
    <xf numFmtId="0" fontId="79" fillId="0" borderId="189" xfId="3191" applyNumberFormat="1" applyFont="1" applyFill="1" applyBorder="1" applyAlignment="1" applyProtection="1"/>
    <xf numFmtId="0" fontId="101" fillId="0" borderId="0" xfId="41902" applyFont="1" applyAlignment="1">
      <alignment vertical="center"/>
    </xf>
    <xf numFmtId="0" fontId="31" fillId="0" borderId="152" xfId="41898" applyFont="1" applyFill="1" applyBorder="1" applyAlignment="1">
      <alignment horizontal="center" vertical="top" wrapText="1"/>
    </xf>
    <xf numFmtId="10" fontId="102" fillId="7" borderId="152" xfId="3191" applyNumberFormat="1" applyFont="1" applyFill="1" applyBorder="1" applyAlignment="1">
      <alignment horizontal="right" vertical="center"/>
    </xf>
    <xf numFmtId="10" fontId="102" fillId="7" borderId="152" xfId="41896" applyNumberFormat="1" applyFont="1" applyFill="1" applyBorder="1" applyAlignment="1">
      <alignment horizontal="right" vertical="center"/>
    </xf>
    <xf numFmtId="0" fontId="102" fillId="0" borderId="189" xfId="207" applyFont="1" applyFill="1" applyBorder="1" applyAlignment="1">
      <alignment horizontal="center"/>
    </xf>
    <xf numFmtId="357" fontId="102" fillId="7" borderId="189" xfId="207" applyNumberFormat="1" applyFont="1" applyFill="1" applyBorder="1"/>
    <xf numFmtId="357" fontId="79" fillId="7" borderId="171" xfId="207" applyNumberFormat="1" applyFont="1" applyFill="1" applyBorder="1" applyAlignment="1">
      <alignment horizontal="center"/>
    </xf>
    <xf numFmtId="357" fontId="79" fillId="7" borderId="171" xfId="207" applyNumberFormat="1" applyFont="1" applyFill="1" applyBorder="1"/>
    <xf numFmtId="357" fontId="79" fillId="7" borderId="90" xfId="207" applyNumberFormat="1" applyFont="1" applyFill="1" applyBorder="1"/>
    <xf numFmtId="357" fontId="102" fillId="7" borderId="191" xfId="207" applyNumberFormat="1" applyFont="1" applyFill="1" applyBorder="1" applyAlignment="1">
      <alignment horizontal="center"/>
    </xf>
    <xf numFmtId="357" fontId="102" fillId="7" borderId="191" xfId="207" applyNumberFormat="1" applyFont="1" applyFill="1" applyBorder="1"/>
    <xf numFmtId="0" fontId="102" fillId="0" borderId="0" xfId="21" applyFont="1"/>
    <xf numFmtId="0" fontId="102" fillId="13" borderId="189" xfId="3191" applyFont="1" applyFill="1" applyBorder="1" applyAlignment="1">
      <alignment horizontal="center" vertical="center" wrapText="1"/>
    </xf>
    <xf numFmtId="0" fontId="354" fillId="0" borderId="0" xfId="0" applyFont="1"/>
    <xf numFmtId="0" fontId="372" fillId="0" borderId="189" xfId="0" applyFont="1" applyBorder="1" applyAlignment="1">
      <alignment horizontal="center" vertical="center"/>
    </xf>
    <xf numFmtId="0" fontId="373" fillId="13" borderId="189" xfId="0" applyFont="1" applyFill="1" applyBorder="1" applyAlignment="1">
      <alignment wrapText="1"/>
    </xf>
    <xf numFmtId="182" fontId="373" fillId="53" borderId="189" xfId="5345" applyNumberFormat="1" applyFont="1" applyFill="1" applyBorder="1"/>
    <xf numFmtId="171" fontId="373" fillId="9" borderId="0" xfId="0" applyNumberFormat="1" applyFont="1" applyFill="1" applyBorder="1"/>
    <xf numFmtId="182" fontId="298" fillId="0" borderId="0" xfId="3" applyNumberFormat="1" applyFont="1" applyFill="1" applyBorder="1" applyAlignment="1">
      <alignment horizontal="right" wrapText="1"/>
    </xf>
    <xf numFmtId="0" fontId="79" fillId="0" borderId="0" xfId="41969" applyFont="1" applyBorder="1" applyAlignment="1">
      <alignment horizontal="left" vertical="top"/>
    </xf>
    <xf numFmtId="167" fontId="102" fillId="0" borderId="189" xfId="41969" applyNumberFormat="1" applyFont="1" applyBorder="1" applyAlignment="1">
      <alignment horizontal="center" vertical="top"/>
    </xf>
    <xf numFmtId="0" fontId="79" fillId="0" borderId="189" xfId="3" applyFont="1" applyFill="1" applyBorder="1" applyAlignment="1">
      <alignment horizontal="center" wrapText="1"/>
    </xf>
    <xf numFmtId="0" fontId="328" fillId="0" borderId="189" xfId="41911" applyBorder="1" applyAlignment="1">
      <alignment horizontal="center" vertical="top" wrapText="1"/>
    </xf>
    <xf numFmtId="0" fontId="328" fillId="0" borderId="189" xfId="41911" applyBorder="1" applyAlignment="1">
      <alignment horizontal="left" vertical="top" wrapText="1"/>
    </xf>
    <xf numFmtId="185" fontId="101" fillId="0" borderId="0" xfId="15536" applyNumberFormat="1" applyFont="1" applyFill="1"/>
    <xf numFmtId="185" fontId="312" fillId="0" borderId="0" xfId="15536" applyNumberFormat="1" applyFont="1" applyFill="1"/>
    <xf numFmtId="171" fontId="374" fillId="0" borderId="0" xfId="15536" applyNumberFormat="1" applyFont="1" applyFill="1" applyProtection="1"/>
    <xf numFmtId="171" fontId="312" fillId="0" borderId="0" xfId="15536" applyNumberFormat="1" applyFont="1" applyProtection="1"/>
    <xf numFmtId="171" fontId="312" fillId="0" borderId="0" xfId="15536" applyNumberFormat="1" applyFont="1" applyAlignment="1" applyProtection="1">
      <alignment horizontal="left"/>
    </xf>
    <xf numFmtId="171" fontId="312" fillId="0" borderId="0" xfId="15536" applyNumberFormat="1" applyFont="1" applyFill="1" applyBorder="1" applyProtection="1"/>
    <xf numFmtId="0" fontId="284" fillId="0" borderId="0" xfId="42006" applyFont="1"/>
    <xf numFmtId="171" fontId="83" fillId="8" borderId="0" xfId="211" applyNumberFormat="1" applyFont="1" applyFill="1" applyBorder="1" applyProtection="1"/>
    <xf numFmtId="0" fontId="82" fillId="8" borderId="0" xfId="211" applyFont="1" applyFill="1" applyBorder="1" applyProtection="1"/>
    <xf numFmtId="0" fontId="68" fillId="0" borderId="0" xfId="3191" applyProtection="1"/>
    <xf numFmtId="0" fontId="112" fillId="0" borderId="0" xfId="18522" applyProtection="1"/>
    <xf numFmtId="0" fontId="335" fillId="0" borderId="0" xfId="18522" applyFont="1" applyProtection="1"/>
    <xf numFmtId="0" fontId="371" fillId="0" borderId="0" xfId="18522" applyFont="1" applyProtection="1"/>
    <xf numFmtId="0" fontId="335" fillId="0" borderId="0" xfId="18522" applyFont="1" applyAlignment="1" applyProtection="1">
      <alignment horizontal="center"/>
    </xf>
    <xf numFmtId="0" fontId="279" fillId="0" borderId="0" xfId="18522" applyFont="1" applyAlignment="1" applyProtection="1">
      <alignment horizontal="center" vertical="top" wrapText="1"/>
    </xf>
    <xf numFmtId="0" fontId="279" fillId="0" borderId="0" xfId="18522" applyFont="1" applyAlignment="1" applyProtection="1">
      <alignment horizontal="center" vertical="top"/>
    </xf>
    <xf numFmtId="0" fontId="279" fillId="0" borderId="45" xfId="18522" applyFont="1" applyBorder="1" applyAlignment="1" applyProtection="1">
      <alignment horizontal="center" vertical="top"/>
    </xf>
    <xf numFmtId="0" fontId="279" fillId="0" borderId="189" xfId="18522" applyFont="1" applyFill="1" applyBorder="1" applyAlignment="1" applyProtection="1">
      <alignment horizontal="center"/>
    </xf>
    <xf numFmtId="0" fontId="335" fillId="0" borderId="0" xfId="18522" applyFont="1" applyAlignment="1" applyProtection="1">
      <alignment vertical="top"/>
    </xf>
    <xf numFmtId="0" fontId="82" fillId="0" borderId="189" xfId="15737" applyFont="1" applyFill="1" applyBorder="1" applyAlignment="1" applyProtection="1">
      <alignment horizontal="center" vertical="center"/>
    </xf>
    <xf numFmtId="0" fontId="102" fillId="0" borderId="189" xfId="13" applyFont="1" applyFill="1" applyBorder="1" applyAlignment="1" applyProtection="1">
      <alignment horizontal="left" wrapText="1"/>
    </xf>
    <xf numFmtId="0" fontId="102" fillId="53" borderId="189" xfId="13" applyFont="1" applyFill="1" applyBorder="1" applyAlignment="1" applyProtection="1">
      <alignment horizontal="left" wrapText="1"/>
    </xf>
    <xf numFmtId="0" fontId="102" fillId="53" borderId="189" xfId="13" applyFont="1" applyFill="1" applyBorder="1" applyAlignment="1" applyProtection="1">
      <alignment vertical="center"/>
      <protection locked="0"/>
    </xf>
    <xf numFmtId="252" fontId="79" fillId="7" borderId="90" xfId="13" applyNumberFormat="1" applyFont="1" applyFill="1" applyBorder="1" applyAlignment="1" applyProtection="1">
      <alignment horizontal="right" vertical="center"/>
      <protection locked="0"/>
    </xf>
    <xf numFmtId="252" fontId="102" fillId="7" borderId="126" xfId="13" applyNumberFormat="1" applyFont="1" applyFill="1" applyBorder="1" applyAlignment="1" applyProtection="1">
      <alignment horizontal="right" vertical="center"/>
      <protection locked="0"/>
    </xf>
    <xf numFmtId="252" fontId="79" fillId="7" borderId="190" xfId="13" applyNumberFormat="1" applyFont="1" applyFill="1" applyBorder="1" applyAlignment="1" applyProtection="1">
      <alignment horizontal="right" vertical="center"/>
      <protection locked="0"/>
    </xf>
    <xf numFmtId="0" fontId="173" fillId="0" borderId="0" xfId="0" applyFont="1" applyAlignment="1">
      <alignment horizontal="left" vertical="center" indent="8"/>
    </xf>
    <xf numFmtId="0" fontId="82" fillId="8" borderId="0" xfId="211" applyFont="1" applyFill="1" applyBorder="1" applyAlignment="1">
      <alignment vertical="center"/>
    </xf>
    <xf numFmtId="0" fontId="68" fillId="0" borderId="0" xfId="3191" applyAlignment="1">
      <alignment vertical="center"/>
    </xf>
    <xf numFmtId="171" fontId="83" fillId="8" borderId="0" xfId="211" applyNumberFormat="1" applyFont="1" applyFill="1" applyBorder="1" applyAlignment="1">
      <alignment vertical="center"/>
    </xf>
    <xf numFmtId="0" fontId="82" fillId="0" borderId="0" xfId="15705" applyFont="1" applyAlignment="1">
      <alignment vertical="center"/>
    </xf>
    <xf numFmtId="0" fontId="101" fillId="0" borderId="0" xfId="4" applyFont="1" applyFill="1" applyBorder="1" applyAlignment="1" applyProtection="1">
      <alignment horizontal="left" vertical="center"/>
    </xf>
    <xf numFmtId="0" fontId="79" fillId="0" borderId="0" xfId="15705" applyFont="1" applyAlignment="1">
      <alignment vertical="center"/>
    </xf>
    <xf numFmtId="0" fontId="82" fillId="53" borderId="182" xfId="17227" applyFont="1" applyFill="1" applyBorder="1" applyAlignment="1">
      <alignment vertical="center" wrapText="1"/>
    </xf>
    <xf numFmtId="0" fontId="82" fillId="0" borderId="51" xfId="15705" applyFont="1" applyBorder="1" applyAlignment="1">
      <alignment vertical="center"/>
    </xf>
    <xf numFmtId="0" fontId="283" fillId="0" borderId="0" xfId="15705" applyFont="1" applyAlignment="1">
      <alignment horizontal="center" vertical="center"/>
    </xf>
    <xf numFmtId="0" fontId="86" fillId="0" borderId="51" xfId="15705" applyFont="1" applyBorder="1" applyAlignment="1">
      <alignment vertical="center"/>
    </xf>
    <xf numFmtId="0" fontId="79" fillId="0" borderId="0" xfId="15700" applyFont="1" applyAlignment="1" applyProtection="1">
      <alignment vertical="center"/>
    </xf>
    <xf numFmtId="0" fontId="102" fillId="0" borderId="0" xfId="15701" applyFont="1" applyFill="1" applyBorder="1" applyAlignment="1" applyProtection="1">
      <alignment vertical="center"/>
      <protection hidden="1"/>
    </xf>
    <xf numFmtId="178" fontId="79" fillId="0" borderId="0" xfId="15701" applyNumberFormat="1" applyFont="1" applyFill="1" applyBorder="1" applyAlignment="1" applyProtection="1">
      <alignment horizontal="center" vertical="center"/>
      <protection locked="0" hidden="1"/>
    </xf>
    <xf numFmtId="178" fontId="342" fillId="0" borderId="0" xfId="15701" applyNumberFormat="1" applyFont="1" applyFill="1" applyBorder="1" applyAlignment="1" applyProtection="1">
      <alignment horizontal="center" vertical="center"/>
      <protection locked="0" hidden="1"/>
    </xf>
    <xf numFmtId="0" fontId="102" fillId="0" borderId="0" xfId="15701" applyFont="1" applyFill="1" applyBorder="1" applyAlignment="1" applyProtection="1">
      <alignment vertical="center"/>
      <protection locked="0" hidden="1"/>
    </xf>
    <xf numFmtId="174" fontId="79" fillId="0" borderId="0" xfId="15701" applyNumberFormat="1" applyFont="1" applyFill="1" applyBorder="1" applyAlignment="1" applyProtection="1">
      <alignment horizontal="center" vertical="center"/>
      <protection locked="0" hidden="1"/>
    </xf>
    <xf numFmtId="171" fontId="79" fillId="0" borderId="0" xfId="15701" applyNumberFormat="1" applyFont="1" applyFill="1" applyBorder="1" applyAlignment="1" applyProtection="1">
      <alignment horizontal="center" vertical="center"/>
      <protection locked="0" hidden="1"/>
    </xf>
    <xf numFmtId="0" fontId="79" fillId="0" borderId="0" xfId="15700" applyFont="1" applyFill="1" applyAlignment="1" applyProtection="1">
      <alignment vertical="center"/>
    </xf>
    <xf numFmtId="0" fontId="82" fillId="0" borderId="0" xfId="15705" applyFont="1" applyFill="1" applyBorder="1" applyAlignment="1">
      <alignment vertical="center"/>
    </xf>
    <xf numFmtId="17" fontId="102" fillId="0" borderId="188" xfId="15701" applyNumberFormat="1" applyFont="1" applyFill="1" applyBorder="1" applyAlignment="1" applyProtection="1">
      <alignment horizontal="center" vertical="center" wrapText="1"/>
      <protection hidden="1"/>
    </xf>
    <xf numFmtId="0" fontId="82" fillId="0" borderId="182" xfId="13" applyFont="1" applyFill="1" applyBorder="1" applyAlignment="1" applyProtection="1">
      <alignment horizontal="left" vertical="center"/>
    </xf>
    <xf numFmtId="0" fontId="82" fillId="0" borderId="182" xfId="13" applyFont="1" applyFill="1" applyBorder="1" applyAlignment="1" applyProtection="1">
      <alignment horizontal="left" vertical="center"/>
      <protection locked="0"/>
    </xf>
    <xf numFmtId="0" fontId="82" fillId="0" borderId="182" xfId="41922" applyFont="1" applyBorder="1" applyAlignment="1">
      <alignment horizontal="left" vertical="center"/>
    </xf>
    <xf numFmtId="0" fontId="102" fillId="7" borderId="182" xfId="42004" applyFont="1" applyFill="1" applyBorder="1"/>
    <xf numFmtId="0" fontId="86" fillId="7" borderId="184" xfId="42004" applyFont="1" applyFill="1" applyBorder="1"/>
    <xf numFmtId="252" fontId="79" fillId="5" borderId="189" xfId="208" applyNumberFormat="1" applyFont="1" applyFill="1" applyBorder="1" applyAlignment="1">
      <alignment horizontal="center"/>
    </xf>
    <xf numFmtId="252" fontId="79" fillId="7" borderId="189" xfId="208" applyNumberFormat="1" applyFont="1" applyFill="1" applyBorder="1" applyAlignment="1">
      <alignment horizontal="center"/>
    </xf>
    <xf numFmtId="9" fontId="112" fillId="7" borderId="189" xfId="41905" applyFont="1" applyFill="1" applyBorder="1" applyAlignment="1">
      <alignment horizontal="center"/>
    </xf>
    <xf numFmtId="0" fontId="79" fillId="0" borderId="182" xfId="15705" applyFont="1" applyBorder="1" applyAlignment="1">
      <alignment horizontal="center"/>
    </xf>
    <xf numFmtId="0" fontId="79" fillId="0" borderId="0" xfId="2293" applyFont="1" applyBorder="1" applyAlignment="1" applyProtection="1">
      <alignment vertical="center"/>
    </xf>
    <xf numFmtId="0" fontId="82" fillId="0" borderId="0" xfId="2293" applyFont="1" applyAlignment="1">
      <alignment vertical="center"/>
    </xf>
    <xf numFmtId="0" fontId="0" fillId="0" borderId="189" xfId="0" applyBorder="1" applyAlignment="1">
      <alignment vertical="center"/>
    </xf>
    <xf numFmtId="4" fontId="79" fillId="0" borderId="0" xfId="3" applyNumberFormat="1" applyFont="1" applyAlignment="1" applyProtection="1">
      <alignment horizontal="center" vertical="center"/>
    </xf>
    <xf numFmtId="0" fontId="279" fillId="0" borderId="184" xfId="18522" applyFont="1" applyFill="1" applyBorder="1" applyAlignment="1" applyProtection="1">
      <alignment horizontal="center"/>
    </xf>
    <xf numFmtId="0" fontId="279" fillId="0" borderId="187" xfId="18522" applyFont="1" applyBorder="1" applyAlignment="1" applyProtection="1">
      <alignment horizontal="center"/>
    </xf>
    <xf numFmtId="0" fontId="68" fillId="0" borderId="188" xfId="17227" applyFont="1" applyBorder="1" applyAlignment="1">
      <alignment vertical="center" wrapText="1"/>
    </xf>
    <xf numFmtId="2" fontId="79" fillId="2" borderId="182" xfId="211" applyNumberFormat="1" applyFont="1" applyFill="1" applyBorder="1" applyAlignment="1">
      <alignment horizontal="right"/>
    </xf>
    <xf numFmtId="0" fontId="79" fillId="14" borderId="156" xfId="211" applyFont="1" applyFill="1" applyBorder="1" applyAlignment="1" applyProtection="1">
      <alignment horizontal="center"/>
      <protection locked="0"/>
    </xf>
    <xf numFmtId="0" fontId="102" fillId="0" borderId="182" xfId="211" applyFont="1" applyBorder="1" applyAlignment="1">
      <alignment vertical="center"/>
    </xf>
    <xf numFmtId="0" fontId="102" fillId="0" borderId="182" xfId="211" applyFont="1" applyFill="1" applyBorder="1" applyAlignment="1">
      <alignment horizontal="center" vertical="center" wrapText="1"/>
    </xf>
    <xf numFmtId="0" fontId="102" fillId="2" borderId="182" xfId="211" applyFont="1" applyFill="1" applyBorder="1" applyAlignment="1">
      <alignment vertical="center"/>
    </xf>
    <xf numFmtId="0" fontId="102" fillId="2" borderId="182" xfId="211" applyFont="1" applyFill="1" applyBorder="1" applyAlignment="1">
      <alignment horizontal="center" vertical="center" wrapText="1"/>
    </xf>
    <xf numFmtId="0" fontId="79" fillId="0" borderId="189" xfId="211" applyFont="1" applyBorder="1" applyAlignment="1">
      <alignment horizontal="center"/>
    </xf>
    <xf numFmtId="0" fontId="82" fillId="0" borderId="189" xfId="17218" applyFont="1" applyBorder="1" applyAlignment="1">
      <alignment horizontal="left" vertical="center"/>
    </xf>
    <xf numFmtId="177" fontId="79" fillId="0" borderId="192" xfId="0" applyNumberFormat="1" applyFont="1" applyFill="1" applyBorder="1" applyAlignment="1">
      <alignment vertical="top"/>
    </xf>
    <xf numFmtId="0" fontId="314" fillId="13" borderId="114" xfId="13" applyNumberFormat="1" applyFont="1" applyFill="1" applyBorder="1" applyAlignment="1" applyProtection="1">
      <alignment horizontal="center" vertical="center" wrapText="1"/>
    </xf>
    <xf numFmtId="177" fontId="102" fillId="7" borderId="189" xfId="330" applyNumberFormat="1" applyFont="1" applyFill="1" applyBorder="1" applyAlignment="1" applyProtection="1">
      <alignment horizontal="center" vertical="center"/>
    </xf>
    <xf numFmtId="0" fontId="82" fillId="0" borderId="0" xfId="41922" applyFont="1" applyAlignment="1">
      <alignment horizontal="center"/>
    </xf>
    <xf numFmtId="0" fontId="79" fillId="0" borderId="0" xfId="17218" applyFont="1" applyBorder="1"/>
    <xf numFmtId="9" fontId="102" fillId="7" borderId="170" xfId="41905" applyFont="1" applyFill="1" applyBorder="1"/>
    <xf numFmtId="0" fontId="122" fillId="0" borderId="0" xfId="17218" applyFont="1" applyBorder="1" applyAlignment="1">
      <alignment horizontal="center"/>
    </xf>
    <xf numFmtId="0" fontId="102" fillId="0" borderId="189" xfId="17227" applyFont="1" applyBorder="1"/>
    <xf numFmtId="0" fontId="102" fillId="0" borderId="169" xfId="13" applyFont="1" applyBorder="1" applyAlignment="1" applyProtection="1">
      <alignment horizontal="center" vertical="center" wrapText="1"/>
    </xf>
    <xf numFmtId="0" fontId="84" fillId="0" borderId="189" xfId="0" applyFont="1" applyBorder="1"/>
    <xf numFmtId="177" fontId="122" fillId="0" borderId="0" xfId="0" applyNumberFormat="1" applyFont="1" applyAlignment="1">
      <alignment horizontal="right"/>
    </xf>
    <xf numFmtId="169" fontId="102" fillId="7" borderId="176" xfId="0" applyNumberFormat="1" applyFont="1" applyFill="1" applyBorder="1" applyAlignment="1">
      <alignment vertical="top"/>
    </xf>
    <xf numFmtId="169" fontId="79" fillId="7" borderId="173" xfId="0" applyNumberFormat="1" applyFont="1" applyFill="1" applyBorder="1" applyAlignment="1">
      <alignment vertical="top"/>
    </xf>
    <xf numFmtId="169" fontId="102" fillId="7" borderId="193" xfId="0" applyNumberFormat="1" applyFont="1" applyFill="1" applyBorder="1" applyAlignment="1">
      <alignment vertical="top"/>
    </xf>
    <xf numFmtId="169" fontId="79" fillId="7" borderId="92" xfId="0" applyNumberFormat="1" applyFont="1" applyFill="1" applyBorder="1" applyAlignment="1">
      <alignment vertical="top"/>
    </xf>
    <xf numFmtId="177" fontId="102" fillId="7" borderId="189" xfId="0" applyNumberFormat="1" applyFont="1" applyFill="1" applyBorder="1"/>
    <xf numFmtId="177" fontId="86" fillId="7" borderId="189" xfId="0" applyNumberFormat="1" applyFont="1" applyFill="1" applyBorder="1"/>
    <xf numFmtId="169" fontId="86" fillId="7" borderId="189" xfId="0" applyNumberFormat="1" applyFont="1" applyFill="1" applyBorder="1"/>
    <xf numFmtId="169" fontId="102" fillId="7" borderId="184" xfId="0" applyNumberFormat="1" applyFont="1" applyFill="1" applyBorder="1" applyAlignment="1">
      <alignment vertical="top"/>
    </xf>
    <xf numFmtId="169" fontId="102" fillId="7" borderId="187" xfId="0" applyNumberFormat="1" applyFont="1" applyFill="1" applyBorder="1" applyAlignment="1">
      <alignment vertical="top"/>
    </xf>
    <xf numFmtId="177" fontId="102" fillId="7" borderId="146" xfId="0" applyNumberFormat="1" applyFont="1" applyFill="1" applyBorder="1" applyAlignment="1">
      <alignment vertical="top"/>
    </xf>
    <xf numFmtId="177" fontId="79" fillId="7" borderId="157" xfId="1" applyNumberFormat="1" applyFont="1" applyFill="1" applyBorder="1"/>
    <xf numFmtId="177" fontId="79" fillId="7" borderId="149" xfId="1" applyNumberFormat="1" applyFont="1" applyFill="1" applyBorder="1"/>
    <xf numFmtId="177" fontId="79" fillId="7" borderId="149" xfId="0" applyNumberFormat="1" applyFont="1" applyFill="1" applyBorder="1" applyAlignment="1">
      <alignment vertical="top"/>
    </xf>
    <xf numFmtId="177" fontId="79" fillId="7" borderId="45" xfId="1" applyNumberFormat="1" applyFont="1" applyFill="1" applyBorder="1"/>
    <xf numFmtId="177" fontId="79" fillId="7" borderId="58" xfId="1" applyNumberFormat="1" applyFont="1" applyFill="1" applyBorder="1"/>
    <xf numFmtId="177" fontId="349" fillId="7" borderId="45" xfId="1" applyNumberFormat="1" applyFont="1" applyFill="1" applyBorder="1"/>
    <xf numFmtId="177" fontId="349" fillId="7" borderId="58" xfId="1" applyNumberFormat="1" applyFont="1" applyFill="1" applyBorder="1"/>
    <xf numFmtId="177" fontId="349" fillId="7" borderId="90" xfId="1" applyNumberFormat="1" applyFont="1" applyFill="1" applyBorder="1"/>
    <xf numFmtId="177" fontId="349" fillId="7" borderId="92" xfId="1" applyNumberFormat="1" applyFont="1" applyFill="1" applyBorder="1"/>
    <xf numFmtId="177" fontId="102" fillId="7" borderId="96" xfId="0" applyNumberFormat="1" applyFont="1" applyFill="1" applyBorder="1" applyAlignment="1">
      <alignment vertical="top"/>
    </xf>
    <xf numFmtId="177" fontId="79" fillId="7" borderId="90" xfId="1" applyNumberFormat="1" applyFont="1" applyFill="1" applyBorder="1"/>
    <xf numFmtId="177" fontId="102" fillId="7" borderId="157" xfId="0" applyNumberFormat="1" applyFont="1" applyFill="1" applyBorder="1" applyAlignment="1">
      <alignment vertical="top" wrapText="1"/>
    </xf>
    <xf numFmtId="177" fontId="102" fillId="7" borderId="90" xfId="0" applyNumberFormat="1" applyFont="1" applyFill="1" applyBorder="1" applyAlignment="1">
      <alignment vertical="top" wrapText="1"/>
    </xf>
    <xf numFmtId="177" fontId="86" fillId="7" borderId="157" xfId="0" applyNumberFormat="1" applyFont="1" applyFill="1" applyBorder="1"/>
    <xf numFmtId="177" fontId="79" fillId="7" borderId="95" xfId="1" applyNumberFormat="1" applyFont="1" applyFill="1" applyBorder="1"/>
    <xf numFmtId="177" fontId="79" fillId="7" borderId="45" xfId="1" applyNumberFormat="1" applyFont="1" applyFill="1" applyBorder="1" applyAlignment="1">
      <alignment vertical="top"/>
    </xf>
    <xf numFmtId="177" fontId="79" fillId="7" borderId="96" xfId="1" applyNumberFormat="1" applyFont="1" applyFill="1" applyBorder="1"/>
    <xf numFmtId="177" fontId="79" fillId="7" borderId="90" xfId="1" applyNumberFormat="1" applyFont="1" applyFill="1" applyBorder="1" applyAlignment="1">
      <alignment vertical="top"/>
    </xf>
    <xf numFmtId="353" fontId="102" fillId="7" borderId="146" xfId="41905" applyNumberFormat="1" applyFont="1" applyFill="1" applyBorder="1" applyAlignment="1">
      <alignment vertical="top"/>
    </xf>
    <xf numFmtId="353" fontId="79" fillId="7" borderId="157" xfId="41905" applyNumberFormat="1" applyFont="1" applyFill="1" applyBorder="1"/>
    <xf numFmtId="353" fontId="79" fillId="7" borderId="149" xfId="41905" applyNumberFormat="1" applyFont="1" applyFill="1" applyBorder="1"/>
    <xf numFmtId="353" fontId="79" fillId="7" borderId="149" xfId="41905" applyNumberFormat="1" applyFont="1" applyFill="1" applyBorder="1" applyAlignment="1">
      <alignment vertical="top"/>
    </xf>
    <xf numFmtId="353" fontId="102" fillId="7" borderId="95" xfId="41905" applyNumberFormat="1" applyFont="1" applyFill="1" applyBorder="1" applyAlignment="1">
      <alignment vertical="top"/>
    </xf>
    <xf numFmtId="353" fontId="79" fillId="7" borderId="45" xfId="41905" applyNumberFormat="1" applyFont="1" applyFill="1" applyBorder="1"/>
    <xf numFmtId="353" fontId="79" fillId="7" borderId="58" xfId="41905" applyNumberFormat="1" applyFont="1" applyFill="1" applyBorder="1"/>
    <xf numFmtId="353" fontId="79" fillId="7" borderId="58" xfId="41905" applyNumberFormat="1" applyFont="1" applyFill="1" applyBorder="1" applyAlignment="1">
      <alignment vertical="top"/>
    </xf>
    <xf numFmtId="353" fontId="296" fillId="7" borderId="95" xfId="41905" applyNumberFormat="1" applyFont="1" applyFill="1" applyBorder="1" applyAlignment="1">
      <alignment vertical="top"/>
    </xf>
    <xf numFmtId="353" fontId="349" fillId="7" borderId="45" xfId="41905" applyNumberFormat="1" applyFont="1" applyFill="1" applyBorder="1"/>
    <xf numFmtId="353" fontId="349" fillId="7" borderId="58" xfId="41905" applyNumberFormat="1" applyFont="1" applyFill="1" applyBorder="1"/>
    <xf numFmtId="353" fontId="349" fillId="7" borderId="58" xfId="41905" applyNumberFormat="1" applyFont="1" applyFill="1" applyBorder="1" applyAlignment="1">
      <alignment vertical="top"/>
    </xf>
    <xf numFmtId="353" fontId="349" fillId="7" borderId="90" xfId="41905" applyNumberFormat="1" applyFont="1" applyFill="1" applyBorder="1"/>
    <xf numFmtId="353" fontId="349" fillId="7" borderId="92" xfId="41905" applyNumberFormat="1" applyFont="1" applyFill="1" applyBorder="1"/>
    <xf numFmtId="353" fontId="102" fillId="7" borderId="114" xfId="41905" applyNumberFormat="1" applyFont="1" applyFill="1" applyBorder="1" applyAlignment="1">
      <alignment vertical="top"/>
    </xf>
    <xf numFmtId="353" fontId="102" fillId="7" borderId="45" xfId="41905" applyNumberFormat="1" applyFont="1" applyFill="1" applyBorder="1" applyAlignment="1">
      <alignment vertical="top"/>
    </xf>
    <xf numFmtId="353" fontId="102" fillId="7" borderId="90" xfId="41905" applyNumberFormat="1" applyFont="1" applyFill="1" applyBorder="1" applyAlignment="1">
      <alignment vertical="top"/>
    </xf>
    <xf numFmtId="353" fontId="102" fillId="7" borderId="103" xfId="41905" applyNumberFormat="1" applyFont="1" applyFill="1" applyBorder="1" applyAlignment="1">
      <alignment vertical="top"/>
    </xf>
    <xf numFmtId="353" fontId="102" fillId="7" borderId="58" xfId="41905" applyNumberFormat="1" applyFont="1" applyFill="1" applyBorder="1" applyAlignment="1">
      <alignment vertical="top"/>
    </xf>
    <xf numFmtId="353" fontId="102" fillId="7" borderId="96" xfId="41905" applyNumberFormat="1" applyFont="1" applyFill="1" applyBorder="1" applyAlignment="1">
      <alignment vertical="top"/>
    </xf>
    <xf numFmtId="353" fontId="79" fillId="7" borderId="90" xfId="41905" applyNumberFormat="1" applyFont="1" applyFill="1" applyBorder="1"/>
    <xf numFmtId="353" fontId="102" fillId="7" borderId="92" xfId="41905" applyNumberFormat="1" applyFont="1" applyFill="1" applyBorder="1" applyAlignment="1">
      <alignment vertical="top"/>
    </xf>
    <xf numFmtId="353" fontId="102" fillId="7" borderId="157" xfId="41905" applyNumberFormat="1" applyFont="1" applyFill="1" applyBorder="1" applyAlignment="1">
      <alignment vertical="top"/>
    </xf>
    <xf numFmtId="353" fontId="79" fillId="7" borderId="45" xfId="41905" applyNumberFormat="1" applyFont="1" applyFill="1" applyBorder="1" applyAlignment="1">
      <alignment vertical="top"/>
    </xf>
    <xf numFmtId="353" fontId="349" fillId="7" borderId="45" xfId="41905" applyNumberFormat="1" applyFont="1" applyFill="1" applyBorder="1" applyAlignment="1">
      <alignment vertical="top"/>
    </xf>
    <xf numFmtId="353" fontId="102" fillId="7" borderId="114" xfId="41905" applyNumberFormat="1" applyFont="1" applyFill="1" applyBorder="1" applyAlignment="1">
      <alignment vertical="top" wrapText="1"/>
    </xf>
    <xf numFmtId="353" fontId="102" fillId="7" borderId="157" xfId="41905" applyNumberFormat="1" applyFont="1" applyFill="1" applyBorder="1" applyAlignment="1">
      <alignment vertical="top" wrapText="1"/>
    </xf>
    <xf numFmtId="353" fontId="102" fillId="7" borderId="90" xfId="41905" applyNumberFormat="1" applyFont="1" applyFill="1" applyBorder="1" applyAlignment="1">
      <alignment vertical="top" wrapText="1"/>
    </xf>
    <xf numFmtId="353" fontId="86" fillId="7" borderId="157" xfId="41905" applyNumberFormat="1" applyFont="1" applyFill="1" applyBorder="1"/>
    <xf numFmtId="353" fontId="102" fillId="7" borderId="145" xfId="41905" applyNumberFormat="1" applyFont="1" applyFill="1" applyBorder="1"/>
    <xf numFmtId="353" fontId="86" fillId="7" borderId="145" xfId="41905" applyNumberFormat="1" applyFont="1" applyFill="1" applyBorder="1"/>
    <xf numFmtId="353" fontId="102" fillId="7" borderId="159" xfId="41905" applyNumberFormat="1" applyFont="1" applyFill="1" applyBorder="1"/>
    <xf numFmtId="353" fontId="79" fillId="7" borderId="95" xfId="41905" applyNumberFormat="1" applyFont="1" applyFill="1" applyBorder="1"/>
    <xf numFmtId="353" fontId="79" fillId="7" borderId="96" xfId="41905" applyNumberFormat="1" applyFont="1" applyFill="1" applyBorder="1"/>
    <xf numFmtId="353" fontId="79" fillId="7" borderId="90" xfId="41905" applyNumberFormat="1" applyFont="1" applyFill="1" applyBorder="1" applyAlignment="1">
      <alignment vertical="top"/>
    </xf>
    <xf numFmtId="353" fontId="102" fillId="7" borderId="105" xfId="41905" applyNumberFormat="1" applyFont="1" applyFill="1" applyBorder="1"/>
    <xf numFmtId="353" fontId="102" fillId="7" borderId="90" xfId="41905" applyNumberFormat="1" applyFont="1" applyFill="1" applyBorder="1"/>
    <xf numFmtId="353" fontId="86" fillId="7" borderId="114" xfId="41905" applyNumberFormat="1" applyFont="1" applyFill="1" applyBorder="1"/>
    <xf numFmtId="353" fontId="102" fillId="7" borderId="114" xfId="41905" applyNumberFormat="1" applyFont="1" applyFill="1" applyBorder="1"/>
    <xf numFmtId="285" fontId="79" fillId="0" borderId="0" xfId="0" applyNumberFormat="1" applyFont="1"/>
    <xf numFmtId="348" fontId="129" fillId="53" borderId="105" xfId="0" applyNumberFormat="1" applyFont="1" applyFill="1" applyBorder="1" applyAlignment="1">
      <alignment horizontal="right" vertical="center"/>
    </xf>
    <xf numFmtId="348" fontId="129" fillId="53" borderId="114" xfId="0" applyNumberFormat="1" applyFont="1" applyFill="1" applyBorder="1" applyAlignment="1">
      <alignment horizontal="right" vertical="center"/>
    </xf>
    <xf numFmtId="348" fontId="299" fillId="53" borderId="114" xfId="0" applyNumberFormat="1" applyFont="1" applyFill="1" applyBorder="1" applyAlignment="1">
      <alignment horizontal="right" vertical="center"/>
    </xf>
    <xf numFmtId="348" fontId="129" fillId="53" borderId="90" xfId="0" applyNumberFormat="1" applyFont="1" applyFill="1" applyBorder="1" applyAlignment="1">
      <alignment horizontal="right" vertical="center"/>
    </xf>
    <xf numFmtId="348" fontId="299" fillId="53" borderId="90" xfId="0" applyNumberFormat="1" applyFont="1" applyFill="1" applyBorder="1" applyAlignment="1">
      <alignment horizontal="right" vertical="center"/>
    </xf>
    <xf numFmtId="348" fontId="304" fillId="53" borderId="105" xfId="17222" applyNumberFormat="1" applyFont="1" applyFill="1" applyBorder="1" applyAlignment="1">
      <alignment horizontal="right" vertical="center"/>
    </xf>
    <xf numFmtId="348" fontId="304" fillId="53" borderId="114" xfId="17222" applyNumberFormat="1" applyFont="1" applyFill="1" applyBorder="1" applyAlignment="1">
      <alignment horizontal="right" vertical="center"/>
    </xf>
    <xf numFmtId="348" fontId="300" fillId="53" borderId="114" xfId="0" applyNumberFormat="1" applyFont="1" applyFill="1" applyBorder="1" applyAlignment="1">
      <alignment horizontal="right" vertical="center"/>
    </xf>
    <xf numFmtId="348" fontId="129" fillId="53" borderId="126" xfId="0" applyNumberFormat="1" applyFont="1" applyFill="1" applyBorder="1" applyAlignment="1">
      <alignment horizontal="right" vertical="center"/>
    </xf>
    <xf numFmtId="348" fontId="299" fillId="53" borderId="126" xfId="0" applyNumberFormat="1" applyFont="1" applyFill="1" applyBorder="1" applyAlignment="1">
      <alignment horizontal="right" vertical="center"/>
    </xf>
    <xf numFmtId="348" fontId="129" fillId="53" borderId="92" xfId="0" applyNumberFormat="1" applyFont="1" applyFill="1" applyBorder="1" applyAlignment="1">
      <alignment horizontal="right" vertical="center"/>
    </xf>
    <xf numFmtId="353" fontId="129" fillId="53" borderId="105" xfId="17235" applyNumberFormat="1" applyFont="1" applyFill="1" applyBorder="1" applyAlignment="1">
      <alignment horizontal="right" vertical="center"/>
    </xf>
    <xf numFmtId="353" fontId="129" fillId="53" borderId="114" xfId="17235" applyNumberFormat="1" applyFont="1" applyFill="1" applyBorder="1" applyAlignment="1">
      <alignment horizontal="right" vertical="center"/>
    </xf>
    <xf numFmtId="353" fontId="299" fillId="53" borderId="114" xfId="17235" applyNumberFormat="1" applyFont="1" applyFill="1" applyBorder="1" applyAlignment="1">
      <alignment horizontal="right" vertical="center"/>
    </xf>
    <xf numFmtId="353" fontId="129" fillId="53" borderId="90" xfId="17235" applyNumberFormat="1" applyFont="1" applyFill="1" applyBorder="1" applyAlignment="1">
      <alignment horizontal="right" vertical="center"/>
    </xf>
    <xf numFmtId="353" fontId="299" fillId="53" borderId="90" xfId="17235" applyNumberFormat="1" applyFont="1" applyFill="1" applyBorder="1" applyAlignment="1">
      <alignment horizontal="right" vertical="center"/>
    </xf>
    <xf numFmtId="353" fontId="304" fillId="53" borderId="105" xfId="17235" applyNumberFormat="1" applyFont="1" applyFill="1" applyBorder="1" applyAlignment="1">
      <alignment horizontal="right" vertical="center"/>
    </xf>
    <xf numFmtId="353" fontId="304" fillId="53" borderId="114" xfId="17235" applyNumberFormat="1" applyFont="1" applyFill="1" applyBorder="1" applyAlignment="1">
      <alignment horizontal="right" vertical="center"/>
    </xf>
    <xf numFmtId="353" fontId="300" fillId="53" borderId="114" xfId="17235" applyNumberFormat="1" applyFont="1" applyFill="1" applyBorder="1" applyAlignment="1">
      <alignment horizontal="right" vertical="center"/>
    </xf>
    <xf numFmtId="353" fontId="129" fillId="53" borderId="126" xfId="17235" applyNumberFormat="1" applyFont="1" applyFill="1" applyBorder="1" applyAlignment="1">
      <alignment horizontal="right" vertical="center"/>
    </xf>
    <xf numFmtId="353" fontId="299" fillId="53" borderId="126" xfId="17235" applyNumberFormat="1" applyFont="1" applyFill="1" applyBorder="1" applyAlignment="1">
      <alignment horizontal="right" vertical="center"/>
    </xf>
    <xf numFmtId="353" fontId="129" fillId="53" borderId="92" xfId="17235" applyNumberFormat="1" applyFont="1" applyFill="1" applyBorder="1" applyAlignment="1">
      <alignment horizontal="right" vertical="center"/>
    </xf>
    <xf numFmtId="222" fontId="102" fillId="53" borderId="114" xfId="0" applyNumberFormat="1" applyFont="1" applyFill="1" applyBorder="1" applyAlignment="1">
      <alignment vertical="top"/>
    </xf>
    <xf numFmtId="222" fontId="79" fillId="53" borderId="114" xfId="0" applyNumberFormat="1" applyFont="1" applyFill="1" applyBorder="1" applyAlignment="1">
      <alignment vertical="top"/>
    </xf>
    <xf numFmtId="222" fontId="102" fillId="53" borderId="114" xfId="0" applyNumberFormat="1" applyFont="1" applyFill="1" applyBorder="1" applyAlignment="1">
      <alignment horizontal="right"/>
    </xf>
    <xf numFmtId="222" fontId="299" fillId="53" borderId="114" xfId="0" applyNumberFormat="1" applyFont="1" applyFill="1" applyBorder="1" applyAlignment="1">
      <alignment horizontal="right" vertical="center"/>
    </xf>
    <xf numFmtId="222" fontId="129" fillId="53" borderId="114" xfId="0" applyNumberFormat="1" applyFont="1" applyFill="1" applyBorder="1" applyAlignment="1">
      <alignment horizontal="right" vertical="center"/>
    </xf>
    <xf numFmtId="222" fontId="299" fillId="53" borderId="90" xfId="0" applyNumberFormat="1" applyFont="1" applyFill="1" applyBorder="1" applyAlignment="1">
      <alignment horizontal="right" vertical="center"/>
    </xf>
    <xf numFmtId="222" fontId="129" fillId="53" borderId="90" xfId="0" applyNumberFormat="1" applyFont="1" applyFill="1" applyBorder="1" applyAlignment="1">
      <alignment horizontal="right" vertical="center"/>
    </xf>
    <xf numFmtId="222" fontId="300" fillId="53" borderId="114" xfId="17222" applyNumberFormat="1" applyFont="1" applyFill="1" applyBorder="1" applyAlignment="1">
      <alignment horizontal="right" vertical="center"/>
    </xf>
    <xf numFmtId="222" fontId="304" fillId="53" borderId="114" xfId="17222" applyNumberFormat="1" applyFont="1" applyFill="1" applyBorder="1" applyAlignment="1">
      <alignment horizontal="right" vertical="center"/>
    </xf>
    <xf numFmtId="222" fontId="300" fillId="53" borderId="114" xfId="0" applyNumberFormat="1" applyFont="1" applyFill="1" applyBorder="1" applyAlignment="1">
      <alignment horizontal="right" vertical="center"/>
    </xf>
    <xf numFmtId="222" fontId="299" fillId="53" borderId="126" xfId="0" applyNumberFormat="1" applyFont="1" applyFill="1" applyBorder="1" applyAlignment="1">
      <alignment horizontal="right" vertical="center"/>
    </xf>
    <xf numFmtId="222" fontId="129" fillId="53" borderId="126" xfId="0" applyNumberFormat="1" applyFont="1" applyFill="1" applyBorder="1" applyAlignment="1">
      <alignment horizontal="right" vertical="center"/>
    </xf>
    <xf numFmtId="182" fontId="299" fillId="53" borderId="114" xfId="41905" applyNumberFormat="1" applyFont="1" applyFill="1" applyBorder="1" applyAlignment="1">
      <alignment horizontal="right" vertical="center"/>
    </xf>
    <xf numFmtId="0" fontId="86" fillId="7" borderId="193" xfId="0" applyFont="1" applyFill="1" applyBorder="1" applyAlignment="1">
      <alignment horizontal="center"/>
    </xf>
    <xf numFmtId="0" fontId="86" fillId="7" borderId="192" xfId="0" applyFont="1" applyFill="1" applyBorder="1" applyAlignment="1">
      <alignment horizontal="center"/>
    </xf>
    <xf numFmtId="363" fontId="299" fillId="53" borderId="114" xfId="0" applyNumberFormat="1" applyFont="1" applyFill="1" applyBorder="1" applyAlignment="1">
      <alignment horizontal="right" vertical="center"/>
    </xf>
    <xf numFmtId="0" fontId="307" fillId="0" borderId="171" xfId="0" applyFont="1" applyFill="1" applyBorder="1" applyAlignment="1">
      <alignment vertical="top" wrapText="1"/>
    </xf>
    <xf numFmtId="169" fontId="307" fillId="7" borderId="171" xfId="0" applyNumberFormat="1" applyFont="1" applyFill="1" applyBorder="1" applyAlignment="1">
      <alignment vertical="top" wrapText="1"/>
    </xf>
    <xf numFmtId="177" fontId="306" fillId="0" borderId="45" xfId="0" applyNumberFormat="1" applyFont="1" applyFill="1" applyBorder="1" applyAlignment="1">
      <alignment vertical="top"/>
    </xf>
    <xf numFmtId="169" fontId="307" fillId="7" borderId="192" xfId="0" applyNumberFormat="1" applyFont="1" applyFill="1" applyBorder="1" applyAlignment="1">
      <alignment vertical="top" wrapText="1"/>
    </xf>
    <xf numFmtId="177" fontId="306" fillId="0" borderId="0" xfId="0" applyNumberFormat="1" applyFont="1"/>
    <xf numFmtId="182" fontId="307" fillId="7" borderId="95" xfId="41905" applyNumberFormat="1" applyFont="1" applyFill="1" applyBorder="1" applyAlignment="1">
      <alignment vertical="top"/>
    </xf>
    <xf numFmtId="182" fontId="307" fillId="7" borderId="90" xfId="41905" applyNumberFormat="1" applyFont="1" applyFill="1" applyBorder="1" applyAlignment="1">
      <alignment vertical="top" wrapText="1"/>
    </xf>
    <xf numFmtId="182" fontId="307" fillId="7" borderId="45" xfId="41905" applyNumberFormat="1" applyFont="1" applyFill="1" applyBorder="1" applyAlignment="1">
      <alignment vertical="top"/>
    </xf>
    <xf numFmtId="177" fontId="307" fillId="7" borderId="95" xfId="17207" applyNumberFormat="1" applyFont="1" applyFill="1" applyBorder="1" applyAlignment="1">
      <alignment vertical="top"/>
    </xf>
    <xf numFmtId="177" fontId="306" fillId="7" borderId="45" xfId="1" applyNumberFormat="1" applyFont="1" applyFill="1" applyBorder="1"/>
    <xf numFmtId="177" fontId="306" fillId="7" borderId="45" xfId="17207" applyNumberFormat="1" applyFont="1" applyFill="1" applyBorder="1" applyAlignment="1">
      <alignment vertical="top"/>
    </xf>
    <xf numFmtId="353" fontId="307" fillId="7" borderId="95" xfId="41905" applyNumberFormat="1" applyFont="1" applyFill="1" applyBorder="1" applyAlignment="1">
      <alignment vertical="top"/>
    </xf>
    <xf numFmtId="353" fontId="306" fillId="7" borderId="45" xfId="41905" applyNumberFormat="1" applyFont="1" applyFill="1" applyBorder="1"/>
    <xf numFmtId="353" fontId="306" fillId="7" borderId="45" xfId="41905" applyNumberFormat="1" applyFont="1" applyFill="1" applyBorder="1" applyAlignment="1">
      <alignment vertical="top"/>
    </xf>
    <xf numFmtId="0" fontId="102" fillId="0" borderId="189" xfId="2292" applyFont="1" applyBorder="1" applyAlignment="1">
      <alignment horizontal="center" vertical="top" wrapText="1"/>
    </xf>
    <xf numFmtId="0" fontId="102" fillId="0" borderId="187" xfId="2292" applyFont="1" applyBorder="1" applyAlignment="1">
      <alignment horizontal="center" vertical="top" wrapText="1"/>
    </xf>
    <xf numFmtId="0" fontId="102" fillId="0" borderId="184" xfId="314" applyFont="1" applyBorder="1"/>
    <xf numFmtId="177" fontId="102" fillId="54" borderId="189" xfId="705" applyNumberFormat="1" applyFont="1" applyFill="1" applyBorder="1" applyAlignment="1">
      <alignment horizontal="right" vertical="top"/>
    </xf>
    <xf numFmtId="0" fontId="79" fillId="0" borderId="189" xfId="2292" applyFont="1" applyBorder="1"/>
    <xf numFmtId="177" fontId="79" fillId="54" borderId="189" xfId="705" applyNumberFormat="1" applyFont="1" applyFill="1" applyBorder="1" applyAlignment="1">
      <alignment horizontal="right" vertical="top"/>
    </xf>
    <xf numFmtId="0" fontId="79" fillId="0" borderId="189" xfId="21" applyFont="1" applyBorder="1"/>
    <xf numFmtId="0" fontId="102" fillId="0" borderId="189" xfId="21" applyFont="1" applyBorder="1"/>
    <xf numFmtId="177" fontId="102" fillId="54" borderId="189" xfId="41967" applyNumberFormat="1" applyFont="1" applyFill="1" applyBorder="1" applyAlignment="1">
      <alignment horizontal="right" vertical="top"/>
    </xf>
    <xf numFmtId="177" fontId="102" fillId="7" borderId="184" xfId="41967" applyNumberFormat="1" applyFont="1" applyFill="1" applyBorder="1" applyAlignment="1">
      <alignment horizontal="right" vertical="top"/>
    </xf>
    <xf numFmtId="0" fontId="102" fillId="0" borderId="189" xfId="314" applyFont="1" applyBorder="1"/>
    <xf numFmtId="177" fontId="102" fillId="54" borderId="184" xfId="41967" applyNumberFormat="1" applyFont="1" applyFill="1" applyBorder="1" applyAlignment="1">
      <alignment horizontal="right" vertical="top"/>
    </xf>
    <xf numFmtId="177" fontId="79" fillId="7" borderId="184" xfId="314" applyNumberFormat="1" applyFont="1" applyFill="1" applyBorder="1"/>
    <xf numFmtId="177" fontId="79" fillId="5" borderId="184" xfId="41967" applyNumberFormat="1" applyFont="1" applyFill="1" applyBorder="1"/>
    <xf numFmtId="177" fontId="102" fillId="7" borderId="184" xfId="314" applyNumberFormat="1" applyFont="1" applyFill="1" applyBorder="1"/>
    <xf numFmtId="0" fontId="102" fillId="2" borderId="189" xfId="211" applyFont="1" applyFill="1" applyBorder="1" applyAlignment="1">
      <alignment horizontal="center" vertical="center" wrapText="1"/>
    </xf>
    <xf numFmtId="2" fontId="79" fillId="2" borderId="189" xfId="211" applyNumberFormat="1" applyFont="1" applyFill="1" applyBorder="1" applyAlignment="1">
      <alignment horizontal="right"/>
    </xf>
    <xf numFmtId="174" fontId="79" fillId="2" borderId="189" xfId="211" applyNumberFormat="1" applyFont="1" applyFill="1" applyBorder="1" applyAlignment="1">
      <alignment horizontal="right"/>
    </xf>
    <xf numFmtId="171" fontId="79" fillId="2" borderId="189" xfId="211" applyNumberFormat="1" applyFont="1" applyFill="1" applyBorder="1" applyAlignment="1">
      <alignment horizontal="right"/>
    </xf>
    <xf numFmtId="212" fontId="102" fillId="7" borderId="189" xfId="0" applyNumberFormat="1" applyFont="1" applyFill="1" applyBorder="1" applyAlignment="1">
      <alignment vertical="top"/>
    </xf>
    <xf numFmtId="0" fontId="79" fillId="13" borderId="175" xfId="3191" applyFont="1" applyFill="1" applyBorder="1" applyAlignment="1">
      <alignment horizontal="center" vertical="center" wrapText="1"/>
    </xf>
    <xf numFmtId="0" fontId="329" fillId="0" borderId="189" xfId="41911" applyFont="1" applyBorder="1" applyAlignment="1">
      <alignment horizontal="left" vertical="top" wrapText="1"/>
    </xf>
    <xf numFmtId="0" fontId="328" fillId="0" borderId="189" xfId="41911" quotePrefix="1" applyBorder="1" applyAlignment="1">
      <alignment horizontal="left" vertical="top" wrapText="1"/>
    </xf>
    <xf numFmtId="0" fontId="68" fillId="9" borderId="0" xfId="3191" applyFill="1" applyBorder="1"/>
    <xf numFmtId="355" fontId="82" fillId="0" borderId="0" xfId="3836" applyNumberFormat="1" applyFont="1" applyAlignment="1"/>
    <xf numFmtId="169" fontId="79" fillId="14" borderId="189" xfId="8" applyNumberFormat="1" applyFont="1" applyFill="1" applyBorder="1"/>
    <xf numFmtId="1" fontId="79" fillId="5" borderId="189" xfId="237" applyNumberFormat="1" applyFont="1" applyFill="1" applyBorder="1" applyAlignment="1">
      <alignment horizontal="right"/>
    </xf>
    <xf numFmtId="3" fontId="79" fillId="5" borderId="189" xfId="3191" applyNumberFormat="1" applyFont="1" applyFill="1" applyBorder="1" applyAlignment="1">
      <alignment horizontal="right"/>
    </xf>
    <xf numFmtId="0" fontId="79" fillId="5" borderId="189" xfId="41901" applyFont="1" applyFill="1" applyBorder="1" applyAlignment="1" applyProtection="1">
      <protection locked="0"/>
    </xf>
    <xf numFmtId="0" fontId="79" fillId="5" borderId="189" xfId="41901" applyNumberFormat="1" applyFont="1" applyFill="1" applyBorder="1" applyProtection="1">
      <protection locked="0"/>
    </xf>
    <xf numFmtId="0" fontId="79" fillId="5" borderId="189" xfId="41901" applyFont="1" applyFill="1" applyBorder="1" applyProtection="1">
      <protection locked="0"/>
    </xf>
    <xf numFmtId="22" fontId="79" fillId="5" borderId="189" xfId="41901" applyNumberFormat="1" applyFont="1" applyFill="1" applyBorder="1" applyAlignment="1" applyProtection="1">
      <alignment horizontal="left"/>
      <protection locked="0"/>
    </xf>
    <xf numFmtId="285" fontId="79" fillId="14" borderId="189" xfId="8" applyNumberFormat="1" applyFont="1" applyFill="1" applyBorder="1"/>
    <xf numFmtId="285" fontId="299" fillId="53" borderId="189" xfId="0" applyNumberFormat="1" applyFont="1" applyFill="1" applyBorder="1" applyAlignment="1">
      <alignment horizontal="right" vertical="center"/>
    </xf>
    <xf numFmtId="9" fontId="0" fillId="0" borderId="0" xfId="41905" applyFont="1"/>
    <xf numFmtId="10" fontId="0" fillId="0" borderId="0" xfId="41905" applyNumberFormat="1" applyFont="1"/>
    <xf numFmtId="182" fontId="79" fillId="0" borderId="0" xfId="41905" applyNumberFormat="1" applyFont="1"/>
    <xf numFmtId="0" fontId="82" fillId="8" borderId="0" xfId="211" applyFont="1" applyFill="1" applyBorder="1" applyAlignment="1">
      <alignment horizontal="center"/>
    </xf>
    <xf numFmtId="0" fontId="17" fillId="0" borderId="0" xfId="41969" applyFont="1"/>
    <xf numFmtId="0" fontId="17" fillId="0" borderId="0" xfId="41969" applyFont="1" applyFill="1"/>
    <xf numFmtId="0" fontId="17" fillId="0" borderId="0" xfId="41969" applyFont="1" applyAlignment="1">
      <alignment horizontal="center"/>
    </xf>
    <xf numFmtId="171" fontId="79" fillId="0" borderId="0" xfId="8" applyNumberFormat="1" applyFont="1" applyFill="1" applyBorder="1" applyAlignment="1">
      <alignment horizontal="left" vertical="top" wrapText="1"/>
    </xf>
    <xf numFmtId="362" fontId="79" fillId="0" borderId="0" xfId="8" applyNumberFormat="1" applyFont="1" applyFill="1" applyBorder="1" applyAlignment="1">
      <alignment horizontal="left" vertical="top" wrapText="1"/>
    </xf>
    <xf numFmtId="0" fontId="298" fillId="0" borderId="183" xfId="3" applyFont="1" applyFill="1" applyBorder="1" applyAlignment="1">
      <alignment horizontal="right" wrapText="1"/>
    </xf>
    <xf numFmtId="0" fontId="79" fillId="13" borderId="189" xfId="3191" applyFont="1" applyFill="1" applyBorder="1" applyAlignment="1">
      <alignment horizontal="left" wrapText="1"/>
    </xf>
    <xf numFmtId="0" fontId="102" fillId="13" borderId="189" xfId="3191" applyFont="1" applyFill="1" applyBorder="1" applyAlignment="1">
      <alignment horizontal="left" wrapText="1"/>
    </xf>
    <xf numFmtId="2" fontId="86" fillId="0" borderId="189" xfId="41969" applyNumberFormat="1" applyFont="1" applyFill="1" applyBorder="1"/>
    <xf numFmtId="169" fontId="373" fillId="53" borderId="189" xfId="8" applyNumberFormat="1" applyFont="1" applyFill="1" applyBorder="1"/>
    <xf numFmtId="9" fontId="373" fillId="53" borderId="189" xfId="5441" applyFont="1" applyFill="1" applyBorder="1"/>
    <xf numFmtId="0" fontId="86" fillId="0" borderId="186" xfId="41969" applyFont="1" applyBorder="1" applyAlignment="1">
      <alignment wrapText="1"/>
    </xf>
    <xf numFmtId="0" fontId="86" fillId="0" borderId="185" xfId="41969" applyFont="1" applyBorder="1" applyAlignment="1">
      <alignment wrapText="1"/>
    </xf>
    <xf numFmtId="9" fontId="102" fillId="0" borderId="189" xfId="5441" applyFont="1" applyBorder="1" applyAlignment="1">
      <alignment horizontal="center" vertical="top"/>
    </xf>
    <xf numFmtId="165" fontId="298" fillId="0" borderId="0" xfId="41969" applyNumberFormat="1" applyFont="1" applyBorder="1" applyAlignment="1">
      <alignment horizontal="center" vertical="top"/>
    </xf>
    <xf numFmtId="0" fontId="86" fillId="0" borderId="189" xfId="41970" applyFont="1" applyBorder="1" applyAlignment="1">
      <alignment horizontal="center"/>
    </xf>
    <xf numFmtId="0" fontId="336" fillId="0" borderId="189" xfId="41970" applyFont="1" applyBorder="1"/>
    <xf numFmtId="0" fontId="336" fillId="0" borderId="189" xfId="41970" applyFont="1" applyFill="1" applyBorder="1"/>
    <xf numFmtId="0" fontId="0" fillId="0" borderId="189" xfId="0" applyBorder="1" applyAlignment="1">
      <alignment horizontal="center"/>
    </xf>
    <xf numFmtId="0" fontId="100" fillId="0" borderId="0" xfId="41973" applyFont="1" applyFill="1" applyBorder="1" applyAlignment="1">
      <alignment horizontal="center" vertical="top" wrapText="1"/>
    </xf>
    <xf numFmtId="0" fontId="125" fillId="0" borderId="0" xfId="41973" applyFont="1" applyFill="1" applyBorder="1" applyAlignment="1">
      <alignment horizontal="center" vertical="center"/>
    </xf>
    <xf numFmtId="2" fontId="82" fillId="0" borderId="0" xfId="3836" applyNumberFormat="1" applyFont="1" applyAlignment="1"/>
    <xf numFmtId="0" fontId="17" fillId="0" borderId="0" xfId="41968" applyFont="1"/>
    <xf numFmtId="241" fontId="102" fillId="7" borderId="42" xfId="208" applyNumberFormat="1" applyFont="1" applyFill="1" applyBorder="1"/>
    <xf numFmtId="241" fontId="102" fillId="7" borderId="43" xfId="208" applyNumberFormat="1" applyFont="1" applyFill="1" applyBorder="1"/>
    <xf numFmtId="0" fontId="377" fillId="0" borderId="0" xfId="0" applyFont="1"/>
    <xf numFmtId="0" fontId="124" fillId="0" borderId="0" xfId="13" applyFont="1" applyProtection="1"/>
    <xf numFmtId="0" fontId="102" fillId="0" borderId="189" xfId="13" applyFont="1" applyBorder="1" applyAlignment="1" applyProtection="1">
      <alignment horizontal="center" vertical="center" wrapText="1"/>
    </xf>
    <xf numFmtId="0" fontId="90" fillId="0" borderId="0" xfId="13" applyFont="1" applyProtection="1"/>
    <xf numFmtId="354" fontId="90" fillId="0" borderId="0" xfId="13" applyNumberFormat="1" applyFont="1" applyProtection="1"/>
    <xf numFmtId="171" fontId="82" fillId="0" borderId="189" xfId="13" applyNumberFormat="1" applyFont="1" applyFill="1" applyBorder="1" applyAlignment="1" applyProtection="1">
      <alignment horizontal="center" vertical="center"/>
      <protection locked="0"/>
    </xf>
    <xf numFmtId="186" fontId="79" fillId="7" borderId="189" xfId="330" applyNumberFormat="1" applyFont="1" applyFill="1" applyBorder="1" applyAlignment="1" applyProtection="1">
      <alignment horizontal="center" vertical="center"/>
    </xf>
    <xf numFmtId="164" fontId="367" fillId="0" borderId="0" xfId="1" applyFont="1" applyAlignment="1">
      <alignment vertical="center"/>
    </xf>
    <xf numFmtId="358" fontId="367" fillId="0" borderId="0" xfId="1" applyNumberFormat="1" applyFont="1" applyAlignment="1">
      <alignment vertical="center"/>
    </xf>
    <xf numFmtId="358" fontId="367" fillId="0" borderId="0" xfId="986" applyNumberFormat="1" applyFont="1" applyAlignment="1">
      <alignment vertical="center"/>
    </xf>
    <xf numFmtId="164" fontId="367" fillId="0" borderId="0" xfId="986" applyNumberFormat="1" applyFont="1" applyAlignment="1">
      <alignment vertical="center"/>
    </xf>
    <xf numFmtId="0" fontId="102" fillId="55" borderId="189" xfId="15743" applyFont="1" applyFill="1" applyBorder="1" applyAlignment="1">
      <alignment horizontal="center" vertical="center" textRotation="90" wrapText="1"/>
    </xf>
    <xf numFmtId="0" fontId="86" fillId="10" borderId="189" xfId="15743" applyFont="1" applyFill="1" applyBorder="1" applyAlignment="1">
      <alignment vertical="center" wrapText="1"/>
    </xf>
    <xf numFmtId="0" fontId="68" fillId="0" borderId="189" xfId="3191" applyBorder="1"/>
    <xf numFmtId="186" fontId="79" fillId="7" borderId="170" xfId="330" applyNumberFormat="1" applyFont="1" applyFill="1" applyBorder="1" applyAlignment="1" applyProtection="1">
      <alignment horizontal="center" vertical="center"/>
    </xf>
    <xf numFmtId="0" fontId="82" fillId="5" borderId="189" xfId="13" applyFont="1" applyFill="1" applyBorder="1" applyAlignment="1" applyProtection="1">
      <alignment horizontal="center" vertical="center" wrapText="1"/>
      <protection locked="0"/>
    </xf>
    <xf numFmtId="174" fontId="338" fillId="0" borderId="0" xfId="17227" applyNumberFormat="1" applyFont="1" applyBorder="1" applyAlignment="1">
      <alignment horizontal="center" vertical="center"/>
    </xf>
    <xf numFmtId="178" fontId="87" fillId="5" borderId="189" xfId="15701" applyNumberFormat="1" applyFont="1" applyFill="1" applyBorder="1" applyAlignment="1" applyProtection="1">
      <alignment horizontal="center"/>
      <protection locked="0" hidden="1"/>
    </xf>
    <xf numFmtId="0" fontId="75" fillId="0" borderId="0" xfId="15701" applyFont="1" applyBorder="1" applyProtection="1">
      <protection hidden="1"/>
    </xf>
    <xf numFmtId="174" fontId="87" fillId="0" borderId="0" xfId="15701" applyNumberFormat="1" applyFont="1" applyFill="1" applyBorder="1" applyAlignment="1" applyProtection="1">
      <alignment horizontal="center"/>
      <protection locked="0" hidden="1"/>
    </xf>
    <xf numFmtId="171" fontId="87" fillId="0" borderId="0" xfId="15701" applyNumberFormat="1" applyFont="1" applyFill="1" applyBorder="1" applyAlignment="1" applyProtection="1">
      <alignment horizontal="center"/>
      <protection locked="0" hidden="1"/>
    </xf>
    <xf numFmtId="178" fontId="87" fillId="0" borderId="0" xfId="15701" applyNumberFormat="1" applyFont="1" applyFill="1" applyBorder="1" applyAlignment="1" applyProtection="1">
      <alignment horizontal="center"/>
      <protection locked="0" hidden="1"/>
    </xf>
    <xf numFmtId="0" fontId="332" fillId="0" borderId="0" xfId="41950" applyFill="1" applyAlignment="1" applyProtection="1"/>
    <xf numFmtId="3" fontId="79" fillId="0" borderId="0" xfId="3191" applyNumberFormat="1" applyFont="1"/>
    <xf numFmtId="0" fontId="79" fillId="0" borderId="189" xfId="3191" applyFont="1" applyFill="1" applyBorder="1"/>
    <xf numFmtId="0" fontId="298" fillId="14" borderId="189" xfId="3191" quotePrefix="1" applyFont="1" applyFill="1" applyBorder="1" applyAlignment="1">
      <alignment wrapText="1"/>
    </xf>
    <xf numFmtId="9" fontId="79" fillId="5" borderId="189" xfId="314" applyNumberFormat="1" applyFont="1" applyFill="1" applyBorder="1" applyAlignment="1">
      <alignment horizontal="right"/>
    </xf>
    <xf numFmtId="169" fontId="79" fillId="14" borderId="171" xfId="8" applyNumberFormat="1" applyFont="1" applyFill="1" applyBorder="1"/>
    <xf numFmtId="169" fontId="79" fillId="14" borderId="192" xfId="8" applyNumberFormat="1" applyFont="1" applyFill="1" applyBorder="1"/>
    <xf numFmtId="285" fontId="129" fillId="0" borderId="171" xfId="7" applyNumberFormat="1" applyFont="1" applyFill="1" applyBorder="1" applyAlignment="1">
      <alignment horizontal="right" vertical="center"/>
    </xf>
    <xf numFmtId="285" fontId="129" fillId="0" borderId="90" xfId="7" applyNumberFormat="1" applyFont="1" applyFill="1" applyBorder="1" applyAlignment="1">
      <alignment horizontal="right" vertical="center"/>
    </xf>
    <xf numFmtId="186" fontId="82" fillId="0" borderId="172" xfId="3191" applyNumberFormat="1" applyFont="1" applyFill="1" applyBorder="1" applyAlignment="1"/>
    <xf numFmtId="0" fontId="82" fillId="0" borderId="0" xfId="208" applyFont="1" applyAlignment="1">
      <alignment vertical="top" wrapText="1"/>
    </xf>
    <xf numFmtId="192" fontId="79" fillId="0" borderId="0" xfId="15542" applyNumberFormat="1" applyFont="1" applyFill="1" applyBorder="1"/>
    <xf numFmtId="328" fontId="79" fillId="0" borderId="0" xfId="15542" applyNumberFormat="1" applyFont="1" applyFill="1" applyBorder="1"/>
    <xf numFmtId="164" fontId="82" fillId="0" borderId="0" xfId="15542" applyNumberFormat="1" applyFont="1" applyFill="1" applyBorder="1"/>
    <xf numFmtId="0" fontId="129" fillId="0" borderId="0" xfId="17218" applyFont="1" applyBorder="1"/>
    <xf numFmtId="0" fontId="17" fillId="0" borderId="0" xfId="17218" applyFont="1" applyAlignment="1">
      <alignment horizontal="center"/>
    </xf>
    <xf numFmtId="174" fontId="112" fillId="0" borderId="0" xfId="15743" applyNumberFormat="1" applyAlignment="1">
      <alignment horizontal="center"/>
    </xf>
    <xf numFmtId="0" fontId="70" fillId="0" borderId="189" xfId="41911" applyFont="1" applyBorder="1" applyAlignment="1">
      <alignment horizontal="left" vertical="top" wrapText="1"/>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177" fontId="82" fillId="0" borderId="170" xfId="3191" applyNumberFormat="1" applyFont="1" applyFill="1" applyBorder="1"/>
    <xf numFmtId="0" fontId="82" fillId="5" borderId="33" xfId="208" applyFont="1" applyFill="1" applyBorder="1"/>
    <xf numFmtId="358" fontId="125" fillId="7" borderId="35" xfId="1" applyNumberFormat="1" applyFont="1" applyFill="1" applyBorder="1" applyAlignment="1" applyProtection="1">
      <alignment horizontal="right"/>
    </xf>
    <xf numFmtId="358" fontId="125" fillId="7" borderId="28" xfId="705" applyNumberFormat="1" applyFont="1" applyFill="1" applyBorder="1" applyAlignment="1" applyProtection="1">
      <alignment horizontal="right"/>
    </xf>
    <xf numFmtId="3" fontId="79" fillId="5" borderId="189" xfId="330" applyNumberFormat="1" applyFont="1" applyFill="1" applyBorder="1" applyAlignment="1">
      <alignment horizontal="right"/>
    </xf>
    <xf numFmtId="3" fontId="102" fillId="54" borderId="189" xfId="4" applyNumberFormat="1" applyFont="1" applyFill="1" applyBorder="1" applyAlignment="1" applyProtection="1">
      <alignment horizontal="right"/>
    </xf>
    <xf numFmtId="3" fontId="79" fillId="0" borderId="0" xfId="17227" applyNumberFormat="1" applyFont="1" applyFill="1" applyBorder="1" applyAlignment="1">
      <alignment horizontal="center"/>
    </xf>
    <xf numFmtId="0" fontId="131" fillId="0" borderId="0" xfId="4" applyFont="1" applyFill="1" applyBorder="1" applyAlignment="1" applyProtection="1">
      <alignment horizontal="left"/>
      <protection locked="0"/>
    </xf>
    <xf numFmtId="0" fontId="378" fillId="0" borderId="0" xfId="0" applyFont="1"/>
    <xf numFmtId="169" fontId="102" fillId="7" borderId="189" xfId="0" applyNumberFormat="1" applyFont="1" applyFill="1" applyBorder="1" applyAlignment="1">
      <alignment vertical="top" wrapText="1"/>
    </xf>
    <xf numFmtId="0" fontId="86" fillId="53" borderId="189" xfId="0" applyFont="1" applyFill="1" applyBorder="1" applyAlignment="1">
      <alignment horizontal="center"/>
    </xf>
    <xf numFmtId="285" fontId="299" fillId="9" borderId="194" xfId="0" applyNumberFormat="1" applyFont="1" applyFill="1" applyBorder="1" applyAlignment="1">
      <alignment horizontal="right" vertical="center"/>
    </xf>
    <xf numFmtId="9" fontId="299" fillId="53" borderId="189" xfId="41905" applyFont="1" applyFill="1" applyBorder="1" applyAlignment="1">
      <alignment horizontal="right" vertical="center"/>
    </xf>
    <xf numFmtId="0" fontId="102" fillId="0" borderId="37" xfId="330" applyFont="1" applyBorder="1" applyAlignment="1" applyProtection="1">
      <alignment horizontal="center"/>
    </xf>
    <xf numFmtId="0" fontId="102" fillId="0" borderId="195" xfId="330" applyFont="1" applyBorder="1" applyAlignment="1" applyProtection="1">
      <alignment horizontal="center"/>
    </xf>
    <xf numFmtId="0" fontId="102" fillId="0" borderId="196" xfId="330" applyFont="1" applyBorder="1" applyAlignment="1" applyProtection="1">
      <alignment horizontal="center"/>
    </xf>
    <xf numFmtId="0" fontId="102" fillId="0" borderId="11" xfId="330" applyFont="1" applyBorder="1" applyAlignment="1" applyProtection="1">
      <alignment horizontal="center"/>
    </xf>
    <xf numFmtId="0" fontId="102" fillId="0" borderId="197" xfId="330" applyFont="1" applyBorder="1" applyAlignment="1" applyProtection="1">
      <alignment horizontal="center"/>
    </xf>
    <xf numFmtId="0" fontId="102" fillId="0" borderId="3" xfId="330" applyFont="1" applyBorder="1" applyAlignment="1" applyProtection="1">
      <alignment horizontal="center"/>
    </xf>
    <xf numFmtId="0" fontId="102" fillId="0" borderId="40" xfId="330" applyFont="1" applyBorder="1" applyAlignment="1" applyProtection="1">
      <alignment horizontal="center"/>
    </xf>
    <xf numFmtId="0" fontId="102" fillId="0" borderId="195" xfId="330" applyFont="1" applyFill="1" applyBorder="1" applyAlignment="1" applyProtection="1">
      <alignment horizontal="center"/>
    </xf>
    <xf numFmtId="0" fontId="102" fillId="0" borderId="4" xfId="330" applyFont="1" applyBorder="1" applyAlignment="1" applyProtection="1">
      <alignment horizontal="center"/>
    </xf>
    <xf numFmtId="0" fontId="102" fillId="0" borderId="4" xfId="330" applyFont="1" applyFill="1" applyBorder="1" applyAlignment="1" applyProtection="1">
      <alignment horizontal="center"/>
    </xf>
    <xf numFmtId="0" fontId="102" fillId="0" borderId="11" xfId="208" applyFont="1" applyFill="1" applyBorder="1" applyAlignment="1">
      <alignment horizontal="center" wrapText="1"/>
    </xf>
    <xf numFmtId="0" fontId="102" fillId="0" borderId="195" xfId="208" applyFont="1" applyFill="1" applyBorder="1" applyAlignment="1">
      <alignment horizontal="center" wrapText="1"/>
    </xf>
    <xf numFmtId="177" fontId="102" fillId="7" borderId="163" xfId="3836" applyNumberFormat="1" applyFont="1" applyFill="1" applyBorder="1" applyAlignment="1" applyProtection="1">
      <alignment wrapText="1"/>
      <protection locked="0"/>
    </xf>
    <xf numFmtId="0" fontId="68" fillId="0" borderId="0" xfId="3191" applyFont="1"/>
    <xf numFmtId="177" fontId="79" fillId="0" borderId="0" xfId="3836" applyNumberFormat="1" applyFont="1" applyFill="1" applyBorder="1" applyAlignment="1" applyProtection="1">
      <alignment wrapText="1"/>
      <protection locked="0"/>
    </xf>
    <xf numFmtId="0" fontId="79" fillId="0" borderId="0" xfId="3836" applyFont="1" applyFill="1" applyBorder="1" applyAlignment="1" applyProtection="1">
      <alignment wrapText="1"/>
      <protection locked="0"/>
    </xf>
    <xf numFmtId="0" fontId="334" fillId="0" borderId="0" xfId="3836" applyFont="1" applyFill="1" applyBorder="1" applyAlignment="1" applyProtection="1">
      <alignment wrapText="1"/>
      <protection locked="0"/>
    </xf>
    <xf numFmtId="177" fontId="79" fillId="7" borderId="163" xfId="3836" applyNumberFormat="1" applyFont="1" applyFill="1" applyBorder="1" applyAlignment="1" applyProtection="1">
      <alignment wrapText="1"/>
      <protection locked="0"/>
    </xf>
    <xf numFmtId="0" fontId="79" fillId="13" borderId="45" xfId="3836" applyFont="1" applyFill="1" applyBorder="1" applyAlignment="1" applyProtection="1">
      <alignment wrapText="1"/>
    </xf>
    <xf numFmtId="0" fontId="79" fillId="0" borderId="0" xfId="3836" applyFont="1" applyFill="1" applyBorder="1" applyAlignment="1" applyProtection="1">
      <alignment wrapText="1"/>
    </xf>
    <xf numFmtId="177" fontId="79" fillId="13" borderId="0" xfId="3836" applyNumberFormat="1" applyFont="1" applyFill="1" applyBorder="1" applyAlignment="1" applyProtection="1">
      <alignment wrapText="1"/>
    </xf>
    <xf numFmtId="252" fontId="102" fillId="6" borderId="33" xfId="3191" applyNumberFormat="1" applyFont="1" applyFill="1" applyBorder="1" applyAlignment="1">
      <alignment horizontal="right"/>
    </xf>
    <xf numFmtId="177" fontId="102" fillId="6" borderId="33" xfId="3191" applyNumberFormat="1" applyFont="1" applyFill="1" applyBorder="1"/>
    <xf numFmtId="252" fontId="102" fillId="6" borderId="163" xfId="3191" applyNumberFormat="1" applyFont="1" applyFill="1" applyBorder="1" applyAlignment="1">
      <alignment horizontal="right"/>
    </xf>
    <xf numFmtId="177" fontId="102" fillId="6" borderId="163" xfId="3191" applyNumberFormat="1" applyFont="1" applyFill="1" applyBorder="1"/>
    <xf numFmtId="252" fontId="102" fillId="7" borderId="189" xfId="208" applyNumberFormat="1" applyFont="1" applyFill="1" applyBorder="1" applyAlignment="1">
      <alignment horizontal="right"/>
    </xf>
    <xf numFmtId="252" fontId="102" fillId="7" borderId="187" xfId="208" applyNumberFormat="1" applyFont="1" applyFill="1" applyBorder="1" applyAlignment="1">
      <alignment horizontal="right"/>
    </xf>
    <xf numFmtId="177" fontId="102" fillId="6" borderId="160" xfId="3191" applyNumberFormat="1" applyFont="1" applyFill="1" applyBorder="1"/>
    <xf numFmtId="252" fontId="102" fillId="7" borderId="154" xfId="208" applyNumberFormat="1" applyFont="1" applyFill="1" applyBorder="1" applyAlignment="1">
      <alignment horizontal="right"/>
    </xf>
    <xf numFmtId="252" fontId="102" fillId="7" borderId="155" xfId="208" applyNumberFormat="1" applyFont="1" applyFill="1" applyBorder="1" applyAlignment="1">
      <alignment horizontal="right"/>
    </xf>
    <xf numFmtId="252" fontId="102" fillId="7" borderId="167" xfId="208" applyNumberFormat="1" applyFont="1" applyFill="1" applyBorder="1" applyAlignment="1">
      <alignment horizontal="right"/>
    </xf>
    <xf numFmtId="252" fontId="102" fillId="7" borderId="180" xfId="208" applyNumberFormat="1" applyFont="1" applyFill="1" applyBorder="1" applyAlignment="1">
      <alignment horizontal="right"/>
    </xf>
    <xf numFmtId="252" fontId="102" fillId="6" borderId="180" xfId="3191" applyNumberFormat="1" applyFont="1" applyFill="1" applyBorder="1" applyAlignment="1">
      <alignment horizontal="right"/>
    </xf>
    <xf numFmtId="252" fontId="102" fillId="7" borderId="166" xfId="208" applyNumberFormat="1" applyFont="1" applyFill="1" applyBorder="1" applyAlignment="1">
      <alignment horizontal="right"/>
    </xf>
    <xf numFmtId="177" fontId="102" fillId="6" borderId="180" xfId="3191" applyNumberFormat="1" applyFont="1" applyFill="1" applyBorder="1"/>
    <xf numFmtId="0" fontId="335" fillId="9" borderId="100" xfId="3" applyFont="1" applyFill="1" applyBorder="1" applyAlignment="1">
      <alignment horizontal="center" wrapText="1"/>
    </xf>
    <xf numFmtId="0" fontId="335" fillId="0" borderId="162" xfId="41975" applyFont="1" applyBorder="1" applyAlignment="1">
      <alignment horizontal="center" vertical="center" wrapText="1"/>
    </xf>
    <xf numFmtId="0" fontId="82" fillId="0" borderId="100" xfId="3" applyFont="1" applyFill="1" applyBorder="1" applyAlignment="1">
      <alignment horizontal="center" wrapText="1"/>
    </xf>
    <xf numFmtId="0" fontId="82" fillId="0" borderId="164" xfId="3" applyFont="1" applyFill="1" applyBorder="1" applyAlignment="1">
      <alignment horizontal="center" wrapText="1"/>
    </xf>
    <xf numFmtId="192" fontId="82" fillId="7" borderId="33" xfId="705" applyNumberFormat="1" applyFont="1" applyFill="1" applyBorder="1" applyAlignment="1" applyProtection="1">
      <alignment horizontal="right"/>
    </xf>
    <xf numFmtId="178" fontId="342" fillId="14" borderId="189" xfId="15701" applyNumberFormat="1" applyFont="1" applyFill="1" applyBorder="1" applyAlignment="1" applyProtection="1">
      <alignment horizontal="center"/>
      <protection locked="0" hidden="1"/>
    </xf>
    <xf numFmtId="0" fontId="335" fillId="0" borderId="0" xfId="42014" applyFont="1"/>
    <xf numFmtId="0" fontId="15" fillId="0" borderId="0" xfId="42014" applyFont="1"/>
    <xf numFmtId="0" fontId="15" fillId="0" borderId="0" xfId="42014" applyFont="1" applyAlignment="1">
      <alignment horizontal="center" wrapText="1"/>
    </xf>
    <xf numFmtId="0" fontId="86" fillId="0" borderId="0" xfId="42014" applyFont="1"/>
    <xf numFmtId="0" fontId="86" fillId="0" borderId="0" xfId="42014" applyFont="1" applyAlignment="1">
      <alignment horizontal="center" wrapText="1"/>
    </xf>
    <xf numFmtId="0" fontId="85" fillId="0" borderId="0" xfId="42014" applyFont="1"/>
    <xf numFmtId="0" fontId="100" fillId="0" borderId="0" xfId="42014" applyFont="1"/>
    <xf numFmtId="0" fontId="86" fillId="0" borderId="189" xfId="42014" applyFont="1" applyBorder="1"/>
    <xf numFmtId="0" fontId="86" fillId="0" borderId="189" xfId="42014" applyFont="1" applyBorder="1" applyAlignment="1">
      <alignment horizontal="center" wrapText="1"/>
    </xf>
    <xf numFmtId="0" fontId="86" fillId="0" borderId="189" xfId="42014" applyFont="1" applyBorder="1" applyAlignment="1">
      <alignment wrapText="1"/>
    </xf>
    <xf numFmtId="0" fontId="306" fillId="0" borderId="0" xfId="3191" applyFont="1"/>
    <xf numFmtId="0" fontId="79" fillId="0" borderId="0" xfId="42014" applyFont="1" applyAlignment="1">
      <alignment horizontal="center" wrapText="1"/>
    </xf>
    <xf numFmtId="0" fontId="79" fillId="0" borderId="0" xfId="42014" applyFont="1"/>
    <xf numFmtId="0" fontId="335" fillId="0" borderId="0" xfId="42014" applyFont="1" applyAlignment="1">
      <alignment horizontal="center" wrapText="1"/>
    </xf>
    <xf numFmtId="0" fontId="79" fillId="0" borderId="189" xfId="7" applyFont="1" applyBorder="1" applyAlignment="1">
      <alignment horizontal="center"/>
    </xf>
    <xf numFmtId="0" fontId="79" fillId="0" borderId="0" xfId="7" applyFont="1" applyBorder="1"/>
    <xf numFmtId="1" fontId="83" fillId="0" borderId="0" xfId="211" applyNumberFormat="1" applyFont="1" applyFill="1" applyBorder="1" applyAlignment="1">
      <alignment horizontal="left"/>
    </xf>
    <xf numFmtId="0" fontId="82" fillId="0" borderId="0" xfId="211" applyFont="1" applyFill="1" applyBorder="1"/>
    <xf numFmtId="0" fontId="125" fillId="0" borderId="189" xfId="13" applyFont="1" applyBorder="1" applyAlignment="1" applyProtection="1">
      <alignment horizontal="center" vertical="center" wrapText="1"/>
    </xf>
    <xf numFmtId="0" fontId="102" fillId="0" borderId="171" xfId="13" applyFont="1" applyBorder="1" applyAlignment="1" applyProtection="1">
      <alignment horizontal="center" vertical="center" wrapText="1"/>
    </xf>
    <xf numFmtId="0" fontId="102" fillId="0" borderId="189" xfId="13" applyFont="1" applyBorder="1" applyAlignment="1" applyProtection="1">
      <alignment horizontal="center" vertical="center"/>
    </xf>
    <xf numFmtId="0" fontId="79" fillId="0" borderId="189" xfId="13" applyFont="1" applyBorder="1" applyAlignment="1" applyProtection="1">
      <alignment horizontal="center" vertical="center"/>
    </xf>
    <xf numFmtId="4" fontId="102" fillId="0" borderId="0" xfId="3" applyNumberFormat="1" applyFont="1" applyFill="1" applyBorder="1" applyAlignment="1" applyProtection="1">
      <alignment horizontal="center" vertical="center"/>
    </xf>
    <xf numFmtId="285" fontId="79" fillId="7" borderId="189" xfId="41971" applyNumberFormat="1" applyFont="1" applyFill="1" applyBorder="1" applyAlignment="1">
      <alignment horizontal="center"/>
    </xf>
    <xf numFmtId="3" fontId="79" fillId="14" borderId="189" xfId="208" applyNumberFormat="1" applyFont="1" applyFill="1" applyBorder="1" applyAlignment="1">
      <alignment horizontal="center"/>
    </xf>
    <xf numFmtId="0" fontId="100" fillId="0" borderId="47" xfId="41969" applyFont="1" applyBorder="1" applyAlignment="1">
      <alignment horizontal="center" wrapText="1"/>
    </xf>
    <xf numFmtId="0" fontId="100" fillId="0" borderId="109" xfId="41969" applyFont="1" applyBorder="1" applyAlignment="1">
      <alignment horizontal="center" wrapText="1"/>
    </xf>
    <xf numFmtId="0" fontId="100" fillId="0" borderId="110" xfId="41969" applyFont="1" applyBorder="1" applyAlignment="1">
      <alignment horizontal="center" wrapText="1"/>
    </xf>
    <xf numFmtId="285" fontId="79" fillId="7" borderId="158" xfId="41971" applyNumberFormat="1" applyFont="1" applyFill="1" applyBorder="1" applyAlignment="1">
      <alignment horizontal="center"/>
    </xf>
    <xf numFmtId="285" fontId="79" fillId="7" borderId="179" xfId="41971" applyNumberFormat="1" applyFont="1" applyFill="1" applyBorder="1" applyAlignment="1">
      <alignment horizontal="center"/>
    </xf>
    <xf numFmtId="364" fontId="79" fillId="7" borderId="158" xfId="208" applyNumberFormat="1" applyFont="1" applyFill="1" applyBorder="1" applyAlignment="1">
      <alignment horizontal="center"/>
    </xf>
    <xf numFmtId="177" fontId="102" fillId="7" borderId="154" xfId="208" applyNumberFormat="1" applyFont="1" applyFill="1" applyBorder="1" applyAlignment="1">
      <alignment horizontal="center"/>
    </xf>
    <xf numFmtId="177" fontId="102" fillId="7" borderId="155" xfId="208" applyNumberFormat="1" applyFont="1" applyFill="1" applyBorder="1" applyAlignment="1">
      <alignment horizontal="center"/>
    </xf>
    <xf numFmtId="177" fontId="102" fillId="7" borderId="167" xfId="208" applyNumberFormat="1" applyFont="1" applyFill="1" applyBorder="1" applyAlignment="1">
      <alignment horizontal="center"/>
    </xf>
    <xf numFmtId="38" fontId="79" fillId="7" borderId="189" xfId="208" applyNumberFormat="1" applyFont="1" applyFill="1" applyBorder="1" applyAlignment="1">
      <alignment horizontal="center"/>
    </xf>
    <xf numFmtId="38" fontId="102" fillId="7" borderId="189" xfId="208" applyNumberFormat="1" applyFont="1" applyFill="1" applyBorder="1" applyAlignment="1">
      <alignment horizontal="center"/>
    </xf>
    <xf numFmtId="353" fontId="79" fillId="7" borderId="189" xfId="5441" applyNumberFormat="1" applyFont="1" applyFill="1" applyBorder="1" applyAlignment="1">
      <alignment horizontal="center"/>
    </xf>
    <xf numFmtId="3" fontId="79" fillId="0" borderId="189" xfId="208" applyNumberFormat="1" applyFont="1" applyFill="1" applyBorder="1" applyAlignment="1">
      <alignment horizontal="center"/>
    </xf>
    <xf numFmtId="3" fontId="79" fillId="9" borderId="189" xfId="208" applyNumberFormat="1" applyFont="1" applyFill="1" applyBorder="1" applyAlignment="1">
      <alignment horizontal="center"/>
    </xf>
    <xf numFmtId="285" fontId="79" fillId="0" borderId="189" xfId="41971" applyNumberFormat="1" applyFont="1" applyFill="1" applyBorder="1" applyAlignment="1">
      <alignment horizontal="center"/>
    </xf>
    <xf numFmtId="285" fontId="79" fillId="0" borderId="158" xfId="41971" applyNumberFormat="1" applyFont="1" applyFill="1" applyBorder="1" applyAlignment="1">
      <alignment horizontal="center"/>
    </xf>
    <xf numFmtId="285" fontId="79" fillId="0" borderId="179" xfId="41971" applyNumberFormat="1" applyFont="1" applyFill="1" applyBorder="1" applyAlignment="1">
      <alignment horizontal="center"/>
    </xf>
    <xf numFmtId="0" fontId="100" fillId="0" borderId="158" xfId="41969" applyFont="1" applyBorder="1" applyAlignment="1">
      <alignment horizontal="center" wrapText="1"/>
    </xf>
    <xf numFmtId="0" fontId="100" fillId="0" borderId="179" xfId="41969" applyFont="1" applyBorder="1" applyAlignment="1">
      <alignment horizontal="center" wrapText="1"/>
    </xf>
    <xf numFmtId="38" fontId="79" fillId="7" borderId="158" xfId="208" applyNumberFormat="1" applyFont="1" applyFill="1" applyBorder="1" applyAlignment="1">
      <alignment horizontal="center"/>
    </xf>
    <xf numFmtId="38" fontId="102" fillId="7" borderId="158" xfId="208" applyNumberFormat="1" applyFont="1" applyFill="1" applyBorder="1" applyAlignment="1">
      <alignment horizontal="center"/>
    </xf>
    <xf numFmtId="38" fontId="102" fillId="7" borderId="179" xfId="208" applyNumberFormat="1" applyFont="1" applyFill="1" applyBorder="1" applyAlignment="1">
      <alignment horizontal="center"/>
    </xf>
    <xf numFmtId="353" fontId="79" fillId="7" borderId="158" xfId="5441" applyNumberFormat="1" applyFont="1" applyFill="1" applyBorder="1" applyAlignment="1">
      <alignment horizontal="center"/>
    </xf>
    <xf numFmtId="353" fontId="79" fillId="7" borderId="179" xfId="5441" applyNumberFormat="1" applyFont="1" applyFill="1" applyBorder="1" applyAlignment="1">
      <alignment horizontal="center"/>
    </xf>
    <xf numFmtId="3" fontId="79" fillId="0" borderId="158" xfId="208" applyNumberFormat="1" applyFont="1" applyFill="1" applyBorder="1" applyAlignment="1">
      <alignment horizontal="center"/>
    </xf>
    <xf numFmtId="3" fontId="79" fillId="0" borderId="179" xfId="208" applyNumberFormat="1" applyFont="1" applyFill="1" applyBorder="1" applyAlignment="1">
      <alignment horizontal="center"/>
    </xf>
    <xf numFmtId="3" fontId="79" fillId="9" borderId="158" xfId="208" applyNumberFormat="1" applyFont="1" applyFill="1" applyBorder="1" applyAlignment="1">
      <alignment horizontal="center"/>
    </xf>
    <xf numFmtId="3" fontId="79" fillId="9" borderId="179" xfId="208" applyNumberFormat="1" applyFont="1" applyFill="1" applyBorder="1" applyAlignment="1">
      <alignment horizontal="center"/>
    </xf>
    <xf numFmtId="347" fontId="79" fillId="7" borderId="158" xfId="208" applyNumberFormat="1" applyFont="1" applyFill="1" applyBorder="1" applyAlignment="1">
      <alignment horizontal="center"/>
    </xf>
    <xf numFmtId="347" fontId="102" fillId="7" borderId="154" xfId="208" applyNumberFormat="1" applyFont="1" applyFill="1" applyBorder="1" applyAlignment="1">
      <alignment horizontal="center"/>
    </xf>
    <xf numFmtId="347" fontId="102" fillId="7" borderId="155" xfId="208" applyNumberFormat="1" applyFont="1" applyFill="1" applyBorder="1" applyAlignment="1">
      <alignment horizontal="center"/>
    </xf>
    <xf numFmtId="347" fontId="102" fillId="7" borderId="167" xfId="208" applyNumberFormat="1" applyFont="1" applyFill="1" applyBorder="1" applyAlignment="1">
      <alignment horizontal="center"/>
    </xf>
    <xf numFmtId="3" fontId="79" fillId="0" borderId="98" xfId="208" applyNumberFormat="1" applyFont="1" applyFill="1" applyBorder="1" applyAlignment="1">
      <alignment horizontal="center"/>
    </xf>
    <xf numFmtId="3" fontId="79" fillId="0" borderId="90" xfId="208" applyNumberFormat="1" applyFont="1" applyFill="1" applyBorder="1" applyAlignment="1">
      <alignment horizontal="center"/>
    </xf>
    <xf numFmtId="3" fontId="79" fillId="0" borderId="99" xfId="208" applyNumberFormat="1" applyFont="1" applyFill="1" applyBorder="1" applyAlignment="1">
      <alignment horizontal="center"/>
    </xf>
    <xf numFmtId="38" fontId="102" fillId="7" borderId="154" xfId="208" applyNumberFormat="1" applyFont="1" applyFill="1" applyBorder="1" applyAlignment="1">
      <alignment horizontal="center"/>
    </xf>
    <xf numFmtId="38" fontId="102" fillId="7" borderId="155" xfId="208" applyNumberFormat="1" applyFont="1" applyFill="1" applyBorder="1" applyAlignment="1">
      <alignment horizontal="center"/>
    </xf>
    <xf numFmtId="38" fontId="102" fillId="7" borderId="167" xfId="208" applyNumberFormat="1" applyFont="1" applyFill="1" applyBorder="1" applyAlignment="1">
      <alignment horizontal="center"/>
    </xf>
    <xf numFmtId="3" fontId="79" fillId="9" borderId="98" xfId="208" applyNumberFormat="1" applyFont="1" applyFill="1" applyBorder="1" applyAlignment="1">
      <alignment horizontal="center"/>
    </xf>
    <xf numFmtId="3" fontId="79" fillId="9" borderId="90" xfId="208" applyNumberFormat="1" applyFont="1" applyFill="1" applyBorder="1" applyAlignment="1">
      <alignment horizontal="center"/>
    </xf>
    <xf numFmtId="3" fontId="79" fillId="9" borderId="99" xfId="208" applyNumberFormat="1" applyFont="1" applyFill="1" applyBorder="1" applyAlignment="1">
      <alignment horizontal="center"/>
    </xf>
    <xf numFmtId="38" fontId="79" fillId="7" borderId="154" xfId="208" applyNumberFormat="1" applyFont="1" applyFill="1" applyBorder="1" applyAlignment="1">
      <alignment horizontal="center"/>
    </xf>
    <xf numFmtId="177" fontId="79" fillId="7" borderId="189" xfId="208" applyNumberFormat="1" applyFont="1" applyFill="1" applyBorder="1" applyAlignment="1">
      <alignment horizontal="center"/>
    </xf>
    <xf numFmtId="0" fontId="298" fillId="0" borderId="189" xfId="41969" applyFont="1" applyBorder="1" applyAlignment="1">
      <alignment horizontal="center"/>
    </xf>
    <xf numFmtId="3" fontId="102" fillId="7" borderId="189" xfId="208" applyNumberFormat="1" applyFont="1" applyFill="1" applyBorder="1" applyAlignment="1">
      <alignment horizontal="center"/>
    </xf>
    <xf numFmtId="3" fontId="79" fillId="7" borderId="189" xfId="208" applyNumberFormat="1" applyFont="1" applyFill="1" applyBorder="1" applyAlignment="1">
      <alignment horizontal="center"/>
    </xf>
    <xf numFmtId="38" fontId="79" fillId="7" borderId="179" xfId="208" applyNumberFormat="1" applyFont="1" applyFill="1" applyBorder="1" applyAlignment="1">
      <alignment horizontal="center"/>
    </xf>
    <xf numFmtId="177" fontId="102" fillId="7" borderId="158" xfId="208" applyNumberFormat="1" applyFont="1" applyFill="1" applyBorder="1" applyAlignment="1">
      <alignment horizontal="center"/>
    </xf>
    <xf numFmtId="177" fontId="79" fillId="7" borderId="179" xfId="208" applyNumberFormat="1" applyFont="1" applyFill="1" applyBorder="1" applyAlignment="1">
      <alignment horizontal="center"/>
    </xf>
    <xf numFmtId="0" fontId="298" fillId="0" borderId="158" xfId="41969" applyFont="1" applyBorder="1" applyAlignment="1">
      <alignment horizontal="center"/>
    </xf>
    <xf numFmtId="0" fontId="298" fillId="0" borderId="179" xfId="41969" applyFont="1" applyBorder="1" applyAlignment="1">
      <alignment horizontal="center"/>
    </xf>
    <xf numFmtId="3" fontId="102" fillId="7" borderId="158" xfId="208" applyNumberFormat="1" applyFont="1" applyFill="1" applyBorder="1" applyAlignment="1">
      <alignment horizontal="center"/>
    </xf>
    <xf numFmtId="3" fontId="79" fillId="7" borderId="179" xfId="208" applyNumberFormat="1" applyFont="1" applyFill="1" applyBorder="1" applyAlignment="1">
      <alignment horizontal="center"/>
    </xf>
    <xf numFmtId="0" fontId="298" fillId="0" borderId="98" xfId="41969" applyFont="1" applyBorder="1" applyAlignment="1">
      <alignment horizontal="center"/>
    </xf>
    <xf numFmtId="0" fontId="298" fillId="0" borderId="90" xfId="41969" applyFont="1" applyBorder="1" applyAlignment="1">
      <alignment horizontal="center"/>
    </xf>
    <xf numFmtId="0" fontId="298" fillId="0" borderId="99" xfId="41969" applyFont="1" applyBorder="1" applyAlignment="1">
      <alignment horizontal="center"/>
    </xf>
    <xf numFmtId="38" fontId="79" fillId="7" borderId="155" xfId="208" applyNumberFormat="1" applyFont="1" applyFill="1" applyBorder="1" applyAlignment="1">
      <alignment horizontal="center"/>
    </xf>
    <xf numFmtId="38" fontId="79" fillId="7" borderId="167" xfId="208" applyNumberFormat="1" applyFont="1" applyFill="1" applyBorder="1" applyAlignment="1">
      <alignment horizontal="center"/>
    </xf>
    <xf numFmtId="3" fontId="102" fillId="7" borderId="154" xfId="208" applyNumberFormat="1" applyFont="1" applyFill="1" applyBorder="1" applyAlignment="1">
      <alignment horizontal="center"/>
    </xf>
    <xf numFmtId="3" fontId="79" fillId="7" borderId="155" xfId="208" applyNumberFormat="1" applyFont="1" applyFill="1" applyBorder="1" applyAlignment="1">
      <alignment horizontal="center"/>
    </xf>
    <xf numFmtId="3" fontId="79" fillId="7" borderId="167" xfId="208" applyNumberFormat="1" applyFont="1" applyFill="1" applyBorder="1" applyAlignment="1">
      <alignment horizontal="center"/>
    </xf>
    <xf numFmtId="3" fontId="79" fillId="7" borderId="158" xfId="208" applyNumberFormat="1" applyFont="1" applyFill="1" applyBorder="1" applyAlignment="1">
      <alignment horizontal="center"/>
    </xf>
    <xf numFmtId="169" fontId="79" fillId="7" borderId="189" xfId="41971" applyNumberFormat="1" applyFont="1" applyFill="1" applyBorder="1" applyAlignment="1">
      <alignment horizontal="center"/>
    </xf>
    <xf numFmtId="352" fontId="79" fillId="7" borderId="189" xfId="208" applyNumberFormat="1" applyFont="1" applyFill="1" applyBorder="1" applyAlignment="1">
      <alignment horizontal="center"/>
    </xf>
    <xf numFmtId="177" fontId="102" fillId="7" borderId="189" xfId="41971" applyNumberFormat="1" applyFont="1" applyFill="1" applyBorder="1" applyAlignment="1">
      <alignment horizontal="center"/>
    </xf>
    <xf numFmtId="169" fontId="102" fillId="7" borderId="158" xfId="41971" applyNumberFormat="1" applyFont="1" applyFill="1" applyBorder="1" applyAlignment="1">
      <alignment horizontal="center"/>
    </xf>
    <xf numFmtId="169" fontId="79" fillId="7" borderId="179" xfId="41971" applyNumberFormat="1" applyFont="1" applyFill="1" applyBorder="1" applyAlignment="1">
      <alignment horizontal="center"/>
    </xf>
    <xf numFmtId="352" fontId="102" fillId="7" borderId="158" xfId="208" applyNumberFormat="1" applyFont="1" applyFill="1" applyBorder="1" applyAlignment="1">
      <alignment horizontal="center"/>
    </xf>
    <xf numFmtId="352" fontId="79" fillId="7" borderId="179" xfId="208" applyNumberFormat="1" applyFont="1" applyFill="1" applyBorder="1" applyAlignment="1">
      <alignment horizontal="center"/>
    </xf>
    <xf numFmtId="352" fontId="102" fillId="7" borderId="154" xfId="208" applyNumberFormat="1" applyFont="1" applyFill="1" applyBorder="1" applyAlignment="1">
      <alignment horizontal="center"/>
    </xf>
    <xf numFmtId="352" fontId="79" fillId="7" borderId="155" xfId="208" applyNumberFormat="1" applyFont="1" applyFill="1" applyBorder="1" applyAlignment="1">
      <alignment horizontal="center"/>
    </xf>
    <xf numFmtId="352" fontId="79" fillId="7" borderId="167" xfId="208" applyNumberFormat="1" applyFont="1" applyFill="1" applyBorder="1" applyAlignment="1">
      <alignment horizontal="center"/>
    </xf>
    <xf numFmtId="285" fontId="79" fillId="0" borderId="90" xfId="41971" applyNumberFormat="1" applyFont="1" applyFill="1" applyBorder="1" applyAlignment="1">
      <alignment horizontal="center"/>
    </xf>
    <xf numFmtId="285" fontId="79" fillId="0" borderId="99" xfId="41971" applyNumberFormat="1" applyFont="1" applyFill="1" applyBorder="1" applyAlignment="1">
      <alignment horizontal="center"/>
    </xf>
    <xf numFmtId="285" fontId="79" fillId="0" borderId="98" xfId="41971" applyNumberFormat="1" applyFont="1" applyFill="1" applyBorder="1" applyAlignment="1">
      <alignment horizontal="center"/>
    </xf>
    <xf numFmtId="177" fontId="79" fillId="7" borderId="155" xfId="208" applyNumberFormat="1" applyFont="1" applyFill="1" applyBorder="1" applyAlignment="1">
      <alignment horizontal="center"/>
    </xf>
    <xf numFmtId="177" fontId="79" fillId="7" borderId="167" xfId="208" applyNumberFormat="1" applyFont="1" applyFill="1" applyBorder="1" applyAlignment="1">
      <alignment horizontal="center"/>
    </xf>
    <xf numFmtId="38" fontId="79" fillId="7" borderId="189" xfId="41971" applyNumberFormat="1" applyFont="1" applyFill="1" applyBorder="1" applyAlignment="1">
      <alignment horizontal="center"/>
    </xf>
    <xf numFmtId="177" fontId="79" fillId="7" borderId="189" xfId="41971" applyNumberFormat="1" applyFont="1" applyFill="1" applyBorder="1" applyAlignment="1">
      <alignment horizontal="center"/>
    </xf>
    <xf numFmtId="171" fontId="79" fillId="7" borderId="189" xfId="8" applyNumberFormat="1" applyFont="1" applyFill="1" applyBorder="1" applyAlignment="1">
      <alignment horizontal="center"/>
    </xf>
    <xf numFmtId="38" fontId="102" fillId="7" borderId="158" xfId="41971" applyNumberFormat="1" applyFont="1" applyFill="1" applyBorder="1" applyAlignment="1">
      <alignment horizontal="center"/>
    </xf>
    <xf numFmtId="38" fontId="79" fillId="7" borderId="179" xfId="41971" applyNumberFormat="1" applyFont="1" applyFill="1" applyBorder="1" applyAlignment="1">
      <alignment horizontal="center"/>
    </xf>
    <xf numFmtId="177" fontId="79" fillId="7" borderId="179" xfId="41971" applyNumberFormat="1" applyFont="1" applyFill="1" applyBorder="1" applyAlignment="1">
      <alignment horizontal="center"/>
    </xf>
    <xf numFmtId="0" fontId="86" fillId="0" borderId="158" xfId="41969" applyFont="1" applyBorder="1" applyAlignment="1">
      <alignment horizontal="center"/>
    </xf>
    <xf numFmtId="171" fontId="102" fillId="7" borderId="158" xfId="8" applyNumberFormat="1" applyFont="1" applyFill="1" applyBorder="1" applyAlignment="1">
      <alignment horizontal="center"/>
    </xf>
    <xf numFmtId="171" fontId="79" fillId="7" borderId="179" xfId="8" applyNumberFormat="1" applyFont="1" applyFill="1" applyBorder="1" applyAlignment="1">
      <alignment horizontal="center"/>
    </xf>
    <xf numFmtId="38" fontId="102" fillId="7" borderId="154" xfId="41971" applyNumberFormat="1" applyFont="1" applyFill="1" applyBorder="1" applyAlignment="1">
      <alignment horizontal="center"/>
    </xf>
    <xf numFmtId="38" fontId="79" fillId="7" borderId="155" xfId="41971" applyNumberFormat="1" applyFont="1" applyFill="1" applyBorder="1" applyAlignment="1">
      <alignment horizontal="center"/>
    </xf>
    <xf numFmtId="38" fontId="79" fillId="7" borderId="167" xfId="41971" applyNumberFormat="1" applyFont="1" applyFill="1" applyBorder="1" applyAlignment="1">
      <alignment horizontal="center"/>
    </xf>
    <xf numFmtId="285" fontId="102" fillId="0" borderId="98" xfId="41971" applyNumberFormat="1" applyFont="1" applyFill="1" applyBorder="1" applyAlignment="1">
      <alignment horizontal="center"/>
    </xf>
    <xf numFmtId="193" fontId="79" fillId="9" borderId="98" xfId="208" applyNumberFormat="1" applyFont="1" applyFill="1" applyBorder="1" applyAlignment="1">
      <alignment horizontal="center"/>
    </xf>
    <xf numFmtId="193" fontId="79" fillId="9" borderId="90" xfId="208" applyNumberFormat="1" applyFont="1" applyFill="1" applyBorder="1" applyAlignment="1">
      <alignment horizontal="center"/>
    </xf>
    <xf numFmtId="193" fontId="79" fillId="9" borderId="99" xfId="208" applyNumberFormat="1" applyFont="1" applyFill="1" applyBorder="1" applyAlignment="1">
      <alignment horizontal="center"/>
    </xf>
    <xf numFmtId="186" fontId="102" fillId="7" borderId="154" xfId="41971" applyNumberFormat="1" applyFont="1" applyFill="1" applyBorder="1" applyAlignment="1">
      <alignment horizontal="center"/>
    </xf>
    <xf numFmtId="186" fontId="79" fillId="7" borderId="155" xfId="41971" applyNumberFormat="1" applyFont="1" applyFill="1" applyBorder="1" applyAlignment="1">
      <alignment horizontal="center"/>
    </xf>
    <xf numFmtId="186" fontId="79" fillId="7" borderId="167" xfId="41971" applyNumberFormat="1" applyFont="1" applyFill="1" applyBorder="1" applyAlignment="1">
      <alignment horizontal="center"/>
    </xf>
    <xf numFmtId="171" fontId="102" fillId="7" borderId="154" xfId="8" applyNumberFormat="1" applyFont="1" applyFill="1" applyBorder="1" applyAlignment="1">
      <alignment horizontal="center"/>
    </xf>
    <xf numFmtId="171" fontId="79" fillId="7" borderId="155" xfId="8" applyNumberFormat="1" applyFont="1" applyFill="1" applyBorder="1" applyAlignment="1">
      <alignment horizontal="center"/>
    </xf>
    <xf numFmtId="171" fontId="79" fillId="7" borderId="167" xfId="8" applyNumberFormat="1" applyFont="1" applyFill="1" applyBorder="1" applyAlignment="1">
      <alignment horizontal="center"/>
    </xf>
    <xf numFmtId="38" fontId="79" fillId="7" borderId="158" xfId="41971" applyNumberFormat="1" applyFont="1" applyFill="1" applyBorder="1" applyAlignment="1">
      <alignment horizontal="center"/>
    </xf>
    <xf numFmtId="186" fontId="79" fillId="7" borderId="154" xfId="41971" applyNumberFormat="1" applyFont="1" applyFill="1" applyBorder="1" applyAlignment="1">
      <alignment horizontal="center"/>
    </xf>
    <xf numFmtId="0" fontId="100" fillId="0" borderId="116" xfId="41969" applyFont="1" applyBorder="1" applyAlignment="1">
      <alignment horizontal="center" wrapText="1"/>
    </xf>
    <xf numFmtId="0" fontId="100" fillId="0" borderId="191" xfId="41969" applyFont="1" applyBorder="1" applyAlignment="1">
      <alignment horizontal="center" wrapText="1"/>
    </xf>
    <xf numFmtId="0" fontId="100" fillId="0" borderId="50" xfId="41969" applyFont="1" applyBorder="1" applyAlignment="1">
      <alignment horizontal="center" wrapText="1"/>
    </xf>
    <xf numFmtId="193" fontId="79" fillId="9" borderId="90" xfId="208" applyNumberFormat="1" applyFont="1" applyFill="1" applyBorder="1" applyAlignment="1">
      <alignment horizontal="center" vertical="top"/>
    </xf>
    <xf numFmtId="193" fontId="79" fillId="9" borderId="99" xfId="208" applyNumberFormat="1" applyFont="1" applyFill="1" applyBorder="1" applyAlignment="1">
      <alignment horizontal="center" vertical="top"/>
    </xf>
    <xf numFmtId="3" fontId="102" fillId="54" borderId="189" xfId="208" applyNumberFormat="1" applyFont="1" applyFill="1" applyBorder="1" applyAlignment="1">
      <alignment horizontal="center"/>
    </xf>
    <xf numFmtId="0" fontId="79" fillId="9" borderId="189" xfId="3" applyFont="1" applyFill="1" applyBorder="1" applyAlignment="1">
      <alignment horizontal="center"/>
    </xf>
    <xf numFmtId="0" fontId="79" fillId="9" borderId="158" xfId="3" applyFont="1" applyFill="1" applyBorder="1" applyAlignment="1">
      <alignment horizontal="center"/>
    </xf>
    <xf numFmtId="0" fontId="79" fillId="9" borderId="179" xfId="3" applyFont="1" applyFill="1" applyBorder="1" applyAlignment="1">
      <alignment horizontal="center"/>
    </xf>
    <xf numFmtId="3" fontId="102" fillId="54" borderId="158" xfId="208" applyNumberFormat="1" applyFont="1" applyFill="1" applyBorder="1" applyAlignment="1">
      <alignment horizontal="center"/>
    </xf>
    <xf numFmtId="3" fontId="102" fillId="54" borderId="179" xfId="208" applyNumberFormat="1" applyFont="1" applyFill="1" applyBorder="1" applyAlignment="1">
      <alignment horizontal="center"/>
    </xf>
    <xf numFmtId="0" fontId="70" fillId="0" borderId="184" xfId="13" applyFont="1" applyBorder="1" applyProtection="1"/>
    <xf numFmtId="182" fontId="70" fillId="54" borderId="187" xfId="13" applyNumberFormat="1" applyFont="1" applyFill="1" applyBorder="1" applyAlignment="1" applyProtection="1">
      <alignment horizontal="center"/>
      <protection locked="0"/>
    </xf>
    <xf numFmtId="361" fontId="87" fillId="5" borderId="189" xfId="1" applyNumberFormat="1" applyFont="1" applyFill="1" applyBorder="1" applyAlignment="1" applyProtection="1">
      <alignment horizontal="center"/>
      <protection locked="0"/>
    </xf>
    <xf numFmtId="0" fontId="125" fillId="0" borderId="189" xfId="41922" applyFont="1" applyBorder="1"/>
    <xf numFmtId="0" fontId="102" fillId="0" borderId="170" xfId="13" applyFont="1" applyBorder="1" applyAlignment="1" applyProtection="1">
      <alignment horizontal="center" vertical="center"/>
      <protection locked="0"/>
    </xf>
    <xf numFmtId="177" fontId="79" fillId="5" borderId="189" xfId="41967" applyNumberFormat="1" applyFont="1" applyFill="1" applyBorder="1"/>
    <xf numFmtId="0" fontId="102" fillId="0" borderId="0" xfId="13" applyFont="1" applyBorder="1" applyAlignment="1" applyProtection="1">
      <alignment vertical="center" wrapText="1"/>
    </xf>
    <xf numFmtId="0" fontId="125" fillId="0" borderId="189" xfId="2293" applyFont="1" applyBorder="1" applyAlignment="1" applyProtection="1">
      <alignment vertical="center"/>
      <protection locked="0"/>
    </xf>
    <xf numFmtId="0" fontId="79" fillId="0" borderId="0" xfId="2293" applyFont="1" applyFill="1" applyBorder="1" applyAlignment="1" applyProtection="1">
      <alignment vertical="center"/>
    </xf>
    <xf numFmtId="0" fontId="79" fillId="0" borderId="0" xfId="13" applyFont="1" applyFill="1" applyBorder="1" applyAlignment="1" applyProtection="1">
      <alignment vertical="center"/>
    </xf>
    <xf numFmtId="0" fontId="102" fillId="0" borderId="0" xfId="13" applyFont="1" applyAlignment="1" applyProtection="1">
      <alignment vertical="center"/>
    </xf>
    <xf numFmtId="193" fontId="102" fillId="0" borderId="0" xfId="3" applyNumberFormat="1" applyFont="1" applyFill="1" applyBorder="1" applyAlignment="1" applyProtection="1">
      <alignment vertical="center"/>
    </xf>
    <xf numFmtId="4" fontId="102" fillId="0" borderId="193" xfId="2293" applyNumberFormat="1" applyFont="1" applyBorder="1" applyAlignment="1" applyProtection="1">
      <alignment vertical="center" wrapText="1"/>
    </xf>
    <xf numFmtId="4" fontId="102" fillId="0" borderId="0" xfId="2293" applyNumberFormat="1" applyFont="1" applyBorder="1" applyAlignment="1" applyProtection="1">
      <alignment vertical="center" wrapText="1"/>
    </xf>
    <xf numFmtId="0" fontId="384" fillId="13" borderId="114" xfId="13" applyNumberFormat="1" applyFont="1" applyFill="1" applyBorder="1" applyAlignment="1" applyProtection="1">
      <alignment horizontal="center" vertical="center" wrapText="1"/>
    </xf>
    <xf numFmtId="177" fontId="385" fillId="0" borderId="169" xfId="330" applyNumberFormat="1" applyFont="1" applyFill="1" applyBorder="1" applyAlignment="1" applyProtection="1">
      <alignment horizontal="center" vertical="center"/>
    </xf>
    <xf numFmtId="0" fontId="385" fillId="13" borderId="114" xfId="13" applyNumberFormat="1" applyFont="1" applyFill="1" applyBorder="1" applyAlignment="1" applyProtection="1">
      <alignment horizontal="center" vertical="center" wrapText="1"/>
    </xf>
    <xf numFmtId="0" fontId="385" fillId="0" borderId="0" xfId="41922" applyFont="1"/>
    <xf numFmtId="177" fontId="386" fillId="0" borderId="189" xfId="330" applyNumberFormat="1" applyFont="1" applyFill="1" applyBorder="1" applyAlignment="1" applyProtection="1">
      <alignment horizontal="center" vertical="center"/>
    </xf>
    <xf numFmtId="164" fontId="79" fillId="14" borderId="189" xfId="1" applyFont="1" applyFill="1" applyBorder="1"/>
    <xf numFmtId="0" fontId="79" fillId="0" borderId="184" xfId="13" applyFont="1" applyFill="1" applyBorder="1" applyAlignment="1" applyProtection="1"/>
    <xf numFmtId="0" fontId="102" fillId="0" borderId="184" xfId="13" applyFont="1" applyFill="1" applyBorder="1" applyAlignment="1" applyProtection="1"/>
    <xf numFmtId="182" fontId="87" fillId="54" borderId="189" xfId="0" applyNumberFormat="1" applyFont="1" applyFill="1" applyBorder="1"/>
    <xf numFmtId="0" fontId="308" fillId="13" borderId="189" xfId="13" applyNumberFormat="1" applyFont="1" applyFill="1" applyBorder="1" applyAlignment="1" applyProtection="1">
      <alignment horizontal="left" vertical="center" wrapText="1"/>
    </xf>
    <xf numFmtId="0" fontId="308" fillId="13" borderId="189" xfId="13" applyNumberFormat="1" applyFont="1" applyFill="1" applyBorder="1" applyAlignment="1" applyProtection="1">
      <alignment horizontal="center" vertical="center" wrapText="1"/>
    </xf>
    <xf numFmtId="0" fontId="131" fillId="0" borderId="0" xfId="4" applyFont="1" applyFill="1" applyBorder="1" applyAlignment="1" applyProtection="1"/>
    <xf numFmtId="0" fontId="102" fillId="4" borderId="189" xfId="4" applyFont="1" applyFill="1" applyBorder="1" applyAlignment="1" applyProtection="1">
      <alignment horizontal="center" vertical="center"/>
    </xf>
    <xf numFmtId="3" fontId="102" fillId="54" borderId="189" xfId="330" applyNumberFormat="1" applyFont="1" applyFill="1" applyBorder="1" applyAlignment="1">
      <alignment horizontal="right"/>
    </xf>
    <xf numFmtId="3" fontId="102" fillId="0" borderId="189" xfId="330" applyNumberFormat="1" applyFont="1" applyFill="1" applyBorder="1" applyAlignment="1">
      <alignment horizontal="center"/>
    </xf>
    <xf numFmtId="0" fontId="102" fillId="0" borderId="189" xfId="4" applyFont="1" applyFill="1" applyBorder="1" applyAlignment="1" applyProtection="1">
      <alignment horizontal="center" vertical="center"/>
    </xf>
    <xf numFmtId="182" fontId="102" fillId="7" borderId="189" xfId="5441" applyNumberFormat="1" applyFont="1" applyFill="1" applyBorder="1" applyAlignment="1">
      <alignment horizontal="right"/>
    </xf>
    <xf numFmtId="0" fontId="79" fillId="0" borderId="189" xfId="4" applyFont="1" applyBorder="1" applyProtection="1"/>
    <xf numFmtId="0" fontId="79" fillId="0" borderId="189" xfId="4" applyFont="1" applyFill="1" applyBorder="1" applyAlignment="1" applyProtection="1">
      <alignment horizontal="right"/>
    </xf>
    <xf numFmtId="0" fontId="380" fillId="0" borderId="189" xfId="0" applyFont="1" applyBorder="1" applyAlignment="1">
      <alignment vertical="center" wrapText="1"/>
    </xf>
    <xf numFmtId="0" fontId="381" fillId="0" borderId="189" xfId="0" applyFont="1" applyBorder="1" applyAlignment="1">
      <alignment vertical="center" wrapText="1"/>
    </xf>
    <xf numFmtId="0" fontId="379" fillId="3" borderId="189" xfId="0" applyFont="1" applyFill="1" applyBorder="1" applyAlignment="1">
      <alignment vertical="center" wrapText="1"/>
    </xf>
    <xf numFmtId="0" fontId="356" fillId="3" borderId="189" xfId="0" applyFont="1" applyFill="1" applyBorder="1" applyAlignment="1">
      <alignment vertical="center" wrapText="1"/>
    </xf>
    <xf numFmtId="0" fontId="356" fillId="3" borderId="189" xfId="0" applyFont="1" applyFill="1" applyBorder="1" applyAlignment="1">
      <alignment horizontal="center"/>
    </xf>
    <xf numFmtId="0" fontId="82" fillId="8" borderId="0" xfId="211" applyFont="1" applyFill="1" applyBorder="1" applyProtection="1">
      <protection locked="0"/>
    </xf>
    <xf numFmtId="0" fontId="16" fillId="0" borderId="0" xfId="42017" applyProtection="1">
      <protection locked="0"/>
    </xf>
    <xf numFmtId="171" fontId="83" fillId="8" borderId="0" xfId="211" applyNumberFormat="1" applyFont="1" applyFill="1" applyBorder="1" applyProtection="1">
      <protection locked="0"/>
    </xf>
    <xf numFmtId="0" fontId="101" fillId="0" borderId="16" xfId="4" applyFont="1" applyFill="1" applyBorder="1" applyAlignment="1" applyProtection="1">
      <alignment horizontal="left" vertical="center"/>
    </xf>
    <xf numFmtId="0" fontId="102" fillId="0" borderId="170" xfId="4" applyFont="1" applyFill="1" applyBorder="1" applyAlignment="1" applyProtection="1">
      <alignment horizontal="center" vertical="center" wrapText="1"/>
    </xf>
    <xf numFmtId="0" fontId="102" fillId="0" borderId="170" xfId="4" applyFont="1" applyBorder="1" applyAlignment="1" applyProtection="1">
      <alignment horizontal="center" vertical="center" wrapText="1"/>
    </xf>
    <xf numFmtId="349" fontId="102" fillId="0" borderId="189" xfId="211" applyNumberFormat="1" applyFont="1" applyBorder="1" applyAlignment="1">
      <alignment horizontal="center"/>
    </xf>
    <xf numFmtId="171" fontId="102" fillId="115" borderId="164" xfId="10" applyNumberFormat="1" applyFont="1" applyFill="1" applyBorder="1"/>
    <xf numFmtId="0" fontId="86" fillId="0" borderId="0" xfId="3191" applyFont="1"/>
    <xf numFmtId="0" fontId="79" fillId="0" borderId="0" xfId="3191" applyFont="1" applyAlignment="1">
      <alignment horizontal="center" vertical="top"/>
    </xf>
    <xf numFmtId="0" fontId="79" fillId="0" borderId="0" xfId="3191" applyFont="1" applyAlignment="1">
      <alignment horizontal="center" vertical="center"/>
    </xf>
    <xf numFmtId="0" fontId="70" fillId="0" borderId="189" xfId="41911" applyFont="1" applyBorder="1" applyAlignment="1">
      <alignment horizontal="center" vertical="top" wrapText="1"/>
    </xf>
    <xf numFmtId="0" fontId="70" fillId="0" borderId="189" xfId="41911" quotePrefix="1" applyFont="1" applyBorder="1" applyAlignment="1">
      <alignment horizontal="left" vertical="top" wrapText="1"/>
    </xf>
    <xf numFmtId="0" fontId="309" fillId="0" borderId="0" xfId="2293" applyFont="1" applyFill="1" applyBorder="1"/>
    <xf numFmtId="0" fontId="82" fillId="0" borderId="0" xfId="205" applyFont="1" applyFill="1" applyBorder="1"/>
    <xf numFmtId="0" fontId="102" fillId="0" borderId="0" xfId="205" applyFont="1" applyFill="1" applyBorder="1"/>
    <xf numFmtId="0" fontId="125" fillId="0" borderId="0" xfId="211" applyFont="1" applyBorder="1" applyAlignment="1">
      <alignment horizontal="center" vertical="top" wrapText="1"/>
    </xf>
    <xf numFmtId="349" fontId="102" fillId="0" borderId="0" xfId="211" applyNumberFormat="1" applyFont="1" applyBorder="1" applyAlignment="1">
      <alignment horizontal="center"/>
    </xf>
    <xf numFmtId="349" fontId="102" fillId="0" borderId="189" xfId="211" applyNumberFormat="1" applyFont="1" applyBorder="1" applyAlignment="1">
      <alignment horizontal="center" vertical="center"/>
    </xf>
    <xf numFmtId="349" fontId="102" fillId="0" borderId="179" xfId="211" applyNumberFormat="1" applyFont="1" applyBorder="1" applyAlignment="1">
      <alignment horizontal="center" vertical="center"/>
    </xf>
    <xf numFmtId="0" fontId="125" fillId="0" borderId="109" xfId="211" applyFont="1" applyBorder="1" applyAlignment="1">
      <alignment horizontal="center" vertical="center" wrapText="1"/>
    </xf>
    <xf numFmtId="0" fontId="125" fillId="0" borderId="109" xfId="211" applyFont="1" applyFill="1" applyBorder="1" applyAlignment="1">
      <alignment horizontal="center" vertical="center" wrapText="1"/>
    </xf>
    <xf numFmtId="0" fontId="125" fillId="0" borderId="110" xfId="211" applyFont="1" applyBorder="1" applyAlignment="1">
      <alignment horizontal="center" vertical="center" wrapText="1"/>
    </xf>
    <xf numFmtId="0" fontId="125" fillId="0" borderId="198" xfId="211" applyFont="1" applyBorder="1" applyAlignment="1">
      <alignment horizontal="center" vertical="center" wrapText="1"/>
    </xf>
    <xf numFmtId="171" fontId="102" fillId="115" borderId="26" xfId="10" applyNumberFormat="1" applyFont="1" applyFill="1" applyBorder="1"/>
    <xf numFmtId="164" fontId="13" fillId="14" borderId="189" xfId="1" applyFont="1" applyFill="1" applyBorder="1"/>
    <xf numFmtId="164" fontId="79" fillId="115" borderId="189" xfId="1" applyFont="1" applyFill="1" applyBorder="1" applyAlignment="1">
      <alignment horizontal="center"/>
    </xf>
    <xf numFmtId="164" fontId="79" fillId="115" borderId="179" xfId="1" applyFont="1" applyFill="1" applyBorder="1" applyAlignment="1">
      <alignment horizontal="center"/>
    </xf>
    <xf numFmtId="164" fontId="79" fillId="115" borderId="155" xfId="1" applyFont="1" applyFill="1" applyBorder="1"/>
    <xf numFmtId="164" fontId="79" fillId="115" borderId="155" xfId="1" applyFont="1" applyFill="1" applyBorder="1" applyAlignment="1">
      <alignment horizontal="center"/>
    </xf>
    <xf numFmtId="0" fontId="86" fillId="53" borderId="96" xfId="0" applyFont="1" applyFill="1" applyBorder="1" applyAlignment="1">
      <alignment horizontal="center"/>
    </xf>
    <xf numFmtId="0" fontId="79" fillId="0" borderId="189" xfId="13" applyFont="1" applyBorder="1" applyAlignment="1" applyProtection="1">
      <alignment horizontal="center" vertical="center"/>
    </xf>
    <xf numFmtId="0" fontId="102" fillId="0" borderId="189" xfId="13" applyFont="1" applyBorder="1" applyAlignment="1" applyProtection="1">
      <alignment horizontal="center" vertical="center"/>
    </xf>
    <xf numFmtId="177" fontId="307" fillId="0" borderId="183" xfId="0" applyNumberFormat="1" applyFont="1" applyBorder="1"/>
    <xf numFmtId="285" fontId="299" fillId="0" borderId="106" xfId="0" applyNumberFormat="1" applyFont="1" applyFill="1" applyBorder="1" applyAlignment="1">
      <alignment horizontal="right" vertical="center"/>
    </xf>
    <xf numFmtId="285" fontId="299" fillId="0" borderId="90" xfId="0" applyNumberFormat="1" applyFont="1" applyFill="1" applyBorder="1" applyAlignment="1">
      <alignment horizontal="right" vertical="center"/>
    </xf>
    <xf numFmtId="222" fontId="299" fillId="0" borderId="106" xfId="0" applyNumberFormat="1" applyFont="1" applyFill="1" applyBorder="1" applyAlignment="1">
      <alignment horizontal="right" vertical="center"/>
    </xf>
    <xf numFmtId="222" fontId="129" fillId="0" borderId="106" xfId="0" applyNumberFormat="1" applyFont="1" applyFill="1" applyBorder="1" applyAlignment="1">
      <alignment horizontal="right" vertical="center"/>
    </xf>
    <xf numFmtId="222" fontId="299" fillId="0" borderId="90" xfId="0" applyNumberFormat="1" applyFont="1" applyFill="1" applyBorder="1" applyAlignment="1">
      <alignment horizontal="right" vertical="center"/>
    </xf>
    <xf numFmtId="222" fontId="129" fillId="0" borderId="90" xfId="0" applyNumberFormat="1" applyFont="1" applyFill="1" applyBorder="1" applyAlignment="1">
      <alignment horizontal="right" vertical="center"/>
    </xf>
    <xf numFmtId="9" fontId="129" fillId="0" borderId="106" xfId="17235" applyFont="1" applyFill="1" applyBorder="1" applyAlignment="1">
      <alignment horizontal="right" vertical="center"/>
    </xf>
    <xf numFmtId="9" fontId="299" fillId="0" borderId="106" xfId="17235" applyFont="1" applyFill="1" applyBorder="1" applyAlignment="1">
      <alignment horizontal="right" vertical="center"/>
    </xf>
    <xf numFmtId="9" fontId="129" fillId="0" borderId="90" xfId="17235" applyFont="1" applyFill="1" applyBorder="1" applyAlignment="1">
      <alignment horizontal="right" vertical="center"/>
    </xf>
    <xf numFmtId="9" fontId="299" fillId="0" borderId="90" xfId="17235" applyFont="1" applyFill="1" applyBorder="1" applyAlignment="1">
      <alignment horizontal="right" vertical="center"/>
    </xf>
    <xf numFmtId="348" fontId="129" fillId="0" borderId="106" xfId="0" applyNumberFormat="1" applyFont="1" applyFill="1" applyBorder="1" applyAlignment="1">
      <alignment horizontal="right" vertical="center"/>
    </xf>
    <xf numFmtId="348" fontId="299" fillId="0" borderId="106" xfId="0" applyNumberFormat="1" applyFont="1" applyFill="1" applyBorder="1" applyAlignment="1">
      <alignment horizontal="right" vertical="center"/>
    </xf>
    <xf numFmtId="348" fontId="129" fillId="0" borderId="90" xfId="0" applyNumberFormat="1" applyFont="1" applyFill="1" applyBorder="1" applyAlignment="1">
      <alignment horizontal="right" vertical="center"/>
    </xf>
    <xf numFmtId="348" fontId="299" fillId="0" borderId="90" xfId="0" applyNumberFormat="1" applyFont="1" applyFill="1" applyBorder="1" applyAlignment="1">
      <alignment horizontal="right" vertical="center"/>
    </xf>
    <xf numFmtId="353" fontId="129" fillId="0" borderId="106" xfId="17235" applyNumberFormat="1" applyFont="1" applyFill="1" applyBorder="1" applyAlignment="1">
      <alignment horizontal="right" vertical="center"/>
    </xf>
    <xf numFmtId="353" fontId="299" fillId="0" borderId="106" xfId="17235" applyNumberFormat="1" applyFont="1" applyFill="1" applyBorder="1" applyAlignment="1">
      <alignment horizontal="right" vertical="center"/>
    </xf>
    <xf numFmtId="353" fontId="129" fillId="0" borderId="90" xfId="17235" applyNumberFormat="1" applyFont="1" applyFill="1" applyBorder="1" applyAlignment="1">
      <alignment horizontal="right" vertical="center"/>
    </xf>
    <xf numFmtId="353" fontId="299" fillId="0" borderId="90" xfId="17235" applyNumberFormat="1" applyFont="1" applyFill="1" applyBorder="1" applyAlignment="1">
      <alignment horizontal="right" vertical="center"/>
    </xf>
    <xf numFmtId="0" fontId="79" fillId="0" borderId="189" xfId="314" applyFont="1" applyFill="1" applyBorder="1"/>
    <xf numFmtId="0" fontId="102" fillId="0" borderId="189" xfId="314" applyFont="1" applyFill="1" applyBorder="1"/>
    <xf numFmtId="0" fontId="102" fillId="0" borderId="189" xfId="21" applyFont="1" applyFill="1" applyBorder="1"/>
    <xf numFmtId="0" fontId="383" fillId="0" borderId="189" xfId="17218" applyFont="1" applyBorder="1" applyAlignment="1">
      <alignment horizontal="center" vertical="center"/>
    </xf>
    <xf numFmtId="0" fontId="82" fillId="0" borderId="0" xfId="15737" applyFont="1" applyFill="1" applyBorder="1" applyAlignment="1" applyProtection="1">
      <alignment vertical="center"/>
      <protection locked="0"/>
    </xf>
    <xf numFmtId="0" fontId="16" fillId="0" borderId="0" xfId="42017" applyFill="1" applyProtection="1">
      <protection locked="0"/>
    </xf>
    <xf numFmtId="0" fontId="128" fillId="0" borderId="0" xfId="15737" applyFont="1" applyFill="1" applyBorder="1" applyAlignment="1" applyProtection="1">
      <alignment vertical="center"/>
      <protection locked="0"/>
    </xf>
    <xf numFmtId="0" fontId="82" fillId="0" borderId="0" xfId="15737" applyFont="1" applyFill="1" applyAlignment="1" applyProtection="1">
      <alignment vertical="center"/>
      <protection locked="0"/>
    </xf>
    <xf numFmtId="0" fontId="125" fillId="9" borderId="108" xfId="205" applyFont="1" applyFill="1" applyBorder="1" applyAlignment="1">
      <alignment horizontal="center" vertical="center" wrapText="1"/>
    </xf>
    <xf numFmtId="0" fontId="125" fillId="0" borderId="147" xfId="205" applyFont="1" applyFill="1" applyBorder="1" applyAlignment="1">
      <alignment horizontal="center" vertical="center" wrapText="1"/>
    </xf>
    <xf numFmtId="0" fontId="82" fillId="9" borderId="194" xfId="205" applyFont="1" applyFill="1" applyBorder="1"/>
    <xf numFmtId="0" fontId="82" fillId="0" borderId="0" xfId="205" applyFont="1" applyBorder="1"/>
    <xf numFmtId="0" fontId="82" fillId="0" borderId="21" xfId="205" applyFont="1" applyBorder="1"/>
    <xf numFmtId="0" fontId="82" fillId="0" borderId="91" xfId="205" applyFont="1" applyBorder="1"/>
    <xf numFmtId="0" fontId="82" fillId="0" borderId="91" xfId="205" applyFont="1" applyFill="1" applyBorder="1"/>
    <xf numFmtId="0" fontId="82" fillId="0" borderId="189" xfId="205" applyFont="1" applyBorder="1"/>
    <xf numFmtId="0" fontId="102" fillId="0" borderId="189" xfId="13" applyFont="1" applyFill="1" applyBorder="1" applyAlignment="1" applyProtection="1">
      <alignment horizontal="center" vertical="top"/>
    </xf>
    <xf numFmtId="0" fontId="102" fillId="0" borderId="0" xfId="13" applyFont="1" applyFill="1" applyBorder="1" applyAlignment="1" applyProtection="1">
      <alignment horizontal="center" vertical="top"/>
    </xf>
    <xf numFmtId="0" fontId="79" fillId="0" borderId="0" xfId="13" applyFont="1" applyFill="1" applyBorder="1" applyAlignment="1" applyProtection="1">
      <alignment horizontal="center"/>
    </xf>
    <xf numFmtId="0" fontId="102" fillId="0" borderId="0" xfId="13" applyFont="1" applyFill="1" applyBorder="1" applyProtection="1"/>
    <xf numFmtId="0" fontId="79" fillId="0" borderId="90" xfId="13" applyFont="1" applyFill="1" applyBorder="1" applyAlignment="1" applyProtection="1">
      <alignment horizontal="center"/>
    </xf>
    <xf numFmtId="0" fontId="79" fillId="53" borderId="189" xfId="15737" applyFont="1" applyFill="1" applyBorder="1" applyAlignment="1" applyProtection="1">
      <alignment horizontal="center" vertical="center" wrapText="1"/>
      <protection locked="0"/>
    </xf>
    <xf numFmtId="174" fontId="79" fillId="14" borderId="189" xfId="15737" applyNumberFormat="1" applyFont="1" applyFill="1" applyBorder="1" applyAlignment="1" applyProtection="1">
      <alignment horizontal="center" vertical="center" wrapText="1"/>
      <protection locked="0"/>
    </xf>
    <xf numFmtId="174" fontId="79" fillId="53" borderId="189" xfId="15737" applyNumberFormat="1" applyFont="1" applyFill="1" applyBorder="1" applyAlignment="1" applyProtection="1">
      <alignment horizontal="center" vertical="center" wrapText="1"/>
    </xf>
    <xf numFmtId="0" fontId="79" fillId="53" borderId="189" xfId="15737" applyFont="1" applyFill="1" applyBorder="1" applyAlignment="1" applyProtection="1">
      <alignment vertical="center" wrapText="1"/>
      <protection locked="0"/>
    </xf>
    <xf numFmtId="0" fontId="82" fillId="53" borderId="189" xfId="15737" applyFont="1" applyFill="1" applyBorder="1" applyAlignment="1" applyProtection="1">
      <alignment vertical="center" wrapText="1"/>
      <protection locked="0"/>
    </xf>
    <xf numFmtId="0" fontId="79" fillId="53" borderId="189" xfId="15737" applyFont="1" applyFill="1" applyBorder="1" applyAlignment="1" applyProtection="1">
      <alignment vertical="center"/>
      <protection locked="0"/>
    </xf>
    <xf numFmtId="0" fontId="82" fillId="53" borderId="189" xfId="15737" applyFont="1" applyFill="1" applyBorder="1" applyAlignment="1" applyProtection="1">
      <alignment vertical="center"/>
      <protection locked="0"/>
    </xf>
    <xf numFmtId="0" fontId="12" fillId="53" borderId="189" xfId="15737" applyFont="1" applyFill="1" applyBorder="1" applyAlignment="1" applyProtection="1">
      <alignment horizontal="center" vertical="center"/>
      <protection locked="0"/>
    </xf>
    <xf numFmtId="174" fontId="79" fillId="53" borderId="189" xfId="15737" applyNumberFormat="1" applyFont="1" applyFill="1" applyBorder="1" applyAlignment="1" applyProtection="1">
      <alignment horizontal="center" vertical="center"/>
    </xf>
    <xf numFmtId="3" fontId="79" fillId="53" borderId="189" xfId="15737" applyNumberFormat="1" applyFont="1" applyFill="1" applyBorder="1" applyAlignment="1" applyProtection="1">
      <alignment horizontal="center" vertical="center"/>
    </xf>
    <xf numFmtId="177" fontId="79" fillId="5" borderId="189" xfId="41967" applyNumberFormat="1" applyFont="1" applyFill="1" applyBorder="1" applyAlignment="1">
      <alignment horizontal="center"/>
    </xf>
    <xf numFmtId="0" fontId="82" fillId="0" borderId="0" xfId="2293" applyFont="1" applyAlignment="1" applyProtection="1">
      <alignment horizontal="center" vertical="center"/>
    </xf>
    <xf numFmtId="4" fontId="82" fillId="0" borderId="0" xfId="2293" applyNumberFormat="1" applyFont="1" applyAlignment="1" applyProtection="1">
      <alignment horizontal="center" vertical="center"/>
    </xf>
    <xf numFmtId="0" fontId="79" fillId="0" borderId="0" xfId="0" applyFont="1" applyAlignment="1" applyProtection="1">
      <alignment horizontal="center" vertical="center"/>
    </xf>
    <xf numFmtId="0" fontId="102" fillId="0" borderId="0" xfId="0" applyFont="1" applyAlignment="1" applyProtection="1">
      <alignment vertical="center"/>
    </xf>
    <xf numFmtId="0" fontId="11" fillId="0" borderId="189" xfId="42014" applyFont="1" applyBorder="1"/>
    <xf numFmtId="168" fontId="11" fillId="7" borderId="189" xfId="42014" applyNumberFormat="1" applyFont="1" applyFill="1" applyBorder="1"/>
    <xf numFmtId="0" fontId="11" fillId="0" borderId="0" xfId="42014" applyFont="1"/>
    <xf numFmtId="212" fontId="102" fillId="7" borderId="146" xfId="0" applyNumberFormat="1" applyFont="1" applyFill="1" applyBorder="1" applyAlignment="1">
      <alignment vertical="top"/>
    </xf>
    <xf numFmtId="212" fontId="102" fillId="7" borderId="95" xfId="0" applyNumberFormat="1" applyFont="1" applyFill="1" applyBorder="1" applyAlignment="1">
      <alignment vertical="top"/>
    </xf>
    <xf numFmtId="212" fontId="296" fillId="7" borderId="95" xfId="0" applyNumberFormat="1" applyFont="1" applyFill="1" applyBorder="1" applyAlignment="1">
      <alignment vertical="top"/>
    </xf>
    <xf numFmtId="212" fontId="102" fillId="7" borderId="114" xfId="0" applyNumberFormat="1" applyFont="1" applyFill="1" applyBorder="1" applyAlignment="1">
      <alignment vertical="top"/>
    </xf>
    <xf numFmtId="212" fontId="102" fillId="7" borderId="96" xfId="0" applyNumberFormat="1" applyFont="1" applyFill="1" applyBorder="1" applyAlignment="1">
      <alignment vertical="top"/>
    </xf>
    <xf numFmtId="212" fontId="102" fillId="7" borderId="45" xfId="0" applyNumberFormat="1" applyFont="1" applyFill="1" applyBorder="1" applyAlignment="1">
      <alignment vertical="top"/>
    </xf>
    <xf numFmtId="212" fontId="102" fillId="7" borderId="114" xfId="0" applyNumberFormat="1" applyFont="1" applyFill="1" applyBorder="1" applyAlignment="1">
      <alignment vertical="top" wrapText="1"/>
    </xf>
    <xf numFmtId="212" fontId="102" fillId="7" borderId="95" xfId="17207" applyNumberFormat="1" applyFont="1" applyFill="1" applyBorder="1" applyAlignment="1">
      <alignment vertical="top"/>
    </xf>
    <xf numFmtId="212" fontId="307" fillId="7" borderId="171" xfId="0" applyNumberFormat="1" applyFont="1" applyFill="1" applyBorder="1" applyAlignment="1">
      <alignment vertical="top" wrapText="1"/>
    </xf>
    <xf numFmtId="212" fontId="86" fillId="7" borderId="157" xfId="0" applyNumberFormat="1" applyFont="1" applyFill="1" applyBorder="1"/>
    <xf numFmtId="212" fontId="102" fillId="7" borderId="145" xfId="0" applyNumberFormat="1" applyFont="1" applyFill="1" applyBorder="1"/>
    <xf numFmtId="212" fontId="102" fillId="7" borderId="105" xfId="0" applyNumberFormat="1" applyFont="1" applyFill="1" applyBorder="1"/>
    <xf numFmtId="169" fontId="79" fillId="7" borderId="171" xfId="8" applyNumberFormat="1" applyFont="1" applyFill="1" applyBorder="1"/>
    <xf numFmtId="169" fontId="79" fillId="7" borderId="173" xfId="8" applyNumberFormat="1" applyFont="1" applyFill="1" applyBorder="1"/>
    <xf numFmtId="169" fontId="79" fillId="7" borderId="192" xfId="8" applyNumberFormat="1" applyFont="1" applyFill="1" applyBorder="1"/>
    <xf numFmtId="169" fontId="79" fillId="7" borderId="194" xfId="8" applyNumberFormat="1" applyFont="1" applyFill="1" applyBorder="1"/>
    <xf numFmtId="169" fontId="79" fillId="7" borderId="194" xfId="0" applyNumberFormat="1" applyFont="1" applyFill="1" applyBorder="1" applyAlignment="1">
      <alignment vertical="top"/>
    </xf>
    <xf numFmtId="169" fontId="296" fillId="7" borderId="193" xfId="0" applyNumberFormat="1" applyFont="1" applyFill="1" applyBorder="1" applyAlignment="1">
      <alignment vertical="top"/>
    </xf>
    <xf numFmtId="169" fontId="349" fillId="7" borderId="192" xfId="8" applyNumberFormat="1" applyFont="1" applyFill="1" applyBorder="1"/>
    <xf numFmtId="169" fontId="349" fillId="7" borderId="194" xfId="8" applyNumberFormat="1" applyFont="1" applyFill="1" applyBorder="1"/>
    <xf numFmtId="169" fontId="349" fillId="7" borderId="194" xfId="0" applyNumberFormat="1" applyFont="1" applyFill="1" applyBorder="1" applyAlignment="1">
      <alignment vertical="top"/>
    </xf>
    <xf numFmtId="169" fontId="349" fillId="7" borderId="90" xfId="8" applyNumberFormat="1" applyFont="1" applyFill="1" applyBorder="1"/>
    <xf numFmtId="169" fontId="349" fillId="7" borderId="92" xfId="8" applyNumberFormat="1" applyFont="1" applyFill="1" applyBorder="1"/>
    <xf numFmtId="169" fontId="102" fillId="7" borderId="192" xfId="0" applyNumberFormat="1" applyFont="1" applyFill="1" applyBorder="1" applyAlignment="1">
      <alignment vertical="top"/>
    </xf>
    <xf numFmtId="169" fontId="79" fillId="7" borderId="90" xfId="8" applyNumberFormat="1" applyFont="1" applyFill="1" applyBorder="1"/>
    <xf numFmtId="177" fontId="102" fillId="7" borderId="187" xfId="0" applyNumberFormat="1" applyFont="1" applyFill="1" applyBorder="1"/>
    <xf numFmtId="285" fontId="86" fillId="0" borderId="0" xfId="0" applyNumberFormat="1" applyFont="1"/>
    <xf numFmtId="0" fontId="102" fillId="9" borderId="0" xfId="211" applyFont="1" applyFill="1" applyBorder="1"/>
    <xf numFmtId="169" fontId="79" fillId="7" borderId="92" xfId="8" applyNumberFormat="1" applyFont="1" applyFill="1" applyBorder="1"/>
    <xf numFmtId="169" fontId="102" fillId="7" borderId="189" xfId="8" applyNumberFormat="1" applyFont="1" applyFill="1" applyBorder="1"/>
    <xf numFmtId="169" fontId="102" fillId="7" borderId="187" xfId="8" applyNumberFormat="1" applyFont="1" applyFill="1" applyBorder="1"/>
    <xf numFmtId="169" fontId="307" fillId="7" borderId="193" xfId="0" applyNumberFormat="1" applyFont="1" applyFill="1" applyBorder="1" applyAlignment="1">
      <alignment vertical="top"/>
    </xf>
    <xf numFmtId="169" fontId="306" fillId="7" borderId="192" xfId="8" applyNumberFormat="1" applyFont="1" applyFill="1" applyBorder="1"/>
    <xf numFmtId="169" fontId="306" fillId="7" borderId="194" xfId="8" applyNumberFormat="1" applyFont="1" applyFill="1" applyBorder="1"/>
    <xf numFmtId="169" fontId="306" fillId="7" borderId="194" xfId="0" applyNumberFormat="1" applyFont="1" applyFill="1" applyBorder="1" applyAlignment="1">
      <alignment vertical="top"/>
    </xf>
    <xf numFmtId="186" fontId="102" fillId="0" borderId="0" xfId="0" applyNumberFormat="1" applyFont="1"/>
    <xf numFmtId="177" fontId="79" fillId="0" borderId="0" xfId="0" applyNumberFormat="1" applyFont="1" applyAlignment="1">
      <alignment horizontal="left"/>
    </xf>
    <xf numFmtId="177" fontId="306" fillId="0" borderId="0" xfId="0" applyNumberFormat="1" applyFont="1" applyAlignment="1">
      <alignment horizontal="left"/>
    </xf>
    <xf numFmtId="252" fontId="79" fillId="0" borderId="192" xfId="0" applyNumberFormat="1" applyFont="1" applyFill="1" applyBorder="1" applyAlignment="1">
      <alignment vertical="top"/>
    </xf>
    <xf numFmtId="356" fontId="79" fillId="0" borderId="189" xfId="3191" applyNumberFormat="1" applyFont="1" applyFill="1" applyBorder="1" applyAlignment="1" applyProtection="1"/>
    <xf numFmtId="10" fontId="79" fillId="7" borderId="189" xfId="5441" applyNumberFormat="1" applyFont="1" applyFill="1" applyBorder="1" applyAlignment="1">
      <alignment horizontal="center"/>
    </xf>
    <xf numFmtId="0" fontId="389" fillId="0" borderId="0" xfId="15743" applyNumberFormat="1" applyFont="1" applyFill="1" applyBorder="1" applyAlignment="1">
      <alignment horizontal="center" vertical="center"/>
    </xf>
    <xf numFmtId="186" fontId="102" fillId="7" borderId="170" xfId="330" applyNumberFormat="1" applyFont="1" applyFill="1" applyBorder="1" applyProtection="1"/>
    <xf numFmtId="186" fontId="102" fillId="7" borderId="163" xfId="330" applyNumberFormat="1" applyFont="1" applyFill="1" applyBorder="1" applyProtection="1"/>
    <xf numFmtId="184" fontId="82" fillId="7" borderId="170" xfId="3191" applyNumberFormat="1" applyFont="1" applyFill="1" applyBorder="1"/>
    <xf numFmtId="184" fontId="82" fillId="14" borderId="170" xfId="3191" applyNumberFormat="1" applyFont="1" applyFill="1" applyBorder="1"/>
    <xf numFmtId="184" fontId="125" fillId="7" borderId="170" xfId="3191" applyNumberFormat="1" applyFont="1" applyFill="1" applyBorder="1"/>
    <xf numFmtId="193" fontId="86" fillId="7" borderId="189" xfId="986" applyNumberFormat="1" applyFont="1" applyFill="1" applyBorder="1" applyAlignment="1">
      <alignment vertical="center"/>
    </xf>
    <xf numFmtId="0" fontId="0" fillId="0" borderId="0" xfId="0" applyAlignment="1">
      <alignment horizontal="center"/>
    </xf>
    <xf numFmtId="0" fontId="125" fillId="0" borderId="189" xfId="13" applyFont="1" applyBorder="1" applyAlignment="1" applyProtection="1">
      <alignment horizontal="center" vertical="center" wrapText="1"/>
    </xf>
    <xf numFmtId="0" fontId="86" fillId="7" borderId="92" xfId="207" applyFont="1" applyFill="1" applyBorder="1" applyAlignment="1">
      <alignment horizontal="center" vertical="center"/>
    </xf>
    <xf numFmtId="186" fontId="79" fillId="7" borderId="170" xfId="3836" applyNumberFormat="1" applyFont="1" applyFill="1" applyBorder="1" applyAlignment="1"/>
    <xf numFmtId="177" fontId="79" fillId="0" borderId="189" xfId="3191" applyNumberFormat="1" applyFont="1" applyFill="1" applyBorder="1" applyAlignment="1" applyProtection="1"/>
    <xf numFmtId="0" fontId="125" fillId="0" borderId="171" xfId="13" applyFont="1" applyBorder="1" applyAlignment="1" applyProtection="1">
      <alignment horizontal="center" vertical="center" wrapText="1"/>
    </xf>
    <xf numFmtId="0" fontId="82" fillId="0" borderId="189" xfId="3191" applyFont="1" applyBorder="1" applyAlignment="1">
      <alignment horizontal="center" vertical="center" wrapText="1"/>
    </xf>
    <xf numFmtId="177" fontId="82" fillId="14" borderId="189" xfId="3191" applyNumberFormat="1" applyFont="1" applyFill="1" applyBorder="1" applyAlignment="1">
      <alignment horizontal="center" vertical="center"/>
    </xf>
    <xf numFmtId="177" fontId="82" fillId="7" borderId="189" xfId="330" applyNumberFormat="1" applyFont="1" applyFill="1" applyBorder="1" applyAlignment="1" applyProtection="1">
      <alignment horizontal="center" vertical="center"/>
    </xf>
    <xf numFmtId="0" fontId="125" fillId="0" borderId="189" xfId="13" applyFont="1" applyFill="1" applyBorder="1" applyAlignment="1" applyProtection="1">
      <alignment horizontal="center" vertical="center"/>
    </xf>
    <xf numFmtId="0" fontId="125" fillId="0" borderId="189" xfId="3191" applyFont="1" applyBorder="1" applyAlignment="1">
      <alignment horizontal="center" vertical="center" wrapText="1"/>
    </xf>
    <xf numFmtId="174" fontId="82" fillId="0" borderId="189" xfId="13" applyNumberFormat="1" applyFont="1" applyFill="1" applyBorder="1" applyAlignment="1" applyProtection="1">
      <alignment horizontal="center" vertical="center" wrapText="1"/>
    </xf>
    <xf numFmtId="0" fontId="82" fillId="0" borderId="189" xfId="41952" applyFont="1" applyBorder="1" applyAlignment="1">
      <alignment horizontal="center" vertical="center" wrapText="1"/>
    </xf>
    <xf numFmtId="0" fontId="11" fillId="0" borderId="0" xfId="207" applyFont="1"/>
    <xf numFmtId="168" fontId="79" fillId="7" borderId="189" xfId="207" applyNumberFormat="1" applyFont="1" applyFill="1" applyBorder="1" applyAlignment="1">
      <alignment horizontal="center"/>
    </xf>
    <xf numFmtId="174" fontId="79" fillId="5" borderId="188" xfId="15699" applyNumberFormat="1" applyFont="1" applyFill="1" applyBorder="1" applyAlignment="1" applyProtection="1">
      <alignment horizontal="right" vertical="center"/>
      <protection locked="0"/>
    </xf>
    <xf numFmtId="0" fontId="102" fillId="9" borderId="189" xfId="15701" applyFont="1" applyFill="1" applyBorder="1" applyAlignment="1" applyProtection="1">
      <alignment horizontal="centerContinuous" vertical="center"/>
      <protection hidden="1"/>
    </xf>
    <xf numFmtId="0" fontId="102" fillId="0" borderId="189" xfId="15701" applyFont="1" applyBorder="1" applyAlignment="1" applyProtection="1">
      <alignment horizontal="center" vertical="center" wrapText="1"/>
      <protection hidden="1"/>
    </xf>
    <xf numFmtId="0" fontId="102" fillId="0" borderId="189" xfId="15701" applyFont="1" applyBorder="1" applyAlignment="1" applyProtection="1">
      <alignment horizontal="center" vertical="center" textRotation="90" wrapText="1"/>
      <protection hidden="1"/>
    </xf>
    <xf numFmtId="14" fontId="79" fillId="5" borderId="189" xfId="330" applyNumberFormat="1" applyFont="1" applyFill="1" applyBorder="1" applyAlignment="1">
      <alignment horizontal="right"/>
    </xf>
    <xf numFmtId="0" fontId="11" fillId="0" borderId="0" xfId="41951" applyFont="1"/>
    <xf numFmtId="0" fontId="11" fillId="0" borderId="189" xfId="41951" applyFont="1" applyBorder="1"/>
    <xf numFmtId="0" fontId="79" fillId="0" borderId="189" xfId="4" applyFont="1" applyFill="1" applyBorder="1" applyAlignment="1" applyProtection="1">
      <alignment horizontal="center"/>
    </xf>
    <xf numFmtId="173" fontId="11" fillId="15" borderId="189" xfId="41951" applyNumberFormat="1" applyFont="1" applyFill="1" applyBorder="1" applyAlignment="1">
      <alignment horizontal="right"/>
    </xf>
    <xf numFmtId="0" fontId="86" fillId="9" borderId="189" xfId="41951" applyFont="1" applyFill="1" applyBorder="1"/>
    <xf numFmtId="0" fontId="11" fillId="9" borderId="189" xfId="41951" applyFont="1" applyFill="1" applyBorder="1"/>
    <xf numFmtId="0" fontId="101" fillId="0" borderId="189" xfId="41951" applyFont="1" applyBorder="1" applyAlignment="1" applyProtection="1">
      <alignment horizontal="left" vertical="center"/>
    </xf>
    <xf numFmtId="0" fontId="11" fillId="0" borderId="189" xfId="41951" applyFont="1" applyBorder="1" applyAlignment="1">
      <alignment wrapText="1"/>
    </xf>
    <xf numFmtId="172" fontId="86" fillId="0" borderId="189" xfId="41951" applyNumberFormat="1" applyFont="1" applyBorder="1"/>
    <xf numFmtId="173" fontId="11" fillId="6" borderId="189" xfId="41951" applyNumberFormat="1" applyFont="1" applyFill="1" applyBorder="1" applyAlignment="1">
      <alignment horizontal="right"/>
    </xf>
    <xf numFmtId="173" fontId="11" fillId="0" borderId="0" xfId="41951" applyNumberFormat="1" applyFont="1"/>
    <xf numFmtId="3" fontId="79" fillId="5" borderId="189" xfId="41901" applyNumberFormat="1" applyFont="1" applyFill="1" applyBorder="1" applyProtection="1">
      <protection locked="0"/>
    </xf>
    <xf numFmtId="177" fontId="86" fillId="53" borderId="189" xfId="15743" applyNumberFormat="1" applyFont="1" applyFill="1" applyBorder="1" applyAlignment="1">
      <alignment horizontal="center" vertical="center" wrapText="1"/>
    </xf>
    <xf numFmtId="9" fontId="79" fillId="14" borderId="189" xfId="41905" applyFont="1" applyFill="1" applyBorder="1" applyAlignment="1">
      <alignment horizontal="right"/>
    </xf>
    <xf numFmtId="9" fontId="84" fillId="53" borderId="189" xfId="0" applyNumberFormat="1" applyFont="1" applyFill="1" applyBorder="1"/>
    <xf numFmtId="182" fontId="102" fillId="55" borderId="188" xfId="41905" applyNumberFormat="1" applyFont="1" applyFill="1" applyBorder="1" applyAlignment="1">
      <alignment horizontal="right"/>
    </xf>
    <xf numFmtId="285" fontId="79" fillId="14" borderId="156" xfId="1" applyNumberFormat="1" applyFont="1" applyFill="1" applyBorder="1"/>
    <xf numFmtId="9" fontId="79" fillId="14" borderId="156" xfId="41905" applyFont="1" applyFill="1" applyBorder="1"/>
    <xf numFmtId="182" fontId="79" fillId="14" borderId="156" xfId="41905" applyNumberFormat="1" applyFont="1" applyFill="1" applyBorder="1"/>
    <xf numFmtId="285" fontId="79" fillId="14" borderId="189" xfId="1" applyNumberFormat="1" applyFont="1" applyFill="1" applyBorder="1"/>
    <xf numFmtId="252" fontId="102" fillId="6" borderId="158" xfId="3191" applyNumberFormat="1" applyFont="1" applyFill="1" applyBorder="1" applyAlignment="1">
      <alignment horizontal="right"/>
    </xf>
    <xf numFmtId="252" fontId="102" fillId="6" borderId="189" xfId="3191" applyNumberFormat="1" applyFont="1" applyFill="1" applyBorder="1" applyAlignment="1">
      <alignment horizontal="right"/>
    </xf>
    <xf numFmtId="252" fontId="102" fillId="6" borderId="179" xfId="3191" applyNumberFormat="1" applyFont="1" applyFill="1" applyBorder="1" applyAlignment="1">
      <alignment horizontal="right"/>
    </xf>
    <xf numFmtId="177" fontId="102" fillId="14" borderId="170" xfId="705" applyNumberFormat="1" applyFont="1" applyFill="1" applyBorder="1" applyAlignment="1"/>
    <xf numFmtId="177" fontId="102" fillId="14" borderId="189" xfId="705" applyNumberFormat="1" applyFont="1" applyFill="1" applyBorder="1" applyAlignment="1"/>
    <xf numFmtId="169" fontId="79" fillId="14" borderId="189" xfId="8" applyNumberFormat="1" applyFont="1" applyFill="1" applyBorder="1" applyAlignment="1">
      <alignment horizontal="left"/>
    </xf>
    <xf numFmtId="365" fontId="79" fillId="14" borderId="189" xfId="8" applyNumberFormat="1" applyFont="1" applyFill="1" applyBorder="1" applyAlignment="1">
      <alignment horizontal="right"/>
    </xf>
    <xf numFmtId="365" fontId="79" fillId="14" borderId="189" xfId="8" applyNumberFormat="1" applyFont="1" applyFill="1" applyBorder="1" applyAlignment="1">
      <alignment horizontal="left"/>
    </xf>
    <xf numFmtId="365" fontId="79" fillId="14" borderId="109" xfId="8" applyNumberFormat="1" applyFont="1" applyFill="1" applyBorder="1" applyAlignment="1">
      <alignment horizontal="right"/>
    </xf>
    <xf numFmtId="365" fontId="79" fillId="14" borderId="47" xfId="8" applyNumberFormat="1" applyFont="1" applyFill="1" applyBorder="1" applyAlignment="1">
      <alignment horizontal="right"/>
    </xf>
    <xf numFmtId="365" fontId="79" fillId="14" borderId="158" xfId="8" applyNumberFormat="1" applyFont="1" applyFill="1" applyBorder="1" applyAlignment="1">
      <alignment horizontal="right"/>
    </xf>
    <xf numFmtId="192" fontId="82" fillId="7" borderId="180" xfId="705" applyNumberFormat="1" applyFont="1" applyFill="1" applyBorder="1" applyAlignment="1" applyProtection="1">
      <alignment horizontal="right"/>
    </xf>
    <xf numFmtId="358" fontId="79" fillId="5" borderId="158" xfId="1" applyNumberFormat="1" applyFont="1" applyFill="1" applyBorder="1" applyAlignment="1">
      <alignment horizontal="left"/>
    </xf>
    <xf numFmtId="187" fontId="79" fillId="14" borderId="189" xfId="15537" applyNumberFormat="1" applyFont="1" applyFill="1" applyBorder="1"/>
    <xf numFmtId="177" fontId="79" fillId="0" borderId="179" xfId="208" applyNumberFormat="1" applyFont="1" applyFill="1" applyBorder="1"/>
    <xf numFmtId="187" fontId="79" fillId="14" borderId="179" xfId="15537" applyNumberFormat="1" applyFont="1" applyFill="1" applyBorder="1"/>
    <xf numFmtId="346" fontId="79" fillId="7" borderId="99" xfId="208" applyNumberFormat="1" applyFont="1" applyFill="1" applyBorder="1" applyAlignment="1">
      <alignment horizontal="right"/>
    </xf>
    <xf numFmtId="187" fontId="79" fillId="14" borderId="155" xfId="15537" applyNumberFormat="1" applyFont="1" applyFill="1" applyBorder="1"/>
    <xf numFmtId="358" fontId="0" fillId="14" borderId="189" xfId="8" applyNumberFormat="1" applyFont="1" applyFill="1" applyBorder="1"/>
    <xf numFmtId="177" fontId="79" fillId="7" borderId="187" xfId="41971" applyNumberFormat="1" applyFont="1" applyFill="1" applyBorder="1" applyAlignment="1">
      <alignment horizontal="center"/>
    </xf>
    <xf numFmtId="3" fontId="79" fillId="14" borderId="158" xfId="208" applyNumberFormat="1" applyFont="1" applyFill="1" applyBorder="1" applyAlignment="1">
      <alignment horizontal="center"/>
    </xf>
    <xf numFmtId="0" fontId="79" fillId="9" borderId="171" xfId="3" applyFont="1" applyFill="1" applyBorder="1" applyAlignment="1">
      <alignment horizontal="center"/>
    </xf>
    <xf numFmtId="3" fontId="79" fillId="14" borderId="179" xfId="208" applyNumberFormat="1" applyFont="1" applyFill="1" applyBorder="1" applyAlignment="1">
      <alignment horizontal="center"/>
    </xf>
    <xf numFmtId="185" fontId="102" fillId="14" borderId="189" xfId="15537" applyNumberFormat="1" applyFont="1" applyFill="1" applyBorder="1" applyAlignment="1">
      <alignment horizontal="center"/>
    </xf>
    <xf numFmtId="359" fontId="79" fillId="14" borderId="170" xfId="3191" applyNumberFormat="1" applyFont="1" applyFill="1" applyBorder="1" applyAlignment="1">
      <alignment horizontal="center" vertical="center"/>
    </xf>
    <xf numFmtId="252" fontId="17" fillId="9" borderId="189" xfId="986" applyNumberFormat="1" applyFont="1" applyFill="1" applyBorder="1" applyAlignment="1" applyProtection="1">
      <alignment vertical="center"/>
      <protection locked="0"/>
    </xf>
    <xf numFmtId="182" fontId="79" fillId="14" borderId="189" xfId="41905" applyNumberFormat="1" applyFont="1" applyFill="1" applyBorder="1" applyAlignment="1" applyProtection="1">
      <alignment horizontal="center" vertical="center" wrapText="1"/>
      <protection locked="0"/>
    </xf>
    <xf numFmtId="361"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center"/>
      <protection locked="0"/>
    </xf>
    <xf numFmtId="14" fontId="79" fillId="5" borderId="189" xfId="330" applyNumberFormat="1" applyFont="1" applyFill="1" applyBorder="1" applyAlignment="1">
      <alignment horizontal="center"/>
    </xf>
    <xf numFmtId="173" fontId="86" fillId="15" borderId="114" xfId="41951" applyNumberFormat="1" applyFont="1" applyFill="1" applyBorder="1" applyAlignment="1">
      <alignment horizontal="left"/>
    </xf>
    <xf numFmtId="173" fontId="86" fillId="15" borderId="189" xfId="41951" applyNumberFormat="1" applyFont="1" applyFill="1" applyBorder="1" applyAlignment="1">
      <alignment horizontal="left"/>
    </xf>
    <xf numFmtId="361" fontId="13" fillId="14" borderId="189" xfId="1" applyNumberFormat="1" applyFont="1" applyFill="1" applyBorder="1"/>
    <xf numFmtId="361" fontId="79" fillId="115" borderId="189" xfId="1" applyNumberFormat="1" applyFont="1" applyFill="1" applyBorder="1" applyAlignment="1">
      <alignment horizontal="center"/>
    </xf>
    <xf numFmtId="361" fontId="79" fillId="115" borderId="179" xfId="1" applyNumberFormat="1" applyFont="1" applyFill="1" applyBorder="1" applyAlignment="1">
      <alignment horizontal="center"/>
    </xf>
    <xf numFmtId="361" fontId="79" fillId="115" borderId="189" xfId="8" applyNumberFormat="1" applyFont="1" applyFill="1" applyBorder="1"/>
    <xf numFmtId="361" fontId="79" fillId="115" borderId="189" xfId="1" applyNumberFormat="1" applyFont="1" applyFill="1" applyBorder="1"/>
    <xf numFmtId="361" fontId="79" fillId="115" borderId="179" xfId="1" applyNumberFormat="1" applyFont="1" applyFill="1" applyBorder="1"/>
    <xf numFmtId="361" fontId="79" fillId="0" borderId="189" xfId="1" applyNumberFormat="1" applyFont="1" applyFill="1" applyBorder="1" applyAlignment="1">
      <alignment horizontal="left"/>
    </xf>
    <xf numFmtId="361" fontId="79" fillId="0" borderId="189" xfId="1" applyNumberFormat="1" applyFont="1" applyFill="1" applyBorder="1"/>
    <xf numFmtId="361" fontId="79" fillId="0" borderId="179" xfId="1" applyNumberFormat="1" applyFont="1" applyFill="1" applyBorder="1"/>
    <xf numFmtId="361" fontId="79" fillId="115" borderId="155" xfId="1" applyNumberFormat="1" applyFont="1" applyFill="1" applyBorder="1"/>
    <xf numFmtId="361" fontId="79" fillId="115" borderId="167" xfId="1" applyNumberFormat="1" applyFont="1" applyFill="1" applyBorder="1"/>
    <xf numFmtId="361" fontId="79" fillId="14" borderId="189" xfId="1" applyNumberFormat="1" applyFont="1" applyFill="1" applyBorder="1"/>
    <xf numFmtId="361" fontId="102" fillId="54" borderId="189" xfId="1" applyNumberFormat="1" applyFont="1" applyFill="1" applyBorder="1"/>
    <xf numFmtId="361" fontId="79" fillId="54" borderId="189" xfId="1" applyNumberFormat="1" applyFont="1" applyFill="1" applyBorder="1"/>
    <xf numFmtId="252" fontId="17" fillId="9" borderId="189" xfId="42013" applyNumberFormat="1" applyFont="1" applyFill="1" applyBorder="1" applyAlignment="1" applyProtection="1">
      <alignment vertical="center"/>
      <protection locked="0"/>
    </xf>
    <xf numFmtId="3" fontId="17" fillId="9" borderId="189" xfId="42013" applyNumberFormat="1" applyFont="1" applyFill="1" applyBorder="1" applyAlignment="1" applyProtection="1">
      <alignment vertical="center"/>
      <protection locked="0"/>
    </xf>
    <xf numFmtId="193" fontId="17" fillId="9" borderId="189" xfId="42013" applyNumberFormat="1" applyFont="1" applyFill="1" applyBorder="1" applyAlignment="1" applyProtection="1">
      <alignment vertical="center"/>
      <protection locked="0"/>
    </xf>
    <xf numFmtId="252" fontId="17" fillId="9" borderId="189" xfId="42013" applyNumberFormat="1" applyFont="1" applyFill="1" applyBorder="1" applyAlignment="1" applyProtection="1">
      <alignment horizontal="center" vertical="center"/>
      <protection locked="0"/>
    </xf>
    <xf numFmtId="193" fontId="17" fillId="9" borderId="189" xfId="42013" applyNumberFormat="1" applyFont="1" applyFill="1" applyBorder="1" applyAlignment="1" applyProtection="1">
      <alignment horizontal="center" vertical="center"/>
      <protection locked="0"/>
    </xf>
    <xf numFmtId="3" fontId="17" fillId="9" borderId="189" xfId="42013" applyNumberFormat="1" applyFont="1" applyFill="1" applyBorder="1" applyAlignment="1" applyProtection="1">
      <alignment horizontal="center" vertical="center"/>
      <protection locked="0"/>
    </xf>
    <xf numFmtId="252" fontId="23" fillId="9" borderId="189" xfId="986" applyNumberFormat="1" applyFont="1" applyFill="1" applyBorder="1" applyAlignment="1" applyProtection="1">
      <alignment vertical="center"/>
      <protection locked="0"/>
    </xf>
    <xf numFmtId="3" fontId="23" fillId="9" borderId="189" xfId="986" applyNumberFormat="1" applyFont="1" applyFill="1" applyBorder="1" applyAlignment="1" applyProtection="1">
      <alignment vertical="center"/>
      <protection locked="0"/>
    </xf>
    <xf numFmtId="3" fontId="17" fillId="9" borderId="189" xfId="986" applyNumberFormat="1" applyFont="1" applyFill="1" applyBorder="1" applyAlignment="1" applyProtection="1">
      <alignment vertical="center"/>
      <protection locked="0"/>
    </xf>
    <xf numFmtId="171" fontId="23" fillId="9" borderId="189" xfId="15743" applyNumberFormat="1" applyFont="1" applyFill="1" applyBorder="1" applyAlignment="1" applyProtection="1">
      <alignment vertical="center"/>
      <protection locked="0"/>
    </xf>
    <xf numFmtId="184" fontId="354" fillId="14" borderId="189" xfId="15743" applyNumberFormat="1" applyFont="1" applyFill="1" applyBorder="1" applyAlignment="1">
      <alignment horizontal="center" vertical="center"/>
    </xf>
    <xf numFmtId="184" fontId="86" fillId="6" borderId="189" xfId="15743" applyNumberFormat="1" applyFont="1" applyFill="1" applyBorder="1" applyAlignment="1">
      <alignment horizontal="center" vertical="center"/>
    </xf>
    <xf numFmtId="192" fontId="354" fillId="14" borderId="189" xfId="1" applyNumberFormat="1" applyFont="1" applyFill="1" applyBorder="1" applyAlignment="1">
      <alignment horizontal="center" vertical="center"/>
    </xf>
    <xf numFmtId="192" fontId="79" fillId="54" borderId="189" xfId="13" applyNumberFormat="1" applyFont="1" applyFill="1" applyBorder="1" applyAlignment="1" applyProtection="1">
      <alignment horizontal="center"/>
    </xf>
    <xf numFmtId="193" fontId="354" fillId="14" borderId="189" xfId="1" applyNumberFormat="1" applyFont="1" applyFill="1" applyBorder="1" applyAlignment="1">
      <alignment horizontal="center" vertical="center"/>
    </xf>
    <xf numFmtId="192" fontId="335" fillId="0" borderId="0" xfId="18522" applyNumberFormat="1" applyFont="1" applyProtection="1"/>
    <xf numFmtId="1" fontId="79" fillId="5" borderId="188" xfId="15699" applyNumberFormat="1" applyFont="1" applyFill="1" applyBorder="1" applyAlignment="1" applyProtection="1">
      <alignment horizontal="right" vertical="center"/>
      <protection locked="0"/>
    </xf>
    <xf numFmtId="1" fontId="102" fillId="118" borderId="188" xfId="15699" applyNumberFormat="1" applyFont="1" applyFill="1" applyBorder="1" applyAlignment="1" applyProtection="1">
      <alignment horizontal="right" vertical="center"/>
      <protection locked="0"/>
    </xf>
    <xf numFmtId="1" fontId="102" fillId="54" borderId="188" xfId="15699" applyNumberFormat="1" applyFont="1" applyFill="1" applyBorder="1" applyAlignment="1" applyProtection="1">
      <alignment horizontal="right" vertical="center"/>
    </xf>
    <xf numFmtId="1" fontId="79" fillId="0" borderId="0" xfId="15699" applyNumberFormat="1" applyFont="1" applyBorder="1" applyAlignment="1" applyProtection="1">
      <alignment horizontal="right" vertical="center"/>
    </xf>
    <xf numFmtId="1" fontId="79" fillId="0" borderId="0" xfId="15699" applyNumberFormat="1" applyFont="1" applyAlignment="1" applyProtection="1">
      <alignment vertical="center"/>
    </xf>
    <xf numFmtId="1" fontId="79" fillId="0" borderId="188" xfId="15699" applyNumberFormat="1" applyFont="1" applyBorder="1" applyAlignment="1" applyProtection="1">
      <alignment horizontal="right" vertical="center"/>
    </xf>
    <xf numFmtId="1" fontId="79" fillId="0" borderId="0" xfId="15699" applyNumberFormat="1" applyFont="1" applyFill="1" applyBorder="1" applyAlignment="1" applyProtection="1">
      <alignment vertical="center"/>
    </xf>
    <xf numFmtId="361" fontId="79" fillId="14" borderId="182" xfId="15542" applyNumberFormat="1" applyFont="1" applyFill="1" applyBorder="1"/>
    <xf numFmtId="361" fontId="79" fillId="7" borderId="182" xfId="15542" applyNumberFormat="1" applyFont="1" applyFill="1" applyBorder="1"/>
    <xf numFmtId="361" fontId="125" fillId="7" borderId="35" xfId="705" applyNumberFormat="1" applyFont="1" applyFill="1" applyBorder="1" applyAlignment="1" applyProtection="1">
      <alignment horizontal="right"/>
    </xf>
    <xf numFmtId="252" fontId="86" fillId="7" borderId="126" xfId="15743" applyNumberFormat="1" applyFont="1" applyFill="1" applyBorder="1" applyAlignment="1">
      <alignment vertical="center"/>
    </xf>
    <xf numFmtId="192" fontId="79" fillId="5" borderId="189" xfId="1" applyNumberFormat="1" applyFont="1" applyFill="1" applyBorder="1" applyAlignment="1" applyProtection="1">
      <alignment horizontal="right"/>
      <protection locked="0"/>
    </xf>
    <xf numFmtId="192" fontId="102" fillId="54" borderId="188" xfId="15699" applyNumberFormat="1" applyFont="1" applyFill="1" applyBorder="1" applyAlignment="1" applyProtection="1">
      <alignment horizontal="right"/>
    </xf>
    <xf numFmtId="358" fontId="102" fillId="54" borderId="188" xfId="15699" applyNumberFormat="1" applyFont="1" applyFill="1" applyBorder="1" applyAlignment="1" applyProtection="1">
      <alignment horizontal="right"/>
    </xf>
    <xf numFmtId="193" fontId="79" fillId="5" borderId="189" xfId="17227" applyNumberFormat="1" applyFont="1" applyFill="1" applyBorder="1"/>
    <xf numFmtId="171" fontId="79" fillId="7" borderId="189" xfId="237" applyNumberFormat="1" applyFont="1" applyFill="1" applyBorder="1" applyAlignment="1">
      <alignment horizontal="center"/>
    </xf>
    <xf numFmtId="1" fontId="79" fillId="7" borderId="189" xfId="237" applyNumberFormat="1" applyFont="1" applyFill="1" applyBorder="1" applyAlignment="1">
      <alignment horizontal="right"/>
    </xf>
    <xf numFmtId="168" fontId="11" fillId="7" borderId="189" xfId="42014" applyNumberFormat="1" applyFont="1" applyFill="1" applyBorder="1" applyAlignment="1">
      <alignment horizontal="right"/>
    </xf>
    <xf numFmtId="171" fontId="79" fillId="5" borderId="189" xfId="237" applyNumberFormat="1" applyFont="1" applyFill="1" applyBorder="1" applyAlignment="1">
      <alignment horizontal="center"/>
    </xf>
    <xf numFmtId="171" fontId="79" fillId="7" borderId="189" xfId="7" applyNumberFormat="1" applyFont="1" applyFill="1" applyBorder="1" applyAlignment="1">
      <alignment horizontal="center"/>
    </xf>
    <xf numFmtId="182" fontId="79" fillId="5" borderId="189" xfId="41905" applyNumberFormat="1" applyFont="1" applyFill="1" applyBorder="1" applyAlignment="1">
      <alignment horizontal="center"/>
    </xf>
    <xf numFmtId="174" fontId="79" fillId="5" borderId="189" xfId="237" applyNumberFormat="1" applyFont="1" applyFill="1" applyBorder="1" applyAlignment="1">
      <alignment horizontal="center"/>
    </xf>
    <xf numFmtId="174" fontId="79" fillId="6" borderId="189" xfId="7" applyNumberFormat="1" applyFont="1" applyFill="1" applyBorder="1" applyAlignment="1">
      <alignment horizontal="right"/>
    </xf>
    <xf numFmtId="172" fontId="11" fillId="15" borderId="189" xfId="41951" applyNumberFormat="1" applyFont="1" applyFill="1" applyBorder="1" applyAlignment="1">
      <alignment horizontal="right"/>
    </xf>
    <xf numFmtId="172" fontId="102" fillId="53" borderId="189" xfId="17" applyNumberFormat="1" applyFont="1" applyFill="1" applyBorder="1" applyAlignment="1" applyProtection="1">
      <alignment horizontal="right" vertical="center"/>
    </xf>
    <xf numFmtId="192" fontId="79" fillId="5" borderId="47" xfId="1" applyNumberFormat="1" applyFont="1" applyFill="1" applyBorder="1" applyAlignment="1">
      <alignment horizontal="right"/>
    </xf>
    <xf numFmtId="192" fontId="79" fillId="5" borderId="158" xfId="1" applyNumberFormat="1" applyFont="1" applyFill="1" applyBorder="1" applyAlignment="1">
      <alignment horizontal="right"/>
    </xf>
    <xf numFmtId="192" fontId="79" fillId="5" borderId="90" xfId="1" applyNumberFormat="1" applyFont="1" applyFill="1" applyBorder="1" applyAlignment="1">
      <alignment horizontal="right"/>
    </xf>
    <xf numFmtId="192" fontId="79" fillId="5" borderId="99" xfId="1" applyNumberFormat="1" applyFont="1" applyFill="1" applyBorder="1" applyAlignment="1">
      <alignment horizontal="right"/>
    </xf>
    <xf numFmtId="192" fontId="79" fillId="5" borderId="154" xfId="1" applyNumberFormat="1" applyFont="1" applyFill="1" applyBorder="1" applyAlignment="1">
      <alignment horizontal="right"/>
    </xf>
    <xf numFmtId="192" fontId="79" fillId="5" borderId="189" xfId="1" applyNumberFormat="1" applyFont="1" applyFill="1" applyBorder="1" applyAlignment="1">
      <alignment horizontal="right"/>
    </xf>
    <xf numFmtId="192" fontId="79" fillId="5" borderId="167" xfId="1" applyNumberFormat="1" applyFont="1" applyFill="1" applyBorder="1" applyAlignment="1">
      <alignment horizontal="right"/>
    </xf>
    <xf numFmtId="366" fontId="82" fillId="7" borderId="47" xfId="705" applyNumberFormat="1" applyFont="1" applyFill="1" applyBorder="1" applyAlignment="1" applyProtection="1">
      <alignment horizontal="right"/>
    </xf>
    <xf numFmtId="366" fontId="82" fillId="7" borderId="38" xfId="705" applyNumberFormat="1" applyFont="1" applyFill="1" applyBorder="1" applyAlignment="1" applyProtection="1">
      <alignment horizontal="right"/>
    </xf>
    <xf numFmtId="366" fontId="82" fillId="7" borderId="39" xfId="705" applyNumberFormat="1" applyFont="1" applyFill="1" applyBorder="1" applyAlignment="1" applyProtection="1">
      <alignment horizontal="right"/>
    </xf>
    <xf numFmtId="366" fontId="82" fillId="7" borderId="116" xfId="705" applyNumberFormat="1" applyFont="1" applyFill="1" applyBorder="1" applyAlignment="1" applyProtection="1">
      <alignment horizontal="right"/>
    </xf>
    <xf numFmtId="366" fontId="82" fillId="7" borderId="44" xfId="705" applyNumberFormat="1" applyFont="1" applyFill="1" applyBorder="1" applyAlignment="1" applyProtection="1">
      <alignment horizontal="right"/>
    </xf>
    <xf numFmtId="366" fontId="82" fillId="7" borderId="50" xfId="705" applyNumberFormat="1" applyFont="1" applyFill="1" applyBorder="1" applyAlignment="1" applyProtection="1">
      <alignment horizontal="right"/>
    </xf>
    <xf numFmtId="360" fontId="79" fillId="14" borderId="189" xfId="8" applyNumberFormat="1" applyFont="1" applyFill="1" applyBorder="1" applyAlignment="1">
      <alignment horizontal="right"/>
    </xf>
    <xf numFmtId="171" fontId="82" fillId="5" borderId="33" xfId="208" applyNumberFormat="1" applyFont="1" applyFill="1" applyBorder="1"/>
    <xf numFmtId="185" fontId="79" fillId="14" borderId="155" xfId="15537" applyNumberFormat="1" applyFont="1" applyFill="1" applyBorder="1"/>
    <xf numFmtId="366" fontId="79" fillId="7" borderId="99" xfId="208" applyNumberFormat="1" applyFont="1" applyFill="1" applyBorder="1"/>
    <xf numFmtId="185" fontId="79" fillId="14" borderId="179" xfId="15537" applyNumberFormat="1" applyFont="1" applyFill="1" applyBorder="1"/>
    <xf numFmtId="366" fontId="102" fillId="7" borderId="99" xfId="208" applyNumberFormat="1" applyFont="1" applyFill="1" applyBorder="1"/>
    <xf numFmtId="185" fontId="79" fillId="14" borderId="167" xfId="15537" applyNumberFormat="1" applyFont="1" applyFill="1" applyBorder="1"/>
    <xf numFmtId="193" fontId="79" fillId="14" borderId="189" xfId="208" applyNumberFormat="1" applyFont="1" applyFill="1" applyBorder="1" applyAlignment="1">
      <alignment horizontal="center"/>
    </xf>
    <xf numFmtId="193" fontId="79" fillId="14" borderId="179" xfId="208" applyNumberFormat="1" applyFont="1" applyFill="1" applyBorder="1" applyAlignment="1">
      <alignment horizontal="center"/>
    </xf>
    <xf numFmtId="359" fontId="102" fillId="7" borderId="158" xfId="208" applyNumberFormat="1" applyFont="1" applyFill="1" applyBorder="1" applyAlignment="1">
      <alignment horizontal="center"/>
    </xf>
    <xf numFmtId="359" fontId="79" fillId="7" borderId="189" xfId="208" applyNumberFormat="1" applyFont="1" applyFill="1" applyBorder="1" applyAlignment="1">
      <alignment horizontal="center"/>
    </xf>
    <xf numFmtId="359" fontId="79" fillId="7" borderId="179" xfId="208" applyNumberFormat="1" applyFont="1" applyFill="1" applyBorder="1" applyAlignment="1">
      <alignment horizontal="center"/>
    </xf>
    <xf numFmtId="359" fontId="79" fillId="0" borderId="0" xfId="41969" applyNumberFormat="1" applyFont="1" applyFill="1" applyBorder="1" applyAlignment="1">
      <alignment horizontal="left" wrapText="1"/>
    </xf>
    <xf numFmtId="359" fontId="102" fillId="7" borderId="154" xfId="208" applyNumberFormat="1" applyFont="1" applyFill="1" applyBorder="1" applyAlignment="1">
      <alignment horizontal="center"/>
    </xf>
    <xf numFmtId="359" fontId="79" fillId="7" borderId="155" xfId="208" applyNumberFormat="1" applyFont="1" applyFill="1" applyBorder="1" applyAlignment="1">
      <alignment horizontal="center"/>
    </xf>
    <xf numFmtId="359" fontId="79" fillId="7" borderId="167" xfId="208" applyNumberFormat="1" applyFont="1" applyFill="1" applyBorder="1" applyAlignment="1">
      <alignment horizontal="center"/>
    </xf>
    <xf numFmtId="0" fontId="79" fillId="14" borderId="189" xfId="208" applyNumberFormat="1" applyFont="1" applyFill="1" applyBorder="1" applyAlignment="1">
      <alignment horizontal="center"/>
    </xf>
    <xf numFmtId="367" fontId="79" fillId="14" borderId="189" xfId="15537" applyNumberFormat="1" applyFont="1" applyFill="1" applyBorder="1"/>
    <xf numFmtId="367" fontId="79" fillId="14" borderId="171" xfId="15537" applyNumberFormat="1" applyFont="1" applyFill="1" applyBorder="1"/>
    <xf numFmtId="367" fontId="102" fillId="7" borderId="191" xfId="3191" applyNumberFormat="1" applyFont="1" applyFill="1" applyBorder="1"/>
    <xf numFmtId="187" fontId="79" fillId="14" borderId="171" xfId="15537" applyNumberFormat="1" applyFont="1" applyFill="1" applyBorder="1"/>
    <xf numFmtId="187" fontId="102" fillId="7" borderId="191" xfId="3191" applyNumberFormat="1" applyFont="1" applyFill="1" applyBorder="1"/>
    <xf numFmtId="366" fontId="82" fillId="14" borderId="189" xfId="3191" applyNumberFormat="1" applyFont="1" applyFill="1" applyBorder="1" applyAlignment="1">
      <alignment horizontal="center" vertical="center"/>
    </xf>
    <xf numFmtId="366" fontId="82" fillId="7" borderId="189" xfId="330" applyNumberFormat="1" applyFont="1" applyFill="1" applyBorder="1" applyAlignment="1" applyProtection="1">
      <alignment horizontal="center" vertical="center"/>
    </xf>
    <xf numFmtId="366" fontId="0" fillId="0" borderId="189" xfId="0" applyNumberFormat="1" applyBorder="1"/>
    <xf numFmtId="366" fontId="79" fillId="14" borderId="189" xfId="3191" applyNumberFormat="1" applyFont="1" applyFill="1" applyBorder="1" applyAlignment="1">
      <alignment horizontal="center" vertical="center"/>
    </xf>
    <xf numFmtId="366" fontId="79" fillId="7" borderId="170" xfId="330" applyNumberFormat="1" applyFont="1" applyFill="1" applyBorder="1" applyAlignment="1" applyProtection="1">
      <alignment horizontal="center" vertical="center"/>
    </xf>
    <xf numFmtId="366" fontId="79" fillId="14" borderId="170" xfId="3191" applyNumberFormat="1" applyFont="1" applyFill="1" applyBorder="1" applyAlignment="1">
      <alignment horizontal="center" vertical="center"/>
    </xf>
    <xf numFmtId="187" fontId="79" fillId="53" borderId="189" xfId="207" applyNumberFormat="1" applyFont="1" applyFill="1" applyBorder="1" applyAlignment="1">
      <alignment horizontal="center"/>
    </xf>
    <xf numFmtId="193" fontId="23" fillId="7" borderId="189" xfId="15743" applyNumberFormat="1" applyFont="1" applyFill="1" applyBorder="1" applyAlignment="1">
      <alignment vertical="center"/>
    </xf>
    <xf numFmtId="193" fontId="86" fillId="7" borderId="189" xfId="15743" applyNumberFormat="1" applyFont="1" applyFill="1" applyBorder="1" applyAlignment="1">
      <alignment vertical="center"/>
    </xf>
    <xf numFmtId="193" fontId="23" fillId="7" borderId="189" xfId="986" applyNumberFormat="1" applyFont="1" applyFill="1" applyBorder="1" applyAlignment="1">
      <alignment vertical="center"/>
    </xf>
    <xf numFmtId="193" fontId="79" fillId="54" borderId="182" xfId="4" applyNumberFormat="1" applyFont="1" applyFill="1" applyBorder="1" applyAlignment="1" applyProtection="1">
      <alignment horizontal="right"/>
    </xf>
    <xf numFmtId="193" fontId="79" fillId="9" borderId="169" xfId="4" applyNumberFormat="1" applyFont="1" applyFill="1" applyBorder="1" applyAlignment="1" applyProtection="1">
      <alignment horizontal="right"/>
    </xf>
    <xf numFmtId="193" fontId="79" fillId="9" borderId="92" xfId="4" applyNumberFormat="1" applyFont="1" applyFill="1" applyBorder="1" applyAlignment="1" applyProtection="1">
      <alignment horizontal="right"/>
    </xf>
    <xf numFmtId="172" fontId="86" fillId="53" borderId="189" xfId="41951" applyNumberFormat="1" applyFont="1" applyFill="1" applyBorder="1" applyAlignment="1">
      <alignment horizontal="right"/>
    </xf>
    <xf numFmtId="365" fontId="79" fillId="14" borderId="189" xfId="8" applyNumberFormat="1" applyFont="1" applyFill="1" applyBorder="1" applyAlignment="1">
      <alignment horizontal="left" wrapText="1"/>
    </xf>
    <xf numFmtId="177" fontId="102" fillId="0" borderId="0" xfId="208" applyNumberFormat="1" applyFont="1" applyFill="1" applyBorder="1" applyAlignment="1"/>
    <xf numFmtId="319" fontId="86" fillId="7" borderId="189" xfId="207" applyNumberFormat="1" applyFont="1" applyFill="1" applyBorder="1"/>
    <xf numFmtId="366" fontId="79" fillId="7" borderId="189" xfId="330" applyNumberFormat="1" applyFont="1" applyFill="1" applyBorder="1" applyAlignment="1" applyProtection="1">
      <alignment horizontal="center" vertical="center"/>
    </xf>
    <xf numFmtId="0" fontId="70" fillId="9" borderId="0" xfId="41911" applyFont="1" applyFill="1" applyBorder="1"/>
    <xf numFmtId="0" fontId="79" fillId="0" borderId="189" xfId="3191" quotePrefix="1" applyFont="1" applyBorder="1" applyAlignment="1">
      <alignment wrapText="1"/>
    </xf>
    <xf numFmtId="193" fontId="79" fillId="7" borderId="189" xfId="13" applyNumberFormat="1" applyFont="1" applyFill="1" applyBorder="1" applyAlignment="1" applyProtection="1">
      <alignment horizontal="right" vertical="center"/>
      <protection locked="0"/>
    </xf>
    <xf numFmtId="252" fontId="82" fillId="0" borderId="0" xfId="330" applyNumberFormat="1" applyFont="1"/>
    <xf numFmtId="0" fontId="70" fillId="0" borderId="189" xfId="41911" applyFont="1" applyFill="1" applyBorder="1" applyAlignment="1">
      <alignment horizontal="left" vertical="top" wrapText="1"/>
    </xf>
    <xf numFmtId="0" fontId="79" fillId="13" borderId="158" xfId="3191" applyFont="1" applyFill="1" applyBorder="1" applyAlignment="1">
      <alignment horizontal="left" wrapText="1"/>
    </xf>
    <xf numFmtId="0" fontId="102" fillId="13" borderId="158" xfId="3191" applyFont="1" applyFill="1" applyBorder="1" applyAlignment="1">
      <alignment horizontal="left" vertical="top" wrapText="1"/>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79" fillId="13" borderId="189" xfId="3191" applyFont="1" applyFill="1" applyBorder="1" applyAlignment="1">
      <alignment horizontal="center" vertical="center" wrapText="1"/>
    </xf>
    <xf numFmtId="40" fontId="102" fillId="7" borderId="154" xfId="208" applyNumberFormat="1" applyFont="1" applyFill="1" applyBorder="1" applyAlignment="1">
      <alignment horizontal="center"/>
    </xf>
    <xf numFmtId="363" fontId="102" fillId="7" borderId="154" xfId="208" applyNumberFormat="1" applyFont="1" applyFill="1" applyBorder="1" applyAlignment="1">
      <alignment horizontal="center"/>
    </xf>
    <xf numFmtId="363" fontId="102" fillId="7" borderId="155" xfId="208" applyNumberFormat="1" applyFont="1" applyFill="1" applyBorder="1" applyAlignment="1">
      <alignment horizontal="center"/>
    </xf>
    <xf numFmtId="363" fontId="102" fillId="7" borderId="167" xfId="208" applyNumberFormat="1" applyFont="1" applyFill="1" applyBorder="1" applyAlignment="1">
      <alignment horizontal="center"/>
    </xf>
    <xf numFmtId="0" fontId="10" fillId="0" borderId="0" xfId="41969" applyFont="1"/>
    <xf numFmtId="0" fontId="10" fillId="0" borderId="0" xfId="41969" applyFont="1" applyFill="1"/>
    <xf numFmtId="0" fontId="10" fillId="0" borderId="0" xfId="41969" applyFont="1" applyAlignment="1">
      <alignment horizontal="center"/>
    </xf>
    <xf numFmtId="0" fontId="10" fillId="0" borderId="0" xfId="41969" applyFont="1" applyFill="1" applyAlignment="1">
      <alignment wrapText="1"/>
    </xf>
    <xf numFmtId="0" fontId="10" fillId="0" borderId="0" xfId="41969" applyFont="1" applyAlignment="1">
      <alignment wrapText="1"/>
    </xf>
    <xf numFmtId="0" fontId="10" fillId="0" borderId="0" xfId="41969" applyFont="1" applyAlignment="1">
      <alignment horizontal="center" wrapText="1"/>
    </xf>
    <xf numFmtId="0" fontId="10" fillId="0" borderId="0" xfId="41969" quotePrefix="1" applyFont="1" applyFill="1" applyBorder="1" applyAlignment="1">
      <alignment horizontal="center" wrapText="1"/>
    </xf>
    <xf numFmtId="0" fontId="10" fillId="0" borderId="0" xfId="41969" applyFont="1" applyFill="1" applyBorder="1" applyAlignment="1">
      <alignment horizontal="center"/>
    </xf>
    <xf numFmtId="0" fontId="10" fillId="0" borderId="0" xfId="41969" applyFont="1" applyFill="1" applyBorder="1"/>
    <xf numFmtId="0" fontId="10" fillId="0" borderId="180" xfId="41970" applyFont="1" applyBorder="1" applyAlignment="1">
      <alignment horizontal="center"/>
    </xf>
    <xf numFmtId="0" fontId="10" fillId="0" borderId="0" xfId="41969" applyFont="1" applyFill="1" applyAlignment="1">
      <alignment horizontal="center" vertical="top"/>
    </xf>
    <xf numFmtId="0" fontId="10" fillId="0" borderId="0" xfId="41969" applyFont="1" applyFill="1" applyAlignment="1">
      <alignment horizontal="center"/>
    </xf>
    <xf numFmtId="0" fontId="10" fillId="0" borderId="0" xfId="41969" applyFont="1" applyFill="1" applyBorder="1" applyAlignment="1">
      <alignment wrapText="1"/>
    </xf>
    <xf numFmtId="0" fontId="10" fillId="0" borderId="34" xfId="41969" applyFont="1" applyBorder="1" applyAlignment="1">
      <alignment horizontal="center"/>
    </xf>
    <xf numFmtId="0" fontId="10" fillId="0" borderId="158" xfId="41969" applyFont="1" applyBorder="1" applyAlignment="1">
      <alignment horizontal="center"/>
    </xf>
    <xf numFmtId="0" fontId="10" fillId="0" borderId="189" xfId="41969" applyFont="1" applyBorder="1" applyAlignment="1">
      <alignment horizontal="center"/>
    </xf>
    <xf numFmtId="0" fontId="10" fillId="0" borderId="179" xfId="41969" applyFont="1" applyBorder="1" applyAlignment="1">
      <alignment horizontal="center"/>
    </xf>
    <xf numFmtId="0" fontId="10" fillId="0" borderId="163" xfId="41969" applyFont="1" applyBorder="1" applyAlignment="1">
      <alignment horizontal="center"/>
    </xf>
    <xf numFmtId="0" fontId="10" fillId="0" borderId="180" xfId="41969" applyFont="1" applyBorder="1" applyAlignment="1">
      <alignment horizontal="center"/>
    </xf>
    <xf numFmtId="177" fontId="10" fillId="0" borderId="0" xfId="41971" applyNumberFormat="1" applyFont="1" applyFill="1" applyBorder="1" applyAlignment="1">
      <alignment wrapText="1"/>
    </xf>
    <xf numFmtId="177" fontId="10" fillId="0" borderId="0" xfId="41969" applyNumberFormat="1" applyFont="1" applyFill="1" applyBorder="1" applyAlignment="1">
      <alignment wrapText="1"/>
    </xf>
    <xf numFmtId="0" fontId="10" fillId="0" borderId="14" xfId="41969" applyFont="1" applyBorder="1" applyAlignment="1">
      <alignment horizontal="center"/>
    </xf>
    <xf numFmtId="0" fontId="10" fillId="0" borderId="98" xfId="41969" applyFont="1" applyBorder="1" applyAlignment="1">
      <alignment horizontal="center"/>
    </xf>
    <xf numFmtId="0" fontId="10" fillId="0" borderId="90" xfId="41969" applyFont="1" applyBorder="1" applyAlignment="1">
      <alignment horizontal="center"/>
    </xf>
    <xf numFmtId="0" fontId="10" fillId="0" borderId="99" xfId="41969" applyFont="1" applyBorder="1" applyAlignment="1">
      <alignment horizontal="center"/>
    </xf>
    <xf numFmtId="0" fontId="10" fillId="0" borderId="0" xfId="41969" applyFont="1" applyFill="1" applyBorder="1" applyAlignment="1">
      <alignment horizontal="left" wrapText="1"/>
    </xf>
    <xf numFmtId="38" fontId="10" fillId="0" borderId="0" xfId="41969" applyNumberFormat="1" applyFont="1" applyFill="1" applyBorder="1" applyAlignment="1">
      <alignment horizontal="left" wrapText="1"/>
    </xf>
    <xf numFmtId="177" fontId="10" fillId="0" borderId="0" xfId="41969" applyNumberFormat="1" applyFont="1" applyFill="1" applyBorder="1" applyAlignment="1">
      <alignment horizontal="left" wrapText="1"/>
    </xf>
    <xf numFmtId="186" fontId="10" fillId="0" borderId="0" xfId="41969" applyNumberFormat="1" applyFont="1" applyFill="1" applyBorder="1" applyAlignment="1">
      <alignment horizontal="left" wrapText="1"/>
    </xf>
    <xf numFmtId="0" fontId="10" fillId="0" borderId="158" xfId="41969" applyFont="1" applyBorder="1" applyAlignment="1"/>
    <xf numFmtId="0" fontId="10" fillId="0" borderId="189" xfId="41969" applyFont="1" applyBorder="1" applyAlignment="1"/>
    <xf numFmtId="0" fontId="10" fillId="0" borderId="179" xfId="41969" applyFont="1" applyBorder="1" applyAlignment="1"/>
    <xf numFmtId="171" fontId="10" fillId="0" borderId="0" xfId="8" applyNumberFormat="1" applyFont="1" applyFill="1" applyBorder="1" applyAlignment="1">
      <alignment wrapText="1"/>
    </xf>
    <xf numFmtId="362" fontId="10" fillId="0" borderId="0" xfId="8" applyNumberFormat="1" applyFont="1" applyFill="1" applyBorder="1" applyAlignment="1">
      <alignment wrapText="1"/>
    </xf>
    <xf numFmtId="0" fontId="10" fillId="0" borderId="0" xfId="41969" applyNumberFormat="1" applyFont="1"/>
    <xf numFmtId="0" fontId="10" fillId="9" borderId="0" xfId="41969" applyFont="1" applyFill="1" applyBorder="1" applyAlignment="1">
      <alignment wrapText="1"/>
    </xf>
    <xf numFmtId="38" fontId="10" fillId="0" borderId="0" xfId="41969" applyNumberFormat="1" applyFont="1" applyFill="1" applyBorder="1" applyAlignment="1">
      <alignment wrapText="1"/>
    </xf>
    <xf numFmtId="359" fontId="10" fillId="0" borderId="0" xfId="41969" applyNumberFormat="1" applyFont="1" applyFill="1" applyBorder="1" applyAlignment="1">
      <alignment horizontal="left" wrapText="1"/>
    </xf>
    <xf numFmtId="0" fontId="10" fillId="0" borderId="163" xfId="41969" applyFont="1" applyBorder="1" applyAlignment="1">
      <alignment horizontal="center" vertical="top"/>
    </xf>
    <xf numFmtId="352" fontId="10" fillId="0" borderId="0" xfId="41969" applyNumberFormat="1" applyFont="1" applyFill="1" applyBorder="1" applyAlignment="1">
      <alignment horizontal="left" wrapText="1"/>
    </xf>
    <xf numFmtId="352" fontId="10" fillId="0" borderId="0" xfId="41969" applyNumberFormat="1" applyFont="1" applyFill="1" applyBorder="1" applyAlignment="1">
      <alignment wrapText="1"/>
    </xf>
    <xf numFmtId="0" fontId="10" fillId="0" borderId="11" xfId="41969" applyFont="1" applyBorder="1" applyAlignment="1"/>
    <xf numFmtId="0" fontId="10" fillId="0" borderId="34" xfId="41969" applyFont="1" applyBorder="1" applyAlignment="1"/>
    <xf numFmtId="0" fontId="10" fillId="0" borderId="14" xfId="41969" applyFont="1" applyBorder="1" applyAlignment="1">
      <alignment horizontal="center" vertical="top"/>
    </xf>
    <xf numFmtId="0" fontId="10" fillId="0" borderId="28" xfId="41969" applyFont="1" applyBorder="1" applyAlignment="1">
      <alignment horizontal="center"/>
    </xf>
    <xf numFmtId="0" fontId="10" fillId="0" borderId="163" xfId="41969" applyFont="1" applyFill="1" applyBorder="1" applyAlignment="1">
      <alignment horizontal="center" wrapText="1"/>
    </xf>
    <xf numFmtId="0" fontId="10" fillId="0" borderId="180" xfId="41969" applyFont="1" applyFill="1" applyBorder="1" applyAlignment="1">
      <alignment horizontal="center" wrapText="1"/>
    </xf>
    <xf numFmtId="0" fontId="10" fillId="0" borderId="14" xfId="41969" applyFont="1" applyFill="1" applyBorder="1" applyAlignment="1">
      <alignment horizontal="center" wrapText="1"/>
    </xf>
    <xf numFmtId="0" fontId="10" fillId="0" borderId="158" xfId="41969" applyFont="1" applyBorder="1" applyAlignment="1">
      <alignment horizontal="center" vertical="center"/>
    </xf>
    <xf numFmtId="0" fontId="10" fillId="0" borderId="189" xfId="41969" applyFont="1" applyBorder="1" applyAlignment="1">
      <alignment horizontal="center" vertical="center"/>
    </xf>
    <xf numFmtId="0" fontId="10" fillId="0" borderId="179" xfId="41969" applyFont="1" applyBorder="1" applyAlignment="1">
      <alignment horizontal="center" vertical="center"/>
    </xf>
    <xf numFmtId="14" fontId="10" fillId="0" borderId="0" xfId="41969" applyNumberFormat="1" applyFont="1" applyFill="1"/>
    <xf numFmtId="0" fontId="10" fillId="0" borderId="98" xfId="41969" applyFont="1" applyBorder="1" applyAlignment="1">
      <alignment horizontal="center" vertical="center"/>
    </xf>
    <xf numFmtId="0" fontId="10" fillId="0" borderId="90" xfId="41969" applyFont="1" applyBorder="1" applyAlignment="1">
      <alignment horizontal="center" vertical="center"/>
    </xf>
    <xf numFmtId="0" fontId="10" fillId="0" borderId="99" xfId="41969" applyFont="1" applyBorder="1" applyAlignment="1">
      <alignment horizontal="center" vertical="center"/>
    </xf>
    <xf numFmtId="0" fontId="10" fillId="0" borderId="189" xfId="41969" applyFont="1" applyFill="1" applyBorder="1"/>
    <xf numFmtId="0" fontId="10" fillId="0" borderId="0" xfId="41969" applyNumberFormat="1" applyFont="1" applyFill="1"/>
    <xf numFmtId="40" fontId="79" fillId="14" borderId="189" xfId="208" applyNumberFormat="1" applyFont="1" applyFill="1" applyBorder="1" applyAlignment="1">
      <alignment horizontal="center"/>
    </xf>
    <xf numFmtId="40" fontId="79" fillId="14" borderId="179" xfId="208" applyNumberFormat="1" applyFont="1" applyFill="1" applyBorder="1" applyAlignment="1">
      <alignment horizontal="center"/>
    </xf>
    <xf numFmtId="20" fontId="10" fillId="0" borderId="0" xfId="41969" applyNumberFormat="1" applyFont="1"/>
    <xf numFmtId="40" fontId="102" fillId="7" borderId="155" xfId="208" applyNumberFormat="1" applyFont="1" applyFill="1" applyBorder="1" applyAlignment="1">
      <alignment horizontal="center"/>
    </xf>
    <xf numFmtId="40" fontId="102" fillId="7" borderId="167" xfId="208" applyNumberFormat="1" applyFont="1" applyFill="1" applyBorder="1" applyAlignment="1">
      <alignment horizontal="center"/>
    </xf>
    <xf numFmtId="20" fontId="10" fillId="0" borderId="0" xfId="41969" applyNumberFormat="1" applyFont="1" applyFill="1"/>
    <xf numFmtId="0" fontId="10" fillId="0" borderId="0" xfId="41969" applyFont="1" applyAlignment="1">
      <alignment horizontal="center" vertical="top"/>
    </xf>
    <xf numFmtId="0" fontId="10" fillId="0" borderId="189" xfId="41969" applyFont="1" applyFill="1" applyBorder="1" applyAlignment="1">
      <alignment horizontal="left" vertical="top" wrapText="1"/>
    </xf>
    <xf numFmtId="2" fontId="10" fillId="0" borderId="0" xfId="41970" applyNumberFormat="1" applyFont="1" applyAlignment="1">
      <alignment wrapText="1"/>
    </xf>
    <xf numFmtId="0" fontId="10" fillId="0" borderId="0" xfId="41970" applyFont="1"/>
    <xf numFmtId="0" fontId="10" fillId="0" borderId="0" xfId="41970" applyFont="1" applyAlignment="1">
      <alignment horizontal="center"/>
    </xf>
    <xf numFmtId="0" fontId="10" fillId="0" borderId="172" xfId="41970" applyFont="1" applyBorder="1"/>
    <xf numFmtId="0" fontId="10" fillId="0" borderId="189" xfId="41970" applyFont="1" applyBorder="1"/>
    <xf numFmtId="0" fontId="10" fillId="0" borderId="0" xfId="41970" applyFont="1" applyBorder="1"/>
    <xf numFmtId="0" fontId="10" fillId="0" borderId="189" xfId="41970" applyFont="1" applyBorder="1" applyAlignment="1">
      <alignment horizontal="center"/>
    </xf>
    <xf numFmtId="9" fontId="79" fillId="14" borderId="189" xfId="5441" applyFont="1" applyFill="1" applyBorder="1" applyAlignment="1">
      <alignment horizontal="center"/>
    </xf>
    <xf numFmtId="9" fontId="10" fillId="0" borderId="0" xfId="41973" applyNumberFormat="1" applyFont="1" applyFill="1" applyBorder="1" applyAlignment="1">
      <alignment horizontal="center"/>
    </xf>
    <xf numFmtId="0" fontId="10" fillId="0" borderId="189" xfId="41970" applyFont="1" applyFill="1" applyBorder="1"/>
    <xf numFmtId="193" fontId="102" fillId="7" borderId="189" xfId="208" applyNumberFormat="1" applyFont="1" applyFill="1" applyBorder="1" applyAlignment="1">
      <alignment horizontal="center" vertical="top"/>
    </xf>
    <xf numFmtId="0" fontId="10" fillId="0" borderId="0" xfId="41970" applyFont="1" applyFill="1" applyAlignment="1">
      <alignment horizontal="center"/>
    </xf>
    <xf numFmtId="0" fontId="10" fillId="14" borderId="189" xfId="41970" applyFont="1" applyFill="1" applyBorder="1"/>
    <xf numFmtId="359" fontId="79" fillId="0" borderId="0" xfId="13" applyNumberFormat="1" applyFont="1" applyProtection="1"/>
    <xf numFmtId="0" fontId="131" fillId="0" borderId="0" xfId="0" applyFont="1"/>
    <xf numFmtId="285" fontId="79" fillId="14" borderId="156" xfId="1" applyNumberFormat="1" applyFont="1" applyFill="1" applyBorder="1" applyAlignment="1">
      <alignment vertical="center"/>
    </xf>
    <xf numFmtId="0" fontId="131" fillId="0" borderId="0" xfId="2292" applyFont="1" applyAlignment="1">
      <alignment vertical="center"/>
    </xf>
    <xf numFmtId="166" fontId="9" fillId="0" borderId="189" xfId="42034" applyFont="1" applyFill="1" applyBorder="1" applyAlignment="1">
      <alignment horizontal="right"/>
    </xf>
    <xf numFmtId="171" fontId="102" fillId="54" borderId="170" xfId="4" applyNumberFormat="1" applyFont="1" applyFill="1" applyBorder="1" applyAlignment="1" applyProtection="1">
      <alignment horizontal="right"/>
    </xf>
    <xf numFmtId="171" fontId="79" fillId="5" borderId="189" xfId="330" applyNumberFormat="1" applyFont="1" applyFill="1" applyBorder="1" applyAlignment="1">
      <alignment horizontal="right"/>
    </xf>
    <xf numFmtId="171" fontId="79" fillId="0" borderId="170" xfId="4" applyNumberFormat="1" applyFont="1" applyFill="1" applyBorder="1" applyAlignment="1" applyProtection="1">
      <alignment horizontal="right"/>
    </xf>
    <xf numFmtId="165" fontId="0" fillId="0" borderId="0" xfId="0" applyNumberFormat="1"/>
    <xf numFmtId="164" fontId="0" fillId="14" borderId="189" xfId="8" applyFont="1" applyFill="1" applyBorder="1"/>
    <xf numFmtId="361" fontId="102" fillId="54" borderId="188" xfId="15699" applyNumberFormat="1" applyFont="1" applyFill="1" applyBorder="1" applyAlignment="1" applyProtection="1">
      <alignment horizontal="right"/>
    </xf>
    <xf numFmtId="361" fontId="79" fillId="54" borderId="188" xfId="15699" applyNumberFormat="1" applyFont="1" applyFill="1" applyBorder="1" applyAlignment="1" applyProtection="1">
      <alignment horizontal="right"/>
    </xf>
    <xf numFmtId="171" fontId="102" fillId="54" borderId="188" xfId="15699" applyNumberFormat="1" applyFont="1" applyFill="1" applyBorder="1" applyAlignment="1" applyProtection="1">
      <alignment horizontal="right"/>
    </xf>
    <xf numFmtId="172" fontId="8" fillId="15" borderId="114" xfId="41951" applyNumberFormat="1" applyFont="1" applyFill="1" applyBorder="1" applyAlignment="1">
      <alignment horizontal="right"/>
    </xf>
    <xf numFmtId="356" fontId="354" fillId="14" borderId="189" xfId="15743" applyNumberFormat="1" applyFont="1" applyFill="1" applyBorder="1" applyAlignment="1">
      <alignment horizontal="center" vertical="center"/>
    </xf>
    <xf numFmtId="356" fontId="86" fillId="6" borderId="189" xfId="15743" applyNumberFormat="1" applyFont="1" applyFill="1" applyBorder="1" applyAlignment="1">
      <alignment horizontal="center" vertical="center"/>
    </xf>
    <xf numFmtId="177" fontId="0" fillId="0" borderId="189" xfId="0" applyNumberFormat="1" applyBorder="1"/>
    <xf numFmtId="0" fontId="16" fillId="0" borderId="0" xfId="42017" applyProtection="1"/>
    <xf numFmtId="4" fontId="16" fillId="0" borderId="0" xfId="42017" applyNumberFormat="1" applyProtection="1"/>
    <xf numFmtId="0" fontId="16" fillId="0" borderId="189" xfId="42017" applyBorder="1" applyProtection="1"/>
    <xf numFmtId="0" fontId="356" fillId="0" borderId="189" xfId="42017" applyFont="1" applyBorder="1" applyProtection="1"/>
    <xf numFmtId="0" fontId="16" fillId="0" borderId="189" xfId="42017" applyBorder="1" applyAlignment="1" applyProtection="1">
      <alignment horizontal="center"/>
    </xf>
    <xf numFmtId="0" fontId="392" fillId="0" borderId="0" xfId="42017" applyFont="1" applyProtection="1"/>
    <xf numFmtId="4" fontId="393" fillId="0" borderId="0" xfId="42017" applyNumberFormat="1" applyFont="1" applyProtection="1"/>
    <xf numFmtId="0" fontId="7" fillId="0" borderId="0" xfId="41894" applyFont="1" applyBorder="1"/>
    <xf numFmtId="0" fontId="7" fillId="0" borderId="0" xfId="41894" applyFont="1"/>
    <xf numFmtId="285" fontId="79" fillId="5" borderId="189" xfId="41896" applyNumberFormat="1" applyFont="1" applyFill="1" applyBorder="1" applyAlignment="1">
      <alignment vertical="center"/>
    </xf>
    <xf numFmtId="285" fontId="7" fillId="0" borderId="0" xfId="41894" applyNumberFormat="1" applyFont="1"/>
    <xf numFmtId="0" fontId="7" fillId="0" borderId="0" xfId="41895" applyFont="1" applyBorder="1"/>
    <xf numFmtId="0" fontId="7" fillId="0" borderId="0" xfId="41895" applyFont="1" applyBorder="1" applyAlignment="1">
      <alignment horizontal="center" vertical="center"/>
    </xf>
    <xf numFmtId="0" fontId="102" fillId="0" borderId="201" xfId="41894" applyFont="1" applyBorder="1" applyAlignment="1">
      <alignment horizontal="center" vertical="center" wrapText="1"/>
    </xf>
    <xf numFmtId="0" fontId="102" fillId="0" borderId="200" xfId="41894" applyFont="1" applyBorder="1" applyAlignment="1">
      <alignment horizontal="center" vertical="center" wrapText="1"/>
    </xf>
    <xf numFmtId="0" fontId="102" fillId="0" borderId="187" xfId="41894" applyFont="1" applyBorder="1" applyAlignment="1">
      <alignment horizontal="center" vertical="center" wrapText="1"/>
    </xf>
    <xf numFmtId="0" fontId="7" fillId="0" borderId="189" xfId="41894" applyFont="1" applyBorder="1" applyAlignment="1">
      <alignment horizontal="left"/>
    </xf>
    <xf numFmtId="285" fontId="79" fillId="5" borderId="201" xfId="41896" applyNumberFormat="1" applyFont="1" applyFill="1" applyBorder="1" applyAlignment="1">
      <alignment vertical="center"/>
    </xf>
    <xf numFmtId="285" fontId="79" fillId="5" borderId="200" xfId="41896" applyNumberFormat="1" applyFont="1" applyFill="1" applyBorder="1" applyAlignment="1">
      <alignment vertical="center"/>
    </xf>
    <xf numFmtId="285" fontId="102" fillId="7" borderId="200" xfId="41896" applyNumberFormat="1" applyFont="1" applyFill="1" applyBorder="1" applyAlignment="1">
      <alignment vertical="center"/>
    </xf>
    <xf numFmtId="0" fontId="7" fillId="0" borderId="0" xfId="41894" applyFont="1" applyAlignment="1">
      <alignment horizontal="left"/>
    </xf>
    <xf numFmtId="0" fontId="79" fillId="0" borderId="189" xfId="17227" applyFont="1" applyBorder="1" applyAlignment="1">
      <alignment horizontal="left"/>
    </xf>
    <xf numFmtId="285" fontId="102" fillId="7" borderId="201" xfId="41896" applyNumberFormat="1" applyFont="1" applyFill="1" applyBorder="1" applyAlignment="1">
      <alignment vertical="center"/>
    </xf>
    <xf numFmtId="0" fontId="7" fillId="0" borderId="0" xfId="41894" applyFont="1" applyBorder="1" applyAlignment="1">
      <alignment horizontal="center" vertical="center"/>
    </xf>
    <xf numFmtId="0" fontId="79" fillId="5" borderId="189" xfId="17227" applyFont="1" applyFill="1" applyBorder="1"/>
    <xf numFmtId="0" fontId="79" fillId="9" borderId="100" xfId="3" applyFont="1" applyFill="1" applyBorder="1" applyAlignment="1">
      <alignment wrapText="1"/>
    </xf>
    <xf numFmtId="0" fontId="79" fillId="9" borderId="93" xfId="3" applyFont="1" applyFill="1" applyBorder="1" applyAlignment="1">
      <alignment wrapText="1"/>
    </xf>
    <xf numFmtId="0" fontId="394" fillId="0" borderId="163" xfId="41969" applyFont="1" applyBorder="1" applyAlignment="1">
      <alignment horizontal="center"/>
    </xf>
    <xf numFmtId="3" fontId="306" fillId="7" borderId="189" xfId="208" applyNumberFormat="1" applyFont="1" applyFill="1" applyBorder="1" applyAlignment="1">
      <alignment horizontal="center"/>
    </xf>
    <xf numFmtId="3" fontId="306" fillId="7" borderId="158" xfId="208" applyNumberFormat="1" applyFont="1" applyFill="1" applyBorder="1" applyAlignment="1">
      <alignment horizontal="center"/>
    </xf>
    <xf numFmtId="3" fontId="306" fillId="14" borderId="189" xfId="208" applyNumberFormat="1" applyFont="1" applyFill="1" applyBorder="1" applyAlignment="1">
      <alignment horizontal="center"/>
    </xf>
    <xf numFmtId="3" fontId="306" fillId="14" borderId="179" xfId="208" applyNumberFormat="1" applyFont="1" applyFill="1" applyBorder="1" applyAlignment="1">
      <alignment horizontal="center"/>
    </xf>
    <xf numFmtId="3" fontId="79" fillId="14" borderId="171" xfId="208" applyNumberFormat="1" applyFont="1" applyFill="1" applyBorder="1" applyAlignment="1">
      <alignment horizontal="center"/>
    </xf>
    <xf numFmtId="3" fontId="79" fillId="14" borderId="168" xfId="208" applyNumberFormat="1" applyFont="1" applyFill="1" applyBorder="1" applyAlignment="1">
      <alignment horizontal="center"/>
    </xf>
    <xf numFmtId="177" fontId="102" fillId="54" borderId="161" xfId="41971" applyNumberFormat="1" applyFont="1" applyFill="1" applyBorder="1" applyAlignment="1">
      <alignment horizontal="center"/>
    </xf>
    <xf numFmtId="0" fontId="79" fillId="0" borderId="16" xfId="3" applyFont="1" applyBorder="1" applyAlignment="1">
      <alignment wrapText="1"/>
    </xf>
    <xf numFmtId="0" fontId="10" fillId="0" borderId="15" xfId="41969" applyFont="1" applyBorder="1" applyAlignment="1">
      <alignment wrapText="1"/>
    </xf>
    <xf numFmtId="0" fontId="306" fillId="0" borderId="16" xfId="3" quotePrefix="1" applyFont="1" applyBorder="1" applyAlignment="1">
      <alignment wrapText="1"/>
    </xf>
    <xf numFmtId="0" fontId="306" fillId="9" borderId="162" xfId="3" quotePrefix="1" applyFont="1" applyFill="1" applyBorder="1" applyAlignment="1">
      <alignment wrapText="1"/>
    </xf>
    <xf numFmtId="0" fontId="10" fillId="9" borderId="150" xfId="41969" applyFont="1" applyFill="1" applyBorder="1" applyAlignment="1">
      <alignment wrapText="1"/>
    </xf>
    <xf numFmtId="285" fontId="129" fillId="53" borderId="187" xfId="0" applyNumberFormat="1" applyFont="1" applyFill="1" applyBorder="1" applyAlignment="1">
      <alignment horizontal="right" vertical="center"/>
    </xf>
    <xf numFmtId="192" fontId="79" fillId="57" borderId="189" xfId="13" applyNumberFormat="1" applyFont="1" applyFill="1" applyBorder="1" applyAlignment="1" applyProtection="1">
      <alignment horizontal="center"/>
    </xf>
    <xf numFmtId="193" fontId="79" fillId="57" borderId="189" xfId="13" applyNumberFormat="1" applyFont="1" applyFill="1" applyBorder="1" applyAlignment="1" applyProtection="1">
      <alignment horizontal="center"/>
    </xf>
    <xf numFmtId="164" fontId="16" fillId="57" borderId="189" xfId="42017" applyNumberFormat="1" applyFill="1" applyBorder="1" applyProtection="1"/>
    <xf numFmtId="4" fontId="16" fillId="57" borderId="189" xfId="42017" applyNumberFormat="1" applyFill="1" applyBorder="1" applyProtection="1"/>
    <xf numFmtId="0" fontId="16" fillId="57" borderId="189" xfId="42017" applyFill="1" applyBorder="1" applyProtection="1"/>
    <xf numFmtId="4" fontId="16" fillId="57" borderId="190" xfId="42017" applyNumberFormat="1" applyFill="1" applyBorder="1" applyProtection="1"/>
    <xf numFmtId="0" fontId="16" fillId="57" borderId="190" xfId="42017" applyFill="1" applyBorder="1" applyProtection="1"/>
    <xf numFmtId="192" fontId="79" fillId="54" borderId="190" xfId="13" applyNumberFormat="1" applyFont="1" applyFill="1" applyBorder="1" applyAlignment="1" applyProtection="1">
      <alignment horizontal="center"/>
    </xf>
    <xf numFmtId="192" fontId="79" fillId="54" borderId="126" xfId="13" applyNumberFormat="1" applyFont="1" applyFill="1" applyBorder="1" applyAlignment="1" applyProtection="1">
      <alignment horizontal="center"/>
    </xf>
    <xf numFmtId="192" fontId="79" fillId="57" borderId="190" xfId="13" applyNumberFormat="1" applyFont="1" applyFill="1" applyBorder="1" applyAlignment="1" applyProtection="1">
      <alignment horizontal="center"/>
    </xf>
    <xf numFmtId="3" fontId="10" fillId="0" borderId="0" xfId="41969" applyNumberFormat="1" applyFont="1" applyFill="1" applyBorder="1" applyAlignment="1">
      <alignment wrapText="1"/>
    </xf>
    <xf numFmtId="186" fontId="102" fillId="7" borderId="158" xfId="41971" applyNumberFormat="1" applyFont="1" applyFill="1" applyBorder="1" applyAlignment="1">
      <alignment horizontal="center"/>
    </xf>
    <xf numFmtId="186" fontId="102" fillId="7" borderId="189" xfId="41971" applyNumberFormat="1" applyFont="1" applyFill="1" applyBorder="1" applyAlignment="1">
      <alignment horizontal="center"/>
    </xf>
    <xf numFmtId="186" fontId="102" fillId="7" borderId="179" xfId="41971" applyNumberFormat="1" applyFont="1" applyFill="1" applyBorder="1" applyAlignment="1">
      <alignment horizontal="center"/>
    </xf>
    <xf numFmtId="186" fontId="10" fillId="0" borderId="0" xfId="41971" applyNumberFormat="1" applyFont="1" applyFill="1" applyBorder="1" applyAlignment="1">
      <alignment wrapText="1"/>
    </xf>
    <xf numFmtId="186" fontId="307" fillId="7" borderId="189" xfId="41971" applyNumberFormat="1" applyFont="1" applyFill="1" applyBorder="1" applyAlignment="1">
      <alignment horizontal="center"/>
    </xf>
    <xf numFmtId="186" fontId="307" fillId="54" borderId="162" xfId="41971" applyNumberFormat="1" applyFont="1" applyFill="1" applyBorder="1" applyAlignment="1">
      <alignment horizontal="center"/>
    </xf>
    <xf numFmtId="186" fontId="306" fillId="14" borderId="171" xfId="208" applyNumberFormat="1" applyFont="1" applyFill="1" applyBorder="1" applyAlignment="1">
      <alignment horizontal="center"/>
    </xf>
    <xf numFmtId="186" fontId="306" fillId="14" borderId="168" xfId="208" applyNumberFormat="1" applyFont="1" applyFill="1" applyBorder="1" applyAlignment="1">
      <alignment horizontal="center"/>
    </xf>
    <xf numFmtId="186" fontId="394" fillId="0" borderId="0" xfId="41971" applyNumberFormat="1" applyFont="1" applyFill="1" applyBorder="1" applyAlignment="1">
      <alignment wrapText="1"/>
    </xf>
    <xf numFmtId="186" fontId="79" fillId="7" borderId="189" xfId="41971" applyNumberFormat="1" applyFont="1" applyFill="1" applyBorder="1" applyAlignment="1">
      <alignment horizontal="center"/>
    </xf>
    <xf numFmtId="186" fontId="79" fillId="7" borderId="179" xfId="41971" applyNumberFormat="1" applyFont="1" applyFill="1" applyBorder="1" applyAlignment="1">
      <alignment horizontal="center"/>
    </xf>
    <xf numFmtId="186" fontId="79" fillId="7" borderId="158" xfId="41971" applyNumberFormat="1" applyFont="1" applyFill="1" applyBorder="1" applyAlignment="1">
      <alignment horizontal="center"/>
    </xf>
    <xf numFmtId="164" fontId="79" fillId="5" borderId="189" xfId="1" applyFont="1" applyFill="1" applyBorder="1" applyAlignment="1" applyProtection="1">
      <alignment horizontal="center"/>
      <protection locked="0"/>
    </xf>
    <xf numFmtId="0" fontId="86" fillId="0" borderId="189" xfId="41984" applyFont="1" applyBorder="1" applyAlignment="1">
      <alignment vertical="center" wrapText="1"/>
    </xf>
    <xf numFmtId="192" fontId="82" fillId="8" borderId="0" xfId="1" applyNumberFormat="1" applyFont="1" applyFill="1" applyBorder="1"/>
    <xf numFmtId="192" fontId="82" fillId="0" borderId="0" xfId="1" applyNumberFormat="1" applyFont="1" applyAlignment="1">
      <alignment vertical="center"/>
    </xf>
    <xf numFmtId="192" fontId="102" fillId="0" borderId="0" xfId="1" quotePrefix="1" applyNumberFormat="1" applyFont="1" applyFill="1" applyBorder="1" applyAlignment="1" applyProtection="1">
      <alignment horizontal="center" vertical="center" wrapText="1"/>
    </xf>
    <xf numFmtId="192" fontId="79" fillId="5" borderId="188" xfId="1" applyNumberFormat="1" applyFont="1" applyFill="1" applyBorder="1" applyAlignment="1" applyProtection="1">
      <alignment horizontal="right" vertical="center"/>
      <protection locked="0"/>
    </xf>
    <xf numFmtId="192" fontId="102" fillId="54" borderId="188" xfId="1" applyNumberFormat="1" applyFont="1" applyFill="1" applyBorder="1" applyAlignment="1" applyProtection="1">
      <alignment horizontal="right" vertical="center"/>
    </xf>
    <xf numFmtId="192" fontId="102" fillId="9" borderId="188" xfId="1" applyNumberFormat="1" applyFont="1" applyFill="1" applyBorder="1" applyAlignment="1" applyProtection="1">
      <alignment horizontal="right" vertical="center"/>
      <protection locked="0"/>
    </xf>
    <xf numFmtId="192" fontId="102" fillId="0" borderId="188" xfId="1" applyNumberFormat="1" applyFont="1" applyFill="1" applyBorder="1" applyAlignment="1" applyProtection="1">
      <alignment horizontal="right" vertical="center"/>
    </xf>
    <xf numFmtId="192" fontId="102" fillId="0" borderId="0" xfId="1" applyNumberFormat="1" applyFont="1" applyFill="1" applyBorder="1" applyAlignment="1" applyProtection="1">
      <alignment horizontal="right" vertical="center"/>
    </xf>
    <xf numFmtId="192" fontId="79" fillId="0" borderId="0" xfId="1" applyNumberFormat="1" applyFont="1" applyFill="1" applyBorder="1" applyAlignment="1" applyProtection="1">
      <alignment horizontal="right" vertical="center"/>
    </xf>
    <xf numFmtId="192" fontId="79" fillId="0" borderId="0" xfId="1" applyNumberFormat="1" applyFont="1" applyAlignment="1" applyProtection="1">
      <alignment vertical="center"/>
    </xf>
    <xf numFmtId="358" fontId="79" fillId="5" borderId="188" xfId="1" applyNumberFormat="1" applyFont="1" applyFill="1" applyBorder="1" applyAlignment="1" applyProtection="1">
      <alignment horizontal="right" vertical="center"/>
      <protection locked="0"/>
    </xf>
    <xf numFmtId="164" fontId="79" fillId="5" borderId="189" xfId="1" applyFont="1" applyFill="1" applyBorder="1" applyAlignment="1" applyProtection="1">
      <alignment horizontal="right"/>
      <protection locked="0"/>
    </xf>
    <xf numFmtId="358" fontId="82" fillId="14" borderId="51" xfId="1" applyNumberFormat="1" applyFont="1" applyFill="1" applyBorder="1" applyAlignment="1">
      <alignment vertical="center"/>
    </xf>
    <xf numFmtId="358" fontId="86" fillId="7" borderId="51" xfId="1" applyNumberFormat="1" applyFont="1" applyFill="1" applyBorder="1" applyAlignment="1">
      <alignment vertical="center"/>
    </xf>
    <xf numFmtId="1" fontId="125" fillId="108" borderId="35" xfId="4" applyNumberFormat="1" applyFont="1" applyFill="1" applyBorder="1" applyAlignment="1" applyProtection="1">
      <alignment horizontal="center" vertical="center"/>
    </xf>
    <xf numFmtId="345" fontId="82" fillId="7" borderId="189" xfId="3191" applyNumberFormat="1" applyFont="1" applyFill="1" applyBorder="1"/>
    <xf numFmtId="345" fontId="82" fillId="0" borderId="189" xfId="3191" applyNumberFormat="1" applyFont="1" applyFill="1" applyBorder="1"/>
    <xf numFmtId="0" fontId="79" fillId="5" borderId="189" xfId="17227" applyFont="1" applyFill="1" applyBorder="1" applyAlignment="1">
      <alignment horizontal="center"/>
    </xf>
    <xf numFmtId="14" fontId="79" fillId="5" borderId="189" xfId="17227" applyNumberFormat="1" applyFont="1" applyFill="1" applyBorder="1" applyAlignment="1">
      <alignment horizontal="center"/>
    </xf>
    <xf numFmtId="177" fontId="79" fillId="0" borderId="193" xfId="0" applyNumberFormat="1" applyFont="1" applyFill="1" applyBorder="1" applyAlignment="1">
      <alignment vertical="top"/>
    </xf>
    <xf numFmtId="177" fontId="79" fillId="0" borderId="96" xfId="0" applyNumberFormat="1" applyFont="1" applyFill="1" applyBorder="1" applyAlignment="1">
      <alignment vertical="top"/>
    </xf>
    <xf numFmtId="252" fontId="306" fillId="0" borderId="193" xfId="0" applyNumberFormat="1" applyFont="1" applyFill="1" applyBorder="1" applyAlignment="1">
      <alignment vertical="top"/>
    </xf>
    <xf numFmtId="177" fontId="306" fillId="0" borderId="172" xfId="0" applyNumberFormat="1" applyFont="1" applyBorder="1"/>
    <xf numFmtId="186" fontId="102" fillId="7" borderId="192" xfId="0" applyNumberFormat="1" applyFont="1" applyFill="1" applyBorder="1" applyAlignment="1">
      <alignment vertical="top"/>
    </xf>
    <xf numFmtId="366" fontId="102" fillId="7" borderId="114" xfId="0" applyNumberFormat="1" applyFont="1" applyFill="1" applyBorder="1" applyAlignment="1">
      <alignment vertical="top"/>
    </xf>
    <xf numFmtId="366" fontId="86" fillId="7" borderId="114" xfId="0" applyNumberFormat="1" applyFont="1" applyFill="1" applyBorder="1"/>
    <xf numFmtId="182" fontId="102" fillId="55" borderId="189" xfId="5441" applyNumberFormat="1" applyFont="1" applyFill="1" applyBorder="1" applyAlignment="1">
      <alignment horizontal="right"/>
    </xf>
    <xf numFmtId="3" fontId="102" fillId="9" borderId="189" xfId="330" applyNumberFormat="1" applyFont="1" applyFill="1" applyBorder="1" applyAlignment="1">
      <alignment horizontal="right"/>
    </xf>
    <xf numFmtId="182" fontId="299" fillId="53" borderId="189" xfId="5441" applyNumberFormat="1" applyFont="1" applyFill="1" applyBorder="1" applyAlignment="1">
      <alignment horizontal="right" vertical="center"/>
    </xf>
    <xf numFmtId="358" fontId="86" fillId="53" borderId="189" xfId="8" applyNumberFormat="1" applyFont="1" applyFill="1" applyBorder="1" applyAlignment="1">
      <alignment horizontal="center" vertical="center" wrapText="1"/>
    </xf>
    <xf numFmtId="359" fontId="299" fillId="53" borderId="189" xfId="0" applyNumberFormat="1" applyFont="1" applyFill="1" applyBorder="1" applyAlignment="1">
      <alignment horizontal="right" vertical="center"/>
    </xf>
    <xf numFmtId="359" fontId="299" fillId="9" borderId="0" xfId="0" applyNumberFormat="1" applyFont="1" applyFill="1" applyBorder="1" applyAlignment="1">
      <alignment horizontal="right" vertical="center"/>
    </xf>
    <xf numFmtId="359" fontId="299" fillId="9" borderId="15" xfId="0" applyNumberFormat="1" applyFont="1" applyFill="1" applyBorder="1" applyAlignment="1">
      <alignment horizontal="right" vertical="center"/>
    </xf>
    <xf numFmtId="0" fontId="86" fillId="53" borderId="96" xfId="0" applyFont="1" applyFill="1" applyBorder="1" applyAlignment="1">
      <alignment horizontal="center"/>
    </xf>
    <xf numFmtId="0" fontId="86" fillId="7" borderId="173" xfId="0" applyFont="1" applyFill="1" applyBorder="1" applyAlignment="1">
      <alignment vertical="center" wrapText="1"/>
    </xf>
    <xf numFmtId="0" fontId="86" fillId="7" borderId="92" xfId="0" applyFont="1" applyFill="1" applyBorder="1" applyAlignment="1">
      <alignment vertical="center" wrapText="1"/>
    </xf>
    <xf numFmtId="0" fontId="86" fillId="53" borderId="45" xfId="0" applyFont="1" applyFill="1" applyBorder="1" applyAlignment="1">
      <alignment horizontal="center"/>
    </xf>
    <xf numFmtId="0" fontId="86" fillId="0" borderId="0" xfId="0" applyFont="1" applyAlignment="1">
      <alignment wrapText="1"/>
    </xf>
    <xf numFmtId="0" fontId="79" fillId="0" borderId="45" xfId="0" applyFont="1" applyFill="1" applyBorder="1" applyAlignment="1">
      <alignment wrapText="1"/>
    </xf>
    <xf numFmtId="0" fontId="86" fillId="0" borderId="45" xfId="0" applyFont="1" applyFill="1" applyBorder="1" applyAlignment="1">
      <alignment wrapText="1"/>
    </xf>
    <xf numFmtId="0" fontId="0" fillId="0" borderId="0" xfId="0" applyAlignment="1">
      <alignment wrapText="1"/>
    </xf>
    <xf numFmtId="0" fontId="79" fillId="0" borderId="0" xfId="0" applyFont="1" applyAlignment="1">
      <alignment wrapText="1"/>
    </xf>
    <xf numFmtId="0" fontId="131" fillId="0" borderId="106" xfId="0" applyFont="1" applyFill="1" applyBorder="1" applyAlignment="1">
      <alignment wrapText="1"/>
    </xf>
    <xf numFmtId="0" fontId="86" fillId="0" borderId="0" xfId="0" applyFont="1" applyFill="1" applyBorder="1" applyAlignment="1">
      <alignment wrapText="1"/>
    </xf>
    <xf numFmtId="0" fontId="79" fillId="0" borderId="0" xfId="4" applyFont="1" applyBorder="1" applyAlignment="1" applyProtection="1">
      <alignment wrapText="1"/>
    </xf>
    <xf numFmtId="0" fontId="102" fillId="0" borderId="182" xfId="4" applyFont="1" applyBorder="1" applyAlignment="1" applyProtection="1">
      <alignment wrapText="1"/>
    </xf>
    <xf numFmtId="0" fontId="79" fillId="0" borderId="95" xfId="4" applyFont="1" applyFill="1" applyBorder="1" applyAlignment="1" applyProtection="1">
      <alignment wrapText="1"/>
    </xf>
    <xf numFmtId="0" fontId="79" fillId="0" borderId="45" xfId="4" applyFont="1" applyBorder="1" applyAlignment="1" applyProtection="1">
      <alignment wrapText="1"/>
    </xf>
    <xf numFmtId="0" fontId="357" fillId="0" borderId="0" xfId="41985" applyFont="1" applyAlignment="1">
      <alignment vertical="center" wrapText="1"/>
    </xf>
    <xf numFmtId="0" fontId="84" fillId="53" borderId="189" xfId="0" applyFont="1" applyFill="1" applyBorder="1" applyAlignment="1">
      <alignment wrapText="1"/>
    </xf>
    <xf numFmtId="177" fontId="306" fillId="7" borderId="171" xfId="0" applyNumberFormat="1" applyFont="1" applyFill="1" applyBorder="1" applyAlignment="1">
      <alignment vertical="top"/>
    </xf>
    <xf numFmtId="177" fontId="307" fillId="7" borderId="171" xfId="0" applyNumberFormat="1" applyFont="1" applyFill="1" applyBorder="1" applyAlignment="1">
      <alignment vertical="top"/>
    </xf>
    <xf numFmtId="177" fontId="306" fillId="7" borderId="192" xfId="0" applyNumberFormat="1" applyFont="1" applyFill="1" applyBorder="1" applyAlignment="1">
      <alignment vertical="top"/>
    </xf>
    <xf numFmtId="177" fontId="307" fillId="7" borderId="192" xfId="0" applyNumberFormat="1" applyFont="1" applyFill="1" applyBorder="1" applyAlignment="1">
      <alignment vertical="top"/>
    </xf>
    <xf numFmtId="177" fontId="306" fillId="7" borderId="90" xfId="0" applyNumberFormat="1" applyFont="1" applyFill="1" applyBorder="1" applyAlignment="1">
      <alignment vertical="top"/>
    </xf>
    <xf numFmtId="285" fontId="129" fillId="0" borderId="171" xfId="0" applyNumberFormat="1" applyFont="1" applyFill="1" applyBorder="1" applyAlignment="1">
      <alignment horizontal="right" vertical="center"/>
    </xf>
    <xf numFmtId="285" fontId="299" fillId="0" borderId="171" xfId="0" applyNumberFormat="1" applyFont="1" applyFill="1" applyBorder="1" applyAlignment="1">
      <alignment horizontal="right" vertical="center"/>
    </xf>
    <xf numFmtId="164" fontId="304" fillId="53" borderId="187" xfId="17222" applyFont="1" applyFill="1" applyBorder="1" applyAlignment="1">
      <alignment horizontal="right" vertical="center"/>
    </xf>
    <xf numFmtId="285" fontId="300" fillId="53" borderId="189" xfId="0" applyNumberFormat="1" applyFont="1" applyFill="1" applyBorder="1" applyAlignment="1">
      <alignment horizontal="right" vertical="center"/>
    </xf>
    <xf numFmtId="285" fontId="129" fillId="53" borderId="189" xfId="0" applyNumberFormat="1" applyFont="1" applyFill="1" applyBorder="1" applyAlignment="1">
      <alignment horizontal="right" vertical="center"/>
    </xf>
    <xf numFmtId="0" fontId="127" fillId="0" borderId="189" xfId="0" applyFont="1" applyBorder="1" applyAlignment="1">
      <alignment vertical="center"/>
    </xf>
    <xf numFmtId="9" fontId="299" fillId="53" borderId="189" xfId="5441" applyFont="1" applyFill="1" applyBorder="1" applyAlignment="1">
      <alignment horizontal="right" vertical="center"/>
    </xf>
    <xf numFmtId="285" fontId="299" fillId="119" borderId="189" xfId="0" applyNumberFormat="1" applyFont="1" applyFill="1" applyBorder="1" applyAlignment="1">
      <alignment horizontal="right" vertical="center"/>
    </xf>
    <xf numFmtId="359" fontId="299" fillId="119" borderId="189" xfId="0" applyNumberFormat="1" applyFont="1" applyFill="1" applyBorder="1" applyAlignment="1">
      <alignment horizontal="right" vertical="center"/>
    </xf>
    <xf numFmtId="10" fontId="102" fillId="55" borderId="189" xfId="5441" applyNumberFormat="1" applyFont="1" applyFill="1" applyBorder="1" applyAlignment="1">
      <alignment horizontal="right"/>
    </xf>
    <xf numFmtId="0" fontId="332" fillId="0" borderId="0" xfId="41950" applyAlignment="1" applyProtection="1"/>
    <xf numFmtId="356" fontId="79" fillId="0" borderId="0" xfId="0" applyNumberFormat="1" applyFont="1"/>
    <xf numFmtId="0" fontId="86" fillId="53" borderId="96" xfId="0" applyFont="1" applyFill="1" applyBorder="1" applyAlignment="1">
      <alignment horizont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358" fontId="299" fillId="53" borderId="189" xfId="0" applyNumberFormat="1" applyFont="1" applyFill="1" applyBorder="1" applyAlignment="1">
      <alignment horizontal="right" vertical="center"/>
    </xf>
    <xf numFmtId="358" fontId="299" fillId="9" borderId="189" xfId="0" applyNumberFormat="1" applyFont="1" applyFill="1" applyBorder="1" applyAlignment="1">
      <alignment horizontal="right" vertical="center"/>
    </xf>
    <xf numFmtId="358" fontId="79" fillId="14" borderId="189" xfId="8" applyNumberFormat="1" applyFont="1" applyFill="1" applyBorder="1"/>
    <xf numFmtId="358" fontId="299" fillId="53" borderId="189" xfId="8" applyNumberFormat="1" applyFont="1" applyFill="1" applyBorder="1" applyAlignment="1">
      <alignment horizontal="right" vertical="center"/>
    </xf>
    <xf numFmtId="169" fontId="79" fillId="14" borderId="156" xfId="1" applyNumberFormat="1" applyFont="1" applyFill="1" applyBorder="1"/>
    <xf numFmtId="252" fontId="5" fillId="14" borderId="189" xfId="42013" applyNumberFormat="1" applyFont="1" applyFill="1" applyBorder="1" applyAlignment="1">
      <alignment vertical="center"/>
    </xf>
    <xf numFmtId="177" fontId="102" fillId="0" borderId="189" xfId="42013" applyNumberFormat="1" applyFont="1" applyFill="1" applyBorder="1" applyAlignment="1">
      <alignment horizontal="left" vertical="center"/>
    </xf>
    <xf numFmtId="164" fontId="5" fillId="14" borderId="189" xfId="8" applyFont="1" applyFill="1" applyBorder="1"/>
    <xf numFmtId="164" fontId="5" fillId="14" borderId="155" xfId="8" applyFont="1" applyFill="1" applyBorder="1"/>
    <xf numFmtId="174" fontId="100" fillId="0" borderId="189" xfId="42014" applyNumberFormat="1" applyFont="1" applyBorder="1"/>
    <xf numFmtId="174" fontId="100" fillId="0" borderId="171" xfId="42014" applyNumberFormat="1" applyFont="1" applyBorder="1"/>
    <xf numFmtId="179" fontId="86" fillId="0" borderId="189" xfId="42014" applyNumberFormat="1" applyFont="1" applyBorder="1"/>
    <xf numFmtId="179" fontId="79" fillId="57" borderId="189" xfId="237" applyNumberFormat="1" applyFont="1" applyFill="1" applyBorder="1" applyAlignment="1">
      <alignment horizontal="right"/>
    </xf>
    <xf numFmtId="179" fontId="4" fillId="0" borderId="192" xfId="42014" applyNumberFormat="1" applyFont="1" applyBorder="1"/>
    <xf numFmtId="179" fontId="102" fillId="0" borderId="189" xfId="0" applyNumberFormat="1" applyFont="1" applyBorder="1"/>
    <xf numFmtId="0" fontId="0" fillId="0" borderId="189" xfId="0" applyBorder="1" applyAlignment="1">
      <alignment horizontal="center" vertical="center"/>
    </xf>
    <xf numFmtId="2" fontId="0" fillId="0" borderId="189" xfId="0" applyNumberFormat="1" applyBorder="1" applyAlignment="1">
      <alignment horizontal="center" vertical="center"/>
    </xf>
    <xf numFmtId="0" fontId="70" fillId="9" borderId="189" xfId="41911" applyFont="1" applyFill="1" applyBorder="1"/>
    <xf numFmtId="0" fontId="70" fillId="9" borderId="189" xfId="41911" applyFont="1" applyFill="1" applyBorder="1" applyAlignment="1">
      <alignment wrapText="1"/>
    </xf>
    <xf numFmtId="252" fontId="279" fillId="7" borderId="182" xfId="18522" applyNumberFormat="1" applyFont="1" applyFill="1" applyBorder="1" applyAlignment="1">
      <alignment horizontal="center"/>
    </xf>
    <xf numFmtId="365" fontId="79" fillId="14" borderId="170" xfId="330" applyNumberFormat="1" applyFont="1" applyFill="1" applyBorder="1" applyAlignment="1" applyProtection="1">
      <alignment horizontal="right"/>
    </xf>
    <xf numFmtId="177" fontId="79" fillId="14" borderId="170" xfId="330" applyNumberFormat="1" applyFont="1" applyFill="1" applyBorder="1" applyAlignment="1" applyProtection="1">
      <alignment horizontal="right"/>
    </xf>
    <xf numFmtId="177" fontId="82" fillId="14" borderId="170" xfId="3191" applyNumberFormat="1" applyFont="1" applyFill="1" applyBorder="1"/>
    <xf numFmtId="0" fontId="102" fillId="0" borderId="189" xfId="7" applyFont="1" applyBorder="1" applyAlignment="1">
      <alignment horizontal="left" vertical="top" wrapText="1"/>
    </xf>
    <xf numFmtId="0" fontId="102" fillId="0" borderId="189" xfId="7" applyFont="1" applyBorder="1" applyAlignment="1">
      <alignment horizontal="left" vertical="center" wrapText="1"/>
    </xf>
    <xf numFmtId="49" fontId="0" fillId="0" borderId="189" xfId="0" applyNumberFormat="1" applyFill="1" applyBorder="1" applyAlignment="1">
      <alignment horizontal="center" wrapText="1"/>
    </xf>
    <xf numFmtId="0" fontId="79" fillId="0" borderId="182" xfId="211" applyFont="1" applyBorder="1" applyAlignment="1">
      <alignment horizontal="left"/>
    </xf>
    <xf numFmtId="0" fontId="86" fillId="53" borderId="176" xfId="0" applyFont="1" applyFill="1" applyBorder="1" applyAlignment="1">
      <alignment wrapText="1"/>
    </xf>
    <xf numFmtId="0" fontId="86" fillId="53" borderId="96" xfId="0" applyFont="1" applyFill="1" applyBorder="1" applyAlignment="1">
      <alignment wrapText="1"/>
    </xf>
    <xf numFmtId="1" fontId="335" fillId="0" borderId="171" xfId="17236" applyNumberFormat="1" applyFont="1" applyFill="1" applyBorder="1" applyAlignment="1">
      <alignment horizontal="center" vertical="center"/>
    </xf>
    <xf numFmtId="285" fontId="129" fillId="53" borderId="173" xfId="0" applyNumberFormat="1" applyFont="1" applyFill="1" applyBorder="1" applyAlignment="1">
      <alignment horizontal="right" vertical="center"/>
    </xf>
    <xf numFmtId="285" fontId="79" fillId="14" borderId="171" xfId="8" applyNumberFormat="1" applyFont="1" applyFill="1" applyBorder="1"/>
    <xf numFmtId="285" fontId="299" fillId="53" borderId="171" xfId="0" applyNumberFormat="1" applyFont="1" applyFill="1" applyBorder="1" applyAlignment="1">
      <alignment horizontal="right" vertical="center"/>
    </xf>
    <xf numFmtId="1" fontId="335" fillId="0" borderId="45" xfId="17236" applyNumberFormat="1" applyFont="1" applyFill="1" applyBorder="1" applyAlignment="1">
      <alignment horizontal="center" vertical="center"/>
    </xf>
    <xf numFmtId="285" fontId="129" fillId="53" borderId="194" xfId="0" applyNumberFormat="1" applyFont="1" applyFill="1" applyBorder="1" applyAlignment="1">
      <alignment horizontal="right" vertical="center"/>
    </xf>
    <xf numFmtId="285" fontId="79" fillId="14" borderId="45" xfId="8" applyNumberFormat="1" applyFont="1" applyFill="1" applyBorder="1"/>
    <xf numFmtId="285" fontId="299" fillId="53" borderId="45" xfId="0" applyNumberFormat="1" applyFont="1" applyFill="1" applyBorder="1" applyAlignment="1">
      <alignment horizontal="right" vertical="center"/>
    </xf>
    <xf numFmtId="1" fontId="335" fillId="0" borderId="90" xfId="17236" applyNumberFormat="1" applyFont="1" applyFill="1" applyBorder="1" applyAlignment="1">
      <alignment horizontal="center" vertical="center"/>
    </xf>
    <xf numFmtId="285" fontId="79" fillId="14" borderId="90" xfId="8" applyNumberFormat="1" applyFont="1" applyFill="1" applyBorder="1"/>
    <xf numFmtId="0" fontId="127" fillId="0" borderId="171" xfId="0" applyFont="1" applyBorder="1" applyAlignment="1">
      <alignment horizontal="center" vertical="center"/>
    </xf>
    <xf numFmtId="164" fontId="304" fillId="53" borderId="173" xfId="17222" applyFont="1" applyFill="1" applyBorder="1" applyAlignment="1">
      <alignment horizontal="right" vertical="center"/>
    </xf>
    <xf numFmtId="285" fontId="300" fillId="53" borderId="171" xfId="0" applyNumberFormat="1" applyFont="1" applyFill="1" applyBorder="1" applyAlignment="1">
      <alignment horizontal="right" vertical="center"/>
    </xf>
    <xf numFmtId="285" fontId="129" fillId="53" borderId="45" xfId="0" applyNumberFormat="1" applyFont="1" applyFill="1" applyBorder="1" applyAlignment="1">
      <alignment horizontal="right" vertical="center"/>
    </xf>
    <xf numFmtId="285" fontId="300" fillId="53" borderId="45" xfId="0" applyNumberFormat="1" applyFont="1" applyFill="1" applyBorder="1" applyAlignment="1">
      <alignment horizontal="right" vertical="center"/>
    </xf>
    <xf numFmtId="1" fontId="335" fillId="0" borderId="189" xfId="17236" applyNumberFormat="1" applyFont="1" applyFill="1" applyBorder="1" applyAlignment="1">
      <alignment horizontal="center" vertical="center"/>
    </xf>
    <xf numFmtId="361" fontId="304" fillId="53" borderId="173" xfId="1" applyNumberFormat="1" applyFont="1" applyFill="1" applyBorder="1" applyAlignment="1">
      <alignment horizontal="right" vertical="center"/>
    </xf>
    <xf numFmtId="361" fontId="79" fillId="14" borderId="171" xfId="1" applyNumberFormat="1" applyFont="1" applyFill="1" applyBorder="1"/>
    <xf numFmtId="361" fontId="299" fillId="53" borderId="171" xfId="1" applyNumberFormat="1" applyFont="1" applyFill="1" applyBorder="1" applyAlignment="1">
      <alignment horizontal="right" vertical="center"/>
    </xf>
    <xf numFmtId="0" fontId="127" fillId="0" borderId="45" xfId="0" applyFont="1" applyBorder="1" applyAlignment="1">
      <alignment horizontal="center" vertical="center"/>
    </xf>
    <xf numFmtId="361" fontId="304" fillId="53" borderId="194" xfId="1" applyNumberFormat="1" applyFont="1" applyFill="1" applyBorder="1" applyAlignment="1">
      <alignment horizontal="right" vertical="center"/>
    </xf>
    <xf numFmtId="361" fontId="79" fillId="14" borderId="45" xfId="1" applyNumberFormat="1" applyFont="1" applyFill="1" applyBorder="1"/>
    <xf numFmtId="361" fontId="299" fillId="53" borderId="45" xfId="1" applyNumberFormat="1" applyFont="1" applyFill="1" applyBorder="1" applyAlignment="1">
      <alignment horizontal="right" vertical="center"/>
    </xf>
    <xf numFmtId="0" fontId="127" fillId="0" borderId="45" xfId="0" applyFont="1" applyFill="1" applyBorder="1" applyAlignment="1">
      <alignment horizontal="center" vertical="center"/>
    </xf>
    <xf numFmtId="285" fontId="129" fillId="53" borderId="90" xfId="0" applyNumberFormat="1" applyFont="1" applyFill="1" applyBorder="1" applyAlignment="1">
      <alignment horizontal="right" vertical="center"/>
    </xf>
    <xf numFmtId="285" fontId="79" fillId="53" borderId="156" xfId="1" applyNumberFormat="1" applyFont="1" applyFill="1" applyBorder="1"/>
    <xf numFmtId="285" fontId="129" fillId="53" borderId="171" xfId="0" applyNumberFormat="1" applyFont="1" applyFill="1" applyBorder="1" applyAlignment="1">
      <alignment horizontal="right" vertical="center"/>
    </xf>
    <xf numFmtId="285" fontId="129" fillId="9" borderId="45" xfId="0" applyNumberFormat="1" applyFont="1" applyFill="1" applyBorder="1" applyAlignment="1">
      <alignment horizontal="right" vertical="center"/>
    </xf>
    <xf numFmtId="169" fontId="129" fillId="9" borderId="45" xfId="0" applyNumberFormat="1" applyFont="1" applyFill="1" applyBorder="1" applyAlignment="1">
      <alignment horizontal="right" vertical="center"/>
    </xf>
    <xf numFmtId="361" fontId="304" fillId="53" borderId="45" xfId="8" applyNumberFormat="1" applyFont="1" applyFill="1" applyBorder="1" applyAlignment="1">
      <alignment horizontal="right" vertical="center"/>
    </xf>
    <xf numFmtId="169" fontId="79" fillId="9" borderId="171" xfId="0" applyNumberFormat="1" applyFont="1" applyFill="1" applyBorder="1" applyAlignment="1">
      <alignment vertical="top"/>
    </xf>
    <xf numFmtId="164" fontId="304" fillId="53" borderId="171" xfId="17222" applyFont="1" applyFill="1" applyBorder="1" applyAlignment="1">
      <alignment horizontal="right" vertical="center"/>
    </xf>
    <xf numFmtId="361" fontId="304" fillId="53" borderId="171" xfId="8" applyNumberFormat="1" applyFont="1" applyFill="1" applyBorder="1" applyAlignment="1">
      <alignment horizontal="right" vertical="center"/>
    </xf>
    <xf numFmtId="169" fontId="102" fillId="7" borderId="193" xfId="17207" applyNumberFormat="1" applyFont="1" applyFill="1" applyBorder="1" applyAlignment="1">
      <alignment vertical="top"/>
    </xf>
    <xf numFmtId="169" fontId="86" fillId="7" borderId="171" xfId="0" applyNumberFormat="1" applyFont="1" applyFill="1" applyBorder="1"/>
    <xf numFmtId="177" fontId="102" fillId="0" borderId="183" xfId="0" applyNumberFormat="1" applyFont="1" applyFill="1" applyBorder="1"/>
    <xf numFmtId="177" fontId="102" fillId="7" borderId="192" xfId="0" applyNumberFormat="1" applyFont="1" applyFill="1" applyBorder="1" applyAlignment="1">
      <alignment vertical="top"/>
    </xf>
    <xf numFmtId="0" fontId="279" fillId="0" borderId="0" xfId="42017" applyFont="1" applyAlignment="1" applyProtection="1">
      <alignment horizontal="center" vertical="top" wrapText="1"/>
    </xf>
    <xf numFmtId="0" fontId="371" fillId="0" borderId="0" xfId="42017" applyFont="1" applyProtection="1"/>
    <xf numFmtId="0" fontId="335" fillId="0" borderId="0" xfId="42017" applyFont="1" applyProtection="1"/>
    <xf numFmtId="0" fontId="279" fillId="0" borderId="0" xfId="42017" applyFont="1" applyAlignment="1" applyProtection="1">
      <alignment horizontal="center" vertical="top"/>
    </xf>
    <xf numFmtId="0" fontId="279" fillId="0" borderId="192" xfId="42017" applyFont="1" applyBorder="1" applyAlignment="1" applyProtection="1">
      <alignment horizontal="center" vertical="top"/>
    </xf>
    <xf numFmtId="0" fontId="279" fillId="0" borderId="189" xfId="42017" applyFont="1" applyFill="1" applyBorder="1" applyAlignment="1" applyProtection="1">
      <alignment horizontal="center"/>
    </xf>
    <xf numFmtId="0" fontId="279" fillId="0" borderId="187" xfId="42017" applyFont="1" applyBorder="1" applyAlignment="1" applyProtection="1">
      <alignment horizontal="center"/>
    </xf>
    <xf numFmtId="0" fontId="279" fillId="0" borderId="184" xfId="42017" applyFont="1" applyFill="1" applyBorder="1" applyAlignment="1" applyProtection="1">
      <alignment horizontal="center"/>
    </xf>
    <xf numFmtId="0" fontId="102" fillId="0" borderId="192" xfId="13" applyFont="1" applyFill="1" applyBorder="1" applyAlignment="1" applyProtection="1">
      <alignment horizontal="center" vertical="top" wrapText="1"/>
    </xf>
    <xf numFmtId="0" fontId="0" fillId="0" borderId="0" xfId="0" applyFill="1"/>
    <xf numFmtId="285" fontId="79" fillId="53" borderId="189" xfId="1" applyNumberFormat="1" applyFont="1" applyFill="1" applyBorder="1"/>
    <xf numFmtId="0" fontId="68" fillId="0" borderId="0" xfId="3191" applyAlignment="1">
      <alignment wrapText="1"/>
    </xf>
    <xf numFmtId="0" fontId="70" fillId="0" borderId="189" xfId="41911" applyFont="1" applyFill="1" applyBorder="1" applyAlignment="1">
      <alignment horizontal="center" vertical="top" wrapText="1"/>
    </xf>
    <xf numFmtId="49" fontId="0" fillId="0" borderId="189" xfId="0" applyNumberFormat="1" applyFill="1" applyBorder="1" applyAlignment="1">
      <alignment horizontal="center"/>
    </xf>
    <xf numFmtId="49" fontId="68" fillId="0" borderId="189" xfId="0" applyNumberFormat="1" applyFont="1" applyFill="1" applyBorder="1" applyAlignment="1">
      <alignment horizontal="center" wrapText="1"/>
    </xf>
    <xf numFmtId="49" fontId="377" fillId="0" borderId="189" xfId="0" applyNumberFormat="1" applyFont="1" applyFill="1" applyBorder="1" applyAlignment="1">
      <alignment horizontal="center" wrapText="1"/>
    </xf>
    <xf numFmtId="49" fontId="0" fillId="0" borderId="189" xfId="0" applyNumberFormat="1" applyFont="1" applyFill="1" applyBorder="1" applyAlignment="1">
      <alignment horizontal="center" wrapText="1"/>
    </xf>
    <xf numFmtId="0" fontId="79" fillId="0" borderId="0" xfId="3191" applyFont="1" applyAlignment="1"/>
    <xf numFmtId="0" fontId="268" fillId="0" borderId="0" xfId="3191" applyFont="1"/>
    <xf numFmtId="0" fontId="339" fillId="8" borderId="0" xfId="211" applyFont="1" applyFill="1" applyBorder="1"/>
    <xf numFmtId="0" fontId="125" fillId="8" borderId="0" xfId="211" applyFont="1" applyFill="1" applyBorder="1" applyAlignment="1">
      <alignment horizontal="center" vertical="center"/>
    </xf>
    <xf numFmtId="171" fontId="101" fillId="8" borderId="0" xfId="211" applyNumberFormat="1" applyFont="1" applyFill="1" applyBorder="1"/>
    <xf numFmtId="171" fontId="124" fillId="8" borderId="0" xfId="211" applyNumberFormat="1" applyFont="1" applyFill="1" applyBorder="1"/>
    <xf numFmtId="171" fontId="128" fillId="8" borderId="0" xfId="211" applyNumberFormat="1" applyFont="1" applyFill="1" applyBorder="1"/>
    <xf numFmtId="0" fontId="86" fillId="0" borderId="189" xfId="42017" applyFont="1" applyFill="1" applyBorder="1" applyAlignment="1">
      <alignment horizontal="center" vertical="center" wrapText="1"/>
    </xf>
    <xf numFmtId="0" fontId="3" fillId="0" borderId="0" xfId="3191" applyFont="1"/>
    <xf numFmtId="169" fontId="79" fillId="7" borderId="189" xfId="8" applyNumberFormat="1" applyFont="1" applyFill="1" applyBorder="1"/>
    <xf numFmtId="0" fontId="0" fillId="9" borderId="189" xfId="0" applyFill="1" applyBorder="1" applyAlignment="1">
      <alignment vertical="top" wrapText="1"/>
    </xf>
    <xf numFmtId="0" fontId="68" fillId="9" borderId="189" xfId="0" applyFont="1" applyFill="1" applyBorder="1" applyAlignment="1">
      <alignment vertical="top" wrapText="1"/>
    </xf>
    <xf numFmtId="0" fontId="3" fillId="0" borderId="0" xfId="42036"/>
    <xf numFmtId="0" fontId="3" fillId="0" borderId="0" xfId="42037"/>
    <xf numFmtId="0" fontId="3" fillId="0" borderId="0" xfId="42037" applyFill="1"/>
    <xf numFmtId="0" fontId="347" fillId="0" borderId="0" xfId="42038" applyFont="1" applyFill="1" applyBorder="1"/>
    <xf numFmtId="0" fontId="347" fillId="0" borderId="0" xfId="42038" applyFont="1" applyFill="1"/>
    <xf numFmtId="0" fontId="102" fillId="0" borderId="0" xfId="42039" applyFont="1" applyFill="1" applyBorder="1" applyAlignment="1">
      <alignment vertical="center"/>
    </xf>
    <xf numFmtId="0" fontId="79" fillId="0" borderId="0" xfId="42039" applyFont="1" applyFill="1" applyBorder="1" applyAlignment="1">
      <alignment vertical="center"/>
    </xf>
    <xf numFmtId="0" fontId="79" fillId="0" borderId="0" xfId="42039" applyFont="1" applyFill="1" applyBorder="1" applyAlignment="1">
      <alignment horizontal="right" vertical="center"/>
    </xf>
    <xf numFmtId="0" fontId="79" fillId="0" borderId="173" xfId="42039" applyFont="1" applyFill="1" applyBorder="1" applyAlignment="1">
      <alignment vertical="center"/>
    </xf>
    <xf numFmtId="0" fontId="79" fillId="0" borderId="92" xfId="42039" applyFont="1" applyFill="1" applyBorder="1" applyAlignment="1">
      <alignment vertical="center"/>
    </xf>
    <xf numFmtId="0" fontId="79" fillId="0" borderId="194" xfId="42039" applyFont="1" applyFill="1" applyBorder="1" applyAlignment="1">
      <alignment vertical="center"/>
    </xf>
    <xf numFmtId="0" fontId="79" fillId="121" borderId="189" xfId="42040" applyFont="1" applyFill="1" applyBorder="1" applyAlignment="1" applyProtection="1">
      <alignment horizontal="center"/>
    </xf>
    <xf numFmtId="0" fontId="123" fillId="57" borderId="0" xfId="42038" applyFont="1" applyFill="1" applyAlignment="1">
      <alignment vertical="center"/>
    </xf>
    <xf numFmtId="0" fontId="3" fillId="9" borderId="0" xfId="42037" applyFill="1"/>
    <xf numFmtId="0" fontId="397" fillId="120" borderId="0" xfId="0" applyFont="1" applyFill="1"/>
    <xf numFmtId="0" fontId="79" fillId="120" borderId="0" xfId="0" applyFont="1" applyFill="1"/>
    <xf numFmtId="0" fontId="397" fillId="120" borderId="0" xfId="0" applyNumberFormat="1" applyFont="1" applyFill="1" applyAlignment="1">
      <alignment horizontal="left"/>
    </xf>
    <xf numFmtId="171" fontId="397" fillId="120" borderId="0" xfId="0" applyNumberFormat="1" applyFont="1" applyFill="1" applyAlignment="1">
      <alignment horizontal="left"/>
    </xf>
    <xf numFmtId="1" fontId="397" fillId="120" borderId="0" xfId="0" applyNumberFormat="1" applyFont="1" applyFill="1" applyAlignment="1">
      <alignment horizontal="left"/>
    </xf>
    <xf numFmtId="0" fontId="3" fillId="0" borderId="0" xfId="42036" applyFill="1"/>
    <xf numFmtId="0" fontId="347" fillId="0" borderId="0" xfId="42038" applyFont="1" applyFill="1" applyAlignment="1">
      <alignment vertical="center"/>
    </xf>
    <xf numFmtId="0" fontId="102" fillId="0" borderId="0" xfId="42039" applyFont="1" applyFill="1" applyBorder="1"/>
    <xf numFmtId="0" fontId="79" fillId="0" borderId="0" xfId="42039" applyFont="1" applyFill="1" applyBorder="1" applyAlignment="1">
      <alignment horizontal="center"/>
    </xf>
    <xf numFmtId="0" fontId="347" fillId="0" borderId="0" xfId="42038" applyFont="1" applyFill="1" applyBorder="1" applyAlignment="1">
      <alignment horizontal="center"/>
    </xf>
    <xf numFmtId="0" fontId="347" fillId="0" borderId="0" xfId="42038" applyFont="1" applyFill="1" applyAlignment="1">
      <alignment horizontal="center"/>
    </xf>
    <xf numFmtId="0" fontId="79" fillId="0" borderId="0" xfId="42039" applyFont="1" applyFill="1" applyBorder="1" applyAlignment="1"/>
    <xf numFmtId="0" fontId="79" fillId="0" borderId="0" xfId="42039" applyFont="1" applyFill="1" applyBorder="1" applyAlignment="1">
      <alignment horizontal="left"/>
    </xf>
    <xf numFmtId="0" fontId="102" fillId="9" borderId="0" xfId="17262" applyFont="1" applyFill="1" applyProtection="1"/>
    <xf numFmtId="0" fontId="123" fillId="57" borderId="0" xfId="42038" applyFont="1" applyFill="1"/>
    <xf numFmtId="188" fontId="3" fillId="0" borderId="0" xfId="0" applyNumberFormat="1" applyFont="1" applyFill="1" applyBorder="1" applyAlignment="1">
      <alignment horizontal="center" vertical="center"/>
    </xf>
    <xf numFmtId="0" fontId="3" fillId="0" borderId="0" xfId="0" applyFont="1"/>
    <xf numFmtId="0" fontId="3" fillId="0" borderId="0" xfId="0" applyFont="1" applyBorder="1"/>
    <xf numFmtId="0" fontId="123" fillId="57" borderId="0" xfId="0" applyFont="1" applyFill="1"/>
    <xf numFmtId="0" fontId="127" fillId="0" borderId="189" xfId="0" applyFont="1" applyFill="1" applyBorder="1" applyAlignment="1">
      <alignment vertical="center"/>
    </xf>
    <xf numFmtId="0" fontId="102" fillId="0" borderId="189" xfId="7" applyFont="1" applyBorder="1" applyAlignment="1">
      <alignment horizontal="center" vertical="top" wrapText="1"/>
    </xf>
    <xf numFmtId="0" fontId="102" fillId="0" borderId="189" xfId="7" applyFont="1" applyBorder="1" applyAlignment="1">
      <alignment horizontal="left" vertical="top" wrapText="1"/>
    </xf>
    <xf numFmtId="0" fontId="102" fillId="0" borderId="189" xfId="7" applyFont="1" applyBorder="1" applyAlignment="1">
      <alignment horizontal="left" vertical="center" wrapText="1"/>
    </xf>
    <xf numFmtId="0" fontId="328" fillId="9" borderId="189" xfId="41911" applyFill="1" applyBorder="1"/>
    <xf numFmtId="0" fontId="328" fillId="9" borderId="189" xfId="41911" applyFill="1" applyBorder="1" applyAlignment="1">
      <alignment horizontal="center"/>
    </xf>
    <xf numFmtId="0" fontId="70" fillId="0" borderId="156" xfId="41911" applyFont="1" applyFill="1" applyBorder="1" applyAlignment="1">
      <alignment horizontal="center" vertical="top" wrapText="1"/>
    </xf>
    <xf numFmtId="49" fontId="0" fillId="9" borderId="189" xfId="0" applyNumberFormat="1" applyFill="1" applyBorder="1" applyAlignment="1">
      <alignment horizontal="center" vertical="top"/>
    </xf>
    <xf numFmtId="49" fontId="68" fillId="9" borderId="189" xfId="0" applyNumberFormat="1" applyFont="1" applyFill="1" applyBorder="1" applyAlignment="1">
      <alignment horizontal="center" vertical="top"/>
    </xf>
    <xf numFmtId="0" fontId="328" fillId="0" borderId="189" xfId="41911" applyBorder="1" applyAlignment="1">
      <alignment horizontal="center"/>
    </xf>
    <xf numFmtId="0" fontId="328" fillId="0" borderId="189" xfId="41911" applyBorder="1"/>
    <xf numFmtId="0" fontId="328" fillId="9" borderId="189" xfId="41911" applyFill="1" applyBorder="1" applyAlignment="1">
      <alignment horizontal="center" vertical="center"/>
    </xf>
    <xf numFmtId="0" fontId="70" fillId="0" borderId="189" xfId="41911" applyFont="1" applyBorder="1" applyAlignment="1">
      <alignment horizontal="center" vertical="center" wrapText="1"/>
    </xf>
    <xf numFmtId="3" fontId="307" fillId="7" borderId="189" xfId="208" applyNumberFormat="1" applyFont="1" applyFill="1" applyBorder="1" applyAlignment="1">
      <alignment horizontal="center"/>
    </xf>
    <xf numFmtId="366" fontId="102" fillId="7" borderId="189" xfId="41971" applyNumberFormat="1" applyFont="1" applyFill="1" applyBorder="1" applyAlignment="1">
      <alignment horizontal="center"/>
    </xf>
    <xf numFmtId="177" fontId="102" fillId="7" borderId="189" xfId="208" applyNumberFormat="1" applyFont="1" applyFill="1" applyBorder="1" applyAlignment="1">
      <alignment horizontal="center"/>
    </xf>
    <xf numFmtId="3" fontId="79" fillId="7" borderId="171" xfId="208" applyNumberFormat="1" applyFont="1" applyFill="1" applyBorder="1" applyAlignment="1">
      <alignment horizontal="center"/>
    </xf>
    <xf numFmtId="186" fontId="307" fillId="54" borderId="184" xfId="41971" applyNumberFormat="1" applyFont="1" applyFill="1" applyBorder="1" applyAlignment="1">
      <alignment horizontal="center"/>
    </xf>
    <xf numFmtId="177" fontId="102" fillId="54" borderId="176" xfId="41971" applyNumberFormat="1" applyFont="1" applyFill="1" applyBorder="1" applyAlignment="1">
      <alignment horizontal="center"/>
    </xf>
    <xf numFmtId="0" fontId="127" fillId="0" borderId="0" xfId="0" applyFont="1" applyFill="1" applyBorder="1"/>
    <xf numFmtId="0" fontId="397" fillId="0" borderId="0" xfId="0" applyFont="1" applyFill="1" applyBorder="1" applyAlignment="1">
      <alignment vertical="center"/>
    </xf>
    <xf numFmtId="0" fontId="127" fillId="0" borderId="0" xfId="0" applyFont="1" applyFill="1" applyBorder="1" applyAlignment="1">
      <alignment horizontal="center" vertical="center"/>
    </xf>
    <xf numFmtId="0" fontId="397" fillId="122" borderId="8" xfId="0" applyFont="1" applyFill="1" applyBorder="1" applyAlignment="1">
      <alignment horizontal="center" vertical="center"/>
    </xf>
    <xf numFmtId="0" fontId="397" fillId="123" borderId="155" xfId="0" applyFont="1" applyFill="1" applyBorder="1" applyAlignment="1">
      <alignment horizontal="center" vertical="center"/>
    </xf>
    <xf numFmtId="0" fontId="397" fillId="124" borderId="155" xfId="0" applyFont="1" applyFill="1" applyBorder="1" applyAlignment="1">
      <alignment horizontal="center" vertical="center"/>
    </xf>
    <xf numFmtId="0" fontId="397" fillId="125" borderId="155" xfId="0" applyFont="1" applyFill="1" applyBorder="1" applyAlignment="1">
      <alignment horizontal="center" vertical="center"/>
    </xf>
    <xf numFmtId="0" fontId="397" fillId="126" borderId="155" xfId="0" applyFont="1" applyFill="1" applyBorder="1" applyAlignment="1">
      <alignment horizontal="center" vertical="center"/>
    </xf>
    <xf numFmtId="0" fontId="397" fillId="127" borderId="155" xfId="0" applyFont="1" applyFill="1" applyBorder="1" applyAlignment="1">
      <alignment horizontal="center" vertical="center"/>
    </xf>
    <xf numFmtId="0" fontId="397" fillId="128" borderId="155" xfId="0" applyFont="1" applyFill="1" applyBorder="1" applyAlignment="1">
      <alignment horizontal="center" vertical="center"/>
    </xf>
    <xf numFmtId="0" fontId="397" fillId="129" borderId="155" xfId="0" applyFont="1" applyFill="1" applyBorder="1" applyAlignment="1">
      <alignment horizontal="center" vertical="center"/>
    </xf>
    <xf numFmtId="0" fontId="397" fillId="130" borderId="155" xfId="0" applyFont="1" applyFill="1" applyBorder="1" applyAlignment="1">
      <alignment horizontal="center" vertical="center"/>
    </xf>
    <xf numFmtId="0" fontId="397" fillId="131" borderId="202" xfId="0" applyFont="1" applyFill="1" applyBorder="1" applyAlignment="1">
      <alignment horizontal="center" vertical="center"/>
    </xf>
    <xf numFmtId="0" fontId="127" fillId="0" borderId="90" xfId="0" applyFont="1" applyFill="1" applyBorder="1" applyAlignment="1">
      <alignment vertical="center"/>
    </xf>
    <xf numFmtId="0" fontId="127" fillId="0" borderId="90" xfId="0" applyFont="1" applyFill="1" applyBorder="1" applyAlignment="1">
      <alignment horizontal="center" vertical="center"/>
    </xf>
    <xf numFmtId="212" fontId="127" fillId="132" borderId="96" xfId="1" applyNumberFormat="1" applyFont="1" applyFill="1" applyBorder="1" applyAlignment="1">
      <alignment vertical="center"/>
    </xf>
    <xf numFmtId="285" fontId="127" fillId="132" borderId="98" xfId="1" applyNumberFormat="1" applyFont="1" applyFill="1" applyBorder="1" applyAlignment="1">
      <alignment horizontal="center" vertical="center"/>
    </xf>
    <xf numFmtId="212" fontId="127" fillId="132" borderId="90" xfId="1" applyNumberFormat="1" applyFont="1" applyFill="1" applyBorder="1" applyAlignment="1">
      <alignment horizontal="center" vertical="center"/>
    </xf>
    <xf numFmtId="212" fontId="127" fillId="133" borderId="90" xfId="1" applyNumberFormat="1" applyFont="1" applyFill="1" applyBorder="1" applyAlignment="1">
      <alignment horizontal="center" vertical="center"/>
    </xf>
    <xf numFmtId="212" fontId="127" fillId="132" borderId="110" xfId="1" applyNumberFormat="1" applyFont="1" applyFill="1" applyBorder="1" applyAlignment="1">
      <alignment horizontal="center" vertical="center"/>
    </xf>
    <xf numFmtId="0" fontId="127" fillId="0" borderId="0" xfId="0" applyFont="1" applyFill="1" applyBorder="1" applyAlignment="1">
      <alignment vertical="center"/>
    </xf>
    <xf numFmtId="285" fontId="127" fillId="132" borderId="98" xfId="1" applyNumberFormat="1" applyFont="1" applyFill="1" applyBorder="1" applyAlignment="1">
      <alignment vertical="center"/>
    </xf>
    <xf numFmtId="285" fontId="127" fillId="132" borderId="90" xfId="1" applyNumberFormat="1" applyFont="1" applyFill="1" applyBorder="1" applyAlignment="1">
      <alignment vertical="center"/>
    </xf>
    <xf numFmtId="285" fontId="127" fillId="132" borderId="96" xfId="1" applyNumberFormat="1" applyFont="1" applyFill="1" applyBorder="1" applyAlignment="1">
      <alignment vertical="center"/>
    </xf>
    <xf numFmtId="0" fontId="79" fillId="129" borderId="163" xfId="0" applyFont="1" applyFill="1" applyBorder="1" applyAlignment="1">
      <alignment horizontal="center" vertical="center"/>
    </xf>
    <xf numFmtId="0" fontId="127" fillId="0" borderId="189" xfId="0" applyFont="1" applyFill="1" applyBorder="1" applyAlignment="1">
      <alignment horizontal="center" vertical="center"/>
    </xf>
    <xf numFmtId="212" fontId="127" fillId="132" borderId="184" xfId="1" applyNumberFormat="1" applyFont="1" applyFill="1" applyBorder="1" applyAlignment="1">
      <alignment vertical="center"/>
    </xf>
    <xf numFmtId="285" fontId="127" fillId="132" borderId="162" xfId="1" applyNumberFormat="1" applyFont="1" applyFill="1" applyBorder="1" applyAlignment="1">
      <alignment horizontal="center" vertical="center"/>
    </xf>
    <xf numFmtId="212" fontId="127" fillId="132" borderId="99" xfId="1" applyNumberFormat="1" applyFont="1" applyFill="1" applyBorder="1" applyAlignment="1">
      <alignment horizontal="center" vertical="center"/>
    </xf>
    <xf numFmtId="285" fontId="127" fillId="132" borderId="158" xfId="1" applyNumberFormat="1" applyFont="1" applyFill="1" applyBorder="1" applyAlignment="1">
      <alignment vertical="center"/>
    </xf>
    <xf numFmtId="285" fontId="127" fillId="132" borderId="189" xfId="1" applyNumberFormat="1" applyFont="1" applyFill="1" applyBorder="1" applyAlignment="1">
      <alignment vertical="center"/>
    </xf>
    <xf numFmtId="285" fontId="127" fillId="132" borderId="184" xfId="1" applyNumberFormat="1" applyFont="1" applyFill="1" applyBorder="1" applyAlignment="1">
      <alignment vertical="center"/>
    </xf>
    <xf numFmtId="212" fontId="127" fillId="132" borderId="184" xfId="1" applyNumberFormat="1" applyFont="1" applyFill="1" applyBorder="1" applyAlignment="1">
      <alignment horizontal="center" vertical="center"/>
    </xf>
    <xf numFmtId="212" fontId="127" fillId="132" borderId="179" xfId="1" applyNumberFormat="1" applyFont="1" applyFill="1" applyBorder="1" applyAlignment="1">
      <alignment horizontal="center" vertical="center"/>
    </xf>
    <xf numFmtId="0" fontId="127" fillId="0" borderId="158" xfId="0" applyFont="1" applyFill="1" applyBorder="1" applyAlignment="1">
      <alignment horizontal="center" vertical="center"/>
    </xf>
    <xf numFmtId="0" fontId="127" fillId="0" borderId="171" xfId="0" applyFont="1" applyFill="1" applyBorder="1" applyAlignment="1">
      <alignment vertical="center"/>
    </xf>
    <xf numFmtId="0" fontId="127" fillId="0" borderId="171" xfId="0" applyFont="1" applyFill="1" applyBorder="1" applyAlignment="1">
      <alignment horizontal="center" vertical="center"/>
    </xf>
    <xf numFmtId="285" fontId="127" fillId="132" borderId="176" xfId="1" applyNumberFormat="1" applyFont="1" applyFill="1" applyBorder="1" applyAlignment="1">
      <alignment vertical="center"/>
    </xf>
    <xf numFmtId="285" fontId="127" fillId="132" borderId="177" xfId="1" applyNumberFormat="1" applyFont="1" applyFill="1" applyBorder="1" applyAlignment="1">
      <alignment horizontal="center" vertical="center"/>
    </xf>
    <xf numFmtId="212" fontId="127" fillId="132" borderId="176" xfId="1" applyNumberFormat="1" applyFont="1" applyFill="1" applyBorder="1" applyAlignment="1">
      <alignment horizontal="center" vertical="center"/>
    </xf>
    <xf numFmtId="212" fontId="127" fillId="133" borderId="192" xfId="1" applyNumberFormat="1" applyFont="1" applyFill="1" applyBorder="1" applyAlignment="1">
      <alignment horizontal="center" vertical="center"/>
    </xf>
    <xf numFmtId="212" fontId="127" fillId="132" borderId="168" xfId="1" applyNumberFormat="1" applyFont="1" applyFill="1" applyBorder="1" applyAlignment="1">
      <alignment horizontal="center" vertical="center"/>
    </xf>
    <xf numFmtId="285" fontId="127" fillId="132" borderId="8" xfId="1" applyNumberFormat="1" applyFont="1" applyFill="1" applyBorder="1" applyAlignment="1">
      <alignment vertical="center"/>
    </xf>
    <xf numFmtId="285" fontId="127" fillId="132" borderId="155" xfId="1" applyNumberFormat="1" applyFont="1" applyFill="1" applyBorder="1" applyAlignment="1">
      <alignment vertical="center"/>
    </xf>
    <xf numFmtId="285" fontId="127" fillId="132" borderId="202" xfId="1" applyNumberFormat="1" applyFont="1" applyFill="1" applyBorder="1" applyAlignment="1">
      <alignment vertical="center"/>
    </xf>
    <xf numFmtId="0" fontId="79" fillId="129" borderId="180" xfId="0" applyFont="1" applyFill="1" applyBorder="1" applyAlignment="1">
      <alignment horizontal="center" vertical="center"/>
    </xf>
    <xf numFmtId="0" fontId="397" fillId="0" borderId="116" xfId="0" applyFont="1" applyFill="1" applyBorder="1" applyAlignment="1">
      <alignment vertical="center"/>
    </xf>
    <xf numFmtId="0" fontId="397" fillId="0" borderId="191" xfId="0" applyFont="1" applyFill="1" applyBorder="1" applyAlignment="1">
      <alignment horizontal="left" vertical="center"/>
    </xf>
    <xf numFmtId="0" fontId="397" fillId="0" borderId="97" xfId="0" applyFont="1" applyFill="1" applyBorder="1" applyAlignment="1">
      <alignment horizontal="left" vertical="center"/>
    </xf>
    <xf numFmtId="285" fontId="397" fillId="133" borderId="116" xfId="0" applyNumberFormat="1" applyFont="1" applyFill="1" applyBorder="1" applyAlignment="1">
      <alignment vertical="center"/>
    </xf>
    <xf numFmtId="212" fontId="397" fillId="133" borderId="191" xfId="0" applyNumberFormat="1" applyFont="1" applyFill="1" applyBorder="1" applyAlignment="1">
      <alignment vertical="center"/>
    </xf>
    <xf numFmtId="212" fontId="397" fillId="133" borderId="50" xfId="0" applyNumberFormat="1" applyFont="1" applyFill="1" applyBorder="1" applyAlignment="1">
      <alignment vertical="center"/>
    </xf>
    <xf numFmtId="212" fontId="127" fillId="0" borderId="0" xfId="0" applyNumberFormat="1" applyFont="1" applyFill="1" applyBorder="1"/>
    <xf numFmtId="0" fontId="397" fillId="0" borderId="26" xfId="0" applyFont="1" applyFill="1" applyBorder="1" applyAlignment="1">
      <alignment vertical="center"/>
    </xf>
    <xf numFmtId="0" fontId="397" fillId="0" borderId="26" xfId="0" applyFont="1" applyFill="1" applyBorder="1"/>
    <xf numFmtId="0" fontId="397" fillId="0" borderId="25" xfId="0" applyFont="1" applyFill="1" applyBorder="1"/>
    <xf numFmtId="0" fontId="397" fillId="0" borderId="25" xfId="0" applyFont="1" applyFill="1" applyBorder="1" applyAlignment="1">
      <alignment horizontal="center" vertical="center"/>
    </xf>
    <xf numFmtId="0" fontId="397" fillId="0" borderId="27" xfId="0" applyFont="1" applyFill="1" applyBorder="1"/>
    <xf numFmtId="285" fontId="127" fillId="0" borderId="0" xfId="0" applyNumberFormat="1" applyFont="1" applyFill="1" applyBorder="1"/>
    <xf numFmtId="169" fontId="127" fillId="132" borderId="179" xfId="1" applyNumberFormat="1" applyFont="1" applyFill="1" applyBorder="1" applyAlignment="1">
      <alignment horizontal="center" vertical="center"/>
    </xf>
    <xf numFmtId="0" fontId="127" fillId="0" borderId="189" xfId="0" applyFont="1" applyFill="1" applyBorder="1" applyAlignment="1">
      <alignment horizontal="left" vertical="center" wrapText="1"/>
    </xf>
    <xf numFmtId="169" fontId="127" fillId="132" borderId="184" xfId="1" applyNumberFormat="1" applyFont="1" applyFill="1" applyBorder="1" applyAlignment="1">
      <alignment horizontal="center" vertical="center"/>
    </xf>
    <xf numFmtId="169" fontId="127" fillId="133" borderId="90" xfId="1" applyNumberFormat="1" applyFont="1" applyFill="1" applyBorder="1" applyAlignment="1">
      <alignment horizontal="center" vertical="center"/>
    </xf>
    <xf numFmtId="169" fontId="127" fillId="132" borderId="176" xfId="1" applyNumberFormat="1" applyFont="1" applyFill="1" applyBorder="1" applyAlignment="1">
      <alignment horizontal="center" vertical="center"/>
    </xf>
    <xf numFmtId="169" fontId="127" fillId="133" borderId="192" xfId="1" applyNumberFormat="1" applyFont="1" applyFill="1" applyBorder="1" applyAlignment="1">
      <alignment horizontal="center" vertical="center"/>
    </xf>
    <xf numFmtId="169" fontId="127" fillId="132" borderId="168" xfId="1" applyNumberFormat="1" applyFont="1" applyFill="1" applyBorder="1" applyAlignment="1">
      <alignment horizontal="center" vertical="center"/>
    </xf>
    <xf numFmtId="169" fontId="397" fillId="133" borderId="191" xfId="0" applyNumberFormat="1" applyFont="1" applyFill="1" applyBorder="1" applyAlignment="1">
      <alignment vertical="center"/>
    </xf>
    <xf numFmtId="169" fontId="397" fillId="133" borderId="50" xfId="0" applyNumberFormat="1" applyFont="1" applyFill="1" applyBorder="1" applyAlignment="1">
      <alignment vertical="center"/>
    </xf>
    <xf numFmtId="0" fontId="347" fillId="109" borderId="0" xfId="42038" applyFont="1" applyFill="1" applyAlignment="1">
      <alignment horizontal="left" vertical="center" wrapText="1"/>
    </xf>
    <xf numFmtId="0" fontId="398" fillId="14" borderId="189" xfId="0" applyNumberFormat="1" applyFont="1" applyFill="1" applyBorder="1" applyAlignment="1">
      <alignment vertical="center"/>
    </xf>
    <xf numFmtId="188" fontId="79" fillId="14" borderId="184" xfId="0" applyNumberFormat="1" applyFont="1" applyFill="1" applyBorder="1" applyAlignment="1">
      <alignment horizontal="left" vertical="center" wrapText="1"/>
    </xf>
    <xf numFmtId="188" fontId="79" fillId="14" borderId="183" xfId="0" applyNumberFormat="1" applyFont="1" applyFill="1" applyBorder="1" applyAlignment="1">
      <alignment horizontal="left" vertical="center" wrapText="1"/>
    </xf>
    <xf numFmtId="188" fontId="79" fillId="14" borderId="187" xfId="0" applyNumberFormat="1" applyFont="1" applyFill="1" applyBorder="1" applyAlignment="1">
      <alignment horizontal="left" vertical="center" wrapText="1"/>
    </xf>
    <xf numFmtId="368" fontId="398" fillId="7" borderId="189" xfId="0" applyNumberFormat="1" applyFont="1" applyFill="1" applyBorder="1" applyAlignment="1">
      <alignment vertical="center"/>
    </xf>
    <xf numFmtId="188" fontId="79" fillId="14" borderId="189" xfId="0" applyNumberFormat="1" applyFont="1" applyFill="1" applyBorder="1" applyAlignment="1">
      <alignment horizontal="left" vertical="center" wrapText="1"/>
    </xf>
    <xf numFmtId="0" fontId="70" fillId="0" borderId="189" xfId="41911" applyFont="1" applyBorder="1" applyAlignment="1">
      <alignment horizontal="center"/>
    </xf>
    <xf numFmtId="49" fontId="0" fillId="0" borderId="189" xfId="0" applyNumberFormat="1" applyBorder="1" applyAlignment="1">
      <alignment horizontal="center" vertical="top"/>
    </xf>
    <xf numFmtId="1" fontId="397" fillId="0" borderId="0" xfId="0" applyNumberFormat="1" applyFont="1" applyFill="1" applyAlignment="1">
      <alignment horizontal="left"/>
    </xf>
    <xf numFmtId="171" fontId="397" fillId="0" borderId="0" xfId="0" applyNumberFormat="1" applyFont="1" applyFill="1" applyAlignment="1">
      <alignment horizontal="left"/>
    </xf>
    <xf numFmtId="0" fontId="401" fillId="9" borderId="0" xfId="42038" applyFont="1" applyFill="1" applyAlignment="1">
      <alignment horizontal="left"/>
    </xf>
    <xf numFmtId="0" fontId="401" fillId="0" borderId="0" xfId="42038" applyFont="1" applyFill="1" applyAlignment="1">
      <alignment horizontal="left"/>
    </xf>
    <xf numFmtId="0" fontId="70" fillId="0" borderId="189" xfId="41911" applyFont="1" applyBorder="1" applyAlignment="1">
      <alignment wrapText="1"/>
    </xf>
    <xf numFmtId="0" fontId="70" fillId="0" borderId="189" xfId="41911" applyFont="1" applyBorder="1" applyAlignment="1">
      <alignment horizontal="center" vertical="center"/>
    </xf>
    <xf numFmtId="49" fontId="0" fillId="0" borderId="189" xfId="0" applyNumberFormat="1" applyBorder="1" applyAlignment="1">
      <alignment horizontal="center" vertical="center" wrapText="1"/>
    </xf>
    <xf numFmtId="171" fontId="403" fillId="8" borderId="0" xfId="211" applyNumberFormat="1" applyFont="1" applyFill="1" applyBorder="1"/>
    <xf numFmtId="171" fontId="83" fillId="8" borderId="0" xfId="211" applyNumberFormat="1" applyFont="1" applyFill="1" applyBorder="1" applyAlignment="1">
      <alignment horizontal="center"/>
    </xf>
    <xf numFmtId="0" fontId="381" fillId="0" borderId="0" xfId="42062" applyFont="1"/>
    <xf numFmtId="171" fontId="403" fillId="9" borderId="0" xfId="211" applyNumberFormat="1" applyFont="1" applyFill="1" applyBorder="1"/>
    <xf numFmtId="171" fontId="83" fillId="9" borderId="0" xfId="211" applyNumberFormat="1" applyFont="1" applyFill="1" applyBorder="1" applyAlignment="1">
      <alignment horizontal="center"/>
    </xf>
    <xf numFmtId="0" fontId="405" fillId="9" borderId="3" xfId="42062" applyFont="1" applyFill="1" applyBorder="1" applyAlignment="1">
      <alignment vertical="center" wrapText="1"/>
    </xf>
    <xf numFmtId="0" fontId="406" fillId="9" borderId="109" xfId="42062" applyFont="1" applyFill="1" applyBorder="1" applyAlignment="1">
      <alignment horizontal="center" wrapText="1"/>
    </xf>
    <xf numFmtId="0" fontId="381" fillId="9" borderId="158" xfId="42062" applyFont="1" applyFill="1" applyBorder="1" applyAlignment="1">
      <alignment vertical="center" wrapText="1"/>
    </xf>
    <xf numFmtId="0" fontId="381" fillId="9" borderId="189" xfId="42062" applyFont="1" applyFill="1" applyBorder="1" applyAlignment="1">
      <alignment vertical="center" wrapText="1"/>
    </xf>
    <xf numFmtId="285" fontId="381" fillId="7" borderId="90" xfId="42063" applyNumberFormat="1" applyFont="1" applyFill="1" applyBorder="1" applyAlignment="1">
      <alignment horizontal="center" vertical="center" wrapText="1"/>
    </xf>
    <xf numFmtId="0" fontId="381" fillId="9" borderId="8" xfId="42062" applyFont="1" applyFill="1" applyBorder="1" applyAlignment="1">
      <alignment vertical="center" wrapText="1"/>
    </xf>
    <xf numFmtId="0" fontId="381" fillId="9" borderId="155" xfId="42062" applyFont="1" applyFill="1" applyBorder="1" applyAlignment="1">
      <alignment vertical="center" wrapText="1"/>
    </xf>
    <xf numFmtId="285" fontId="381" fillId="7" borderId="155" xfId="42063" applyNumberFormat="1" applyFont="1" applyFill="1" applyBorder="1" applyAlignment="1">
      <alignment horizontal="center" vertical="center" wrapText="1"/>
    </xf>
    <xf numFmtId="0" fontId="408" fillId="0" borderId="0" xfId="42062" applyFont="1"/>
    <xf numFmtId="0" fontId="407" fillId="9" borderId="3" xfId="42062" applyFont="1" applyFill="1" applyBorder="1" applyAlignment="1">
      <alignment horizontal="center" vertical="center" wrapText="1"/>
    </xf>
    <xf numFmtId="0" fontId="407" fillId="9" borderId="3" xfId="42062" applyFont="1" applyFill="1" applyBorder="1" applyAlignment="1">
      <alignment horizontal="center" wrapText="1"/>
    </xf>
    <xf numFmtId="334" fontId="381" fillId="7" borderId="155" xfId="42062" applyNumberFormat="1" applyFont="1" applyFill="1" applyBorder="1" applyAlignment="1">
      <alignment horizontal="center" vertical="center" wrapText="1"/>
    </xf>
    <xf numFmtId="285" fontId="409" fillId="7" borderId="189" xfId="42063" applyNumberFormat="1" applyFont="1" applyFill="1" applyBorder="1" applyAlignment="1">
      <alignment horizontal="center" vertical="center" wrapText="1"/>
    </xf>
    <xf numFmtId="2" fontId="409" fillId="7" borderId="189" xfId="42062" applyNumberFormat="1" applyFont="1" applyFill="1" applyBorder="1" applyAlignment="1">
      <alignment horizontal="center" vertical="center" wrapText="1"/>
    </xf>
    <xf numFmtId="0" fontId="381" fillId="0" borderId="186" xfId="42062" applyFont="1" applyBorder="1"/>
    <xf numFmtId="0" fontId="381" fillId="0" borderId="91" xfId="42062" applyFont="1" applyBorder="1"/>
    <xf numFmtId="0" fontId="381" fillId="0" borderId="91" xfId="42062" applyFont="1" applyBorder="1" applyAlignment="1">
      <alignment horizontal="center"/>
    </xf>
    <xf numFmtId="0" fontId="405" fillId="9" borderId="0" xfId="42062" applyFont="1" applyFill="1" applyBorder="1" applyAlignment="1">
      <alignment vertical="center" wrapText="1"/>
    </xf>
    <xf numFmtId="0" fontId="407" fillId="9" borderId="0" xfId="42062" applyFont="1" applyFill="1" applyBorder="1" applyAlignment="1">
      <alignment horizontal="center" wrapText="1"/>
    </xf>
    <xf numFmtId="2" fontId="409" fillId="7" borderId="189" xfId="42062" applyNumberFormat="1" applyFont="1" applyFill="1" applyBorder="1" applyAlignment="1">
      <alignment horizontal="center" wrapText="1"/>
    </xf>
    <xf numFmtId="0" fontId="409" fillId="9" borderId="161" xfId="42062" applyFont="1" applyFill="1" applyBorder="1" applyAlignment="1">
      <alignment vertical="center" wrapText="1"/>
    </xf>
    <xf numFmtId="0" fontId="381" fillId="9" borderId="171" xfId="42062" applyFont="1" applyFill="1" applyBorder="1" applyAlignment="1">
      <alignment vertical="center" wrapText="1"/>
    </xf>
    <xf numFmtId="164" fontId="409" fillId="7" borderId="171" xfId="42063" applyFont="1" applyFill="1" applyBorder="1" applyAlignment="1">
      <alignment horizontal="center" vertical="center" wrapText="1"/>
    </xf>
    <xf numFmtId="0" fontId="404" fillId="9" borderId="2" xfId="42062" applyFont="1" applyFill="1" applyBorder="1" applyAlignment="1">
      <alignment vertical="center" wrapText="1"/>
    </xf>
    <xf numFmtId="0" fontId="407" fillId="9" borderId="3" xfId="42062" applyFont="1" applyFill="1" applyBorder="1" applyAlignment="1">
      <alignment vertical="center" wrapText="1"/>
    </xf>
    <xf numFmtId="0" fontId="410" fillId="9" borderId="3" xfId="42062" applyFont="1" applyFill="1" applyBorder="1" applyAlignment="1">
      <alignment horizontal="center" wrapText="1"/>
    </xf>
    <xf numFmtId="0" fontId="381" fillId="9" borderId="158" xfId="42062" applyFont="1" applyFill="1" applyBorder="1" applyAlignment="1">
      <alignment horizontal="left" vertical="center" wrapText="1"/>
    </xf>
    <xf numFmtId="0" fontId="407" fillId="9" borderId="189" xfId="42062" applyFont="1" applyFill="1" applyBorder="1" applyAlignment="1">
      <alignment vertical="center" wrapText="1"/>
    </xf>
    <xf numFmtId="182" fontId="409" fillId="7" borderId="189" xfId="42062" applyNumberFormat="1" applyFont="1" applyFill="1" applyBorder="1" applyAlignment="1">
      <alignment horizontal="center" vertical="center" wrapText="1"/>
    </xf>
    <xf numFmtId="0" fontId="381" fillId="9" borderId="189" xfId="42062" applyFont="1" applyFill="1" applyBorder="1" applyAlignment="1">
      <alignment horizontal="left" vertical="center" wrapText="1"/>
    </xf>
    <xf numFmtId="182" fontId="409" fillId="7" borderId="189" xfId="42062" applyNumberFormat="1" applyFont="1" applyFill="1" applyBorder="1" applyAlignment="1">
      <alignment horizontal="center" wrapText="1"/>
    </xf>
    <xf numFmtId="0" fontId="381" fillId="7" borderId="189" xfId="42062" applyFont="1" applyFill="1" applyBorder="1" applyAlignment="1">
      <alignment horizontal="center" wrapText="1"/>
    </xf>
    <xf numFmtId="0" fontId="409" fillId="9" borderId="8" xfId="42062" applyFont="1" applyFill="1" applyBorder="1" applyAlignment="1">
      <alignment horizontal="left" vertical="center" wrapText="1"/>
    </xf>
    <xf numFmtId="9" fontId="409" fillId="7" borderId="189" xfId="42062" applyNumberFormat="1" applyFont="1" applyFill="1" applyBorder="1" applyAlignment="1">
      <alignment horizontal="center" vertical="center" wrapText="1"/>
    </xf>
    <xf numFmtId="0" fontId="381" fillId="9" borderId="161" xfId="42062" applyFont="1" applyFill="1" applyBorder="1" applyAlignment="1">
      <alignment vertical="center" wrapText="1"/>
    </xf>
    <xf numFmtId="182" fontId="409" fillId="7" borderId="171" xfId="42064" applyNumberFormat="1" applyFont="1" applyFill="1" applyBorder="1" applyAlignment="1">
      <alignment horizontal="center" wrapText="1"/>
    </xf>
    <xf numFmtId="3" fontId="381" fillId="7" borderId="189" xfId="42062" applyNumberFormat="1" applyFont="1" applyFill="1" applyBorder="1" applyAlignment="1">
      <alignment horizontal="center" wrapText="1"/>
    </xf>
    <xf numFmtId="9" fontId="409" fillId="7" borderId="90" xfId="42064" applyNumberFormat="1" applyFont="1" applyFill="1" applyBorder="1" applyAlignment="1">
      <alignment horizontal="center" wrapText="1"/>
    </xf>
    <xf numFmtId="0" fontId="381" fillId="7" borderId="171" xfId="42062" applyFont="1" applyFill="1" applyBorder="1" applyAlignment="1">
      <alignment horizontal="center" wrapText="1"/>
    </xf>
    <xf numFmtId="0" fontId="406" fillId="9" borderId="3" xfId="42062" applyFont="1" applyFill="1" applyBorder="1" applyAlignment="1">
      <alignment horizontal="center" wrapText="1"/>
    </xf>
    <xf numFmtId="0" fontId="407" fillId="9" borderId="91" xfId="42062" applyFont="1" applyFill="1" applyBorder="1" applyAlignment="1">
      <alignment vertical="center" wrapText="1"/>
    </xf>
    <xf numFmtId="0" fontId="407" fillId="9" borderId="202" xfId="42062" applyFont="1" applyFill="1" applyBorder="1" applyAlignment="1">
      <alignment vertical="center" wrapText="1"/>
    </xf>
    <xf numFmtId="1" fontId="381" fillId="7" borderId="155" xfId="42062" applyNumberFormat="1" applyFont="1" applyFill="1" applyBorder="1" applyAlignment="1">
      <alignment horizontal="center" wrapText="1"/>
    </xf>
    <xf numFmtId="0" fontId="381" fillId="0" borderId="0" xfId="42062" applyFont="1" applyFill="1" applyAlignment="1">
      <alignment wrapText="1"/>
    </xf>
    <xf numFmtId="0" fontId="381" fillId="0" borderId="0" xfId="42062" applyFont="1" applyFill="1" applyAlignment="1">
      <alignment horizontal="center" wrapText="1"/>
    </xf>
    <xf numFmtId="0" fontId="381" fillId="0" borderId="0" xfId="42062" applyFont="1" applyAlignment="1">
      <alignment horizontal="center"/>
    </xf>
    <xf numFmtId="0" fontId="409" fillId="7" borderId="189" xfId="42064" applyNumberFormat="1" applyFont="1" applyFill="1" applyBorder="1" applyAlignment="1">
      <alignment horizontal="center" vertical="center" wrapText="1"/>
    </xf>
    <xf numFmtId="0" fontId="409" fillId="7" borderId="189" xfId="42062" applyNumberFormat="1" applyFont="1" applyFill="1" applyBorder="1" applyAlignment="1">
      <alignment horizontal="center" vertical="center" wrapText="1"/>
    </xf>
    <xf numFmtId="0" fontId="70" fillId="0" borderId="189" xfId="41911" applyFont="1" applyBorder="1"/>
    <xf numFmtId="358" fontId="0" fillId="56" borderId="189" xfId="0" applyNumberFormat="1" applyFill="1" applyBorder="1" applyAlignment="1">
      <alignment horizontal="center"/>
    </xf>
    <xf numFmtId="0" fontId="328" fillId="0" borderId="189" xfId="41911" applyBorder="1" applyAlignment="1">
      <alignment wrapText="1"/>
    </xf>
    <xf numFmtId="0" fontId="122" fillId="5" borderId="189" xfId="41901" applyFont="1" applyFill="1" applyBorder="1" applyAlignment="1" applyProtection="1">
      <protection locked="0"/>
    </xf>
    <xf numFmtId="350" fontId="122" fillId="7" borderId="152" xfId="41901" applyNumberFormat="1" applyFont="1" applyFill="1" applyBorder="1" applyAlignment="1" applyProtection="1">
      <protection hidden="1"/>
    </xf>
    <xf numFmtId="350" fontId="131" fillId="7" borderId="152" xfId="41901" applyNumberFormat="1" applyFont="1" applyFill="1" applyBorder="1" applyAlignment="1" applyProtection="1">
      <protection hidden="1"/>
    </xf>
    <xf numFmtId="0" fontId="122" fillId="0" borderId="0" xfId="41901" applyFont="1"/>
    <xf numFmtId="0" fontId="122" fillId="0" borderId="145" xfId="41901" applyFont="1" applyBorder="1" applyAlignment="1" applyProtection="1">
      <protection hidden="1"/>
    </xf>
    <xf numFmtId="350" fontId="131" fillId="7" borderId="90" xfId="41901" applyNumberFormat="1" applyFont="1" applyFill="1" applyBorder="1" applyAlignment="1" applyProtection="1">
      <protection hidden="1"/>
    </xf>
    <xf numFmtId="3" fontId="122" fillId="5" borderId="189" xfId="41901" applyNumberFormat="1" applyFont="1" applyFill="1" applyBorder="1" applyProtection="1">
      <protection locked="0"/>
    </xf>
    <xf numFmtId="350" fontId="131" fillId="7" borderId="152" xfId="41901" applyNumberFormat="1" applyFont="1" applyFill="1" applyBorder="1" applyProtection="1">
      <protection hidden="1"/>
    </xf>
    <xf numFmtId="350" fontId="131" fillId="7" borderId="50" xfId="41902" applyNumberFormat="1" applyFont="1" applyFill="1" applyBorder="1" applyAlignment="1" applyProtection="1">
      <alignment vertical="center"/>
    </xf>
    <xf numFmtId="0" fontId="131" fillId="0" borderId="0" xfId="41901" applyFont="1" applyFill="1" applyBorder="1" applyAlignment="1" applyProtection="1">
      <alignment horizontal="center"/>
      <protection hidden="1"/>
    </xf>
    <xf numFmtId="0" fontId="122" fillId="0" borderId="143" xfId="41901" applyFont="1" applyBorder="1" applyProtection="1">
      <protection hidden="1"/>
    </xf>
    <xf numFmtId="0" fontId="122" fillId="0" borderId="145" xfId="41901" applyFont="1" applyBorder="1" applyProtection="1">
      <protection hidden="1"/>
    </xf>
    <xf numFmtId="0" fontId="122" fillId="0" borderId="144" xfId="41901" applyFont="1" applyBorder="1" applyProtection="1">
      <protection hidden="1"/>
    </xf>
    <xf numFmtId="0" fontId="122" fillId="5" borderId="184" xfId="41901" applyFont="1" applyFill="1" applyBorder="1" applyAlignment="1" applyProtection="1">
      <protection locked="0"/>
    </xf>
    <xf numFmtId="0" fontId="122" fillId="0" borderId="189" xfId="41901" applyFont="1" applyBorder="1"/>
    <xf numFmtId="350" fontId="131" fillId="7" borderId="189" xfId="41901" applyNumberFormat="1" applyFont="1" applyFill="1" applyBorder="1" applyAlignment="1" applyProtection="1">
      <protection hidden="1"/>
    </xf>
    <xf numFmtId="2" fontId="398" fillId="14" borderId="189" xfId="0" applyNumberFormat="1" applyFont="1" applyFill="1" applyBorder="1" applyAlignment="1">
      <alignment vertical="center"/>
    </xf>
    <xf numFmtId="171" fontId="79" fillId="14" borderId="189" xfId="15537" applyNumberFormat="1" applyFont="1" applyFill="1" applyBorder="1"/>
    <xf numFmtId="182" fontId="0" fillId="7" borderId="171" xfId="15535" applyNumberFormat="1" applyFont="1" applyFill="1" applyBorder="1" applyProtection="1"/>
    <xf numFmtId="182" fontId="0" fillId="7" borderId="171" xfId="41905" applyNumberFormat="1" applyFont="1" applyFill="1" applyBorder="1" applyProtection="1"/>
    <xf numFmtId="182" fontId="0" fillId="7" borderId="45" xfId="15535" applyNumberFormat="1" applyFont="1" applyFill="1" applyBorder="1" applyProtection="1"/>
    <xf numFmtId="182" fontId="0" fillId="7" borderId="189" xfId="15535" applyNumberFormat="1" applyFont="1" applyFill="1" applyBorder="1" applyProtection="1"/>
    <xf numFmtId="182" fontId="0" fillId="7" borderId="189" xfId="41905" applyNumberFormat="1" applyFont="1" applyFill="1" applyBorder="1" applyProtection="1"/>
    <xf numFmtId="182" fontId="0" fillId="7" borderId="90" xfId="15535" applyNumberFormat="1" applyFont="1" applyFill="1" applyBorder="1" applyProtection="1"/>
    <xf numFmtId="182" fontId="0" fillId="7" borderId="90" xfId="41905" applyNumberFormat="1" applyFont="1" applyFill="1" applyBorder="1" applyProtection="1"/>
    <xf numFmtId="369" fontId="79" fillId="7" borderId="187" xfId="15539" applyNumberFormat="1" applyFont="1" applyFill="1" applyBorder="1" applyProtection="1"/>
    <xf numFmtId="184" fontId="79" fillId="7" borderId="169" xfId="330" applyNumberFormat="1" applyFont="1" applyFill="1" applyBorder="1" applyProtection="1"/>
    <xf numFmtId="335" fontId="102" fillId="7" borderId="163" xfId="3836" applyNumberFormat="1" applyFont="1" applyFill="1" applyBorder="1" applyAlignment="1"/>
    <xf numFmtId="171" fontId="102" fillId="7" borderId="163" xfId="3836" applyNumberFormat="1" applyFont="1" applyFill="1" applyBorder="1" applyAlignment="1"/>
    <xf numFmtId="171" fontId="82" fillId="7" borderId="28" xfId="1" applyNumberFormat="1" applyFont="1" applyFill="1" applyBorder="1" applyAlignment="1" applyProtection="1">
      <alignment horizontal="right"/>
    </xf>
    <xf numFmtId="252" fontId="125" fillId="7" borderId="35" xfId="1" applyNumberFormat="1" applyFont="1" applyFill="1" applyBorder="1" applyAlignment="1" applyProtection="1">
      <alignment horizontal="right"/>
    </xf>
    <xf numFmtId="171" fontId="79" fillId="0" borderId="90" xfId="208" applyNumberFormat="1" applyFont="1" applyFill="1" applyBorder="1"/>
    <xf numFmtId="171" fontId="102" fillId="7" borderId="90" xfId="208" applyNumberFormat="1" applyFont="1" applyFill="1" applyBorder="1"/>
    <xf numFmtId="171" fontId="79" fillId="7" borderId="90" xfId="208" applyNumberFormat="1" applyFont="1" applyFill="1" applyBorder="1" applyAlignment="1">
      <alignment horizontal="right"/>
    </xf>
    <xf numFmtId="171" fontId="102" fillId="7" borderId="42" xfId="208" applyNumberFormat="1" applyFont="1" applyFill="1" applyBorder="1"/>
    <xf numFmtId="184" fontId="79" fillId="7" borderId="189" xfId="330" applyNumberFormat="1" applyFont="1" applyFill="1" applyBorder="1" applyAlignment="1" applyProtection="1">
      <alignment horizontal="center" vertical="center"/>
    </xf>
    <xf numFmtId="184" fontId="102" fillId="7" borderId="190" xfId="330" applyNumberFormat="1" applyFont="1" applyFill="1" applyBorder="1" applyAlignment="1" applyProtection="1">
      <alignment horizontal="center" vertical="center"/>
    </xf>
    <xf numFmtId="171" fontId="79" fillId="14" borderId="189" xfId="3191" applyNumberFormat="1" applyFont="1" applyFill="1" applyBorder="1" applyAlignment="1">
      <alignment horizontal="center" vertical="center"/>
    </xf>
    <xf numFmtId="171" fontId="79" fillId="7" borderId="189" xfId="330" applyNumberFormat="1" applyFont="1" applyFill="1" applyBorder="1" applyAlignment="1" applyProtection="1">
      <alignment horizontal="center" vertical="center"/>
    </xf>
    <xf numFmtId="1" fontId="79" fillId="14" borderId="189" xfId="3191" applyNumberFormat="1" applyFont="1" applyFill="1" applyBorder="1" applyAlignment="1">
      <alignment horizontal="center" vertical="center"/>
    </xf>
    <xf numFmtId="184" fontId="79" fillId="14" borderId="189" xfId="3191" applyNumberFormat="1" applyFont="1" applyFill="1" applyBorder="1" applyAlignment="1">
      <alignment horizontal="center" vertical="center"/>
    </xf>
    <xf numFmtId="184" fontId="79" fillId="14" borderId="170" xfId="3191" applyNumberFormat="1" applyFont="1" applyFill="1" applyBorder="1" applyAlignment="1">
      <alignment horizontal="center" vertical="center"/>
    </xf>
    <xf numFmtId="171" fontId="102" fillId="7" borderId="189" xfId="207" applyNumberFormat="1" applyFont="1" applyFill="1" applyBorder="1" applyAlignment="1">
      <alignment horizontal="center"/>
    </xf>
    <xf numFmtId="171" fontId="79" fillId="6" borderId="189" xfId="17227" applyNumberFormat="1" applyFont="1" applyFill="1" applyBorder="1"/>
    <xf numFmtId="182" fontId="102" fillId="7" borderId="189" xfId="5441" applyNumberFormat="1" applyFont="1" applyFill="1" applyBorder="1" applyAlignment="1">
      <alignment horizontal="center"/>
    </xf>
    <xf numFmtId="1" fontId="79" fillId="5" borderId="189" xfId="41901" applyNumberFormat="1" applyFont="1" applyFill="1" applyBorder="1" applyAlignment="1" applyProtection="1">
      <protection locked="0"/>
    </xf>
    <xf numFmtId="361" fontId="79" fillId="7" borderId="187" xfId="1" applyNumberFormat="1" applyFont="1" applyFill="1" applyBorder="1" applyProtection="1"/>
    <xf numFmtId="361" fontId="0" fillId="7" borderId="171" xfId="15535" applyNumberFormat="1" applyFont="1" applyFill="1" applyBorder="1" applyProtection="1"/>
    <xf numFmtId="361" fontId="79" fillId="7" borderId="187" xfId="15539" applyNumberFormat="1" applyFont="1" applyFill="1" applyBorder="1" applyProtection="1"/>
    <xf numFmtId="361" fontId="0" fillId="7" borderId="45" xfId="15535" applyNumberFormat="1" applyFont="1" applyFill="1" applyBorder="1" applyProtection="1"/>
    <xf numFmtId="361" fontId="0" fillId="7" borderId="189" xfId="15535" applyNumberFormat="1" applyFont="1" applyFill="1" applyBorder="1" applyProtection="1"/>
    <xf numFmtId="361" fontId="0" fillId="7" borderId="90" xfId="15535" applyNumberFormat="1" applyFont="1" applyFill="1" applyBorder="1" applyProtection="1"/>
    <xf numFmtId="0" fontId="2" fillId="0" borderId="34" xfId="41969" applyFont="1" applyBorder="1" applyAlignment="1">
      <alignment horizontal="center"/>
    </xf>
    <xf numFmtId="0" fontId="70" fillId="0" borderId="189" xfId="41911" quotePrefix="1" applyFont="1" applyBorder="1" applyAlignment="1">
      <alignment vertical="center" wrapText="1"/>
    </xf>
    <xf numFmtId="1" fontId="1" fillId="9" borderId="189" xfId="15743" applyNumberFormat="1" applyFont="1" applyFill="1" applyBorder="1" applyAlignment="1" applyProtection="1">
      <alignment vertical="center"/>
      <protection locked="0"/>
    </xf>
    <xf numFmtId="349" fontId="131" fillId="0" borderId="189" xfId="211" applyNumberFormat="1" applyFont="1" applyBorder="1" applyAlignment="1">
      <alignment horizontal="center"/>
    </xf>
    <xf numFmtId="0" fontId="131" fillId="0" borderId="189" xfId="41901" applyFont="1" applyBorder="1" applyAlignment="1">
      <alignment horizontal="center"/>
    </xf>
    <xf numFmtId="0" fontId="79" fillId="0" borderId="183" xfId="41901" applyFont="1" applyBorder="1" applyProtection="1">
      <protection hidden="1"/>
    </xf>
    <xf numFmtId="0" fontId="79" fillId="0" borderId="187" xfId="41901" applyFont="1" applyBorder="1" applyProtection="1">
      <protection hidden="1"/>
    </xf>
    <xf numFmtId="350" fontId="131" fillId="0" borderId="0" xfId="41901" applyNumberFormat="1" applyFont="1" applyFill="1" applyBorder="1" applyAlignment="1" applyProtection="1">
      <protection hidden="1"/>
    </xf>
    <xf numFmtId="0" fontId="131" fillId="0" borderId="184" xfId="41901" applyFont="1" applyBorder="1" applyProtection="1">
      <protection hidden="1"/>
    </xf>
    <xf numFmtId="0" fontId="122" fillId="0" borderId="183" xfId="41901" applyFont="1" applyBorder="1" applyProtection="1">
      <protection hidden="1"/>
    </xf>
    <xf numFmtId="0" fontId="122" fillId="0" borderId="187" xfId="41901" applyFont="1" applyBorder="1" applyProtection="1">
      <protection hidden="1"/>
    </xf>
    <xf numFmtId="9" fontId="131" fillId="7" borderId="189" xfId="41905" applyFont="1" applyFill="1" applyBorder="1" applyAlignment="1" applyProtection="1">
      <protection hidden="1"/>
    </xf>
    <xf numFmtId="350" fontId="131" fillId="0" borderId="189" xfId="41901" applyNumberFormat="1" applyFont="1" applyFill="1" applyBorder="1" applyAlignment="1" applyProtection="1">
      <protection hidden="1"/>
    </xf>
    <xf numFmtId="0" fontId="102" fillId="0" borderId="183" xfId="41901" applyFont="1" applyBorder="1" applyProtection="1">
      <protection hidden="1"/>
    </xf>
    <xf numFmtId="0" fontId="102" fillId="0" borderId="187" xfId="41901" applyFont="1" applyBorder="1" applyProtection="1">
      <protection hidden="1"/>
    </xf>
    <xf numFmtId="0" fontId="131" fillId="0" borderId="189" xfId="41901" applyFont="1" applyBorder="1" applyAlignment="1">
      <alignment horizontal="center" wrapText="1"/>
    </xf>
    <xf numFmtId="0" fontId="131" fillId="0" borderId="152" xfId="41901" applyFont="1" applyFill="1" applyBorder="1" applyAlignment="1" applyProtection="1">
      <alignment horizontal="center" wrapText="1"/>
      <protection hidden="1"/>
    </xf>
    <xf numFmtId="0" fontId="131" fillId="31" borderId="26" xfId="41901" applyFont="1" applyFill="1" applyBorder="1" applyProtection="1">
      <protection hidden="1"/>
    </xf>
    <xf numFmtId="0" fontId="343" fillId="0" borderId="0" xfId="41902" applyFont="1" applyAlignment="1">
      <alignment vertical="center"/>
    </xf>
    <xf numFmtId="0" fontId="131" fillId="7" borderId="189" xfId="41905" applyNumberFormat="1" applyFont="1" applyFill="1" applyBorder="1" applyAlignment="1" applyProtection="1">
      <protection hidden="1"/>
    </xf>
    <xf numFmtId="1" fontId="82" fillId="7" borderId="116" xfId="705" applyNumberFormat="1" applyFont="1" applyFill="1" applyBorder="1" applyAlignment="1" applyProtection="1">
      <alignment horizontal="right"/>
    </xf>
    <xf numFmtId="1" fontId="82" fillId="7" borderId="44" xfId="705" applyNumberFormat="1" applyFont="1" applyFill="1" applyBorder="1" applyAlignment="1" applyProtection="1">
      <alignment horizontal="right"/>
    </xf>
    <xf numFmtId="1" fontId="82" fillId="7" borderId="50" xfId="705" applyNumberFormat="1" applyFont="1" applyFill="1" applyBorder="1" applyAlignment="1" applyProtection="1">
      <alignment horizontal="right"/>
    </xf>
    <xf numFmtId="1" fontId="82" fillId="0" borderId="16" xfId="705" applyNumberFormat="1" applyFont="1" applyFill="1" applyBorder="1" applyAlignment="1" applyProtection="1">
      <alignment horizontal="right"/>
    </xf>
    <xf numFmtId="1" fontId="82" fillId="0" borderId="0" xfId="705" applyNumberFormat="1" applyFont="1" applyFill="1" applyBorder="1" applyAlignment="1" applyProtection="1">
      <alignment horizontal="right"/>
    </xf>
    <xf numFmtId="1" fontId="82" fillId="0" borderId="15" xfId="705" applyNumberFormat="1" applyFont="1" applyFill="1" applyBorder="1" applyAlignment="1" applyProtection="1">
      <alignment horizontal="right"/>
    </xf>
    <xf numFmtId="1" fontId="82" fillId="7" borderId="47" xfId="705" applyNumberFormat="1" applyFont="1" applyFill="1" applyBorder="1" applyAlignment="1" applyProtection="1">
      <alignment horizontal="right"/>
    </xf>
    <xf numFmtId="1" fontId="82" fillId="7" borderId="38" xfId="705" applyNumberFormat="1" applyFont="1" applyFill="1" applyBorder="1" applyAlignment="1" applyProtection="1">
      <alignment horizontal="right"/>
    </xf>
    <xf numFmtId="1" fontId="82" fillId="7" borderId="39" xfId="705" applyNumberFormat="1" applyFont="1" applyFill="1" applyBorder="1" applyAlignment="1" applyProtection="1">
      <alignment horizontal="right"/>
    </xf>
    <xf numFmtId="0" fontId="70" fillId="0" borderId="189" xfId="41911" applyFont="1" applyFill="1" applyBorder="1" applyAlignment="1">
      <alignment horizontal="center"/>
    </xf>
    <xf numFmtId="0" fontId="70" fillId="0" borderId="189" xfId="41911" applyFont="1" applyFill="1" applyBorder="1"/>
    <xf numFmtId="0" fontId="70" fillId="0" borderId="189" xfId="41911" applyFont="1" applyFill="1" applyBorder="1" applyAlignment="1">
      <alignment wrapText="1"/>
    </xf>
    <xf numFmtId="174" fontId="79" fillId="14" borderId="189" xfId="208" applyNumberFormat="1" applyFont="1" applyFill="1" applyBorder="1" applyAlignment="1">
      <alignment horizontal="center"/>
    </xf>
    <xf numFmtId="174" fontId="79" fillId="14" borderId="179" xfId="208" applyNumberFormat="1" applyFont="1" applyFill="1" applyBorder="1" applyAlignment="1">
      <alignment horizontal="center"/>
    </xf>
    <xf numFmtId="171" fontId="102" fillId="7" borderId="154" xfId="41971" applyNumberFormat="1" applyFont="1" applyFill="1" applyBorder="1" applyAlignment="1">
      <alignment horizontal="center"/>
    </xf>
    <xf numFmtId="171" fontId="102" fillId="7" borderId="155" xfId="41971" applyNumberFormat="1" applyFont="1" applyFill="1" applyBorder="1" applyAlignment="1">
      <alignment horizontal="center"/>
    </xf>
    <xf numFmtId="171" fontId="102" fillId="7" borderId="167" xfId="41971" applyNumberFormat="1" applyFont="1" applyFill="1" applyBorder="1" applyAlignment="1">
      <alignment horizontal="center"/>
    </xf>
    <xf numFmtId="174" fontId="102" fillId="7" borderId="158" xfId="208" applyNumberFormat="1" applyFont="1" applyFill="1" applyBorder="1" applyAlignment="1">
      <alignment horizontal="center"/>
    </xf>
    <xf numFmtId="174" fontId="10" fillId="0" borderId="0" xfId="41969" applyNumberFormat="1" applyFont="1" applyFill="1" applyBorder="1" applyAlignment="1">
      <alignment horizontal="left" wrapText="1"/>
    </xf>
    <xf numFmtId="174" fontId="102" fillId="7" borderId="154" xfId="208" applyNumberFormat="1" applyFont="1" applyFill="1" applyBorder="1" applyAlignment="1">
      <alignment horizontal="center"/>
    </xf>
    <xf numFmtId="174" fontId="79" fillId="0" borderId="98" xfId="208" applyNumberFormat="1" applyFont="1" applyFill="1" applyBorder="1" applyAlignment="1">
      <alignment horizontal="center"/>
    </xf>
    <xf numFmtId="174" fontId="86" fillId="0" borderId="0" xfId="41969" applyNumberFormat="1" applyFont="1" applyFill="1" applyBorder="1" applyAlignment="1">
      <alignment horizontal="left" wrapText="1"/>
    </xf>
    <xf numFmtId="174" fontId="298" fillId="0" borderId="98" xfId="41969" applyNumberFormat="1" applyFont="1" applyBorder="1" applyAlignment="1">
      <alignment horizontal="center"/>
    </xf>
    <xf numFmtId="174" fontId="298" fillId="0" borderId="90" xfId="41969" applyNumberFormat="1" applyFont="1" applyBorder="1" applyAlignment="1">
      <alignment horizontal="center"/>
    </xf>
    <xf numFmtId="174" fontId="298" fillId="0" borderId="99" xfId="41969" applyNumberFormat="1" applyFont="1" applyBorder="1" applyAlignment="1">
      <alignment horizontal="center"/>
    </xf>
    <xf numFmtId="174" fontId="298" fillId="0" borderId="0" xfId="3" applyNumberFormat="1" applyFont="1" applyFill="1" applyBorder="1" applyAlignment="1">
      <alignment horizontal="right" wrapText="1"/>
    </xf>
    <xf numFmtId="171" fontId="102" fillId="7" borderId="158" xfId="208" applyNumberFormat="1" applyFont="1" applyFill="1" applyBorder="1" applyAlignment="1">
      <alignment horizontal="center"/>
    </xf>
    <xf numFmtId="171" fontId="79" fillId="14" borderId="189" xfId="208" applyNumberFormat="1" applyFont="1" applyFill="1" applyBorder="1" applyAlignment="1">
      <alignment horizontal="center"/>
    </xf>
    <xf numFmtId="171" fontId="79" fillId="14" borderId="179" xfId="208" applyNumberFormat="1" applyFont="1" applyFill="1" applyBorder="1" applyAlignment="1">
      <alignment horizontal="center"/>
    </xf>
    <xf numFmtId="171" fontId="10" fillId="0" borderId="0" xfId="41969" applyNumberFormat="1" applyFont="1" applyFill="1" applyBorder="1" applyAlignment="1">
      <alignment horizontal="left" wrapText="1"/>
    </xf>
    <xf numFmtId="171" fontId="102" fillId="7" borderId="158" xfId="41971" applyNumberFormat="1" applyFont="1" applyFill="1" applyBorder="1" applyAlignment="1">
      <alignment horizontal="center"/>
    </xf>
    <xf numFmtId="171" fontId="79" fillId="0" borderId="0" xfId="41969" applyNumberFormat="1" applyFont="1" applyFill="1" applyBorder="1" applyAlignment="1">
      <alignment horizontal="left" wrapText="1"/>
    </xf>
    <xf numFmtId="171" fontId="102" fillId="7" borderId="154" xfId="208" applyNumberFormat="1" applyFont="1" applyFill="1" applyBorder="1" applyAlignment="1">
      <alignment horizontal="center"/>
    </xf>
    <xf numFmtId="171" fontId="79" fillId="0" borderId="98" xfId="208" applyNumberFormat="1" applyFont="1" applyFill="1" applyBorder="1" applyAlignment="1">
      <alignment horizontal="center"/>
    </xf>
    <xf numFmtId="171" fontId="79" fillId="0" borderId="90" xfId="41971" applyNumberFormat="1" applyFont="1" applyFill="1" applyBorder="1" applyAlignment="1">
      <alignment horizontal="center"/>
    </xf>
    <xf numFmtId="171" fontId="79" fillId="0" borderId="99" xfId="41971" applyNumberFormat="1" applyFont="1" applyFill="1" applyBorder="1" applyAlignment="1">
      <alignment horizontal="center"/>
    </xf>
    <xf numFmtId="171" fontId="79" fillId="0" borderId="98" xfId="41971" applyNumberFormat="1" applyFont="1" applyFill="1" applyBorder="1" applyAlignment="1">
      <alignment horizontal="center"/>
    </xf>
    <xf numFmtId="171" fontId="10" fillId="0" borderId="158" xfId="41969" applyNumberFormat="1" applyFont="1" applyBorder="1" applyAlignment="1"/>
    <xf numFmtId="171" fontId="10" fillId="0" borderId="189" xfId="41969" applyNumberFormat="1" applyFont="1" applyBorder="1" applyAlignment="1"/>
    <xf numFmtId="171" fontId="10" fillId="0" borderId="179" xfId="41969" applyNumberFormat="1" applyFont="1" applyBorder="1" applyAlignment="1"/>
    <xf numFmtId="171" fontId="86" fillId="0" borderId="0" xfId="41969" applyNumberFormat="1" applyFont="1" applyFill="1" applyBorder="1" applyAlignment="1">
      <alignment horizontal="left" wrapText="1"/>
    </xf>
    <xf numFmtId="171" fontId="79" fillId="0" borderId="158" xfId="41971" applyNumberFormat="1" applyFont="1" applyFill="1" applyBorder="1" applyAlignment="1"/>
    <xf numFmtId="171" fontId="79" fillId="0" borderId="189" xfId="41971" applyNumberFormat="1" applyFont="1" applyFill="1" applyBorder="1" applyAlignment="1"/>
    <xf numFmtId="171" fontId="79" fillId="0" borderId="179" xfId="41971" applyNumberFormat="1" applyFont="1" applyFill="1" applyBorder="1" applyAlignment="1"/>
    <xf numFmtId="171" fontId="79" fillId="7" borderId="158" xfId="41971" applyNumberFormat="1" applyFont="1" applyFill="1" applyBorder="1" applyAlignment="1">
      <alignment horizontal="center"/>
    </xf>
    <xf numFmtId="171" fontId="79" fillId="7" borderId="154" xfId="41971" applyNumberFormat="1" applyFont="1" applyFill="1" applyBorder="1" applyAlignment="1">
      <alignment horizontal="center"/>
    </xf>
    <xf numFmtId="171" fontId="298" fillId="0" borderId="98" xfId="41969" applyNumberFormat="1" applyFont="1" applyBorder="1" applyAlignment="1">
      <alignment horizontal="center"/>
    </xf>
    <xf numFmtId="171" fontId="298" fillId="0" borderId="90" xfId="41969" applyNumberFormat="1" applyFont="1" applyBorder="1" applyAlignment="1">
      <alignment horizontal="center"/>
    </xf>
    <xf numFmtId="171" fontId="298" fillId="0" borderId="99" xfId="41969" applyNumberFormat="1" applyFont="1" applyBorder="1" applyAlignment="1">
      <alignment horizontal="center"/>
    </xf>
    <xf numFmtId="171" fontId="298" fillId="0" borderId="0" xfId="3" applyNumberFormat="1" applyFont="1" applyFill="1" applyBorder="1" applyAlignment="1">
      <alignment horizontal="right" wrapText="1"/>
    </xf>
    <xf numFmtId="171" fontId="10" fillId="0" borderId="98" xfId="41969" applyNumberFormat="1" applyFont="1" applyBorder="1" applyAlignment="1"/>
    <xf numFmtId="171" fontId="10" fillId="0" borderId="90" xfId="41969" applyNumberFormat="1" applyFont="1" applyBorder="1" applyAlignment="1"/>
    <xf numFmtId="171" fontId="10" fillId="0" borderId="99" xfId="41969" applyNumberFormat="1" applyFont="1" applyBorder="1" applyAlignment="1"/>
    <xf numFmtId="171" fontId="10" fillId="0" borderId="0" xfId="41969" applyNumberFormat="1" applyFont="1" applyFill="1" applyBorder="1" applyAlignment="1">
      <alignment wrapText="1"/>
    </xf>
    <xf numFmtId="171" fontId="79" fillId="7" borderId="189" xfId="208" applyNumberFormat="1" applyFont="1" applyFill="1" applyBorder="1" applyAlignment="1">
      <alignment horizontal="center"/>
    </xf>
    <xf numFmtId="171" fontId="79" fillId="7" borderId="179" xfId="208" applyNumberFormat="1" applyFont="1" applyFill="1" applyBorder="1" applyAlignment="1">
      <alignment horizontal="center"/>
    </xf>
    <xf numFmtId="171" fontId="79" fillId="7" borderId="155" xfId="208" applyNumberFormat="1" applyFont="1" applyFill="1" applyBorder="1" applyAlignment="1">
      <alignment horizontal="center"/>
    </xf>
    <xf numFmtId="171" fontId="79" fillId="7" borderId="167" xfId="208" applyNumberFormat="1" applyFont="1" applyFill="1" applyBorder="1" applyAlignment="1">
      <alignment horizontal="center"/>
    </xf>
    <xf numFmtId="174" fontId="102" fillId="7" borderId="155" xfId="208" applyNumberFormat="1" applyFont="1" applyFill="1" applyBorder="1" applyAlignment="1">
      <alignment horizontal="center"/>
    </xf>
    <xf numFmtId="174" fontId="102" fillId="7" borderId="167" xfId="208" applyNumberFormat="1" applyFont="1" applyFill="1" applyBorder="1" applyAlignment="1">
      <alignment horizontal="center"/>
    </xf>
    <xf numFmtId="174" fontId="79" fillId="7" borderId="158" xfId="208" applyNumberFormat="1" applyFont="1" applyFill="1" applyBorder="1" applyAlignment="1">
      <alignment horizontal="center"/>
    </xf>
    <xf numFmtId="174" fontId="298" fillId="0" borderId="158" xfId="41969" applyNumberFormat="1" applyFont="1" applyBorder="1" applyAlignment="1">
      <alignment horizontal="center"/>
    </xf>
    <xf numFmtId="174" fontId="298" fillId="0" borderId="189" xfId="41969" applyNumberFormat="1" applyFont="1" applyBorder="1" applyAlignment="1">
      <alignment horizontal="center"/>
    </xf>
    <xf numFmtId="174" fontId="298" fillId="0" borderId="179" xfId="41969" applyNumberFormat="1" applyFont="1" applyBorder="1" applyAlignment="1">
      <alignment horizontal="center"/>
    </xf>
    <xf numFmtId="174" fontId="102" fillId="0" borderId="0" xfId="3" applyNumberFormat="1" applyFont="1" applyFill="1" applyBorder="1" applyAlignment="1">
      <alignment wrapText="1"/>
    </xf>
    <xf numFmtId="174" fontId="79" fillId="7" borderId="154" xfId="208" applyNumberFormat="1" applyFont="1" applyFill="1" applyBorder="1" applyAlignment="1">
      <alignment horizontal="center"/>
    </xf>
    <xf numFmtId="174" fontId="79" fillId="0" borderId="90" xfId="208" applyNumberFormat="1" applyFont="1" applyFill="1" applyBorder="1" applyAlignment="1">
      <alignment horizontal="center"/>
    </xf>
    <xf numFmtId="174" fontId="79" fillId="0" borderId="99" xfId="208" applyNumberFormat="1" applyFont="1" applyFill="1" applyBorder="1" applyAlignment="1">
      <alignment horizontal="center"/>
    </xf>
    <xf numFmtId="193" fontId="79" fillId="7" borderId="189" xfId="8" applyNumberFormat="1" applyFont="1" applyFill="1" applyBorder="1" applyAlignment="1">
      <alignment horizontal="center"/>
    </xf>
    <xf numFmtId="193" fontId="102" fillId="7" borderId="189" xfId="8" applyNumberFormat="1" applyFont="1" applyFill="1" applyBorder="1" applyAlignment="1">
      <alignment horizontal="center"/>
    </xf>
    <xf numFmtId="0" fontId="76" fillId="3" borderId="2" xfId="0" applyFont="1" applyFill="1" applyBorder="1" applyAlignment="1">
      <alignment horizontal="center"/>
    </xf>
    <xf numFmtId="0" fontId="76" fillId="3" borderId="3" xfId="0" applyFont="1" applyFill="1" applyBorder="1" applyAlignment="1">
      <alignment horizontal="center"/>
    </xf>
    <xf numFmtId="0" fontId="76" fillId="4" borderId="3" xfId="0" applyFont="1" applyFill="1" applyBorder="1" applyAlignment="1">
      <alignment horizontal="center"/>
    </xf>
    <xf numFmtId="0" fontId="76" fillId="4" borderId="4" xfId="0" applyFont="1" applyFill="1" applyBorder="1" applyAlignment="1">
      <alignment horizontal="center"/>
    </xf>
    <xf numFmtId="0" fontId="396" fillId="0" borderId="184" xfId="41911" applyFont="1" applyFill="1" applyBorder="1" applyAlignment="1">
      <alignment horizontal="center" vertical="top" wrapText="1"/>
    </xf>
    <xf numFmtId="0" fontId="396" fillId="0" borderId="183" xfId="41911" applyFont="1" applyFill="1" applyBorder="1" applyAlignment="1">
      <alignment horizontal="center" vertical="top" wrapText="1"/>
    </xf>
    <xf numFmtId="0" fontId="396" fillId="0" borderId="187" xfId="41911" applyFont="1" applyFill="1" applyBorder="1" applyAlignment="1">
      <alignment horizontal="center" vertical="top" wrapText="1"/>
    </xf>
    <xf numFmtId="0" fontId="76" fillId="0" borderId="176" xfId="41911" applyFont="1" applyBorder="1" applyAlignment="1">
      <alignment horizontal="center" vertical="top" wrapText="1"/>
    </xf>
    <xf numFmtId="0" fontId="76" fillId="0" borderId="172" xfId="41911" applyFont="1" applyBorder="1" applyAlignment="1">
      <alignment horizontal="center" vertical="top" wrapText="1"/>
    </xf>
    <xf numFmtId="0" fontId="76" fillId="0" borderId="173" xfId="41911" applyFont="1" applyBorder="1" applyAlignment="1">
      <alignment horizontal="center" vertical="top" wrapText="1"/>
    </xf>
    <xf numFmtId="0" fontId="382" fillId="0" borderId="184" xfId="41911" applyFont="1" applyBorder="1" applyAlignment="1">
      <alignment horizontal="center" vertical="top" wrapText="1"/>
    </xf>
    <xf numFmtId="0" fontId="382" fillId="0" borderId="183" xfId="41911" applyFont="1" applyBorder="1" applyAlignment="1">
      <alignment horizontal="center" vertical="top" wrapText="1"/>
    </xf>
    <xf numFmtId="0" fontId="382" fillId="0" borderId="187" xfId="41911" applyFont="1" applyBorder="1" applyAlignment="1">
      <alignment horizontal="center" vertical="top" wrapText="1"/>
    </xf>
    <xf numFmtId="0" fontId="328" fillId="9" borderId="91" xfId="41911" applyFill="1" applyBorder="1" applyAlignment="1">
      <alignment horizontal="center" wrapText="1"/>
    </xf>
    <xf numFmtId="0" fontId="0" fillId="9" borderId="91" xfId="0" applyFill="1" applyBorder="1" applyAlignment="1">
      <alignment wrapText="1"/>
    </xf>
    <xf numFmtId="0" fontId="70" fillId="0" borderId="184" xfId="41911" applyFont="1" applyBorder="1" applyAlignment="1">
      <alignment horizontal="center" vertical="top" wrapText="1"/>
    </xf>
    <xf numFmtId="0" fontId="328" fillId="0" borderId="183" xfId="41911" applyBorder="1" applyAlignment="1">
      <alignment horizontal="center" vertical="top" wrapText="1"/>
    </xf>
    <xf numFmtId="0" fontId="328" fillId="0" borderId="187" xfId="41911" applyBorder="1" applyAlignment="1">
      <alignment horizontal="center" vertical="top" wrapText="1"/>
    </xf>
    <xf numFmtId="0" fontId="79" fillId="9" borderId="184" xfId="211" applyFont="1" applyFill="1" applyBorder="1" applyAlignment="1">
      <alignment horizontal="left"/>
    </xf>
    <xf numFmtId="0" fontId="79" fillId="9" borderId="187" xfId="211" applyFont="1" applyFill="1" applyBorder="1" applyAlignment="1">
      <alignment horizontal="left"/>
    </xf>
    <xf numFmtId="0" fontId="347" fillId="109" borderId="0" xfId="42038" applyFont="1" applyFill="1" applyAlignment="1">
      <alignment horizontal="left" vertical="center" wrapText="1"/>
    </xf>
    <xf numFmtId="188" fontId="79" fillId="14" borderId="184" xfId="0" applyNumberFormat="1" applyFont="1" applyFill="1" applyBorder="1" applyAlignment="1">
      <alignment horizontal="left" vertical="center" wrapText="1"/>
    </xf>
    <xf numFmtId="188" fontId="79" fillId="14" borderId="183" xfId="0" applyNumberFormat="1" applyFont="1" applyFill="1" applyBorder="1" applyAlignment="1">
      <alignment horizontal="left" vertical="center" wrapText="1"/>
    </xf>
    <xf numFmtId="188" fontId="79" fillId="14" borderId="187" xfId="0" applyNumberFormat="1" applyFont="1" applyFill="1" applyBorder="1" applyAlignment="1">
      <alignment horizontal="left" vertical="center" wrapText="1"/>
    </xf>
    <xf numFmtId="0" fontId="79" fillId="0" borderId="87" xfId="42039" applyFont="1" applyFill="1" applyBorder="1" applyAlignment="1">
      <alignment horizontal="left" vertical="center" wrapText="1"/>
    </xf>
    <xf numFmtId="0" fontId="79" fillId="0" borderId="183" xfId="42039" applyFont="1" applyFill="1" applyBorder="1" applyAlignment="1">
      <alignment horizontal="left" vertical="center" wrapText="1"/>
    </xf>
    <xf numFmtId="0" fontId="79" fillId="0" borderId="0" xfId="42039" applyFont="1" applyFill="1" applyBorder="1" applyAlignment="1">
      <alignment horizontal="left" vertical="center"/>
    </xf>
    <xf numFmtId="0" fontId="79" fillId="0" borderId="0" xfId="42039" applyFont="1" applyFill="1" applyBorder="1" applyAlignment="1">
      <alignment horizontal="left" vertical="center" wrapText="1"/>
    </xf>
    <xf numFmtId="0" fontId="79" fillId="0" borderId="172" xfId="42039" applyFont="1" applyFill="1" applyBorder="1" applyAlignment="1">
      <alignment horizontal="left" vertical="center" wrapText="1"/>
    </xf>
    <xf numFmtId="0" fontId="79" fillId="0" borderId="173" xfId="42039" applyFont="1" applyFill="1" applyBorder="1" applyAlignment="1">
      <alignment horizontal="left" vertical="center" wrapText="1"/>
    </xf>
    <xf numFmtId="0" fontId="79" fillId="0" borderId="172" xfId="42039" applyFont="1" applyFill="1" applyBorder="1" applyAlignment="1">
      <alignment horizontal="left"/>
    </xf>
    <xf numFmtId="0" fontId="79" fillId="0" borderId="194" xfId="42039" applyFont="1" applyFill="1" applyBorder="1" applyAlignment="1">
      <alignment horizontal="left" vertical="center" wrapText="1"/>
    </xf>
    <xf numFmtId="0" fontId="358" fillId="109" borderId="184" xfId="2293" applyFont="1" applyFill="1" applyBorder="1" applyAlignment="1">
      <alignment wrapText="1"/>
    </xf>
    <xf numFmtId="0" fontId="68" fillId="0" borderId="183" xfId="3191" applyBorder="1" applyAlignment="1">
      <alignment wrapText="1"/>
    </xf>
    <xf numFmtId="0" fontId="68" fillId="0" borderId="187" xfId="3191" applyBorder="1" applyAlignment="1">
      <alignment wrapText="1"/>
    </xf>
    <xf numFmtId="185" fontId="101" fillId="9" borderId="2" xfId="15720" applyNumberFormat="1" applyFont="1" applyFill="1" applyBorder="1" applyAlignment="1">
      <alignment horizontal="left" vertical="center"/>
    </xf>
    <xf numFmtId="185" fontId="101" fillId="9" borderId="100" xfId="15720" applyNumberFormat="1" applyFont="1" applyFill="1" applyBorder="1" applyAlignment="1">
      <alignment horizontal="left" vertical="center"/>
    </xf>
    <xf numFmtId="177" fontId="86" fillId="7" borderId="96" xfId="0" applyNumberFormat="1" applyFont="1" applyFill="1" applyBorder="1" applyAlignment="1">
      <alignment horizontal="center" vertical="center"/>
    </xf>
    <xf numFmtId="177" fontId="86" fillId="7" borderId="87" xfId="0" applyNumberFormat="1" applyFont="1" applyFill="1" applyBorder="1" applyAlignment="1">
      <alignment horizontal="center" vertical="center"/>
    </xf>
    <xf numFmtId="177" fontId="86" fillId="7" borderId="92" xfId="0" applyNumberFormat="1" applyFont="1" applyFill="1" applyBorder="1" applyAlignment="1">
      <alignment horizontal="center" vertical="center"/>
    </xf>
    <xf numFmtId="0" fontId="86" fillId="7" borderId="146" xfId="0" applyFont="1" applyFill="1" applyBorder="1" applyAlignment="1">
      <alignment horizontal="center" vertical="center" wrapText="1"/>
    </xf>
    <xf numFmtId="0" fontId="86" fillId="7" borderId="142" xfId="0" applyFont="1" applyFill="1" applyBorder="1" applyAlignment="1">
      <alignment horizontal="center" vertical="center" wrapText="1"/>
    </xf>
    <xf numFmtId="0" fontId="86" fillId="7" borderId="149" xfId="0" applyFont="1" applyFill="1" applyBorder="1" applyAlignment="1">
      <alignment horizontal="center" vertical="center" wrapText="1"/>
    </xf>
    <xf numFmtId="0" fontId="86" fillId="7" borderId="96" xfId="0" applyFont="1" applyFill="1" applyBorder="1" applyAlignment="1">
      <alignment horizontal="center" vertical="center" wrapText="1"/>
    </xf>
    <xf numFmtId="0" fontId="86" fillId="7" borderId="87" xfId="0" applyFont="1" applyFill="1" applyBorder="1" applyAlignment="1">
      <alignment horizontal="center" vertical="center" wrapText="1"/>
    </xf>
    <xf numFmtId="0" fontId="86" fillId="7" borderId="92" xfId="0" applyFont="1" applyFill="1" applyBorder="1" applyAlignment="1">
      <alignment horizontal="center" vertical="center" wrapText="1"/>
    </xf>
    <xf numFmtId="0" fontId="86" fillId="7" borderId="157" xfId="0" applyFont="1" applyFill="1" applyBorder="1" applyAlignment="1">
      <alignment horizontal="center" vertical="center" wrapText="1"/>
    </xf>
    <xf numFmtId="0" fontId="86" fillId="7" borderId="90" xfId="0" applyFont="1" applyFill="1" applyBorder="1" applyAlignment="1">
      <alignment horizontal="center" vertical="center" wrapText="1"/>
    </xf>
    <xf numFmtId="0" fontId="86" fillId="7" borderId="173" xfId="0" applyFont="1" applyFill="1" applyBorder="1" applyAlignment="1">
      <alignment horizontal="center" wrapText="1"/>
    </xf>
    <xf numFmtId="0" fontId="86" fillId="7" borderId="194" xfId="0" applyFont="1" applyFill="1" applyBorder="1" applyAlignment="1">
      <alignment horizontal="center" wrapText="1"/>
    </xf>
    <xf numFmtId="0" fontId="86" fillId="7" borderId="92" xfId="0" applyFont="1" applyFill="1" applyBorder="1" applyAlignment="1">
      <alignment horizontal="center" wrapText="1"/>
    </xf>
    <xf numFmtId="0" fontId="86" fillId="7" borderId="172" xfId="0" applyFont="1" applyFill="1" applyBorder="1" applyAlignment="1">
      <alignment horizontal="center" vertical="center"/>
    </xf>
    <xf numFmtId="0" fontId="86" fillId="7" borderId="173" xfId="0" applyFont="1" applyFill="1" applyBorder="1" applyAlignment="1">
      <alignment horizontal="center" vertical="center"/>
    </xf>
    <xf numFmtId="0" fontId="86" fillId="7" borderId="87" xfId="0" applyFont="1" applyFill="1" applyBorder="1" applyAlignment="1">
      <alignment horizontal="center" vertical="center"/>
    </xf>
    <xf numFmtId="0" fontId="86" fillId="7" borderId="92" xfId="0" applyFont="1" applyFill="1" applyBorder="1" applyAlignment="1">
      <alignment horizontal="center" vertical="center"/>
    </xf>
    <xf numFmtId="0" fontId="86" fillId="7" borderId="176" xfId="0" applyFont="1" applyFill="1" applyBorder="1" applyAlignment="1">
      <alignment horizontal="center" vertical="center" wrapText="1"/>
    </xf>
    <xf numFmtId="0" fontId="86" fillId="7" borderId="172" xfId="0" applyFont="1" applyFill="1" applyBorder="1" applyAlignment="1">
      <alignment horizontal="center" vertical="center" wrapText="1"/>
    </xf>
    <xf numFmtId="0" fontId="86" fillId="7" borderId="173" xfId="0" applyFont="1" applyFill="1" applyBorder="1" applyAlignment="1">
      <alignment horizontal="center" vertical="center" wrapText="1"/>
    </xf>
    <xf numFmtId="0" fontId="86" fillId="7" borderId="189" xfId="0" applyFont="1" applyFill="1" applyBorder="1" applyAlignment="1">
      <alignment horizontal="center" vertical="center"/>
    </xf>
    <xf numFmtId="0" fontId="86" fillId="53" borderId="172" xfId="0" applyFont="1" applyFill="1" applyBorder="1" applyAlignment="1">
      <alignment horizontal="center" vertical="center"/>
    </xf>
    <xf numFmtId="0" fontId="86" fillId="53" borderId="173" xfId="0" applyFont="1" applyFill="1" applyBorder="1" applyAlignment="1">
      <alignment horizontal="center" vertical="center"/>
    </xf>
    <xf numFmtId="0" fontId="86" fillId="53" borderId="87" xfId="0" applyFont="1" applyFill="1" applyBorder="1" applyAlignment="1">
      <alignment horizontal="center" vertical="center"/>
    </xf>
    <xf numFmtId="0" fontId="86" fillId="53" borderId="92" xfId="0" applyFont="1" applyFill="1" applyBorder="1" applyAlignment="1">
      <alignment horizontal="center" vertical="center"/>
    </xf>
    <xf numFmtId="0" fontId="86" fillId="53" borderId="173" xfId="0" applyFont="1" applyFill="1" applyBorder="1" applyAlignment="1">
      <alignment horizontal="center" wrapText="1"/>
    </xf>
    <xf numFmtId="0" fontId="86" fillId="53" borderId="194" xfId="0" applyFont="1" applyFill="1" applyBorder="1" applyAlignment="1">
      <alignment horizontal="center" wrapText="1"/>
    </xf>
    <xf numFmtId="0" fontId="86" fillId="53" borderId="92" xfId="0" applyFont="1" applyFill="1" applyBorder="1" applyAlignment="1">
      <alignment horizontal="center" wrapText="1"/>
    </xf>
    <xf numFmtId="0" fontId="86" fillId="53" borderId="96" xfId="0" applyFont="1" applyFill="1" applyBorder="1" applyAlignment="1">
      <alignment horizontal="center" vertical="center"/>
    </xf>
    <xf numFmtId="0" fontId="86" fillId="53" borderId="176" xfId="0" applyFont="1" applyFill="1" applyBorder="1" applyAlignment="1">
      <alignment horizontal="center" vertical="center" wrapText="1"/>
    </xf>
    <xf numFmtId="0" fontId="86" fillId="53" borderId="172" xfId="0" applyFont="1" applyFill="1" applyBorder="1" applyAlignment="1">
      <alignment horizontal="center" vertical="center" wrapText="1"/>
    </xf>
    <xf numFmtId="0" fontId="86" fillId="53" borderId="173" xfId="0" applyFont="1" applyFill="1" applyBorder="1" applyAlignment="1">
      <alignment horizontal="center" vertical="center" wrapText="1"/>
    </xf>
    <xf numFmtId="0" fontId="86" fillId="53" borderId="96" xfId="0" applyFont="1" applyFill="1" applyBorder="1" applyAlignment="1">
      <alignment horizontal="center" vertical="center" wrapText="1"/>
    </xf>
    <xf numFmtId="0" fontId="86" fillId="53" borderId="87" xfId="0" applyFont="1" applyFill="1" applyBorder="1" applyAlignment="1">
      <alignment horizontal="center" vertical="center" wrapText="1"/>
    </xf>
    <xf numFmtId="0" fontId="86" fillId="53" borderId="92" xfId="0" applyFont="1" applyFill="1" applyBorder="1" applyAlignment="1">
      <alignment horizontal="center" vertical="center" wrapText="1"/>
    </xf>
    <xf numFmtId="0" fontId="86" fillId="53" borderId="157" xfId="0" applyFont="1" applyFill="1" applyBorder="1" applyAlignment="1">
      <alignment horizontal="center" vertical="center" wrapText="1"/>
    </xf>
    <xf numFmtId="0" fontId="86" fillId="53" borderId="90" xfId="0" applyFont="1" applyFill="1" applyBorder="1" applyAlignment="1">
      <alignment horizontal="center" vertical="center" wrapText="1"/>
    </xf>
    <xf numFmtId="0" fontId="86" fillId="53" borderId="189" xfId="0" applyFont="1" applyFill="1" applyBorder="1" applyAlignment="1">
      <alignment horizontal="center" vertical="center"/>
    </xf>
    <xf numFmtId="0" fontId="86" fillId="53" borderId="156" xfId="0" applyFont="1" applyFill="1" applyBorder="1" applyAlignment="1">
      <alignment horizontal="center" vertical="center" wrapText="1"/>
    </xf>
    <xf numFmtId="0" fontId="86" fillId="53" borderId="142" xfId="0" applyFont="1" applyFill="1" applyBorder="1" applyAlignment="1">
      <alignment horizontal="center" vertical="center" wrapText="1"/>
    </xf>
    <xf numFmtId="0" fontId="86" fillId="53" borderId="149" xfId="0" applyFont="1" applyFill="1" applyBorder="1" applyAlignment="1">
      <alignment horizontal="center" vertical="center" wrapText="1"/>
    </xf>
    <xf numFmtId="0" fontId="86" fillId="53" borderId="171" xfId="0" applyFont="1" applyFill="1" applyBorder="1" applyAlignment="1">
      <alignment horizontal="center" vertical="center" wrapText="1"/>
    </xf>
    <xf numFmtId="0" fontId="86" fillId="53" borderId="176" xfId="0" applyFont="1" applyFill="1" applyBorder="1" applyAlignment="1">
      <alignment horizontal="center" vertical="center"/>
    </xf>
    <xf numFmtId="0" fontId="102" fillId="53" borderId="184" xfId="0" applyFont="1" applyFill="1" applyBorder="1" applyAlignment="1">
      <alignment horizontal="center"/>
    </xf>
    <xf numFmtId="0" fontId="102" fillId="53" borderId="183" xfId="0" applyFont="1" applyFill="1" applyBorder="1" applyAlignment="1">
      <alignment horizontal="center"/>
    </xf>
    <xf numFmtId="0" fontId="102" fillId="53" borderId="169" xfId="0" applyFont="1" applyFill="1" applyBorder="1" applyAlignment="1">
      <alignment horizontal="center"/>
    </xf>
    <xf numFmtId="0" fontId="86" fillId="0" borderId="0" xfId="0" applyFont="1" applyAlignment="1">
      <alignment horizontal="left" vertical="top" wrapText="1"/>
    </xf>
    <xf numFmtId="0" fontId="404" fillId="9" borderId="2" xfId="42062" applyFont="1" applyFill="1" applyBorder="1" applyAlignment="1">
      <alignment vertical="center" wrapText="1"/>
    </xf>
    <xf numFmtId="0" fontId="404" fillId="9" borderId="3" xfId="42062" applyFont="1" applyFill="1" applyBorder="1" applyAlignment="1">
      <alignment vertical="center" wrapText="1"/>
    </xf>
    <xf numFmtId="0" fontId="381" fillId="9" borderId="37" xfId="42062" applyFont="1" applyFill="1" applyBorder="1" applyAlignment="1">
      <alignment horizontal="left" vertical="center" wrapText="1"/>
    </xf>
    <xf numFmtId="0" fontId="381" fillId="9" borderId="40" xfId="42062" applyFont="1" applyFill="1" applyBorder="1" applyAlignment="1">
      <alignment horizontal="left" vertical="center" wrapText="1"/>
    </xf>
    <xf numFmtId="0" fontId="381" fillId="9" borderId="98" xfId="42062" applyFont="1" applyFill="1" applyBorder="1" applyAlignment="1">
      <alignment horizontal="left" vertical="center" wrapText="1"/>
    </xf>
    <xf numFmtId="0" fontId="404" fillId="9" borderId="16" xfId="42062" applyFont="1" applyFill="1" applyBorder="1" applyAlignment="1">
      <alignment vertical="center" wrapText="1"/>
    </xf>
    <xf numFmtId="0" fontId="404" fillId="9" borderId="0" xfId="42062" applyFont="1" applyFill="1" applyBorder="1" applyAlignment="1">
      <alignment vertical="center" wrapText="1"/>
    </xf>
    <xf numFmtId="0" fontId="131" fillId="0" borderId="0" xfId="330" applyFont="1" applyBorder="1" applyAlignment="1" applyProtection="1">
      <alignment horizontal="left" vertical="center"/>
    </xf>
    <xf numFmtId="0" fontId="102" fillId="0" borderId="11" xfId="330" applyFont="1" applyBorder="1" applyAlignment="1" applyProtection="1">
      <alignment horizontal="center" textRotation="90" wrapText="1"/>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02" fillId="113" borderId="26" xfId="330" applyFont="1" applyFill="1" applyBorder="1" applyAlignment="1" applyProtection="1">
      <alignment horizontal="center" vertical="center" wrapText="1"/>
    </xf>
    <xf numFmtId="0" fontId="102" fillId="113" borderId="25" xfId="330" applyFont="1" applyFill="1" applyBorder="1" applyAlignment="1" applyProtection="1">
      <alignment horizontal="center" vertical="center" wrapText="1"/>
    </xf>
    <xf numFmtId="0" fontId="102" fillId="113" borderId="27" xfId="330" applyFont="1" applyFill="1" applyBorder="1" applyAlignment="1" applyProtection="1">
      <alignment horizontal="center" vertical="center" wrapText="1"/>
    </xf>
    <xf numFmtId="0" fontId="102" fillId="0" borderId="11" xfId="330" applyFont="1" applyFill="1" applyBorder="1" applyAlignment="1" applyProtection="1">
      <alignment horizontal="center" textRotation="90" wrapText="1"/>
    </xf>
    <xf numFmtId="0" fontId="102" fillId="0" borderId="14" xfId="330" applyFont="1" applyFill="1" applyBorder="1" applyAlignment="1" applyProtection="1">
      <alignment horizontal="center" textRotation="90" wrapText="1"/>
    </xf>
    <xf numFmtId="0" fontId="102" fillId="0" borderId="28" xfId="330" applyFont="1" applyFill="1" applyBorder="1" applyAlignment="1" applyProtection="1">
      <alignment horizontal="center" textRotation="90" wrapText="1"/>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102" fillId="0" borderId="100" xfId="330" applyFont="1" applyFill="1" applyBorder="1" applyAlignment="1" applyProtection="1">
      <alignment horizontal="center" vertical="center"/>
    </xf>
    <xf numFmtId="0" fontId="79" fillId="0" borderId="87" xfId="330" applyFont="1" applyBorder="1" applyAlignment="1">
      <alignment vertical="center"/>
    </xf>
    <xf numFmtId="0" fontId="79" fillId="0" borderId="93" xfId="330" applyFont="1" applyBorder="1" applyAlignment="1">
      <alignment vertical="center"/>
    </xf>
    <xf numFmtId="0" fontId="102" fillId="0" borderId="100" xfId="330" applyFont="1" applyBorder="1" applyAlignment="1" applyProtection="1">
      <alignment horizontal="center" vertical="center"/>
    </xf>
    <xf numFmtId="0" fontId="102" fillId="0" borderId="87" xfId="330" applyFont="1" applyBorder="1" applyAlignment="1" applyProtection="1">
      <alignment horizontal="center" vertical="center"/>
    </xf>
    <xf numFmtId="0" fontId="102" fillId="0" borderId="170" xfId="3836" applyFont="1" applyBorder="1" applyAlignment="1">
      <alignment horizontal="center" vertical="center" textRotation="90" wrapText="1"/>
    </xf>
    <xf numFmtId="0" fontId="102" fillId="0" borderId="171" xfId="3836" applyFont="1" applyBorder="1" applyAlignment="1">
      <alignment horizontal="center" vertical="center" textRotation="90" wrapText="1"/>
    </xf>
    <xf numFmtId="0" fontId="102" fillId="0" borderId="45" xfId="3836" applyFont="1" applyBorder="1" applyAlignment="1">
      <alignment horizontal="center" vertical="center" textRotation="90" wrapText="1"/>
    </xf>
    <xf numFmtId="0" fontId="102" fillId="0" borderId="192" xfId="3836" applyFont="1" applyBorder="1" applyAlignment="1">
      <alignment horizontal="center" vertical="center" textRotation="90" wrapText="1"/>
    </xf>
    <xf numFmtId="0" fontId="102" fillId="0" borderId="90" xfId="3836" applyFont="1" applyBorder="1" applyAlignment="1">
      <alignment horizontal="center" vertical="center" textRotation="90" wrapText="1"/>
    </xf>
    <xf numFmtId="177" fontId="82" fillId="0" borderId="143" xfId="3191" applyNumberFormat="1" applyFont="1" applyFill="1" applyBorder="1" applyAlignment="1">
      <alignment horizontal="center"/>
    </xf>
    <xf numFmtId="177" fontId="82" fillId="0" borderId="145" xfId="3191" applyNumberFormat="1" applyFont="1" applyFill="1" applyBorder="1" applyAlignment="1">
      <alignment horizontal="center"/>
    </xf>
    <xf numFmtId="177" fontId="82" fillId="0" borderId="169" xfId="3191" applyNumberFormat="1" applyFont="1" applyFill="1" applyBorder="1" applyAlignment="1">
      <alignment horizontal="center"/>
    </xf>
    <xf numFmtId="345" fontId="82" fillId="0" borderId="184" xfId="3191" applyNumberFormat="1" applyFont="1" applyFill="1" applyBorder="1" applyAlignment="1">
      <alignment horizontal="center"/>
    </xf>
    <xf numFmtId="345" fontId="82" fillId="0" borderId="183" xfId="3191" applyNumberFormat="1" applyFont="1" applyFill="1" applyBorder="1" applyAlignment="1">
      <alignment horizontal="center"/>
    </xf>
    <xf numFmtId="345" fontId="82" fillId="0" borderId="187" xfId="3191" applyNumberFormat="1" applyFont="1" applyFill="1" applyBorder="1" applyAlignment="1">
      <alignment horizontal="center"/>
    </xf>
    <xf numFmtId="0" fontId="125" fillId="106" borderId="170" xfId="3191" applyFont="1" applyFill="1" applyBorder="1" applyAlignment="1">
      <alignment horizontal="center" vertical="center" wrapText="1"/>
    </xf>
    <xf numFmtId="0" fontId="82" fillId="0" borderId="96" xfId="3191" applyFont="1" applyFill="1" applyBorder="1" applyAlignment="1">
      <alignment horizontal="center"/>
    </xf>
    <xf numFmtId="0" fontId="82" fillId="0" borderId="145" xfId="3191" applyFont="1" applyFill="1" applyBorder="1" applyAlignment="1">
      <alignment horizontal="center"/>
    </xf>
    <xf numFmtId="0" fontId="82" fillId="0" borderId="169" xfId="3191" applyFont="1" applyFill="1" applyBorder="1" applyAlignment="1">
      <alignment horizontal="center"/>
    </xf>
    <xf numFmtId="0" fontId="82" fillId="0" borderId="143" xfId="3191" applyFont="1" applyFill="1" applyBorder="1" applyAlignment="1">
      <alignment horizontal="center"/>
    </xf>
    <xf numFmtId="345" fontId="82" fillId="0" borderId="176" xfId="3191" applyNumberFormat="1" applyFont="1" applyFill="1" applyBorder="1" applyAlignment="1">
      <alignment horizontal="center"/>
    </xf>
    <xf numFmtId="345" fontId="82" fillId="0" borderId="172" xfId="3191" applyNumberFormat="1" applyFont="1" applyFill="1" applyBorder="1" applyAlignment="1">
      <alignment horizontal="center"/>
    </xf>
    <xf numFmtId="345" fontId="82" fillId="0" borderId="173" xfId="3191" applyNumberFormat="1" applyFont="1" applyFill="1" applyBorder="1" applyAlignment="1">
      <alignment horizontal="center"/>
    </xf>
    <xf numFmtId="345" fontId="82" fillId="0" borderId="96" xfId="3191" applyNumberFormat="1" applyFont="1" applyFill="1" applyBorder="1" applyAlignment="1">
      <alignment horizontal="center"/>
    </xf>
    <xf numFmtId="345" fontId="82" fillId="0" borderId="87" xfId="3191" applyNumberFormat="1" applyFont="1" applyFill="1" applyBorder="1" applyAlignment="1">
      <alignment horizontal="center"/>
    </xf>
    <xf numFmtId="345" fontId="82" fillId="0" borderId="92" xfId="3191" applyNumberFormat="1" applyFont="1" applyFill="1" applyBorder="1" applyAlignment="1">
      <alignment horizontal="center"/>
    </xf>
    <xf numFmtId="0" fontId="122" fillId="0" borderId="0" xfId="15536" applyNumberFormat="1" applyFont="1" applyAlignment="1" applyProtection="1">
      <alignment horizontal="left" vertical="top" wrapText="1"/>
    </xf>
    <xf numFmtId="0" fontId="102" fillId="3" borderId="189" xfId="2292" applyFont="1" applyFill="1" applyBorder="1" applyAlignment="1">
      <alignment horizontal="center" vertical="center"/>
    </xf>
    <xf numFmtId="0" fontId="102" fillId="0" borderId="171" xfId="7" applyFont="1" applyBorder="1" applyAlignment="1">
      <alignment horizontal="left" vertical="center"/>
    </xf>
    <xf numFmtId="0" fontId="102" fillId="0" borderId="90" xfId="7" applyFont="1" applyBorder="1" applyAlignment="1">
      <alignment horizontal="left" vertical="center"/>
    </xf>
    <xf numFmtId="0" fontId="102" fillId="0" borderId="171" xfId="7" applyFont="1" applyBorder="1" applyAlignment="1">
      <alignment horizontal="center" vertical="center" wrapText="1"/>
    </xf>
    <xf numFmtId="0" fontId="102" fillId="0" borderId="90" xfId="7" applyFont="1" applyBorder="1" applyAlignment="1">
      <alignment horizontal="center" vertical="center" wrapText="1"/>
    </xf>
    <xf numFmtId="0" fontId="279" fillId="4" borderId="26" xfId="41974" applyFont="1" applyFill="1" applyBorder="1" applyAlignment="1">
      <alignment horizontal="center"/>
    </xf>
    <xf numFmtId="0" fontId="279" fillId="4" borderId="25" xfId="41974" applyFont="1" applyFill="1" applyBorder="1" applyAlignment="1">
      <alignment horizontal="center"/>
    </xf>
    <xf numFmtId="0" fontId="279" fillId="4" borderId="27" xfId="41974" applyFont="1" applyFill="1" applyBorder="1" applyAlignment="1">
      <alignment horizontal="center"/>
    </xf>
    <xf numFmtId="0" fontId="102" fillId="0" borderId="170" xfId="7" applyFont="1" applyBorder="1" applyAlignment="1">
      <alignment horizontal="center" vertical="center" wrapText="1"/>
    </xf>
    <xf numFmtId="0" fontId="102" fillId="0" borderId="143" xfId="7" applyFont="1" applyBorder="1" applyAlignment="1">
      <alignment horizontal="center" vertical="center" wrapText="1"/>
    </xf>
    <xf numFmtId="0" fontId="102" fillId="0" borderId="145" xfId="7" applyFont="1" applyBorder="1" applyAlignment="1">
      <alignment horizontal="center" vertical="center" wrapText="1"/>
    </xf>
    <xf numFmtId="0" fontId="102" fillId="0" borderId="169" xfId="7" applyFont="1" applyBorder="1" applyAlignment="1">
      <alignment horizontal="center" vertical="center" wrapText="1"/>
    </xf>
    <xf numFmtId="0" fontId="102" fillId="0" borderId="0" xfId="41968" applyFont="1" applyAlignment="1">
      <alignment horizontal="left" vertical="top" wrapText="1"/>
    </xf>
    <xf numFmtId="3" fontId="279" fillId="6" borderId="123" xfId="41973" applyNumberFormat="1" applyFont="1" applyFill="1" applyBorder="1" applyAlignment="1">
      <alignment horizontal="right" wrapText="1"/>
    </xf>
    <xf numFmtId="3" fontId="279" fillId="6" borderId="124" xfId="41973" applyNumberFormat="1" applyFont="1" applyFill="1" applyBorder="1" applyAlignment="1">
      <alignment horizontal="right" wrapText="1"/>
    </xf>
    <xf numFmtId="3" fontId="279" fillId="6" borderId="125" xfId="41973" applyNumberFormat="1" applyFont="1" applyFill="1" applyBorder="1" applyAlignment="1">
      <alignment horizontal="right" wrapText="1"/>
    </xf>
    <xf numFmtId="0" fontId="79" fillId="13" borderId="158" xfId="3191" applyFont="1" applyFill="1" applyBorder="1" applyAlignment="1">
      <alignment horizontal="left" wrapText="1"/>
    </xf>
    <xf numFmtId="0" fontId="79" fillId="13" borderId="179" xfId="3191" applyFont="1" applyFill="1" applyBorder="1" applyAlignment="1">
      <alignment horizontal="left" wrapText="1"/>
    </xf>
    <xf numFmtId="0" fontId="10" fillId="0" borderId="164" xfId="41969" applyFont="1" applyFill="1" applyBorder="1" applyAlignment="1">
      <alignment horizontal="center" wrapText="1"/>
    </xf>
    <xf numFmtId="0" fontId="10" fillId="0" borderId="181" xfId="41969" applyFont="1" applyFill="1" applyBorder="1" applyAlignment="1">
      <alignment horizontal="center" wrapText="1"/>
    </xf>
    <xf numFmtId="0" fontId="79" fillId="13" borderId="168" xfId="3191" applyFont="1" applyFill="1" applyBorder="1" applyAlignment="1">
      <alignment horizontal="center" vertical="center" wrapText="1"/>
    </xf>
    <xf numFmtId="0" fontId="79" fillId="13" borderId="99" xfId="3191" applyFont="1" applyFill="1" applyBorder="1" applyAlignment="1">
      <alignment horizontal="center" vertical="center" wrapText="1"/>
    </xf>
    <xf numFmtId="0" fontId="102" fillId="13" borderId="16" xfId="3191" applyFont="1" applyFill="1" applyBorder="1" applyAlignment="1">
      <alignment horizontal="left" vertical="top" wrapText="1"/>
    </xf>
    <xf numFmtId="0" fontId="102" fillId="13" borderId="15" xfId="3191" applyFont="1" applyFill="1" applyBorder="1" applyAlignment="1">
      <alignment horizontal="left" vertical="top" wrapText="1"/>
    </xf>
    <xf numFmtId="0" fontId="102" fillId="13" borderId="100" xfId="3191" applyFont="1" applyFill="1" applyBorder="1" applyAlignment="1">
      <alignment horizontal="left" vertical="top" wrapText="1"/>
    </xf>
    <xf numFmtId="0" fontId="102" fillId="13" borderId="93" xfId="3191" applyFont="1" applyFill="1" applyBorder="1" applyAlignment="1">
      <alignment horizontal="left" vertical="top" wrapText="1"/>
    </xf>
    <xf numFmtId="0" fontId="79" fillId="13" borderId="161" xfId="3191" applyFont="1" applyFill="1" applyBorder="1" applyAlignment="1">
      <alignment horizontal="left" wrapText="1"/>
    </xf>
    <xf numFmtId="0" fontId="79" fillId="13" borderId="168" xfId="3191" applyFont="1" applyFill="1" applyBorder="1" applyAlignment="1">
      <alignment horizontal="left" wrapText="1"/>
    </xf>
    <xf numFmtId="0" fontId="79" fillId="13" borderId="154" xfId="3191" applyFont="1" applyFill="1" applyBorder="1" applyAlignment="1">
      <alignment horizontal="left" wrapText="1"/>
    </xf>
    <xf numFmtId="0" fontId="79" fillId="13" borderId="167" xfId="3191" applyFont="1" applyFill="1" applyBorder="1" applyAlignment="1">
      <alignment horizontal="left" wrapText="1"/>
    </xf>
    <xf numFmtId="0" fontId="102" fillId="13" borderId="2" xfId="3191" applyFont="1" applyFill="1" applyBorder="1" applyAlignment="1">
      <alignment horizontal="left" vertical="top" wrapText="1"/>
    </xf>
    <xf numFmtId="0" fontId="102" fillId="13" borderId="4" xfId="3191" applyFont="1" applyFill="1" applyBorder="1" applyAlignment="1">
      <alignment horizontal="left" vertical="top" wrapText="1"/>
    </xf>
    <xf numFmtId="0" fontId="86" fillId="0" borderId="154" xfId="41969" applyFont="1" applyFill="1" applyBorder="1" applyAlignment="1">
      <alignment wrapText="1"/>
    </xf>
    <xf numFmtId="0" fontId="86" fillId="0" borderId="167" xfId="41969" applyFont="1" applyFill="1" applyBorder="1" applyAlignment="1">
      <alignment wrapText="1"/>
    </xf>
    <xf numFmtId="0" fontId="102" fillId="107" borderId="26" xfId="3" applyFont="1" applyFill="1" applyBorder="1" applyAlignment="1">
      <alignment vertical="center" wrapText="1"/>
    </xf>
    <xf numFmtId="0" fontId="102" fillId="107" borderId="27" xfId="3" applyFont="1" applyFill="1" applyBorder="1" applyAlignment="1">
      <alignment vertical="center" wrapText="1"/>
    </xf>
    <xf numFmtId="0" fontId="102" fillId="13" borderId="158" xfId="3191" applyFont="1" applyFill="1" applyBorder="1" applyAlignment="1">
      <alignment horizontal="left" vertical="top" wrapText="1"/>
    </xf>
    <xf numFmtId="0" fontId="102" fillId="13" borderId="179" xfId="3191" applyFont="1" applyFill="1" applyBorder="1" applyAlignment="1">
      <alignment horizontal="left" vertical="top" wrapText="1"/>
    </xf>
    <xf numFmtId="0" fontId="86" fillId="0" borderId="164" xfId="41969" applyFont="1" applyFill="1" applyBorder="1" applyAlignment="1">
      <alignment wrapText="1"/>
    </xf>
    <xf numFmtId="0" fontId="86" fillId="0" borderId="181" xfId="41969" applyFont="1" applyFill="1" applyBorder="1" applyAlignment="1">
      <alignment wrapText="1"/>
    </xf>
    <xf numFmtId="0" fontId="86" fillId="0" borderId="2" xfId="41969" applyFont="1" applyBorder="1" applyAlignment="1">
      <alignment horizontal="left" vertical="top" wrapText="1"/>
    </xf>
    <xf numFmtId="0" fontId="86" fillId="0" borderId="4" xfId="41969" applyFont="1" applyBorder="1" applyAlignment="1">
      <alignment horizontal="left" vertical="top" wrapText="1"/>
    </xf>
    <xf numFmtId="0" fontId="86" fillId="0" borderId="100" xfId="41969" applyFont="1" applyBorder="1" applyAlignment="1">
      <alignment horizontal="left" vertical="top" wrapText="1"/>
    </xf>
    <xf numFmtId="0" fontId="86" fillId="0" borderId="93" xfId="41969" applyFont="1" applyBorder="1" applyAlignment="1">
      <alignment horizontal="left" vertical="top" wrapText="1"/>
    </xf>
    <xf numFmtId="0" fontId="10" fillId="0" borderId="100" xfId="41969" applyFont="1" applyBorder="1" applyAlignment="1">
      <alignment horizontal="left" wrapText="1"/>
    </xf>
    <xf numFmtId="0" fontId="10" fillId="0" borderId="93" xfId="41969" applyFont="1" applyBorder="1" applyAlignment="1">
      <alignment horizontal="left" wrapText="1"/>
    </xf>
    <xf numFmtId="0" fontId="10" fillId="0" borderId="158" xfId="41969" applyFont="1" applyBorder="1" applyAlignment="1">
      <alignment horizontal="left" wrapText="1"/>
    </xf>
    <xf numFmtId="0" fontId="10" fillId="0" borderId="179" xfId="41969" applyFont="1" applyBorder="1" applyAlignment="1">
      <alignment horizontal="left" wrapText="1"/>
    </xf>
    <xf numFmtId="0" fontId="10" fillId="0" borderId="158" xfId="41969" applyFont="1" applyFill="1" applyBorder="1" applyAlignment="1">
      <alignment horizontal="left" wrapText="1"/>
    </xf>
    <xf numFmtId="0" fontId="10" fillId="0" borderId="179" xfId="41969" applyFont="1" applyFill="1" applyBorder="1" applyAlignment="1">
      <alignment horizontal="left" wrapText="1"/>
    </xf>
    <xf numFmtId="0" fontId="79" fillId="0" borderId="4" xfId="3191" applyFont="1" applyBorder="1" applyAlignment="1">
      <alignment horizontal="left" vertical="top"/>
    </xf>
    <xf numFmtId="0" fontId="79" fillId="0" borderId="100" xfId="3191" applyFont="1" applyBorder="1" applyAlignment="1">
      <alignment horizontal="left" vertical="top"/>
    </xf>
    <xf numFmtId="0" fontId="79" fillId="0" borderId="93" xfId="3191" applyFont="1" applyBorder="1" applyAlignment="1">
      <alignment horizontal="left" vertical="top"/>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10" fillId="0" borderId="162" xfId="41969" applyFont="1" applyBorder="1" applyAlignment="1">
      <alignment horizontal="left" wrapText="1"/>
    </xf>
    <xf numFmtId="0" fontId="10" fillId="0" borderId="150" xfId="41969" applyFont="1" applyBorder="1" applyAlignment="1">
      <alignment horizontal="left" wrapText="1"/>
    </xf>
    <xf numFmtId="0" fontId="10" fillId="0" borderId="177" xfId="41969" applyFont="1" applyBorder="1" applyAlignment="1">
      <alignment horizontal="left" wrapText="1"/>
    </xf>
    <xf numFmtId="0" fontId="10" fillId="0" borderId="175" xfId="41969" applyFont="1" applyBorder="1" applyAlignment="1">
      <alignment horizontal="left" wrapText="1"/>
    </xf>
    <xf numFmtId="0" fontId="86" fillId="0" borderId="162" xfId="41969" applyFont="1" applyBorder="1" applyAlignment="1">
      <alignment horizontal="left" vertical="top" wrapText="1"/>
    </xf>
    <xf numFmtId="0" fontId="86" fillId="0" borderId="150" xfId="41969" applyFont="1" applyBorder="1" applyAlignment="1">
      <alignment horizontal="left" vertical="top" wrapText="1"/>
    </xf>
    <xf numFmtId="0" fontId="79" fillId="0" borderId="158" xfId="41969" applyFont="1" applyBorder="1" applyAlignment="1">
      <alignment horizontal="left" wrapText="1"/>
    </xf>
    <xf numFmtId="0" fontId="79" fillId="0" borderId="154" xfId="41969" applyFont="1" applyBorder="1" applyAlignment="1">
      <alignment horizontal="left" wrapText="1"/>
    </xf>
    <xf numFmtId="0" fontId="10" fillId="0" borderId="167" xfId="41969" applyFont="1" applyBorder="1" applyAlignment="1">
      <alignment horizontal="left" wrapText="1"/>
    </xf>
    <xf numFmtId="0" fontId="102" fillId="0" borderId="154" xfId="41969" applyFont="1" applyBorder="1" applyAlignment="1">
      <alignment horizontal="left" wrapText="1"/>
    </xf>
    <xf numFmtId="0" fontId="86" fillId="0" borderId="167" xfId="41969" applyFont="1" applyBorder="1" applyAlignment="1">
      <alignment horizontal="left" wrapText="1"/>
    </xf>
    <xf numFmtId="0" fontId="102" fillId="107" borderId="2" xfId="3" applyFont="1" applyFill="1" applyBorder="1" applyAlignment="1">
      <alignment vertical="center" wrapText="1"/>
    </xf>
    <xf numFmtId="0" fontId="102" fillId="107" borderId="4" xfId="3" applyFont="1" applyFill="1" applyBorder="1" applyAlignment="1">
      <alignment vertical="center" wrapText="1"/>
    </xf>
    <xf numFmtId="0" fontId="79" fillId="0" borderId="158" xfId="41972" applyFont="1" applyFill="1" applyBorder="1" applyAlignment="1">
      <alignment horizontal="left" wrapText="1"/>
    </xf>
    <xf numFmtId="0" fontId="79" fillId="0" borderId="179" xfId="41972" applyFont="1" applyFill="1" applyBorder="1" applyAlignment="1">
      <alignment horizontal="left" wrapText="1"/>
    </xf>
    <xf numFmtId="0" fontId="102" fillId="0" borderId="164" xfId="41972" applyFont="1" applyFill="1" applyBorder="1" applyAlignment="1">
      <alignment horizontal="left" wrapText="1"/>
    </xf>
    <xf numFmtId="0" fontId="102" fillId="0" borderId="181" xfId="41972" applyFont="1" applyFill="1" applyBorder="1" applyAlignment="1">
      <alignment horizontal="left" wrapText="1"/>
    </xf>
    <xf numFmtId="174" fontId="79" fillId="0" borderId="98" xfId="208" applyNumberFormat="1" applyFont="1" applyFill="1" applyBorder="1" applyAlignment="1">
      <alignment horizontal="center"/>
    </xf>
    <xf numFmtId="174" fontId="79" fillId="0" borderId="90" xfId="208" applyNumberFormat="1" applyFont="1" applyFill="1" applyBorder="1" applyAlignment="1">
      <alignment horizontal="center"/>
    </xf>
    <xf numFmtId="174" fontId="79" fillId="0" borderId="99" xfId="208" applyNumberFormat="1" applyFont="1" applyFill="1" applyBorder="1" applyAlignment="1">
      <alignment horizontal="center"/>
    </xf>
    <xf numFmtId="174" fontId="79" fillId="0" borderId="158" xfId="208" applyNumberFormat="1" applyFont="1" applyFill="1" applyBorder="1" applyAlignment="1">
      <alignment horizontal="center"/>
    </xf>
    <xf numFmtId="174" fontId="79" fillId="0" borderId="189" xfId="208" applyNumberFormat="1" applyFont="1" applyFill="1" applyBorder="1" applyAlignment="1">
      <alignment horizontal="center"/>
    </xf>
    <xf numFmtId="174" fontId="79" fillId="0" borderId="179" xfId="208" applyNumberFormat="1" applyFont="1" applyFill="1" applyBorder="1" applyAlignment="1">
      <alignment horizontal="center"/>
    </xf>
    <xf numFmtId="0" fontId="79" fillId="0" borderId="100" xfId="41972" applyFont="1" applyFill="1" applyBorder="1" applyAlignment="1">
      <alignment horizontal="left" wrapText="1"/>
    </xf>
    <xf numFmtId="0" fontId="79" fillId="0" borderId="93" xfId="41972" applyFont="1" applyFill="1" applyBorder="1" applyAlignment="1">
      <alignment horizontal="left" wrapText="1"/>
    </xf>
    <xf numFmtId="0" fontId="79" fillId="0" borderId="162" xfId="41972" applyFont="1" applyFill="1" applyBorder="1" applyAlignment="1">
      <alignment horizontal="left" wrapText="1"/>
    </xf>
    <xf numFmtId="0" fontId="79" fillId="0" borderId="150" xfId="41972" applyFont="1" applyFill="1" applyBorder="1" applyAlignment="1">
      <alignment horizontal="left" wrapText="1"/>
    </xf>
    <xf numFmtId="0" fontId="102" fillId="0" borderId="2" xfId="41972" applyFont="1" applyFill="1" applyBorder="1" applyAlignment="1">
      <alignment horizontal="left" vertical="top" wrapText="1"/>
    </xf>
    <xf numFmtId="0" fontId="102" fillId="0" borderId="4" xfId="41972" applyFont="1" applyFill="1" applyBorder="1" applyAlignment="1">
      <alignment horizontal="left" vertical="top" wrapText="1"/>
    </xf>
    <xf numFmtId="0" fontId="102" fillId="0" borderId="100" xfId="41972" applyFont="1" applyFill="1" applyBorder="1" applyAlignment="1">
      <alignment horizontal="left" vertical="top" wrapText="1"/>
    </xf>
    <xf numFmtId="0" fontId="102" fillId="0" borderId="93" xfId="41972" applyFont="1" applyFill="1" applyBorder="1" applyAlignment="1">
      <alignment horizontal="left" vertical="top" wrapText="1"/>
    </xf>
    <xf numFmtId="0" fontId="10" fillId="0" borderId="11" xfId="41969" applyFont="1" applyBorder="1" applyAlignment="1">
      <alignment horizontal="center"/>
    </xf>
    <xf numFmtId="0" fontId="10" fillId="0" borderId="34" xfId="41969" applyFont="1" applyBorder="1" applyAlignment="1">
      <alignment horizontal="center"/>
    </xf>
    <xf numFmtId="193" fontId="79" fillId="0" borderId="98" xfId="208" applyNumberFormat="1" applyFont="1" applyFill="1" applyBorder="1" applyAlignment="1">
      <alignment horizontal="center"/>
    </xf>
    <xf numFmtId="193" fontId="79" fillId="0" borderId="90" xfId="208" applyNumberFormat="1" applyFont="1" applyFill="1" applyBorder="1" applyAlignment="1">
      <alignment horizontal="center"/>
    </xf>
    <xf numFmtId="193" fontId="79" fillId="0" borderId="99" xfId="208" applyNumberFormat="1" applyFont="1" applyFill="1" applyBorder="1" applyAlignment="1">
      <alignment horizontal="center"/>
    </xf>
    <xf numFmtId="193" fontId="79" fillId="0" borderId="158" xfId="208" applyNumberFormat="1" applyFont="1" applyFill="1" applyBorder="1" applyAlignment="1">
      <alignment horizontal="center"/>
    </xf>
    <xf numFmtId="193" fontId="79" fillId="0" borderId="189" xfId="208" applyNumberFormat="1" applyFont="1" applyFill="1" applyBorder="1" applyAlignment="1">
      <alignment horizontal="center"/>
    </xf>
    <xf numFmtId="193" fontId="79" fillId="0" borderId="179" xfId="208" applyNumberFormat="1" applyFont="1" applyFill="1" applyBorder="1" applyAlignment="1">
      <alignment horizontal="center"/>
    </xf>
    <xf numFmtId="174" fontId="102" fillId="0" borderId="98" xfId="208" applyNumberFormat="1" applyFont="1" applyFill="1" applyBorder="1" applyAlignment="1">
      <alignment horizontal="center"/>
    </xf>
    <xf numFmtId="174" fontId="102" fillId="0" borderId="90" xfId="208" applyNumberFormat="1" applyFont="1" applyFill="1" applyBorder="1" applyAlignment="1">
      <alignment horizontal="center"/>
    </xf>
    <xf numFmtId="174" fontId="102" fillId="0" borderId="99" xfId="208" applyNumberFormat="1" applyFont="1" applyFill="1" applyBorder="1" applyAlignment="1">
      <alignment horizontal="center"/>
    </xf>
    <xf numFmtId="174" fontId="102" fillId="0" borderId="158" xfId="208" applyNumberFormat="1" applyFont="1" applyFill="1" applyBorder="1" applyAlignment="1">
      <alignment horizontal="center"/>
    </xf>
    <xf numFmtId="174" fontId="102" fillId="0" borderId="189" xfId="208" applyNumberFormat="1" applyFont="1" applyFill="1" applyBorder="1" applyAlignment="1">
      <alignment horizontal="center"/>
    </xf>
    <xf numFmtId="174" fontId="102" fillId="0" borderId="179" xfId="208" applyNumberFormat="1" applyFont="1" applyFill="1" applyBorder="1" applyAlignment="1">
      <alignment horizontal="center"/>
    </xf>
    <xf numFmtId="0" fontId="102" fillId="0" borderId="2" xfId="41969" applyFont="1" applyBorder="1" applyAlignment="1">
      <alignment horizontal="left" vertical="top" wrapText="1"/>
    </xf>
    <xf numFmtId="0" fontId="102" fillId="0" borderId="4" xfId="41969" applyFont="1" applyBorder="1" applyAlignment="1">
      <alignment horizontal="left" vertical="top" wrapText="1"/>
    </xf>
    <xf numFmtId="0" fontId="102" fillId="0" borderId="100" xfId="41969" applyFont="1" applyBorder="1" applyAlignment="1">
      <alignment horizontal="left" vertical="top" wrapText="1"/>
    </xf>
    <xf numFmtId="0" fontId="102" fillId="0" borderId="93" xfId="41969" applyFont="1" applyBorder="1" applyAlignment="1">
      <alignment horizontal="left" vertical="top" wrapText="1"/>
    </xf>
    <xf numFmtId="193" fontId="102" fillId="0" borderId="98" xfId="208" applyNumberFormat="1" applyFont="1" applyFill="1" applyBorder="1" applyAlignment="1">
      <alignment horizontal="center"/>
    </xf>
    <xf numFmtId="193" fontId="102" fillId="0" borderId="90" xfId="208" applyNumberFormat="1" applyFont="1" applyFill="1" applyBorder="1" applyAlignment="1">
      <alignment horizontal="center"/>
    </xf>
    <xf numFmtId="193" fontId="102" fillId="0" borderId="99" xfId="208" applyNumberFormat="1" applyFont="1" applyFill="1" applyBorder="1" applyAlignment="1">
      <alignment horizontal="center"/>
    </xf>
    <xf numFmtId="193" fontId="102" fillId="0" borderId="158" xfId="208" applyNumberFormat="1" applyFont="1" applyFill="1" applyBorder="1" applyAlignment="1">
      <alignment horizontal="center"/>
    </xf>
    <xf numFmtId="193" fontId="102" fillId="0" borderId="189" xfId="208" applyNumberFormat="1" applyFont="1" applyFill="1" applyBorder="1" applyAlignment="1">
      <alignment horizontal="center"/>
    </xf>
    <xf numFmtId="193" fontId="102" fillId="0" borderId="179" xfId="208" applyNumberFormat="1" applyFont="1" applyFill="1" applyBorder="1" applyAlignment="1">
      <alignment horizontal="center"/>
    </xf>
    <xf numFmtId="0" fontId="79" fillId="9" borderId="158" xfId="41969" applyFont="1" applyFill="1" applyBorder="1" applyAlignment="1">
      <alignment horizontal="left" wrapText="1"/>
    </xf>
    <xf numFmtId="0" fontId="10" fillId="9" borderId="179" xfId="41969" applyFont="1" applyFill="1" applyBorder="1" applyAlignment="1">
      <alignment horizontal="left" wrapText="1"/>
    </xf>
    <xf numFmtId="0" fontId="79" fillId="9" borderId="154" xfId="41969" applyFont="1" applyFill="1" applyBorder="1" applyAlignment="1">
      <alignment horizontal="left" wrapText="1"/>
    </xf>
    <xf numFmtId="0" fontId="10" fillId="9" borderId="167" xfId="41969" applyFont="1" applyFill="1" applyBorder="1" applyAlignment="1">
      <alignment horizontal="left" wrapText="1"/>
    </xf>
    <xf numFmtId="0" fontId="86" fillId="0" borderId="177" xfId="41969" applyFont="1" applyBorder="1" applyAlignment="1">
      <alignment horizontal="left" vertical="top" wrapText="1"/>
    </xf>
    <xf numFmtId="0" fontId="86" fillId="0" borderId="175" xfId="41969" applyFont="1" applyBorder="1" applyAlignment="1">
      <alignment horizontal="left" vertical="top" wrapText="1"/>
    </xf>
    <xf numFmtId="0" fontId="79" fillId="9" borderId="167" xfId="41969" applyFont="1" applyFill="1" applyBorder="1" applyAlignment="1">
      <alignment horizontal="left" wrapText="1"/>
    </xf>
    <xf numFmtId="0" fontId="79" fillId="0" borderId="158" xfId="41969" applyFont="1" applyFill="1" applyBorder="1" applyAlignment="1">
      <alignment horizontal="left" wrapText="1"/>
    </xf>
    <xf numFmtId="0" fontId="79" fillId="0" borderId="179" xfId="41969" applyFont="1" applyFill="1" applyBorder="1" applyAlignment="1">
      <alignment horizontal="left" wrapText="1"/>
    </xf>
    <xf numFmtId="0" fontId="102" fillId="0" borderId="158" xfId="41969" applyFont="1" applyBorder="1" applyAlignment="1">
      <alignment horizontal="left" wrapText="1"/>
    </xf>
    <xf numFmtId="0" fontId="86" fillId="0" borderId="179" xfId="41969" applyFont="1" applyBorder="1" applyAlignment="1">
      <alignment horizontal="left" wrapText="1"/>
    </xf>
    <xf numFmtId="169" fontId="102" fillId="0" borderId="158" xfId="41971" applyNumberFormat="1" applyFont="1" applyFill="1" applyBorder="1" applyAlignment="1">
      <alignment horizontal="center"/>
    </xf>
    <xf numFmtId="169" fontId="102" fillId="0" borderId="189" xfId="41971" applyNumberFormat="1" applyFont="1" applyFill="1" applyBorder="1" applyAlignment="1">
      <alignment horizontal="center"/>
    </xf>
    <xf numFmtId="169" fontId="102" fillId="0" borderId="179" xfId="41971" applyNumberFormat="1" applyFont="1" applyFill="1" applyBorder="1" applyAlignment="1">
      <alignment horizontal="center"/>
    </xf>
    <xf numFmtId="0" fontId="10" fillId="0" borderId="160" xfId="41969" applyFont="1" applyBorder="1" applyAlignment="1">
      <alignment horizontal="center"/>
    </xf>
    <xf numFmtId="0" fontId="102" fillId="9" borderId="177" xfId="41969" applyFont="1" applyFill="1" applyBorder="1" applyAlignment="1">
      <alignment horizontal="left" vertical="top" wrapText="1"/>
    </xf>
    <xf numFmtId="0" fontId="102" fillId="9" borderId="175" xfId="41969" applyFont="1" applyFill="1" applyBorder="1" applyAlignment="1">
      <alignment horizontal="left" vertical="top" wrapText="1"/>
    </xf>
    <xf numFmtId="0" fontId="102" fillId="9" borderId="100" xfId="41969" applyFont="1" applyFill="1" applyBorder="1" applyAlignment="1">
      <alignment horizontal="left" vertical="top" wrapText="1"/>
    </xf>
    <xf numFmtId="0" fontId="102" fillId="9" borderId="93" xfId="41969" applyFont="1" applyFill="1" applyBorder="1" applyAlignment="1">
      <alignment horizontal="left" vertical="top" wrapText="1"/>
    </xf>
    <xf numFmtId="0" fontId="86" fillId="0" borderId="162" xfId="41969" applyFont="1" applyBorder="1" applyAlignment="1">
      <alignment horizontal="left" vertical="top"/>
    </xf>
    <xf numFmtId="0" fontId="86" fillId="0" borderId="150" xfId="41969" applyFont="1" applyBorder="1" applyAlignment="1">
      <alignment horizontal="left" vertical="top"/>
    </xf>
    <xf numFmtId="0" fontId="79" fillId="0" borderId="179" xfId="41969" applyFont="1" applyBorder="1" applyAlignment="1">
      <alignment horizontal="left" wrapText="1"/>
    </xf>
    <xf numFmtId="0" fontId="79" fillId="0" borderId="167" xfId="41969" applyFont="1" applyBorder="1" applyAlignment="1">
      <alignment horizontal="left" wrapText="1"/>
    </xf>
    <xf numFmtId="0" fontId="10" fillId="0" borderId="158" xfId="41969" applyFont="1" applyBorder="1" applyAlignment="1">
      <alignment horizontal="left" vertical="top" wrapText="1"/>
    </xf>
    <xf numFmtId="0" fontId="10" fillId="0" borderId="179" xfId="41969" applyFont="1" applyBorder="1" applyAlignment="1">
      <alignment horizontal="left" vertical="top" wrapText="1"/>
    </xf>
    <xf numFmtId="0" fontId="10" fillId="0" borderId="154" xfId="41969" applyFont="1" applyBorder="1" applyAlignment="1">
      <alignment horizontal="left" vertical="top" wrapText="1"/>
    </xf>
    <xf numFmtId="0" fontId="10" fillId="0" borderId="167" xfId="41969" applyFont="1" applyBorder="1" applyAlignment="1">
      <alignment horizontal="left" vertical="top" wrapText="1"/>
    </xf>
    <xf numFmtId="0" fontId="10" fillId="0" borderId="158" xfId="41969" applyFont="1" applyFill="1" applyBorder="1" applyAlignment="1">
      <alignment horizontal="left" vertical="top" wrapText="1"/>
    </xf>
    <xf numFmtId="0" fontId="10" fillId="0" borderId="179" xfId="41969" applyFont="1" applyFill="1" applyBorder="1" applyAlignment="1">
      <alignment horizontal="left" vertical="top" wrapText="1"/>
    </xf>
    <xf numFmtId="0" fontId="10" fillId="0" borderId="154" xfId="41969" applyFont="1" applyFill="1" applyBorder="1" applyAlignment="1">
      <alignment horizontal="left" vertical="top" wrapText="1"/>
    </xf>
    <xf numFmtId="0" fontId="10" fillId="0" borderId="167" xfId="41969" applyFont="1" applyFill="1" applyBorder="1" applyAlignment="1">
      <alignment horizontal="left" vertical="top" wrapText="1"/>
    </xf>
    <xf numFmtId="0" fontId="79" fillId="0" borderId="16" xfId="3" applyFont="1" applyBorder="1" applyAlignment="1">
      <alignment wrapText="1"/>
    </xf>
    <xf numFmtId="0" fontId="10" fillId="0" borderId="15" xfId="41969" applyFont="1" applyBorder="1" applyAlignment="1">
      <alignment wrapText="1"/>
    </xf>
    <xf numFmtId="0" fontId="79" fillId="0" borderId="158" xfId="3" applyFont="1" applyBorder="1" applyAlignment="1">
      <alignment wrapText="1"/>
    </xf>
    <xf numFmtId="0" fontId="6" fillId="0" borderId="179" xfId="41969" applyFont="1" applyBorder="1" applyAlignment="1">
      <alignment wrapText="1"/>
    </xf>
    <xf numFmtId="0" fontId="79" fillId="0" borderId="98" xfId="41969" applyFont="1" applyBorder="1" applyAlignment="1">
      <alignment horizontal="left" wrapText="1"/>
    </xf>
    <xf numFmtId="0" fontId="10" fillId="0" borderId="99" xfId="41969" applyFont="1" applyBorder="1" applyAlignment="1">
      <alignment horizontal="left" wrapText="1"/>
    </xf>
    <xf numFmtId="0" fontId="79" fillId="0" borderId="154" xfId="3" applyFont="1" applyBorder="1" applyAlignment="1">
      <alignment wrapText="1"/>
    </xf>
    <xf numFmtId="0" fontId="6" fillId="0" borderId="167" xfId="41969" applyFont="1" applyBorder="1" applyAlignment="1">
      <alignment wrapText="1"/>
    </xf>
    <xf numFmtId="0" fontId="102" fillId="0" borderId="189" xfId="3" applyFont="1" applyFill="1" applyBorder="1" applyAlignment="1">
      <alignment horizontal="center" vertical="center" wrapText="1"/>
    </xf>
    <xf numFmtId="2" fontId="9" fillId="0" borderId="171" xfId="41969" applyNumberFormat="1" applyFont="1" applyFill="1" applyBorder="1" applyAlignment="1">
      <alignment horizontal="center"/>
    </xf>
    <xf numFmtId="2" fontId="9" fillId="0" borderId="90" xfId="41969" applyNumberFormat="1" applyFont="1" applyFill="1" applyBorder="1" applyAlignment="1">
      <alignment horizontal="center"/>
    </xf>
    <xf numFmtId="3" fontId="124" fillId="0" borderId="26" xfId="208" applyNumberFormat="1" applyFont="1" applyFill="1" applyBorder="1" applyAlignment="1">
      <alignment horizontal="center" vertical="center"/>
    </xf>
    <xf numFmtId="3" fontId="124" fillId="0" borderId="25" xfId="208" applyNumberFormat="1" applyFont="1" applyFill="1" applyBorder="1" applyAlignment="1">
      <alignment horizontal="center" vertical="center"/>
    </xf>
    <xf numFmtId="3" fontId="124" fillId="0" borderId="27" xfId="208" applyNumberFormat="1" applyFont="1" applyFill="1" applyBorder="1" applyAlignment="1">
      <alignment horizontal="center" vertical="center"/>
    </xf>
    <xf numFmtId="0" fontId="79" fillId="9" borderId="186" xfId="3" applyFont="1" applyFill="1" applyBorder="1" applyAlignment="1">
      <alignment wrapText="1"/>
    </xf>
    <xf numFmtId="0" fontId="79" fillId="9" borderId="185" xfId="3" applyFont="1" applyFill="1" applyBorder="1" applyAlignment="1">
      <alignment wrapText="1"/>
    </xf>
    <xf numFmtId="3" fontId="124" fillId="0" borderId="176" xfId="208" applyNumberFormat="1" applyFont="1" applyFill="1" applyBorder="1" applyAlignment="1">
      <alignment horizontal="center" vertical="center"/>
    </xf>
    <xf numFmtId="3" fontId="124" fillId="0" borderId="172" xfId="208" applyNumberFormat="1" applyFont="1" applyFill="1" applyBorder="1" applyAlignment="1">
      <alignment horizontal="center" vertical="center"/>
    </xf>
    <xf numFmtId="3" fontId="124" fillId="0" borderId="173" xfId="208" applyNumberFormat="1" applyFont="1" applyFill="1" applyBorder="1" applyAlignment="1">
      <alignment horizontal="center" vertical="center"/>
    </xf>
    <xf numFmtId="3" fontId="124" fillId="0" borderId="2" xfId="208" applyNumberFormat="1" applyFont="1" applyFill="1" applyBorder="1" applyAlignment="1">
      <alignment horizontal="center" vertical="center"/>
    </xf>
    <xf numFmtId="3" fontId="124" fillId="0" borderId="127" xfId="208" applyNumberFormat="1" applyFont="1" applyFill="1" applyBorder="1" applyAlignment="1">
      <alignment horizontal="center" vertical="center"/>
    </xf>
    <xf numFmtId="3" fontId="124" fillId="0" borderId="4" xfId="208" applyNumberFormat="1" applyFont="1" applyFill="1" applyBorder="1" applyAlignment="1">
      <alignment horizontal="center" vertical="center"/>
    </xf>
    <xf numFmtId="0" fontId="10" fillId="0" borderId="179" xfId="41969" applyFont="1" applyBorder="1" applyAlignment="1">
      <alignment wrapText="1"/>
    </xf>
    <xf numFmtId="0" fontId="10" fillId="0" borderId="167" xfId="41969" applyFont="1" applyBorder="1" applyAlignment="1">
      <alignment wrapText="1"/>
    </xf>
    <xf numFmtId="0" fontId="102" fillId="0" borderId="2" xfId="3" applyFont="1" applyBorder="1" applyAlignment="1">
      <alignment horizontal="left" vertical="top" wrapText="1"/>
    </xf>
    <xf numFmtId="0" fontId="102" fillId="0" borderId="4" xfId="3" applyFont="1" applyBorder="1" applyAlignment="1">
      <alignment horizontal="left" vertical="top" wrapText="1"/>
    </xf>
    <xf numFmtId="0" fontId="102" fillId="0" borderId="16" xfId="3" applyFont="1" applyBorder="1" applyAlignment="1">
      <alignment horizontal="left" vertical="top" wrapText="1"/>
    </xf>
    <xf numFmtId="0" fontId="102" fillId="0" borderId="15" xfId="3" applyFont="1" applyBorder="1" applyAlignment="1">
      <alignment horizontal="left" vertical="top" wrapText="1"/>
    </xf>
    <xf numFmtId="0" fontId="79" fillId="9" borderId="100" xfId="3" applyFont="1" applyFill="1" applyBorder="1" applyAlignment="1">
      <alignment wrapText="1"/>
    </xf>
    <xf numFmtId="0" fontId="79" fillId="9" borderId="93" xfId="3" applyFont="1" applyFill="1" applyBorder="1" applyAlignment="1">
      <alignment wrapText="1"/>
    </xf>
    <xf numFmtId="0" fontId="79" fillId="9" borderId="158" xfId="3" applyFont="1" applyFill="1" applyBorder="1" applyAlignment="1">
      <alignment wrapText="1"/>
    </xf>
    <xf numFmtId="0" fontId="10" fillId="9" borderId="179" xfId="41969" applyFont="1" applyFill="1" applyBorder="1" applyAlignment="1">
      <alignment wrapText="1"/>
    </xf>
    <xf numFmtId="0" fontId="79" fillId="0" borderId="162" xfId="3" applyFont="1" applyBorder="1" applyAlignment="1">
      <alignment horizontal="left" wrapText="1"/>
    </xf>
    <xf numFmtId="0" fontId="79" fillId="0" borderId="150" xfId="3" applyFont="1" applyBorder="1" applyAlignment="1">
      <alignment horizontal="left" wrapText="1"/>
    </xf>
    <xf numFmtId="0" fontId="79" fillId="13" borderId="189" xfId="3191" applyFont="1" applyFill="1" applyBorder="1" applyAlignment="1">
      <alignment horizontal="center" vertical="center" wrapText="1"/>
    </xf>
    <xf numFmtId="0" fontId="279" fillId="0" borderId="189" xfId="41973" applyFont="1" applyBorder="1" applyAlignment="1">
      <alignment horizontal="center" vertical="center" wrapText="1"/>
    </xf>
    <xf numFmtId="0" fontId="79" fillId="9" borderId="189" xfId="3" applyFont="1" applyFill="1" applyBorder="1" applyAlignment="1">
      <alignment vertical="center" wrapText="1"/>
    </xf>
    <xf numFmtId="0" fontId="279" fillId="106" borderId="117" xfId="41973" applyFont="1" applyFill="1" applyBorder="1" applyAlignment="1">
      <alignment horizontal="left" vertical="top"/>
    </xf>
    <xf numFmtId="0" fontId="279" fillId="106" borderId="118" xfId="41973" applyFont="1" applyFill="1" applyBorder="1" applyAlignment="1">
      <alignment horizontal="left" vertical="top"/>
    </xf>
    <xf numFmtId="0" fontId="279" fillId="106" borderId="119" xfId="41973" applyFont="1" applyFill="1" applyBorder="1" applyAlignment="1">
      <alignment horizontal="left" vertical="top"/>
    </xf>
    <xf numFmtId="0" fontId="279" fillId="106" borderId="120" xfId="41973" applyFont="1" applyFill="1" applyBorder="1" applyAlignment="1">
      <alignment horizontal="left" vertical="top"/>
    </xf>
    <xf numFmtId="0" fontId="279" fillId="106" borderId="121" xfId="41973" applyFont="1" applyFill="1" applyBorder="1" applyAlignment="1">
      <alignment horizontal="left" vertical="top"/>
    </xf>
    <xf numFmtId="0" fontId="279" fillId="106" borderId="122" xfId="41973" applyFont="1" applyFill="1" applyBorder="1" applyAlignment="1">
      <alignment horizontal="left" vertical="top"/>
    </xf>
    <xf numFmtId="0" fontId="100" fillId="106" borderId="171" xfId="41973" applyFont="1" applyFill="1" applyBorder="1" applyAlignment="1">
      <alignment horizontal="left" vertical="top" wrapText="1"/>
    </xf>
    <xf numFmtId="0" fontId="100" fillId="106" borderId="90" xfId="41973" applyFont="1" applyFill="1" applyBorder="1" applyAlignment="1">
      <alignment horizontal="left" vertical="top" wrapText="1"/>
    </xf>
    <xf numFmtId="0" fontId="100" fillId="106" borderId="171" xfId="41973" applyFont="1" applyFill="1" applyBorder="1" applyAlignment="1">
      <alignment horizontal="center" vertical="top" wrapText="1"/>
    </xf>
    <xf numFmtId="0" fontId="100" fillId="106" borderId="90" xfId="41973" applyFont="1" applyFill="1" applyBorder="1" applyAlignment="1">
      <alignment horizontal="center" vertical="top" wrapText="1"/>
    </xf>
    <xf numFmtId="0" fontId="10" fillId="0" borderId="100" xfId="41969" applyFont="1" applyBorder="1" applyAlignment="1">
      <alignment horizontal="left" vertical="top"/>
    </xf>
    <xf numFmtId="0" fontId="10" fillId="0" borderId="93" xfId="41969" applyFont="1" applyBorder="1" applyAlignment="1">
      <alignment horizontal="left" vertical="top"/>
    </xf>
    <xf numFmtId="0" fontId="10" fillId="0" borderId="162" xfId="41969" applyFont="1" applyBorder="1" applyAlignment="1">
      <alignment horizontal="left" vertical="top"/>
    </xf>
    <xf numFmtId="0" fontId="10" fillId="0" borderId="150" xfId="41969" applyFont="1" applyBorder="1" applyAlignment="1">
      <alignment horizontal="left" vertical="top"/>
    </xf>
    <xf numFmtId="0" fontId="86" fillId="0" borderId="162" xfId="41969" applyFont="1" applyBorder="1" applyAlignment="1">
      <alignment horizontal="left" wrapText="1"/>
    </xf>
    <xf numFmtId="0" fontId="86" fillId="0" borderId="150" xfId="41969" applyFont="1" applyBorder="1" applyAlignment="1">
      <alignment horizontal="left" wrapText="1"/>
    </xf>
    <xf numFmtId="0" fontId="10" fillId="0" borderId="158" xfId="41969" applyFont="1" applyBorder="1" applyAlignment="1">
      <alignment horizontal="left" vertical="top"/>
    </xf>
    <xf numFmtId="0" fontId="10" fillId="0" borderId="179" xfId="41969" applyFont="1" applyBorder="1" applyAlignment="1">
      <alignment horizontal="left" vertical="top"/>
    </xf>
    <xf numFmtId="0" fontId="86" fillId="0" borderId="154" xfId="41969" applyFont="1" applyBorder="1" applyAlignment="1">
      <alignment horizontal="left" vertical="top"/>
    </xf>
    <xf numFmtId="0" fontId="86" fillId="0" borderId="167" xfId="41969" applyFont="1" applyBorder="1" applyAlignment="1">
      <alignment horizontal="left" vertical="top"/>
    </xf>
    <xf numFmtId="0" fontId="86" fillId="0" borderId="16" xfId="41969" applyFont="1" applyBorder="1" applyAlignment="1">
      <alignment horizontal="left" vertical="top"/>
    </xf>
    <xf numFmtId="0" fontId="86" fillId="0" borderId="15" xfId="41969" applyFont="1" applyBorder="1" applyAlignment="1">
      <alignment horizontal="left" vertical="top"/>
    </xf>
    <xf numFmtId="0" fontId="86" fillId="0" borderId="100" xfId="41969" applyFont="1" applyBorder="1" applyAlignment="1">
      <alignment horizontal="left" vertical="top"/>
    </xf>
    <xf numFmtId="0" fontId="86" fillId="0" borderId="93" xfId="41969" applyFont="1" applyBorder="1" applyAlignment="1">
      <alignment horizontal="left" vertical="top"/>
    </xf>
    <xf numFmtId="0" fontId="102" fillId="0" borderId="184" xfId="15537" quotePrefix="1" applyFont="1" applyBorder="1" applyAlignment="1">
      <alignment horizontal="left" vertical="center" wrapText="1"/>
    </xf>
    <xf numFmtId="0" fontId="102" fillId="0" borderId="187" xfId="15537" applyFont="1" applyBorder="1" applyAlignment="1">
      <alignment horizontal="left" vertical="center" wrapText="1"/>
    </xf>
    <xf numFmtId="0" fontId="79" fillId="0" borderId="160" xfId="3" applyFont="1" applyFill="1" applyBorder="1" applyAlignment="1">
      <alignment horizontal="center" wrapText="1"/>
    </xf>
    <xf numFmtId="0" fontId="79" fillId="0" borderId="34" xfId="3" applyFont="1" applyFill="1" applyBorder="1" applyAlignment="1">
      <alignment horizontal="center" wrapText="1"/>
    </xf>
    <xf numFmtId="347" fontId="79" fillId="0" borderId="158" xfId="41971" applyNumberFormat="1" applyFont="1" applyFill="1" applyBorder="1" applyAlignment="1">
      <alignment horizontal="center"/>
    </xf>
    <xf numFmtId="347" fontId="79" fillId="0" borderId="189" xfId="41971" applyNumberFormat="1" applyFont="1" applyFill="1" applyBorder="1" applyAlignment="1">
      <alignment horizontal="center"/>
    </xf>
    <xf numFmtId="347" fontId="79" fillId="0" borderId="179" xfId="41971" applyNumberFormat="1" applyFont="1" applyFill="1" applyBorder="1" applyAlignment="1">
      <alignment horizontal="center"/>
    </xf>
    <xf numFmtId="0" fontId="102" fillId="0" borderId="184" xfId="15537" applyFont="1" applyBorder="1" applyAlignment="1">
      <alignment horizontal="left" vertical="center" wrapText="1"/>
    </xf>
    <xf numFmtId="0" fontId="102" fillId="0" borderId="183" xfId="15537" applyFont="1" applyBorder="1" applyAlignment="1">
      <alignment horizontal="left" vertical="center" wrapText="1"/>
    </xf>
    <xf numFmtId="0" fontId="125" fillId="0" borderId="184" xfId="41922" applyFont="1" applyBorder="1" applyAlignment="1">
      <alignment horizontal="center"/>
    </xf>
    <xf numFmtId="0" fontId="125" fillId="0" borderId="183" xfId="41922" applyFont="1" applyBorder="1" applyAlignment="1">
      <alignment horizontal="center"/>
    </xf>
    <xf numFmtId="0" fontId="125" fillId="0" borderId="187" xfId="41922" applyFont="1" applyBorder="1" applyAlignment="1">
      <alignment horizontal="center"/>
    </xf>
    <xf numFmtId="0" fontId="125" fillId="0" borderId="189" xfId="41922" applyFont="1" applyBorder="1" applyAlignment="1">
      <alignment horizontal="center"/>
    </xf>
    <xf numFmtId="0" fontId="125" fillId="0" borderId="189" xfId="13" applyFont="1" applyBorder="1" applyAlignment="1" applyProtection="1">
      <alignment horizontal="center" vertical="center" wrapText="1"/>
    </xf>
    <xf numFmtId="0" fontId="125" fillId="0" borderId="189" xfId="2293" applyFont="1" applyFill="1" applyBorder="1" applyAlignment="1" applyProtection="1">
      <alignment horizontal="center" vertical="center"/>
      <protection locked="0"/>
    </xf>
    <xf numFmtId="0" fontId="125" fillId="0" borderId="184" xfId="13" applyFont="1" applyBorder="1" applyAlignment="1" applyProtection="1">
      <alignment horizontal="center" vertical="center" wrapText="1"/>
    </xf>
    <xf numFmtId="0" fontId="125" fillId="0" borderId="187" xfId="13" applyFont="1" applyBorder="1" applyAlignment="1" applyProtection="1">
      <alignment horizontal="center" vertical="center" wrapText="1"/>
    </xf>
    <xf numFmtId="0" fontId="125" fillId="0" borderId="183" xfId="13" applyFont="1" applyBorder="1" applyAlignment="1" applyProtection="1">
      <alignment horizontal="center" vertical="center" wrapText="1"/>
    </xf>
    <xf numFmtId="0" fontId="125" fillId="0" borderId="189" xfId="13" applyFont="1" applyBorder="1" applyAlignment="1" applyProtection="1">
      <alignment horizontal="center" vertical="center"/>
    </xf>
    <xf numFmtId="0" fontId="102" fillId="0" borderId="184" xfId="2293" applyFont="1" applyFill="1" applyBorder="1" applyAlignment="1" applyProtection="1">
      <alignment horizontal="center" vertical="center" wrapText="1"/>
      <protection locked="0"/>
    </xf>
    <xf numFmtId="0" fontId="102" fillId="0" borderId="183" xfId="2293" applyFont="1" applyFill="1" applyBorder="1" applyAlignment="1" applyProtection="1">
      <alignment horizontal="center" vertical="center" wrapText="1"/>
      <protection locked="0"/>
    </xf>
    <xf numFmtId="0" fontId="102" fillId="0" borderId="187" xfId="2293" applyFont="1" applyFill="1" applyBorder="1" applyAlignment="1" applyProtection="1">
      <alignment horizontal="center" vertical="center" wrapText="1"/>
      <protection locked="0"/>
    </xf>
    <xf numFmtId="0" fontId="102" fillId="0" borderId="189" xfId="2293" applyFont="1" applyFill="1" applyBorder="1" applyAlignment="1" applyProtection="1">
      <alignment horizontal="center" vertical="center" wrapText="1"/>
      <protection locked="0"/>
    </xf>
    <xf numFmtId="0" fontId="102" fillId="0" borderId="171" xfId="13" applyFont="1" applyBorder="1" applyAlignment="1" applyProtection="1">
      <alignment horizontal="center" vertical="center" wrapText="1"/>
    </xf>
    <xf numFmtId="0" fontId="102" fillId="0" borderId="90" xfId="13" applyFont="1" applyBorder="1" applyAlignment="1" applyProtection="1">
      <alignment horizontal="center" vertical="center" wrapText="1"/>
    </xf>
    <xf numFmtId="0" fontId="125" fillId="0" borderId="113" xfId="3" applyFont="1" applyBorder="1" applyAlignment="1" applyProtection="1">
      <alignment horizontal="center"/>
    </xf>
    <xf numFmtId="0" fontId="125" fillId="0" borderId="104" xfId="3" applyFont="1" applyBorder="1" applyAlignment="1" applyProtection="1">
      <alignment horizontal="center"/>
    </xf>
    <xf numFmtId="0" fontId="125" fillId="0" borderId="105" xfId="3" applyFont="1" applyBorder="1" applyAlignment="1" applyProtection="1">
      <alignment horizontal="center"/>
    </xf>
    <xf numFmtId="0" fontId="102" fillId="0" borderId="114" xfId="2293" applyFont="1" applyBorder="1" applyAlignment="1" applyProtection="1">
      <alignment horizontal="center" vertical="center" wrapText="1"/>
      <protection locked="0"/>
    </xf>
    <xf numFmtId="0" fontId="82" fillId="0" borderId="106" xfId="2293" applyFont="1" applyBorder="1" applyAlignment="1" applyProtection="1">
      <alignment horizontal="center" vertical="center" wrapText="1"/>
    </xf>
    <xf numFmtId="0" fontId="82" fillId="0" borderId="45" xfId="2293" applyFont="1" applyBorder="1" applyAlignment="1" applyProtection="1">
      <alignment horizontal="center" vertical="center" wrapText="1"/>
    </xf>
    <xf numFmtId="0" fontId="82" fillId="0" borderId="114" xfId="2293" applyFont="1" applyBorder="1" applyAlignment="1" applyProtection="1">
      <alignment horizontal="center" vertical="center"/>
    </xf>
    <xf numFmtId="0" fontId="79" fillId="0" borderId="114" xfId="13" applyFont="1" applyBorder="1" applyAlignment="1" applyProtection="1">
      <alignment horizontal="center" vertical="center" wrapText="1"/>
    </xf>
    <xf numFmtId="0" fontId="102" fillId="0" borderId="170" xfId="13" applyFont="1" applyBorder="1" applyAlignment="1" applyProtection="1">
      <alignment horizontal="center" vertical="center" wrapText="1"/>
    </xf>
    <xf numFmtId="0" fontId="102" fillId="0" borderId="184" xfId="13" applyFont="1" applyBorder="1" applyAlignment="1" applyProtection="1">
      <alignment horizontal="center" vertical="center"/>
    </xf>
    <xf numFmtId="0" fontId="102" fillId="0" borderId="169" xfId="13" applyFont="1" applyBorder="1" applyAlignment="1" applyProtection="1">
      <alignment horizontal="center" vertical="center"/>
    </xf>
    <xf numFmtId="0" fontId="79" fillId="0" borderId="184" xfId="13" applyFont="1" applyBorder="1" applyAlignment="1" applyProtection="1">
      <alignment horizontal="center" vertical="center" wrapText="1"/>
    </xf>
    <xf numFmtId="0" fontId="79" fillId="0" borderId="169" xfId="13" applyFont="1" applyBorder="1" applyAlignment="1" applyProtection="1">
      <alignment horizontal="center" vertical="center" wrapText="1"/>
    </xf>
    <xf numFmtId="0" fontId="79" fillId="0" borderId="171" xfId="13" applyFont="1" applyBorder="1" applyAlignment="1" applyProtection="1">
      <alignment horizontal="center" vertical="center" wrapText="1"/>
    </xf>
    <xf numFmtId="0" fontId="79" fillId="0" borderId="90" xfId="13" applyFont="1" applyBorder="1" applyAlignment="1" applyProtection="1">
      <alignment horizontal="center" vertical="center" wrapText="1"/>
    </xf>
    <xf numFmtId="0" fontId="102" fillId="0" borderId="187" xfId="13" applyFont="1" applyBorder="1" applyAlignment="1" applyProtection="1">
      <alignment horizontal="center" vertical="center"/>
    </xf>
    <xf numFmtId="0" fontId="102" fillId="0" borderId="184" xfId="13" applyFont="1" applyBorder="1" applyAlignment="1" applyProtection="1">
      <alignment horizontal="center" vertical="center" wrapText="1"/>
    </xf>
    <xf numFmtId="0" fontId="102" fillId="0" borderId="187" xfId="13" applyFont="1" applyBorder="1" applyAlignment="1" applyProtection="1">
      <alignment horizontal="center" vertical="center" wrapText="1"/>
    </xf>
    <xf numFmtId="0" fontId="102" fillId="0" borderId="183" xfId="13" applyFont="1" applyBorder="1" applyAlignment="1" applyProtection="1">
      <alignment horizontal="center" vertical="center" wrapText="1"/>
    </xf>
    <xf numFmtId="0" fontId="102" fillId="0" borderId="189" xfId="13" applyFont="1" applyBorder="1" applyAlignment="1" applyProtection="1">
      <alignment horizontal="center" vertical="center"/>
    </xf>
    <xf numFmtId="0" fontId="79" fillId="0" borderId="189" xfId="13" applyFont="1" applyBorder="1" applyAlignment="1" applyProtection="1">
      <alignment horizontal="center" vertical="center"/>
    </xf>
    <xf numFmtId="0" fontId="79" fillId="0" borderId="171" xfId="2293" applyFont="1" applyFill="1" applyBorder="1" applyAlignment="1" applyProtection="1">
      <alignment horizontal="center" vertical="center"/>
    </xf>
    <xf numFmtId="0" fontId="79" fillId="0" borderId="45" xfId="2293" applyFont="1" applyFill="1" applyBorder="1" applyAlignment="1" applyProtection="1">
      <alignment horizontal="center" vertical="center"/>
    </xf>
    <xf numFmtId="0" fontId="79" fillId="0" borderId="90" xfId="2293" applyFont="1" applyFill="1" applyBorder="1" applyAlignment="1" applyProtection="1">
      <alignment horizontal="center" vertical="center"/>
    </xf>
    <xf numFmtId="0" fontId="79" fillId="0" borderId="171" xfId="13" applyFont="1" applyBorder="1" applyAlignment="1" applyProtection="1">
      <alignment horizontal="center" vertical="center"/>
    </xf>
    <xf numFmtId="0" fontId="79" fillId="0" borderId="45" xfId="13" applyFont="1" applyBorder="1" applyAlignment="1" applyProtection="1">
      <alignment horizontal="center" vertical="center"/>
    </xf>
    <xf numFmtId="0" fontId="79" fillId="0" borderId="90" xfId="13" applyFont="1" applyBorder="1" applyAlignment="1" applyProtection="1">
      <alignment horizontal="center" vertical="center"/>
    </xf>
    <xf numFmtId="0" fontId="79" fillId="0" borderId="171" xfId="2293" applyFont="1" applyBorder="1" applyAlignment="1" applyProtection="1">
      <alignment horizontal="center" vertical="center"/>
    </xf>
    <xf numFmtId="0" fontId="79" fillId="0" borderId="45" xfId="2293" applyFont="1" applyBorder="1" applyAlignment="1" applyProtection="1">
      <alignment horizontal="center" vertical="center"/>
    </xf>
    <xf numFmtId="0" fontId="79" fillId="0" borderId="90" xfId="2293" applyFont="1" applyBorder="1" applyAlignment="1" applyProtection="1">
      <alignment horizontal="center" vertical="center"/>
    </xf>
    <xf numFmtId="4" fontId="102" fillId="0" borderId="0" xfId="3" applyNumberFormat="1" applyFont="1" applyFill="1" applyBorder="1" applyAlignment="1" applyProtection="1">
      <alignment horizontal="center" vertical="center"/>
    </xf>
    <xf numFmtId="252" fontId="308" fillId="0" borderId="0" xfId="15533" applyNumberFormat="1" applyFont="1" applyFill="1" applyBorder="1" applyAlignment="1" applyProtection="1">
      <alignment horizontal="center" vertical="center" wrapText="1"/>
    </xf>
    <xf numFmtId="0" fontId="102" fillId="0" borderId="189" xfId="13" applyFont="1" applyBorder="1" applyAlignment="1" applyProtection="1">
      <alignment horizontal="center" vertical="center" wrapText="1"/>
    </xf>
    <xf numFmtId="0" fontId="102" fillId="0" borderId="184" xfId="2293" applyFont="1" applyFill="1" applyBorder="1" applyAlignment="1" applyProtection="1">
      <alignment horizontal="center" vertical="center"/>
      <protection locked="0"/>
    </xf>
    <xf numFmtId="0" fontId="102" fillId="0" borderId="183" xfId="2293" applyFont="1" applyFill="1" applyBorder="1" applyAlignment="1" applyProtection="1">
      <alignment horizontal="center" vertical="center"/>
      <protection locked="0"/>
    </xf>
    <xf numFmtId="0" fontId="102" fillId="0" borderId="187" xfId="2293" applyFont="1" applyFill="1" applyBorder="1" applyAlignment="1" applyProtection="1">
      <alignment horizontal="center" vertical="center"/>
      <protection locked="0"/>
    </xf>
    <xf numFmtId="0" fontId="102" fillId="53" borderId="189" xfId="13" applyFont="1" applyFill="1" applyBorder="1" applyAlignment="1" applyProtection="1">
      <alignment horizontal="left" vertical="center"/>
      <protection locked="0"/>
    </xf>
    <xf numFmtId="0" fontId="79" fillId="53" borderId="189" xfId="17218" applyFont="1" applyFill="1" applyBorder="1" applyAlignment="1">
      <alignment vertical="center"/>
    </xf>
    <xf numFmtId="0" fontId="79" fillId="0" borderId="189" xfId="17218" applyFont="1" applyBorder="1" applyAlignment="1">
      <alignment vertical="center"/>
    </xf>
    <xf numFmtId="0" fontId="86" fillId="71" borderId="189" xfId="15743" applyFont="1" applyFill="1" applyBorder="1" applyAlignment="1">
      <alignment horizontal="left" vertical="center" wrapText="1"/>
    </xf>
    <xf numFmtId="0" fontId="335" fillId="0" borderId="189" xfId="18522" applyFont="1" applyBorder="1" applyAlignment="1">
      <alignment horizontal="left" vertical="center" wrapText="1"/>
    </xf>
    <xf numFmtId="0" fontId="86" fillId="53" borderId="189" xfId="15743" applyFont="1" applyFill="1" applyBorder="1" applyAlignment="1">
      <alignment horizontal="center" vertical="center"/>
    </xf>
    <xf numFmtId="0" fontId="86" fillId="55" borderId="189" xfId="986" applyFont="1" applyFill="1" applyBorder="1" applyAlignment="1">
      <alignment horizontal="center" vertical="center" textRotation="90" wrapText="1"/>
    </xf>
    <xf numFmtId="0" fontId="335" fillId="0" borderId="189" xfId="18522" applyFont="1" applyBorder="1" applyAlignment="1">
      <alignment horizontal="center" vertical="center" textRotation="90" wrapText="1"/>
    </xf>
    <xf numFmtId="0" fontId="102" fillId="55" borderId="171" xfId="15743" applyFont="1" applyFill="1" applyBorder="1" applyAlignment="1">
      <alignment horizontal="center" vertical="center" wrapText="1"/>
    </xf>
    <xf numFmtId="0" fontId="102" fillId="55" borderId="45" xfId="15743" applyFont="1" applyFill="1" applyBorder="1" applyAlignment="1">
      <alignment horizontal="center" vertical="center" wrapText="1"/>
    </xf>
    <xf numFmtId="0" fontId="102" fillId="55" borderId="90" xfId="15743" applyFont="1" applyFill="1" applyBorder="1" applyAlignment="1">
      <alignment horizontal="center" vertical="center" wrapText="1"/>
    </xf>
    <xf numFmtId="0" fontId="86" fillId="0" borderId="189" xfId="15743" applyFont="1" applyBorder="1" applyAlignment="1">
      <alignment horizontal="center" vertical="center" textRotation="90" wrapText="1"/>
    </xf>
    <xf numFmtId="0" fontId="102" fillId="0" borderId="189" xfId="17218" applyFont="1" applyBorder="1" applyAlignment="1">
      <alignment horizontal="center" vertical="center" textRotation="90" wrapText="1"/>
    </xf>
    <xf numFmtId="0" fontId="86" fillId="71" borderId="171" xfId="15743" applyFont="1" applyFill="1" applyBorder="1" applyAlignment="1">
      <alignment horizontal="center" vertical="center" wrapText="1"/>
    </xf>
    <xf numFmtId="0" fontId="86" fillId="71" borderId="45" xfId="15743" applyFont="1" applyFill="1" applyBorder="1" applyAlignment="1">
      <alignment horizontal="center" vertical="center" wrapText="1"/>
    </xf>
    <xf numFmtId="0" fontId="86" fillId="71" borderId="90" xfId="15743" applyFont="1" applyFill="1" applyBorder="1" applyAlignment="1">
      <alignment horizontal="center" vertical="center" wrapText="1"/>
    </xf>
    <xf numFmtId="0" fontId="86" fillId="0" borderId="189" xfId="15743" applyFont="1" applyFill="1" applyBorder="1" applyAlignment="1">
      <alignment horizontal="center" vertical="center" textRotation="90" wrapText="1"/>
    </xf>
    <xf numFmtId="0" fontId="86" fillId="71" borderId="189" xfId="15743" applyFont="1" applyFill="1" applyBorder="1" applyAlignment="1">
      <alignment horizontal="center" vertical="center"/>
    </xf>
    <xf numFmtId="0" fontId="23" fillId="53" borderId="189" xfId="15743" applyFont="1" applyFill="1" applyBorder="1" applyAlignment="1">
      <alignment vertical="center"/>
    </xf>
    <xf numFmtId="0" fontId="86" fillId="53" borderId="189" xfId="15743" applyFont="1" applyFill="1" applyBorder="1" applyAlignment="1">
      <alignment vertical="center"/>
    </xf>
    <xf numFmtId="0" fontId="102" fillId="53" borderId="189" xfId="17218" applyFont="1" applyFill="1" applyBorder="1" applyAlignment="1">
      <alignment vertical="center"/>
    </xf>
    <xf numFmtId="0" fontId="79" fillId="0" borderId="189" xfId="17218" applyFont="1" applyBorder="1" applyAlignment="1">
      <alignment horizontal="center" vertical="center"/>
    </xf>
    <xf numFmtId="0" fontId="86" fillId="53" borderId="189" xfId="986" applyFont="1" applyFill="1" applyBorder="1" applyAlignment="1">
      <alignment horizontal="center" vertical="center" textRotation="90" wrapText="1"/>
    </xf>
    <xf numFmtId="0" fontId="79" fillId="53" borderId="189" xfId="17218" applyFont="1" applyFill="1" applyBorder="1" applyAlignment="1">
      <alignment horizontal="center" vertical="center" textRotation="90" wrapText="1"/>
    </xf>
    <xf numFmtId="0" fontId="102" fillId="55" borderId="189" xfId="15743" applyFont="1" applyFill="1" applyBorder="1" applyAlignment="1">
      <alignment horizontal="center" vertical="center"/>
    </xf>
    <xf numFmtId="0" fontId="102" fillId="55" borderId="189" xfId="15743" applyFont="1" applyFill="1" applyBorder="1" applyAlignment="1">
      <alignment horizontal="center" vertical="center" textRotation="90"/>
    </xf>
    <xf numFmtId="0" fontId="79" fillId="0" borderId="189" xfId="17218" applyFont="1" applyBorder="1" applyAlignment="1">
      <alignment horizontal="center" vertical="center" textRotation="90"/>
    </xf>
    <xf numFmtId="0" fontId="79" fillId="0" borderId="189" xfId="17218" applyFont="1" applyFill="1" applyBorder="1" applyAlignment="1">
      <alignment horizontal="center" vertical="center" textRotation="90" wrapText="1"/>
    </xf>
    <xf numFmtId="0" fontId="86" fillId="71" borderId="189" xfId="15743" applyFont="1" applyFill="1" applyBorder="1" applyAlignment="1">
      <alignment vertical="center" wrapText="1"/>
    </xf>
    <xf numFmtId="0" fontId="79" fillId="0" borderId="189" xfId="17218" applyFont="1" applyBorder="1" applyAlignment="1">
      <alignment vertical="center" wrapText="1"/>
    </xf>
    <xf numFmtId="0" fontId="79" fillId="0" borderId="90" xfId="17218" applyFont="1" applyBorder="1" applyAlignment="1">
      <alignment horizontal="center" vertical="center" wrapText="1"/>
    </xf>
    <xf numFmtId="0" fontId="86" fillId="71" borderId="171" xfId="15743" applyFont="1" applyFill="1" applyBorder="1" applyAlignment="1">
      <alignment vertical="center" wrapText="1"/>
    </xf>
    <xf numFmtId="0" fontId="86" fillId="71" borderId="45" xfId="15743" applyFont="1" applyFill="1" applyBorder="1" applyAlignment="1">
      <alignment vertical="center" wrapText="1"/>
    </xf>
    <xf numFmtId="0" fontId="79" fillId="0" borderId="90" xfId="17218" applyFont="1" applyBorder="1" applyAlignment="1">
      <alignment vertical="center" wrapText="1"/>
    </xf>
    <xf numFmtId="0" fontId="86" fillId="71" borderId="189" xfId="15743" applyFont="1" applyFill="1" applyBorder="1" applyAlignment="1">
      <alignment horizontal="center" vertical="center" textRotation="90" wrapText="1"/>
    </xf>
    <xf numFmtId="0" fontId="79" fillId="71" borderId="189" xfId="17218" applyFont="1" applyFill="1" applyBorder="1" applyAlignment="1">
      <alignment horizontal="center" vertical="center" textRotation="90" wrapText="1"/>
    </xf>
    <xf numFmtId="0" fontId="86" fillId="71" borderId="189" xfId="986" applyFont="1" applyFill="1" applyBorder="1" applyAlignment="1">
      <alignment horizontal="left" vertical="center" wrapText="1"/>
    </xf>
    <xf numFmtId="0" fontId="102" fillId="55" borderId="189" xfId="986" applyFont="1" applyFill="1" applyBorder="1" applyAlignment="1">
      <alignment horizontal="center" vertical="center"/>
    </xf>
    <xf numFmtId="0" fontId="102" fillId="0" borderId="189" xfId="17218" applyFont="1" applyBorder="1" applyAlignment="1">
      <alignment vertical="center"/>
    </xf>
    <xf numFmtId="0" fontId="23" fillId="0" borderId="189" xfId="986" applyFont="1" applyBorder="1" applyAlignment="1">
      <alignment vertical="center" textRotation="90"/>
    </xf>
    <xf numFmtId="0" fontId="335" fillId="0" borderId="189" xfId="18522" applyFont="1" applyBorder="1" applyAlignment="1">
      <alignment vertical="center" textRotation="90"/>
    </xf>
    <xf numFmtId="0" fontId="102" fillId="55" borderId="171" xfId="986" applyFont="1" applyFill="1" applyBorder="1" applyAlignment="1">
      <alignment horizontal="center" vertical="center" wrapText="1"/>
    </xf>
    <xf numFmtId="0" fontId="102" fillId="55" borderId="45" xfId="986" applyFont="1" applyFill="1" applyBorder="1" applyAlignment="1">
      <alignment horizontal="center" vertical="center" wrapText="1"/>
    </xf>
    <xf numFmtId="0" fontId="102" fillId="55" borderId="90" xfId="986" applyFont="1" applyFill="1" applyBorder="1" applyAlignment="1">
      <alignment horizontal="center" vertical="center" wrapText="1"/>
    </xf>
    <xf numFmtId="0" fontId="86" fillId="53" borderId="189" xfId="986" applyFont="1" applyFill="1" applyBorder="1" applyAlignment="1">
      <alignment vertical="center"/>
    </xf>
    <xf numFmtId="0" fontId="102" fillId="55" borderId="189" xfId="986" applyFont="1" applyFill="1" applyBorder="1" applyAlignment="1">
      <alignment horizontal="center" vertical="center" wrapText="1"/>
    </xf>
    <xf numFmtId="0" fontId="102" fillId="0" borderId="189" xfId="17218" applyFont="1" applyBorder="1" applyAlignment="1">
      <alignment vertical="center" wrapText="1"/>
    </xf>
    <xf numFmtId="0" fontId="79" fillId="0" borderId="189" xfId="17218" applyFont="1" applyBorder="1" applyAlignment="1"/>
    <xf numFmtId="0" fontId="23" fillId="53" borderId="189" xfId="986" applyFont="1" applyFill="1" applyBorder="1" applyAlignment="1">
      <alignment vertical="center" textRotation="90" wrapText="1"/>
    </xf>
    <xf numFmtId="0" fontId="79" fillId="53" borderId="189" xfId="17218" applyFont="1" applyFill="1" applyBorder="1" applyAlignment="1">
      <alignment vertical="center" textRotation="90" wrapText="1"/>
    </xf>
    <xf numFmtId="0" fontId="79" fillId="0" borderId="189" xfId="17218" applyFont="1" applyBorder="1" applyAlignment="1">
      <alignment horizontal="center" vertical="center" textRotation="90" wrapText="1"/>
    </xf>
    <xf numFmtId="0" fontId="86" fillId="71" borderId="189" xfId="986" applyFont="1" applyFill="1" applyBorder="1" applyAlignment="1">
      <alignment horizontal="center" vertical="center"/>
    </xf>
    <xf numFmtId="0" fontId="102" fillId="55" borderId="189" xfId="15743" applyFont="1" applyFill="1" applyBorder="1" applyAlignment="1">
      <alignment horizontal="center" vertical="center" wrapText="1"/>
    </xf>
    <xf numFmtId="0" fontId="79" fillId="0" borderId="189" xfId="17218" applyFont="1" applyBorder="1"/>
    <xf numFmtId="0" fontId="102" fillId="55" borderId="189" xfId="15743" applyFont="1" applyFill="1" applyBorder="1" applyAlignment="1">
      <alignment horizontal="center" vertical="center" textRotation="90" wrapText="1"/>
    </xf>
    <xf numFmtId="0" fontId="86" fillId="71" borderId="189" xfId="15743" applyFont="1" applyFill="1" applyBorder="1" applyAlignment="1">
      <alignment vertical="center"/>
    </xf>
    <xf numFmtId="0" fontId="102" fillId="55" borderId="184" xfId="986" applyFont="1" applyFill="1" applyBorder="1" applyAlignment="1">
      <alignment horizontal="center" vertical="center"/>
    </xf>
    <xf numFmtId="0" fontId="102" fillId="55" borderId="183" xfId="986" applyFont="1" applyFill="1" applyBorder="1" applyAlignment="1">
      <alignment horizontal="center" vertical="center"/>
    </xf>
    <xf numFmtId="0" fontId="102" fillId="55" borderId="187" xfId="986" applyFont="1" applyFill="1" applyBorder="1" applyAlignment="1">
      <alignment horizontal="center" vertical="center"/>
    </xf>
    <xf numFmtId="0" fontId="86" fillId="55" borderId="171" xfId="986" applyFont="1" applyFill="1" applyBorder="1" applyAlignment="1">
      <alignment horizontal="center" vertical="center" textRotation="90" wrapText="1"/>
    </xf>
    <xf numFmtId="0" fontId="86" fillId="55" borderId="192" xfId="986" applyFont="1" applyFill="1" applyBorder="1" applyAlignment="1">
      <alignment horizontal="center" vertical="center" textRotation="90" wrapText="1"/>
    </xf>
    <xf numFmtId="0" fontId="86" fillId="55" borderId="90" xfId="986" applyFont="1" applyFill="1" applyBorder="1" applyAlignment="1">
      <alignment horizontal="center" vertical="center" textRotation="90" wrapText="1"/>
    </xf>
    <xf numFmtId="0" fontId="86" fillId="55" borderId="176" xfId="986" applyFont="1" applyFill="1" applyBorder="1" applyAlignment="1">
      <alignment horizontal="center" vertical="center" textRotation="90" wrapText="1"/>
    </xf>
    <xf numFmtId="0" fontId="86" fillId="55" borderId="173" xfId="986" applyFont="1" applyFill="1" applyBorder="1" applyAlignment="1">
      <alignment horizontal="center" vertical="center" textRotation="90" wrapText="1"/>
    </xf>
    <xf numFmtId="0" fontId="86" fillId="55" borderId="193" xfId="986" applyFont="1" applyFill="1" applyBorder="1" applyAlignment="1">
      <alignment horizontal="center" vertical="center" textRotation="90" wrapText="1"/>
    </xf>
    <xf numFmtId="0" fontId="86" fillId="55" borderId="194" xfId="986" applyFont="1" applyFill="1" applyBorder="1" applyAlignment="1">
      <alignment horizontal="center" vertical="center" textRotation="90" wrapText="1"/>
    </xf>
    <xf numFmtId="0" fontId="86" fillId="55" borderId="96" xfId="986" applyFont="1" applyFill="1" applyBorder="1" applyAlignment="1">
      <alignment horizontal="center" vertical="center" textRotation="90" wrapText="1"/>
    </xf>
    <xf numFmtId="0" fontId="86" fillId="55" borderId="92" xfId="986" applyFont="1" applyFill="1" applyBorder="1" applyAlignment="1">
      <alignment horizontal="center" vertical="center" textRotation="90" wrapText="1"/>
    </xf>
    <xf numFmtId="0" fontId="102" fillId="55" borderId="176" xfId="986" applyFont="1" applyFill="1" applyBorder="1" applyAlignment="1">
      <alignment horizontal="center" vertical="center" wrapText="1"/>
    </xf>
    <xf numFmtId="0" fontId="102" fillId="55" borderId="172" xfId="986" applyFont="1" applyFill="1" applyBorder="1" applyAlignment="1">
      <alignment horizontal="center" vertical="center" wrapText="1"/>
    </xf>
    <xf numFmtId="0" fontId="102" fillId="55" borderId="173" xfId="986" applyFont="1" applyFill="1" applyBorder="1" applyAlignment="1">
      <alignment horizontal="center" vertical="center" wrapText="1"/>
    </xf>
    <xf numFmtId="0" fontId="102" fillId="55" borderId="193" xfId="986" applyFont="1" applyFill="1" applyBorder="1" applyAlignment="1">
      <alignment horizontal="center" vertical="center" wrapText="1"/>
    </xf>
    <xf numFmtId="0" fontId="102" fillId="55" borderId="0" xfId="986" applyFont="1" applyFill="1" applyBorder="1" applyAlignment="1">
      <alignment horizontal="center" vertical="center" wrapText="1"/>
    </xf>
    <xf numFmtId="0" fontId="102" fillId="55" borderId="194" xfId="986" applyFont="1" applyFill="1" applyBorder="1" applyAlignment="1">
      <alignment horizontal="center" vertical="center" wrapText="1"/>
    </xf>
    <xf numFmtId="0" fontId="102" fillId="55" borderId="96" xfId="986" applyFont="1" applyFill="1" applyBorder="1" applyAlignment="1">
      <alignment horizontal="center" vertical="center" wrapText="1"/>
    </xf>
    <xf numFmtId="0" fontId="102" fillId="55" borderId="87" xfId="986" applyFont="1" applyFill="1" applyBorder="1" applyAlignment="1">
      <alignment horizontal="center" vertical="center" wrapText="1"/>
    </xf>
    <xf numFmtId="0" fontId="102" fillId="55" borderId="92" xfId="986" applyFont="1" applyFill="1" applyBorder="1" applyAlignment="1">
      <alignment horizontal="center" vertical="center" wrapText="1"/>
    </xf>
    <xf numFmtId="0" fontId="86" fillId="10" borderId="184" xfId="986" applyFont="1" applyFill="1" applyBorder="1" applyAlignment="1">
      <alignment horizontal="left" vertical="center" wrapText="1"/>
    </xf>
    <xf numFmtId="0" fontId="86" fillId="10" borderId="187" xfId="986" applyFont="1" applyFill="1" applyBorder="1" applyAlignment="1">
      <alignment horizontal="left" vertical="center" wrapText="1"/>
    </xf>
    <xf numFmtId="0" fontId="79" fillId="0" borderId="171" xfId="17218" applyFont="1" applyBorder="1" applyAlignment="1">
      <alignment horizontal="center" vertical="center" textRotation="90" wrapText="1"/>
    </xf>
    <xf numFmtId="0" fontId="79" fillId="0" borderId="192" xfId="17218" applyFont="1" applyBorder="1" applyAlignment="1">
      <alignment horizontal="center" vertical="center" textRotation="90" wrapText="1"/>
    </xf>
    <xf numFmtId="0" fontId="79" fillId="0" borderId="90" xfId="17218" applyFont="1" applyBorder="1" applyAlignment="1">
      <alignment horizontal="center" vertical="center" textRotation="90" wrapText="1"/>
    </xf>
    <xf numFmtId="0" fontId="86" fillId="10" borderId="171" xfId="986" applyFont="1" applyFill="1" applyBorder="1" applyAlignment="1">
      <alignment horizontal="center" vertical="center" wrapText="1"/>
    </xf>
    <xf numFmtId="0" fontId="86" fillId="10" borderId="192" xfId="986" applyFont="1" applyFill="1" applyBorder="1" applyAlignment="1">
      <alignment horizontal="center" vertical="center" wrapText="1"/>
    </xf>
    <xf numFmtId="0" fontId="86" fillId="10" borderId="90" xfId="986" applyFont="1" applyFill="1" applyBorder="1" applyAlignment="1">
      <alignment horizontal="center" vertical="center" wrapText="1"/>
    </xf>
    <xf numFmtId="0" fontId="86" fillId="53" borderId="171" xfId="986" applyFont="1" applyFill="1" applyBorder="1" applyAlignment="1">
      <alignment horizontal="center" vertical="center" wrapText="1"/>
    </xf>
    <xf numFmtId="0" fontId="86" fillId="53" borderId="192" xfId="986" applyFont="1" applyFill="1" applyBorder="1" applyAlignment="1">
      <alignment horizontal="center" vertical="center" wrapText="1"/>
    </xf>
    <xf numFmtId="0" fontId="86" fillId="53" borderId="90" xfId="986" applyFont="1" applyFill="1" applyBorder="1" applyAlignment="1">
      <alignment horizontal="center" vertical="center" wrapText="1"/>
    </xf>
    <xf numFmtId="0" fontId="86" fillId="10" borderId="171" xfId="986" applyFont="1" applyFill="1" applyBorder="1" applyAlignment="1">
      <alignment horizontal="center" vertical="center"/>
    </xf>
    <xf numFmtId="0" fontId="86" fillId="10" borderId="192" xfId="986" applyFont="1" applyFill="1" applyBorder="1" applyAlignment="1">
      <alignment horizontal="center" vertical="center"/>
    </xf>
    <xf numFmtId="0" fontId="86" fillId="10" borderId="90" xfId="986" applyFont="1" applyFill="1" applyBorder="1" applyAlignment="1">
      <alignment horizontal="center" vertical="center"/>
    </xf>
    <xf numFmtId="0" fontId="79" fillId="53" borderId="184" xfId="17218" applyFont="1" applyFill="1" applyBorder="1" applyAlignment="1">
      <alignment horizontal="center" vertical="center"/>
    </xf>
    <xf numFmtId="0" fontId="79" fillId="53" borderId="183" xfId="17218" applyFont="1" applyFill="1" applyBorder="1" applyAlignment="1">
      <alignment horizontal="center" vertical="center"/>
    </xf>
    <xf numFmtId="0" fontId="79" fillId="53" borderId="187" xfId="17218" applyFont="1" applyFill="1" applyBorder="1" applyAlignment="1">
      <alignment horizontal="center" vertical="center"/>
    </xf>
    <xf numFmtId="0" fontId="102" fillId="53" borderId="171" xfId="17218" applyFont="1" applyFill="1" applyBorder="1" applyAlignment="1">
      <alignment horizontal="center" vertical="center"/>
    </xf>
    <xf numFmtId="0" fontId="102" fillId="53" borderId="192" xfId="17218" applyFont="1" applyFill="1" applyBorder="1" applyAlignment="1">
      <alignment horizontal="center" vertical="center"/>
    </xf>
    <xf numFmtId="0" fontId="102" fillId="53" borderId="90" xfId="17218" applyFont="1" applyFill="1" applyBorder="1" applyAlignment="1">
      <alignment horizontal="center" vertical="center"/>
    </xf>
    <xf numFmtId="0" fontId="102" fillId="0" borderId="171" xfId="17218" applyFont="1" applyBorder="1" applyAlignment="1">
      <alignment horizontal="center" vertical="center" textRotation="90" wrapText="1"/>
    </xf>
    <xf numFmtId="0" fontId="102" fillId="0" borderId="192" xfId="17218" applyFont="1" applyBorder="1" applyAlignment="1">
      <alignment horizontal="center" vertical="center" textRotation="90" wrapText="1"/>
    </xf>
    <xf numFmtId="0" fontId="102" fillId="0" borderId="90" xfId="17218" applyFont="1" applyBorder="1" applyAlignment="1">
      <alignment horizontal="center" vertical="center" textRotation="90" wrapText="1"/>
    </xf>
    <xf numFmtId="0" fontId="102" fillId="10" borderId="171" xfId="986" applyFont="1" applyFill="1" applyBorder="1" applyAlignment="1">
      <alignment horizontal="center" vertical="center" wrapText="1"/>
    </xf>
    <xf numFmtId="0" fontId="102" fillId="10" borderId="192" xfId="986" applyFont="1" applyFill="1" applyBorder="1" applyAlignment="1">
      <alignment horizontal="center" vertical="center" wrapText="1"/>
    </xf>
    <xf numFmtId="0" fontId="102" fillId="10" borderId="90" xfId="986" applyFont="1" applyFill="1" applyBorder="1" applyAlignment="1">
      <alignment horizontal="center" vertical="center" wrapText="1"/>
    </xf>
    <xf numFmtId="0" fontId="86" fillId="0" borderId="171" xfId="986" applyFont="1" applyBorder="1" applyAlignment="1">
      <alignment horizontal="center" vertical="center" textRotation="90"/>
    </xf>
    <xf numFmtId="0" fontId="86" fillId="0" borderId="192" xfId="986" applyFont="1" applyBorder="1" applyAlignment="1">
      <alignment horizontal="center" vertical="center" textRotation="90"/>
    </xf>
    <xf numFmtId="0" fontId="86" fillId="0" borderId="90" xfId="986" applyFont="1" applyBorder="1" applyAlignment="1">
      <alignment horizontal="center" vertical="center" textRotation="90"/>
    </xf>
    <xf numFmtId="0" fontId="102" fillId="71" borderId="171" xfId="986" applyFont="1" applyFill="1" applyBorder="1" applyAlignment="1">
      <alignment horizontal="center" vertical="center" wrapText="1"/>
    </xf>
    <xf numFmtId="0" fontId="102" fillId="71" borderId="192" xfId="986" applyFont="1" applyFill="1" applyBorder="1" applyAlignment="1">
      <alignment horizontal="center" vertical="center" wrapText="1"/>
    </xf>
    <xf numFmtId="0" fontId="102" fillId="71" borderId="90" xfId="986" applyFont="1" applyFill="1" applyBorder="1" applyAlignment="1">
      <alignment horizontal="center" vertical="center" wrapText="1"/>
    </xf>
    <xf numFmtId="0" fontId="86" fillId="71" borderId="171" xfId="986" applyFont="1" applyFill="1" applyBorder="1" applyAlignment="1">
      <alignment horizontal="center" vertical="center"/>
    </xf>
    <xf numFmtId="0" fontId="86" fillId="71" borderId="192" xfId="986" applyFont="1" applyFill="1" applyBorder="1" applyAlignment="1">
      <alignment horizontal="center" vertical="center"/>
    </xf>
    <xf numFmtId="0" fontId="86" fillId="71" borderId="90" xfId="986" applyFont="1" applyFill="1" applyBorder="1" applyAlignment="1">
      <alignment horizontal="center" vertical="center"/>
    </xf>
    <xf numFmtId="0" fontId="86" fillId="53" borderId="171" xfId="986" applyFont="1" applyFill="1" applyBorder="1" applyAlignment="1">
      <alignment horizontal="center" vertical="center"/>
    </xf>
    <xf numFmtId="0" fontId="86" fillId="53" borderId="192" xfId="986" applyFont="1" applyFill="1" applyBorder="1" applyAlignment="1">
      <alignment horizontal="center" vertical="center"/>
    </xf>
    <xf numFmtId="0" fontId="86" fillId="53" borderId="90" xfId="986" applyFont="1" applyFill="1" applyBorder="1" applyAlignment="1">
      <alignment horizontal="center" vertical="center"/>
    </xf>
    <xf numFmtId="0" fontId="86" fillId="71" borderId="184" xfId="986" applyFont="1" applyFill="1" applyBorder="1" applyAlignment="1">
      <alignment horizontal="left" vertical="center" wrapText="1"/>
    </xf>
    <xf numFmtId="0" fontId="86" fillId="71" borderId="187" xfId="986" applyFont="1" applyFill="1" applyBorder="1" applyAlignment="1">
      <alignment horizontal="left" vertical="center" wrapText="1"/>
    </xf>
    <xf numFmtId="0" fontId="86" fillId="53" borderId="184" xfId="986" applyFont="1" applyFill="1" applyBorder="1" applyAlignment="1">
      <alignment vertical="center"/>
    </xf>
    <xf numFmtId="0" fontId="86" fillId="53" borderId="183" xfId="986" applyFont="1" applyFill="1" applyBorder="1" applyAlignment="1">
      <alignment vertical="center"/>
    </xf>
    <xf numFmtId="0" fontId="86" fillId="53" borderId="187" xfId="986" applyFont="1" applyFill="1" applyBorder="1" applyAlignment="1">
      <alignment vertical="center"/>
    </xf>
    <xf numFmtId="0" fontId="86" fillId="0" borderId="171" xfId="15743" applyFont="1" applyFill="1" applyBorder="1" applyAlignment="1">
      <alignment horizontal="center" vertical="center" textRotation="90" wrapText="1"/>
    </xf>
    <xf numFmtId="0" fontId="86" fillId="0" borderId="192" xfId="15743" applyFont="1" applyFill="1" applyBorder="1" applyAlignment="1">
      <alignment horizontal="center" vertical="center" textRotation="90" wrapText="1"/>
    </xf>
    <xf numFmtId="0" fontId="86" fillId="0" borderId="90" xfId="15743" applyFont="1" applyFill="1" applyBorder="1" applyAlignment="1">
      <alignment horizontal="center" vertical="center" textRotation="90" wrapText="1"/>
    </xf>
    <xf numFmtId="0" fontId="86" fillId="10" borderId="171" xfId="15743" applyFont="1" applyFill="1" applyBorder="1" applyAlignment="1">
      <alignment vertical="center" wrapText="1"/>
    </xf>
    <xf numFmtId="0" fontId="86" fillId="10" borderId="192" xfId="15743" applyFont="1" applyFill="1" applyBorder="1" applyAlignment="1">
      <alignment vertical="center" wrapText="1"/>
    </xf>
    <xf numFmtId="0" fontId="86" fillId="10" borderId="90" xfId="15743" applyFont="1" applyFill="1" applyBorder="1" applyAlignment="1">
      <alignment vertical="center" wrapText="1"/>
    </xf>
    <xf numFmtId="0" fontId="86" fillId="10" borderId="171" xfId="15743" applyFont="1" applyFill="1" applyBorder="1" applyAlignment="1">
      <alignment horizontal="center" vertical="center" textRotation="90" wrapText="1"/>
    </xf>
    <xf numFmtId="0" fontId="86" fillId="10" borderId="90" xfId="15743" applyFont="1" applyFill="1" applyBorder="1" applyAlignment="1">
      <alignment horizontal="center" vertical="center" textRotation="90" wrapText="1"/>
    </xf>
    <xf numFmtId="0" fontId="86" fillId="53" borderId="184" xfId="15743" applyFont="1" applyFill="1" applyBorder="1" applyAlignment="1">
      <alignment vertical="center"/>
    </xf>
    <xf numFmtId="0" fontId="86" fillId="53" borderId="183" xfId="15743" applyFont="1" applyFill="1" applyBorder="1" applyAlignment="1">
      <alignment vertical="center"/>
    </xf>
    <xf numFmtId="0" fontId="86" fillId="53" borderId="187" xfId="15743" applyFont="1" applyFill="1" applyBorder="1" applyAlignment="1">
      <alignment vertical="center"/>
    </xf>
    <xf numFmtId="0" fontId="102" fillId="55" borderId="184" xfId="986" applyFont="1" applyFill="1" applyBorder="1" applyAlignment="1">
      <alignment horizontal="center" vertical="center" wrapText="1"/>
    </xf>
    <xf numFmtId="0" fontId="102" fillId="55" borderId="183" xfId="986" applyFont="1" applyFill="1" applyBorder="1" applyAlignment="1">
      <alignment horizontal="center" vertical="center" wrapText="1"/>
    </xf>
    <xf numFmtId="0" fontId="102" fillId="55" borderId="187" xfId="986" applyFont="1" applyFill="1" applyBorder="1" applyAlignment="1">
      <alignment horizontal="center" vertical="center" wrapText="1"/>
    </xf>
    <xf numFmtId="0" fontId="23" fillId="53" borderId="171" xfId="986" applyFont="1" applyFill="1" applyBorder="1" applyAlignment="1">
      <alignment vertical="center" textRotation="90" wrapText="1"/>
    </xf>
    <xf numFmtId="0" fontId="23" fillId="53" borderId="90" xfId="986" applyFont="1" applyFill="1" applyBorder="1" applyAlignment="1">
      <alignment vertical="center" textRotation="90" wrapText="1"/>
    </xf>
    <xf numFmtId="0" fontId="86" fillId="53" borderId="171" xfId="986" applyFont="1" applyFill="1" applyBorder="1" applyAlignment="1">
      <alignment horizontal="center" vertical="center" textRotation="90" wrapText="1"/>
    </xf>
    <xf numFmtId="0" fontId="86" fillId="53" borderId="90" xfId="986" applyFont="1" applyFill="1" applyBorder="1" applyAlignment="1">
      <alignment horizontal="center" vertical="center" textRotation="90" wrapText="1"/>
    </xf>
    <xf numFmtId="0" fontId="102" fillId="55" borderId="184" xfId="15743" applyFont="1" applyFill="1" applyBorder="1" applyAlignment="1">
      <alignment horizontal="center" vertical="center" wrapText="1"/>
    </xf>
    <xf numFmtId="0" fontId="102" fillId="55" borderId="183" xfId="15743" applyFont="1" applyFill="1" applyBorder="1" applyAlignment="1">
      <alignment horizontal="center" vertical="center" wrapText="1"/>
    </xf>
    <xf numFmtId="0" fontId="102" fillId="55" borderId="187" xfId="15743" applyFont="1" applyFill="1" applyBorder="1" applyAlignment="1">
      <alignment horizontal="center" vertical="center" wrapText="1"/>
    </xf>
    <xf numFmtId="0" fontId="102" fillId="55" borderId="171" xfId="15743" applyFont="1" applyFill="1" applyBorder="1" applyAlignment="1">
      <alignment horizontal="center" vertical="center" textRotation="90" wrapText="1"/>
    </xf>
    <xf numFmtId="0" fontId="102" fillId="55" borderId="90" xfId="15743" applyFont="1" applyFill="1" applyBorder="1" applyAlignment="1">
      <alignment horizontal="center" vertical="center" textRotation="90" wrapText="1"/>
    </xf>
    <xf numFmtId="0" fontId="18" fillId="53" borderId="184" xfId="15743" applyFont="1" applyFill="1" applyBorder="1" applyAlignment="1">
      <alignment vertical="center"/>
    </xf>
    <xf numFmtId="0" fontId="18" fillId="53" borderId="183" xfId="15743" applyFont="1" applyFill="1" applyBorder="1" applyAlignment="1">
      <alignment vertical="center"/>
    </xf>
    <xf numFmtId="0" fontId="18" fillId="53" borderId="187" xfId="15743" applyFont="1" applyFill="1" applyBorder="1" applyAlignment="1">
      <alignment vertical="center"/>
    </xf>
    <xf numFmtId="0" fontId="86" fillId="0" borderId="171" xfId="15743" applyFont="1" applyBorder="1" applyAlignment="1">
      <alignment horizontal="center" vertical="center" textRotation="90"/>
    </xf>
    <xf numFmtId="0" fontId="86" fillId="0" borderId="192" xfId="15743" applyFont="1" applyBorder="1" applyAlignment="1">
      <alignment horizontal="center" vertical="center" textRotation="90"/>
    </xf>
    <xf numFmtId="0" fontId="86" fillId="0" borderId="90" xfId="15743" applyFont="1" applyBorder="1" applyAlignment="1">
      <alignment horizontal="center" vertical="center" textRotation="90"/>
    </xf>
    <xf numFmtId="0" fontId="102" fillId="71" borderId="171" xfId="15743" applyFont="1" applyFill="1" applyBorder="1" applyAlignment="1">
      <alignment horizontal="center" vertical="center" wrapText="1"/>
    </xf>
    <xf numFmtId="0" fontId="102" fillId="71" borderId="192" xfId="15743" applyFont="1" applyFill="1" applyBorder="1" applyAlignment="1">
      <alignment horizontal="center" vertical="center" wrapText="1"/>
    </xf>
    <xf numFmtId="0" fontId="102" fillId="71" borderId="90" xfId="15743" applyFont="1" applyFill="1" applyBorder="1" applyAlignment="1">
      <alignment horizontal="center" vertical="center" wrapText="1"/>
    </xf>
    <xf numFmtId="0" fontId="86" fillId="71" borderId="171" xfId="15743" applyFont="1" applyFill="1" applyBorder="1" applyAlignment="1">
      <alignment horizontal="center" vertical="center"/>
    </xf>
    <xf numFmtId="0" fontId="86" fillId="71" borderId="192" xfId="15743" applyFont="1" applyFill="1" applyBorder="1" applyAlignment="1">
      <alignment horizontal="center" vertical="center"/>
    </xf>
    <xf numFmtId="0" fontId="86" fillId="71" borderId="90" xfId="15743" applyFont="1" applyFill="1" applyBorder="1" applyAlignment="1">
      <alignment horizontal="center" vertical="center"/>
    </xf>
    <xf numFmtId="0" fontId="86" fillId="53" borderId="171" xfId="15743" applyFont="1" applyFill="1" applyBorder="1" applyAlignment="1">
      <alignment horizontal="center" vertical="center"/>
    </xf>
    <xf numFmtId="0" fontId="86" fillId="53" borderId="192" xfId="15743" applyFont="1" applyFill="1" applyBorder="1" applyAlignment="1">
      <alignment horizontal="center" vertical="center"/>
    </xf>
    <xf numFmtId="0" fontId="86" fillId="53" borderId="90" xfId="15743" applyFont="1" applyFill="1" applyBorder="1" applyAlignment="1">
      <alignment horizontal="center" vertical="center"/>
    </xf>
    <xf numFmtId="0" fontId="23" fillId="53" borderId="184" xfId="15743" applyFont="1" applyFill="1" applyBorder="1" applyAlignment="1">
      <alignment vertical="center"/>
    </xf>
    <xf numFmtId="0" fontId="23" fillId="53" borderId="183" xfId="15743" applyFont="1" applyFill="1" applyBorder="1" applyAlignment="1">
      <alignment vertical="center"/>
    </xf>
    <xf numFmtId="0" fontId="23" fillId="53" borderId="187" xfId="15743" applyFont="1" applyFill="1" applyBorder="1" applyAlignment="1">
      <alignment vertical="center"/>
    </xf>
    <xf numFmtId="0" fontId="86" fillId="3" borderId="189" xfId="986" applyFont="1" applyFill="1" applyBorder="1" applyAlignment="1">
      <alignment horizontal="left" vertical="center" wrapText="1"/>
    </xf>
    <xf numFmtId="0" fontId="23" fillId="53" borderId="189" xfId="986" applyFont="1" applyFill="1" applyBorder="1" applyAlignment="1">
      <alignment vertical="center"/>
    </xf>
    <xf numFmtId="0" fontId="102" fillId="70" borderId="189" xfId="986" applyFont="1" applyFill="1" applyBorder="1" applyAlignment="1">
      <alignment horizontal="center" vertical="center" textRotation="90" wrapText="1"/>
    </xf>
    <xf numFmtId="0" fontId="79" fillId="0" borderId="189" xfId="17218" applyFont="1" applyBorder="1" applyAlignment="1">
      <alignment textRotation="90"/>
    </xf>
    <xf numFmtId="0" fontId="86" fillId="3" borderId="189" xfId="15743" applyFont="1" applyFill="1" applyBorder="1" applyAlignment="1">
      <alignment vertical="center" wrapText="1"/>
    </xf>
    <xf numFmtId="0" fontId="79" fillId="3" borderId="189" xfId="17218" applyFont="1" applyFill="1" applyBorder="1" applyAlignment="1">
      <alignment vertical="center" wrapText="1"/>
    </xf>
    <xf numFmtId="0" fontId="86" fillId="3" borderId="189" xfId="15743" applyFont="1" applyFill="1" applyBorder="1" applyAlignment="1">
      <alignment horizontal="center" vertical="center" textRotation="90" wrapText="1"/>
    </xf>
    <xf numFmtId="0" fontId="79" fillId="3" borderId="189" xfId="17218" applyFont="1" applyFill="1" applyBorder="1" applyAlignment="1">
      <alignment horizontal="center" vertical="center" textRotation="90" wrapText="1"/>
    </xf>
    <xf numFmtId="0" fontId="86" fillId="0" borderId="45" xfId="15743" applyFont="1" applyFill="1" applyBorder="1" applyAlignment="1">
      <alignment horizontal="center" vertical="center" textRotation="90" wrapText="1"/>
    </xf>
    <xf numFmtId="0" fontId="79"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6" fillId="53" borderId="189" xfId="986" applyFont="1" applyFill="1" applyBorder="1" applyAlignment="1">
      <alignment horizontal="left" vertical="center" wrapText="1"/>
    </xf>
    <xf numFmtId="0" fontId="79" fillId="0" borderId="189" xfId="17218" applyFont="1" applyBorder="1" applyAlignment="1">
      <alignment horizontal="left" vertical="center"/>
    </xf>
    <xf numFmtId="0" fontId="79" fillId="55" borderId="189" xfId="986" applyFont="1" applyFill="1" applyBorder="1" applyAlignment="1">
      <alignment horizontal="center" vertical="center" wrapText="1"/>
    </xf>
    <xf numFmtId="0" fontId="79" fillId="55" borderId="189" xfId="986" applyFont="1" applyFill="1" applyBorder="1" applyAlignment="1">
      <alignment horizontal="center" vertical="center" textRotation="90" wrapText="1"/>
    </xf>
    <xf numFmtId="0" fontId="86" fillId="0" borderId="189" xfId="15743" applyFont="1" applyBorder="1" applyAlignment="1">
      <alignment vertical="center"/>
    </xf>
    <xf numFmtId="177" fontId="86" fillId="53" borderId="189" xfId="15743" applyNumberFormat="1" applyFont="1" applyFill="1" applyBorder="1" applyAlignment="1">
      <alignment horizontal="center" vertical="center" wrapText="1"/>
    </xf>
    <xf numFmtId="0" fontId="82" fillId="0" borderId="189" xfId="17218" applyFont="1" applyBorder="1" applyAlignment="1"/>
    <xf numFmtId="0" fontId="102" fillId="55" borderId="189" xfId="3191" applyFont="1" applyFill="1" applyBorder="1" applyAlignment="1">
      <alignment horizontal="center" vertical="center" wrapText="1"/>
    </xf>
    <xf numFmtId="0" fontId="102" fillId="55" borderId="189" xfId="3191" applyFont="1" applyFill="1" applyBorder="1" applyAlignment="1">
      <alignment horizontal="center" vertical="center" readingOrder="1"/>
    </xf>
    <xf numFmtId="0" fontId="102" fillId="0" borderId="189" xfId="17218" applyFont="1" applyBorder="1" applyAlignment="1">
      <alignment horizontal="center"/>
    </xf>
    <xf numFmtId="0" fontId="79" fillId="53" borderId="189" xfId="15737" applyFont="1" applyFill="1" applyBorder="1" applyAlignment="1" applyProtection="1">
      <alignment horizontal="center" vertical="center" wrapText="1"/>
      <protection locked="0"/>
    </xf>
    <xf numFmtId="0" fontId="335" fillId="0" borderId="189" xfId="42017" applyFont="1" applyBorder="1" applyAlignment="1" applyProtection="1">
      <alignment vertical="center"/>
      <protection locked="0"/>
    </xf>
    <xf numFmtId="0" fontId="82" fillId="53" borderId="189" xfId="15737" applyFont="1" applyFill="1" applyBorder="1" applyAlignment="1" applyProtection="1">
      <alignment horizontal="center" vertical="center" wrapText="1"/>
      <protection locked="0"/>
    </xf>
    <xf numFmtId="0" fontId="82" fillId="53" borderId="176" xfId="15737" applyFont="1" applyFill="1" applyBorder="1" applyAlignment="1" applyProtection="1">
      <alignment horizontal="center" vertical="center" wrapText="1"/>
      <protection locked="0"/>
    </xf>
    <xf numFmtId="0" fontId="82" fillId="53" borderId="173" xfId="15737" applyFont="1" applyFill="1" applyBorder="1" applyAlignment="1" applyProtection="1">
      <alignment horizontal="center" vertical="center" wrapText="1"/>
      <protection locked="0"/>
    </xf>
    <xf numFmtId="0" fontId="82" fillId="53" borderId="96" xfId="15737" applyFont="1" applyFill="1" applyBorder="1" applyAlignment="1" applyProtection="1">
      <alignment horizontal="center" vertical="center" wrapText="1"/>
      <protection locked="0"/>
    </xf>
    <xf numFmtId="0" fontId="82" fillId="53" borderId="92" xfId="15737" applyFont="1" applyFill="1" applyBorder="1" applyAlignment="1" applyProtection="1">
      <alignment horizontal="center" vertical="center" wrapText="1"/>
      <protection locked="0"/>
    </xf>
    <xf numFmtId="0" fontId="82" fillId="53" borderId="193" xfId="15737" applyFont="1" applyFill="1" applyBorder="1" applyAlignment="1" applyProtection="1">
      <alignment horizontal="center" vertical="center" wrapText="1"/>
      <protection locked="0"/>
    </xf>
    <xf numFmtId="0" fontId="82" fillId="53" borderId="194" xfId="15737" applyFont="1" applyFill="1" applyBorder="1" applyAlignment="1" applyProtection="1">
      <alignment horizontal="center" vertical="center" wrapText="1"/>
      <protection locked="0"/>
    </xf>
    <xf numFmtId="0" fontId="279" fillId="0" borderId="184" xfId="18522" applyFont="1" applyBorder="1" applyAlignment="1" applyProtection="1">
      <alignment horizontal="center" vertical="top" wrapText="1"/>
    </xf>
    <xf numFmtId="0" fontId="279" fillId="0" borderId="183" xfId="18522" applyFont="1" applyBorder="1" applyAlignment="1" applyProtection="1">
      <alignment horizontal="center" vertical="top" wrapText="1"/>
    </xf>
    <xf numFmtId="0" fontId="279" fillId="0" borderId="187" xfId="18522" applyFont="1" applyBorder="1" applyAlignment="1" applyProtection="1">
      <alignment horizontal="center" vertical="top" wrapText="1"/>
    </xf>
    <xf numFmtId="0" fontId="279" fillId="0" borderId="189" xfId="18522" applyFont="1" applyBorder="1" applyAlignment="1" applyProtection="1">
      <alignment horizontal="center" vertical="top" wrapText="1"/>
    </xf>
    <xf numFmtId="0" fontId="279" fillId="0" borderId="184" xfId="18522" applyFont="1" applyFill="1" applyBorder="1" applyAlignment="1" applyProtection="1">
      <alignment horizontal="center"/>
    </xf>
    <xf numFmtId="0" fontId="279" fillId="0" borderId="187" xfId="18522" applyFont="1" applyFill="1" applyBorder="1" applyAlignment="1" applyProtection="1">
      <alignment horizontal="center"/>
    </xf>
    <xf numFmtId="0" fontId="279" fillId="0" borderId="184" xfId="18522" applyFont="1" applyBorder="1" applyAlignment="1" applyProtection="1">
      <alignment horizontal="center" vertical="top"/>
    </xf>
    <xf numFmtId="0" fontId="279" fillId="0" borderId="183" xfId="18522" applyFont="1" applyBorder="1" applyAlignment="1" applyProtection="1">
      <alignment horizontal="center" vertical="top"/>
    </xf>
    <xf numFmtId="0" fontId="279" fillId="0" borderId="187" xfId="18522" applyFont="1" applyBorder="1" applyAlignment="1" applyProtection="1">
      <alignment horizontal="center" vertical="top"/>
    </xf>
    <xf numFmtId="0" fontId="279" fillId="0" borderId="189" xfId="18522" applyFont="1" applyBorder="1" applyAlignment="1" applyProtection="1">
      <alignment horizontal="center" vertical="top"/>
    </xf>
    <xf numFmtId="0" fontId="279" fillId="0" borderId="184" xfId="18522" applyFont="1" applyBorder="1" applyAlignment="1" applyProtection="1">
      <alignment horizontal="center"/>
    </xf>
    <xf numFmtId="0" fontId="279" fillId="0" borderId="187" xfId="18522" applyFont="1" applyBorder="1" applyAlignment="1" applyProtection="1">
      <alignment horizontal="center"/>
    </xf>
    <xf numFmtId="0" fontId="279" fillId="0" borderId="183" xfId="18522" applyFont="1" applyBorder="1" applyAlignment="1" applyProtection="1">
      <alignment horizontal="center"/>
    </xf>
    <xf numFmtId="0" fontId="279" fillId="0" borderId="171" xfId="18522" applyFont="1" applyFill="1" applyBorder="1" applyAlignment="1" applyProtection="1">
      <alignment horizontal="center" vertical="center"/>
    </xf>
    <xf numFmtId="0" fontId="335" fillId="0" borderId="90" xfId="18522" applyFont="1" applyBorder="1" applyAlignment="1" applyProtection="1">
      <alignment horizontal="center" vertical="center"/>
    </xf>
    <xf numFmtId="0" fontId="279" fillId="0" borderId="184" xfId="42017" applyFont="1" applyBorder="1" applyAlignment="1" applyProtection="1">
      <alignment horizontal="center" vertical="top" wrapText="1"/>
    </xf>
    <xf numFmtId="0" fontId="279" fillId="0" borderId="183" xfId="42017" applyFont="1" applyBorder="1" applyAlignment="1" applyProtection="1">
      <alignment horizontal="center" vertical="top" wrapText="1"/>
    </xf>
    <xf numFmtId="0" fontId="279" fillId="0" borderId="187" xfId="42017" applyFont="1" applyBorder="1" applyAlignment="1" applyProtection="1">
      <alignment horizontal="center" vertical="top" wrapText="1"/>
    </xf>
    <xf numFmtId="0" fontId="279" fillId="0" borderId="184" xfId="42017" applyFont="1" applyBorder="1" applyAlignment="1" applyProtection="1">
      <alignment horizontal="center" vertical="top"/>
    </xf>
    <xf numFmtId="0" fontId="279" fillId="0" borderId="183" xfId="42017" applyFont="1" applyBorder="1" applyAlignment="1" applyProtection="1">
      <alignment horizontal="center" vertical="top"/>
    </xf>
    <xf numFmtId="0" fontId="279" fillId="0" borderId="187" xfId="42017" applyFont="1" applyBorder="1" applyAlignment="1" applyProtection="1">
      <alignment horizontal="center" vertical="top"/>
    </xf>
    <xf numFmtId="0" fontId="279" fillId="0" borderId="189" xfId="42017" applyFont="1" applyBorder="1" applyAlignment="1" applyProtection="1">
      <alignment horizontal="center" vertical="top"/>
    </xf>
    <xf numFmtId="0" fontId="279" fillId="0" borderId="189" xfId="42017" applyFont="1" applyBorder="1" applyAlignment="1" applyProtection="1">
      <alignment horizontal="center" vertical="top" wrapText="1"/>
    </xf>
    <xf numFmtId="0" fontId="279" fillId="0" borderId="184" xfId="42017" applyFont="1" applyFill="1" applyBorder="1" applyAlignment="1" applyProtection="1">
      <alignment horizontal="center"/>
    </xf>
    <xf numFmtId="0" fontId="279" fillId="0" borderId="187" xfId="42017" applyFont="1" applyFill="1" applyBorder="1" applyAlignment="1" applyProtection="1">
      <alignment horizontal="center"/>
    </xf>
    <xf numFmtId="0" fontId="279" fillId="0" borderId="184" xfId="42017" applyFont="1" applyBorder="1" applyAlignment="1" applyProtection="1">
      <alignment horizontal="center"/>
    </xf>
    <xf numFmtId="0" fontId="279" fillId="0" borderId="187" xfId="42017" applyFont="1" applyBorder="1" applyAlignment="1" applyProtection="1">
      <alignment horizontal="center"/>
    </xf>
    <xf numFmtId="0" fontId="279" fillId="0" borderId="183" xfId="42017" applyFont="1" applyBorder="1" applyAlignment="1" applyProtection="1">
      <alignment horizontal="center"/>
    </xf>
    <xf numFmtId="0" fontId="279" fillId="0" borderId="171" xfId="42017" applyFont="1" applyFill="1" applyBorder="1" applyAlignment="1" applyProtection="1">
      <alignment horizontal="center" vertical="center"/>
    </xf>
    <xf numFmtId="0" fontId="335" fillId="0" borderId="90" xfId="42017" applyFont="1" applyBorder="1" applyAlignment="1" applyProtection="1">
      <alignment horizontal="center" vertical="center"/>
    </xf>
    <xf numFmtId="0" fontId="102" fillId="0" borderId="184"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3" xfId="15699" applyFont="1" applyFill="1" applyBorder="1" applyAlignment="1" applyProtection="1">
      <alignment horizontal="center" vertical="center" wrapText="1"/>
    </xf>
    <xf numFmtId="0" fontId="125" fillId="0" borderId="184" xfId="17227" applyFont="1" applyBorder="1" applyAlignment="1">
      <alignment horizontal="center" vertical="center" wrapText="1"/>
    </xf>
    <xf numFmtId="0" fontId="125" fillId="0" borderId="183" xfId="17227" applyFont="1" applyBorder="1" applyAlignment="1">
      <alignment horizontal="center" vertical="center" wrapText="1"/>
    </xf>
    <xf numFmtId="0" fontId="125" fillId="0" borderId="187" xfId="17227" applyFont="1" applyBorder="1" applyAlignment="1">
      <alignment horizontal="center" vertical="center" wrapText="1"/>
    </xf>
    <xf numFmtId="0" fontId="102" fillId="0" borderId="188" xfId="15699" applyFont="1" applyBorder="1" applyAlignment="1" applyProtection="1">
      <alignment horizontal="left" vertical="top"/>
    </xf>
    <xf numFmtId="0" fontId="102" fillId="0" borderId="188" xfId="15699" applyFont="1" applyBorder="1" applyAlignment="1" applyProtection="1">
      <alignment horizontal="left" vertical="top" wrapText="1"/>
    </xf>
    <xf numFmtId="49" fontId="102" fillId="0" borderId="189" xfId="15701" applyNumberFormat="1" applyFont="1" applyBorder="1" applyAlignment="1" applyProtection="1">
      <alignment horizontal="center" vertical="center"/>
      <protection hidden="1"/>
    </xf>
    <xf numFmtId="0" fontId="82" fillId="0" borderId="189" xfId="17227" applyFont="1" applyBorder="1" applyAlignment="1">
      <alignment horizontal="center" vertical="center"/>
    </xf>
    <xf numFmtId="0" fontId="82" fillId="0" borderId="189" xfId="17227" applyFont="1" applyBorder="1" applyAlignment="1">
      <alignment vertical="center"/>
    </xf>
    <xf numFmtId="0" fontId="102" fillId="0" borderId="189" xfId="15701" applyFont="1" applyBorder="1" applyAlignment="1" applyProtection="1">
      <alignment horizontal="center" vertical="center"/>
      <protection hidden="1"/>
    </xf>
    <xf numFmtId="0" fontId="102" fillId="0" borderId="0" xfId="15701" applyFont="1" applyFill="1" applyBorder="1" applyAlignment="1" applyProtection="1">
      <alignment horizontal="center" vertical="center"/>
      <protection hidden="1"/>
    </xf>
    <xf numFmtId="49" fontId="102" fillId="0" borderId="0" xfId="15701" applyNumberFormat="1" applyFont="1" applyFill="1" applyBorder="1" applyAlignment="1" applyProtection="1">
      <alignment horizontal="center" vertical="center"/>
      <protection hidden="1"/>
    </xf>
    <xf numFmtId="17" fontId="102" fillId="0" borderId="188" xfId="15701" applyNumberFormat="1" applyFont="1" applyFill="1" applyBorder="1" applyAlignment="1" applyProtection="1">
      <alignment horizontal="center" vertical="center" wrapText="1"/>
      <protection hidden="1"/>
    </xf>
    <xf numFmtId="0" fontId="79" fillId="0" borderId="171" xfId="3191" applyFont="1" applyBorder="1" applyAlignment="1">
      <alignment horizontal="left" vertical="center" wrapText="1"/>
    </xf>
    <xf numFmtId="0" fontId="79" fillId="0" borderId="90" xfId="3191" applyFont="1" applyBorder="1" applyAlignment="1">
      <alignment horizontal="left" vertical="center" wrapText="1"/>
    </xf>
    <xf numFmtId="0" fontId="86" fillId="0" borderId="189" xfId="41984" applyFont="1" applyBorder="1" applyAlignment="1">
      <alignment horizontal="center" vertical="center"/>
    </xf>
    <xf numFmtId="0" fontId="86" fillId="0" borderId="171" xfId="41984" applyFont="1" applyBorder="1" applyAlignment="1">
      <alignment horizontal="center" vertical="center" wrapText="1"/>
    </xf>
    <xf numFmtId="0" fontId="86" fillId="0" borderId="90" xfId="41984" applyFont="1" applyBorder="1" applyAlignment="1">
      <alignment horizontal="center" vertical="center" wrapText="1"/>
    </xf>
    <xf numFmtId="0" fontId="86" fillId="0" borderId="187" xfId="41894" applyFont="1" applyBorder="1" applyAlignment="1">
      <alignment horizontal="center"/>
    </xf>
    <xf numFmtId="0" fontId="86" fillId="0" borderId="189" xfId="41894" applyFont="1" applyBorder="1" applyAlignment="1">
      <alignment horizontal="center"/>
    </xf>
    <xf numFmtId="0" fontId="86" fillId="0" borderId="0" xfId="41895" applyFont="1" applyBorder="1" applyAlignment="1">
      <alignment horizontal="left" wrapText="1"/>
    </xf>
    <xf numFmtId="0" fontId="86" fillId="0" borderId="87" xfId="41895" applyFont="1" applyBorder="1" applyAlignment="1">
      <alignment horizontal="left" wrapText="1"/>
    </xf>
    <xf numFmtId="0" fontId="86" fillId="0" borderId="184" xfId="41894" applyFont="1" applyBorder="1" applyAlignment="1">
      <alignment horizontal="center"/>
    </xf>
    <xf numFmtId="0" fontId="86" fillId="0" borderId="199" xfId="41894" applyFont="1" applyBorder="1" applyAlignment="1">
      <alignment horizontal="center"/>
    </xf>
    <xf numFmtId="0" fontId="86" fillId="0" borderId="200" xfId="41894" applyFont="1" applyBorder="1" applyAlignment="1">
      <alignment horizontal="center"/>
    </xf>
    <xf numFmtId="0" fontId="86" fillId="0" borderId="201" xfId="41894" applyFont="1" applyBorder="1" applyAlignment="1">
      <alignment horizontal="center"/>
    </xf>
    <xf numFmtId="0" fontId="102" fillId="0" borderId="171" xfId="17227" applyFont="1" applyBorder="1" applyAlignment="1">
      <alignment horizontal="left" vertical="center" wrapText="1"/>
    </xf>
    <xf numFmtId="0" fontId="102" fillId="0" borderId="90" xfId="17227" applyFont="1" applyBorder="1" applyAlignment="1">
      <alignment horizontal="left" vertical="center" wrapText="1"/>
    </xf>
    <xf numFmtId="0" fontId="397" fillId="0" borderId="191" xfId="0" applyFont="1" applyFill="1" applyBorder="1" applyAlignment="1">
      <alignment horizontal="left" vertical="center"/>
    </xf>
    <xf numFmtId="0" fontId="397" fillId="0" borderId="97" xfId="0" applyFont="1" applyFill="1" applyBorder="1" applyAlignment="1">
      <alignment horizontal="left" vertical="center"/>
    </xf>
    <xf numFmtId="171" fontId="83" fillId="134" borderId="0" xfId="0" applyNumberFormat="1" applyFont="1" applyFill="1" applyAlignment="1">
      <alignment vertical="center"/>
    </xf>
    <xf numFmtId="0" fontId="0" fillId="0" borderId="0" xfId="0" applyAlignment="1">
      <alignment vertical="center"/>
    </xf>
    <xf numFmtId="171" fontId="83" fillId="134" borderId="0" xfId="0" applyNumberFormat="1" applyFont="1" applyFill="1" applyAlignment="1"/>
    <xf numFmtId="0" fontId="0" fillId="0" borderId="0" xfId="0" applyAlignment="1"/>
    <xf numFmtId="0" fontId="83" fillId="134" borderId="0" xfId="0" applyNumberFormat="1" applyFont="1" applyFill="1" applyAlignment="1">
      <alignment horizontal="left"/>
    </xf>
    <xf numFmtId="0" fontId="0" fillId="0" borderId="0" xfId="0" applyNumberFormat="1" applyAlignment="1">
      <alignment horizontal="left"/>
    </xf>
    <xf numFmtId="0" fontId="127" fillId="0" borderId="11" xfId="0" applyFont="1" applyFill="1" applyBorder="1" applyAlignment="1">
      <alignment horizontal="center" vertical="center"/>
    </xf>
    <xf numFmtId="0" fontId="127" fillId="0" borderId="14" xfId="0" applyFont="1" applyFill="1" applyBorder="1" applyAlignment="1">
      <alignment horizontal="center" vertical="center"/>
    </xf>
    <xf numFmtId="0" fontId="397" fillId="0" borderId="47" xfId="0" applyFont="1" applyFill="1" applyBorder="1" applyAlignment="1">
      <alignment horizontal="center" vertical="center"/>
    </xf>
    <xf numFmtId="0" fontId="397" fillId="0" borderId="109" xfId="0" applyFont="1" applyFill="1" applyBorder="1" applyAlignment="1">
      <alignment horizontal="center" vertical="center"/>
    </xf>
    <xf numFmtId="0" fontId="397" fillId="0" borderId="198" xfId="0" applyFont="1" applyFill="1" applyBorder="1" applyAlignment="1">
      <alignment horizontal="center" vertical="center"/>
    </xf>
    <xf numFmtId="0" fontId="127" fillId="0" borderId="98" xfId="0" applyFont="1" applyFill="1" applyBorder="1" applyAlignment="1">
      <alignment horizontal="center" vertical="center"/>
    </xf>
    <xf numFmtId="0" fontId="127" fillId="0" borderId="158" xfId="0" applyFont="1" applyFill="1" applyBorder="1" applyAlignment="1">
      <alignment horizontal="center" vertical="center"/>
    </xf>
    <xf numFmtId="0" fontId="127" fillId="0" borderId="90" xfId="0" applyFont="1" applyFill="1" applyBorder="1" applyAlignment="1">
      <alignment horizontal="left" vertical="center"/>
    </xf>
    <xf numFmtId="0" fontId="127" fillId="0" borderId="189" xfId="0" applyFont="1" applyFill="1" applyBorder="1" applyAlignment="1">
      <alignment horizontal="left" vertical="center"/>
    </xf>
    <xf numFmtId="0" fontId="127" fillId="0" borderId="158" xfId="0" applyFont="1" applyFill="1" applyBorder="1" applyAlignment="1">
      <alignment horizontal="center" vertical="center" wrapText="1"/>
    </xf>
    <xf numFmtId="0" fontId="397" fillId="0" borderId="195" xfId="0" applyFont="1" applyFill="1" applyBorder="1" applyAlignment="1">
      <alignment horizontal="center" vertical="center"/>
    </xf>
    <xf numFmtId="0" fontId="397" fillId="0" borderId="42" xfId="0" applyFont="1" applyFill="1" applyBorder="1" applyAlignment="1">
      <alignment horizontal="center" vertical="center"/>
    </xf>
    <xf numFmtId="0" fontId="397" fillId="0" borderId="196" xfId="0" applyFont="1" applyFill="1" applyBorder="1" applyAlignment="1">
      <alignment horizontal="center" vertical="center"/>
    </xf>
    <xf numFmtId="0" fontId="397" fillId="0" borderId="70" xfId="0" applyFont="1" applyFill="1" applyBorder="1" applyAlignment="1">
      <alignment horizontal="center" vertical="center"/>
    </xf>
    <xf numFmtId="0" fontId="397" fillId="0" borderId="47" xfId="0" applyFont="1" applyFill="1" applyBorder="1" applyAlignment="1">
      <alignment horizontal="center" vertical="center" wrapText="1"/>
    </xf>
    <xf numFmtId="0" fontId="397" fillId="0" borderId="8" xfId="0" applyFont="1" applyFill="1" applyBorder="1" applyAlignment="1">
      <alignment horizontal="center" vertical="center" wrapText="1"/>
    </xf>
    <xf numFmtId="212" fontId="397" fillId="0" borderId="109" xfId="0" applyNumberFormat="1" applyFont="1" applyFill="1" applyBorder="1" applyAlignment="1">
      <alignment horizontal="center" vertical="center" wrapText="1"/>
    </xf>
    <xf numFmtId="212" fontId="397" fillId="0" borderId="155" xfId="0" applyNumberFormat="1" applyFont="1" applyFill="1" applyBorder="1" applyAlignment="1">
      <alignment horizontal="center" vertical="center" wrapText="1"/>
    </xf>
    <xf numFmtId="212" fontId="397" fillId="0" borderId="110" xfId="0" applyNumberFormat="1" applyFont="1" applyFill="1" applyBorder="1" applyAlignment="1">
      <alignment horizontal="center" vertical="center" wrapText="1"/>
    </xf>
    <xf numFmtId="212" fontId="397" fillId="0" borderId="167" xfId="0" applyNumberFormat="1" applyFont="1" applyFill="1" applyBorder="1" applyAlignment="1">
      <alignment horizontal="center" vertical="center" wrapText="1"/>
    </xf>
    <xf numFmtId="0" fontId="127" fillId="0" borderId="189" xfId="0" applyFont="1" applyFill="1" applyBorder="1" applyAlignment="1">
      <alignment horizontal="left" vertical="center" wrapText="1"/>
    </xf>
    <xf numFmtId="0" fontId="397" fillId="0" borderId="109" xfId="0" applyFont="1" applyFill="1" applyBorder="1" applyAlignment="1">
      <alignment horizontal="center" vertical="center" wrapText="1"/>
    </xf>
    <xf numFmtId="0" fontId="397" fillId="0" borderId="155" xfId="0" applyFont="1" applyFill="1" applyBorder="1" applyAlignment="1">
      <alignment horizontal="center" vertical="center" wrapText="1"/>
    </xf>
    <xf numFmtId="0" fontId="397" fillId="0" borderId="110" xfId="0" applyFont="1" applyFill="1" applyBorder="1" applyAlignment="1">
      <alignment horizontal="center" vertical="center" wrapText="1"/>
    </xf>
    <xf numFmtId="0" fontId="397" fillId="0" borderId="167" xfId="0" applyFont="1" applyFill="1" applyBorder="1" applyAlignment="1">
      <alignment horizontal="center" vertical="center" wrapText="1"/>
    </xf>
    <xf numFmtId="0" fontId="397" fillId="0" borderId="37" xfId="0" applyFont="1" applyFill="1" applyBorder="1" applyAlignment="1">
      <alignment horizontal="center" vertical="center"/>
    </xf>
    <xf numFmtId="0" fontId="397" fillId="0" borderId="41" xfId="0" applyFont="1" applyFill="1" applyBorder="1" applyAlignment="1">
      <alignment horizontal="center" vertical="center"/>
    </xf>
    <xf numFmtId="0" fontId="127" fillId="0" borderId="161" xfId="0" applyFont="1" applyFill="1" applyBorder="1" applyAlignment="1">
      <alignment horizontal="center" vertical="center" wrapText="1"/>
    </xf>
    <xf numFmtId="0" fontId="127" fillId="0" borderId="171" xfId="0" applyFont="1" applyFill="1" applyBorder="1" applyAlignment="1">
      <alignment horizontal="left" vertical="center" wrapText="1"/>
    </xf>
    <xf numFmtId="0" fontId="79" fillId="0" borderId="184" xfId="3191" applyFont="1" applyFill="1" applyBorder="1" applyAlignment="1">
      <alignment horizontal="center" vertical="center" wrapText="1"/>
    </xf>
    <xf numFmtId="0" fontId="79" fillId="0" borderId="169" xfId="3191" applyFont="1" applyFill="1" applyBorder="1" applyAlignment="1">
      <alignment horizontal="center" vertical="center" wrapText="1"/>
    </xf>
    <xf numFmtId="0" fontId="102" fillId="0" borderId="189" xfId="3191" applyFont="1" applyBorder="1" applyAlignment="1">
      <alignment horizontal="left" vertical="center" wrapText="1"/>
    </xf>
    <xf numFmtId="0" fontId="102" fillId="0" borderId="189" xfId="3191" applyFont="1" applyBorder="1" applyAlignment="1">
      <alignment horizontal="left" vertical="top" wrapText="1"/>
    </xf>
    <xf numFmtId="0" fontId="343" fillId="0" borderId="189" xfId="3191" applyFont="1" applyBorder="1" applyAlignment="1">
      <alignment horizontal="left" vertical="top" wrapText="1"/>
    </xf>
    <xf numFmtId="0" fontId="79" fillId="0" borderId="189" xfId="3191" applyNumberFormat="1" applyFont="1" applyFill="1" applyBorder="1" applyAlignment="1">
      <alignment horizontal="left" vertical="top" wrapText="1"/>
    </xf>
    <xf numFmtId="0" fontId="86" fillId="0" borderId="189" xfId="42014" applyFont="1" applyBorder="1" applyAlignment="1">
      <alignment horizontal="right" vertical="center" wrapText="1"/>
    </xf>
    <xf numFmtId="0" fontId="86" fillId="0" borderId="189" xfId="42014" applyFont="1" applyBorder="1" applyAlignment="1">
      <alignment horizontal="center" vertical="center" wrapText="1"/>
    </xf>
    <xf numFmtId="0" fontId="86" fillId="0" borderId="189" xfId="42014" applyFont="1" applyBorder="1" applyAlignment="1">
      <alignment horizontal="center" vertical="center"/>
    </xf>
    <xf numFmtId="0" fontId="86" fillId="0" borderId="189" xfId="42014" applyFont="1" applyBorder="1" applyAlignment="1">
      <alignment horizontal="right"/>
    </xf>
    <xf numFmtId="0" fontId="11" fillId="0" borderId="189" xfId="42014" applyFont="1" applyBorder="1" applyAlignment="1">
      <alignment horizontal="right" vertical="center" wrapText="1"/>
    </xf>
    <xf numFmtId="0" fontId="102" fillId="0" borderId="189" xfId="7" applyFont="1" applyBorder="1" applyAlignment="1">
      <alignment horizontal="center" vertical="center" wrapText="1"/>
    </xf>
    <xf numFmtId="0" fontId="102" fillId="0" borderId="189" xfId="7" applyFont="1" applyBorder="1" applyAlignment="1">
      <alignment horizontal="center" vertical="top" wrapText="1"/>
    </xf>
    <xf numFmtId="0" fontId="102" fillId="0" borderId="189" xfId="7" applyFont="1" applyFill="1" applyBorder="1" applyAlignment="1">
      <alignment horizontal="left" vertical="top" wrapText="1"/>
    </xf>
    <xf numFmtId="0" fontId="102" fillId="0" borderId="189" xfId="7" applyFont="1" applyBorder="1" applyAlignment="1">
      <alignment horizontal="left" vertical="top" wrapText="1"/>
    </xf>
    <xf numFmtId="0" fontId="86" fillId="0" borderId="189" xfId="3191" applyFont="1" applyBorder="1" applyAlignment="1">
      <alignment horizontal="left"/>
    </xf>
    <xf numFmtId="0" fontId="102" fillId="0" borderId="189" xfId="7" applyFont="1" applyBorder="1" applyAlignment="1">
      <alignment horizontal="left" vertical="center" wrapText="1"/>
    </xf>
    <xf numFmtId="0" fontId="20" fillId="0" borderId="152" xfId="41898" applyFont="1" applyFill="1" applyBorder="1" applyAlignment="1">
      <alignment horizontal="center" vertical="top" wrapText="1"/>
    </xf>
    <xf numFmtId="0" fontId="31" fillId="0" borderId="152" xfId="41898" applyFont="1" applyFill="1" applyBorder="1" applyAlignment="1">
      <alignment horizontal="center" vertical="top" wrapText="1"/>
    </xf>
    <xf numFmtId="0" fontId="86" fillId="0" borderId="171" xfId="41898" applyFont="1" applyFill="1" applyBorder="1" applyAlignment="1">
      <alignment horizontal="center" vertical="center" textRotation="90" wrapText="1"/>
    </xf>
    <xf numFmtId="0" fontId="86" fillId="0" borderId="45" xfId="41898" applyFont="1" applyFill="1" applyBorder="1" applyAlignment="1">
      <alignment horizontal="center" vertical="center" textRotation="90" wrapText="1"/>
    </xf>
    <xf numFmtId="0" fontId="86" fillId="0" borderId="90" xfId="41898" applyFont="1" applyFill="1" applyBorder="1" applyAlignment="1">
      <alignment horizontal="center" vertical="center" textRotation="90" wrapText="1"/>
    </xf>
    <xf numFmtId="0" fontId="79" fillId="0" borderId="184" xfId="41901" applyFont="1" applyBorder="1" applyAlignment="1" applyProtection="1">
      <alignment horizontal="left" wrapText="1"/>
      <protection hidden="1"/>
    </xf>
    <xf numFmtId="0" fontId="79" fillId="0" borderId="183" xfId="41901" applyFont="1" applyBorder="1" applyAlignment="1" applyProtection="1">
      <alignment horizontal="left" wrapText="1"/>
      <protection hidden="1"/>
    </xf>
    <xf numFmtId="0" fontId="79" fillId="0" borderId="187" xfId="41901" applyFont="1" applyBorder="1" applyAlignment="1" applyProtection="1">
      <alignment horizontal="left" wrapText="1"/>
      <protection hidden="1"/>
    </xf>
    <xf numFmtId="0" fontId="298" fillId="0" borderId="171" xfId="41901" applyFont="1" applyFill="1" applyBorder="1" applyAlignment="1" applyProtection="1">
      <alignment horizontal="center" wrapText="1"/>
      <protection hidden="1"/>
    </xf>
    <xf numFmtId="0" fontId="298" fillId="0" borderId="90" xfId="41901" applyFont="1" applyFill="1" applyBorder="1" applyAlignment="1" applyProtection="1">
      <alignment horizontal="center" wrapText="1"/>
      <protection hidden="1"/>
    </xf>
    <xf numFmtId="0" fontId="79" fillId="0" borderId="143" xfId="41902" applyFont="1" applyBorder="1" applyAlignment="1">
      <alignment vertical="center" wrapText="1"/>
    </xf>
    <xf numFmtId="0" fontId="79" fillId="0" borderId="145" xfId="41901" applyFont="1" applyBorder="1" applyAlignment="1">
      <alignment vertical="center" wrapText="1"/>
    </xf>
    <xf numFmtId="0" fontId="79" fillId="0" borderId="144" xfId="41901" applyFont="1" applyBorder="1" applyAlignment="1">
      <alignment vertical="center" wrapText="1"/>
    </xf>
    <xf numFmtId="0" fontId="102" fillId="31" borderId="0" xfId="41901" applyFont="1" applyFill="1" applyBorder="1" applyAlignment="1" applyProtection="1">
      <alignment horizontal="center" vertical="center" wrapText="1"/>
      <protection hidden="1"/>
    </xf>
    <xf numFmtId="0" fontId="79" fillId="0" borderId="0" xfId="41901" applyFont="1" applyAlignment="1">
      <alignment wrapText="1"/>
    </xf>
    <xf numFmtId="0" fontId="102" fillId="31" borderId="87" xfId="41901" applyFont="1" applyFill="1" applyBorder="1" applyAlignment="1" applyProtection="1">
      <alignment horizontal="center" vertical="center" wrapText="1"/>
      <protection hidden="1"/>
    </xf>
    <xf numFmtId="0" fontId="102" fillId="76" borderId="143" xfId="41901" applyFont="1" applyFill="1" applyBorder="1" applyAlignment="1" applyProtection="1">
      <alignment horizontal="center" vertical="center" wrapText="1"/>
    </xf>
    <xf numFmtId="0" fontId="102" fillId="76" borderId="145" xfId="41901" applyFont="1" applyFill="1" applyBorder="1" applyAlignment="1" applyProtection="1">
      <alignment horizontal="center" vertical="center" wrapText="1"/>
    </xf>
    <xf numFmtId="0" fontId="102" fillId="76" borderId="144" xfId="41901" applyFont="1" applyFill="1" applyBorder="1" applyAlignment="1" applyProtection="1">
      <alignment horizontal="center" vertical="center" wrapText="1"/>
    </xf>
    <xf numFmtId="0" fontId="79" fillId="5" borderId="184" xfId="41901" applyFont="1" applyFill="1" applyBorder="1" applyAlignment="1" applyProtection="1">
      <protection locked="0"/>
    </xf>
    <xf numFmtId="0" fontId="79" fillId="5" borderId="183" xfId="41901" applyFont="1" applyFill="1" applyBorder="1" applyAlignment="1" applyProtection="1">
      <protection locked="0"/>
    </xf>
    <xf numFmtId="0" fontId="79" fillId="5" borderId="187" xfId="41901" applyFont="1" applyFill="1" applyBorder="1" applyAlignment="1" applyProtection="1">
      <protection locked="0"/>
    </xf>
    <xf numFmtId="22" fontId="79" fillId="5" borderId="184" xfId="41901" applyNumberFormat="1" applyFont="1" applyFill="1" applyBorder="1" applyAlignment="1" applyProtection="1">
      <alignment horizontal="left" wrapText="1"/>
      <protection locked="0"/>
    </xf>
    <xf numFmtId="22" fontId="79" fillId="5" borderId="183" xfId="41901" applyNumberFormat="1" applyFont="1" applyFill="1" applyBorder="1" applyAlignment="1" applyProtection="1">
      <alignment horizontal="left" wrapText="1"/>
      <protection locked="0"/>
    </xf>
    <xf numFmtId="22" fontId="79" fillId="5" borderId="187" xfId="41901" applyNumberFormat="1" applyFont="1" applyFill="1" applyBorder="1" applyAlignment="1" applyProtection="1">
      <alignment horizontal="left" wrapText="1"/>
      <protection locked="0"/>
    </xf>
    <xf numFmtId="0" fontId="79" fillId="5" borderId="143" xfId="41901" applyFont="1" applyFill="1" applyBorder="1" applyAlignment="1" applyProtection="1">
      <protection locked="0"/>
    </xf>
    <xf numFmtId="0" fontId="79" fillId="5" borderId="145" xfId="41901" applyFont="1" applyFill="1" applyBorder="1" applyAlignment="1" applyProtection="1">
      <protection locked="0"/>
    </xf>
    <xf numFmtId="0" fontId="79" fillId="5" borderId="144" xfId="41901" applyFont="1" applyFill="1" applyBorder="1" applyAlignment="1" applyProtection="1">
      <protection locked="0"/>
    </xf>
  </cellXfs>
  <cellStyles count="42065">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 2 3" xfId="42041"/>
    <cellStyle name="% 100" xfId="17269"/>
    <cellStyle name="% 101" xfId="17270"/>
    <cellStyle name="% 102" xfId="17271"/>
    <cellStyle name="% 103" xfId="17272"/>
    <cellStyle name="% 104" xfId="17273"/>
    <cellStyle name="% 105" xfId="17274"/>
    <cellStyle name="% 106" xfId="17275"/>
    <cellStyle name="% 107" xfId="17276"/>
    <cellStyle name="% 108" xfId="17277"/>
    <cellStyle name="% 109" xfId="17278"/>
    <cellStyle name="% 11" xfId="344"/>
    <cellStyle name="% 110" xfId="17279"/>
    <cellStyle name="% 111" xfId="17280"/>
    <cellStyle name="% 112" xfId="17281"/>
    <cellStyle name="% 113" xfId="17282"/>
    <cellStyle name="% 114" xfId="42042"/>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3"/>
    <cellStyle name="% 2 2 4" xfId="15536"/>
    <cellStyle name="% 2 2 4 2" xfId="15739"/>
    <cellStyle name="% 2 2 4 3" xfId="41930"/>
    <cellStyle name="% 2 2 4 4" xfId="42011"/>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48" xfId="4204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4"/>
    <cellStyle name="% 3 11" xfId="17285"/>
    <cellStyle name="% 3 12" xfId="17286"/>
    <cellStyle name="% 3 13" xfId="17287"/>
    <cellStyle name="% 3 14" xfId="17288"/>
    <cellStyle name="% 3 15" xfId="17289"/>
    <cellStyle name="% 3 16" xfId="17290"/>
    <cellStyle name="% 3 17" xfId="17291"/>
    <cellStyle name="% 3 18" xfId="17292"/>
    <cellStyle name="% 3 19" xfId="17293"/>
    <cellStyle name="% 3 2" xfId="411"/>
    <cellStyle name="% 3 2 10" xfId="17294"/>
    <cellStyle name="% 3 2 11" xfId="17295"/>
    <cellStyle name="% 3 2 12" xfId="17296"/>
    <cellStyle name="% 3 2 13" xfId="17297"/>
    <cellStyle name="% 3 2 14" xfId="17298"/>
    <cellStyle name="% 3 2 15" xfId="17299"/>
    <cellStyle name="% 3 2 16" xfId="17300"/>
    <cellStyle name="% 3 2 17" xfId="17301"/>
    <cellStyle name="% 3 2 18" xfId="17302"/>
    <cellStyle name="% 3 2 19" xfId="17303"/>
    <cellStyle name="% 3 2 2" xfId="17304"/>
    <cellStyle name="% 3 2 2 10" xfId="17305"/>
    <cellStyle name="% 3 2 2 11" xfId="17306"/>
    <cellStyle name="% 3 2 2 12" xfId="17307"/>
    <cellStyle name="% 3 2 2 13" xfId="17308"/>
    <cellStyle name="% 3 2 2 14" xfId="17309"/>
    <cellStyle name="% 3 2 2 15" xfId="17310"/>
    <cellStyle name="% 3 2 2 16" xfId="17311"/>
    <cellStyle name="% 3 2 2 17" xfId="17312"/>
    <cellStyle name="% 3 2 2 2" xfId="17313"/>
    <cellStyle name="% 3 2 2 3" xfId="17314"/>
    <cellStyle name="% 3 2 2 4" xfId="17315"/>
    <cellStyle name="% 3 2 2 5" xfId="17316"/>
    <cellStyle name="% 3 2 2 6" xfId="17317"/>
    <cellStyle name="% 3 2 2 7" xfId="17318"/>
    <cellStyle name="% 3 2 2 8" xfId="17319"/>
    <cellStyle name="% 3 2 2 9" xfId="17320"/>
    <cellStyle name="% 3 2 20" xfId="17321"/>
    <cellStyle name="% 3 2 21" xfId="17322"/>
    <cellStyle name="% 3 2 22" xfId="17323"/>
    <cellStyle name="% 3 2 23" xfId="17324"/>
    <cellStyle name="% 3 2 24" xfId="17325"/>
    <cellStyle name="% 3 2 25" xfId="17326"/>
    <cellStyle name="% 3 2 26" xfId="17327"/>
    <cellStyle name="% 3 2 27" xfId="17328"/>
    <cellStyle name="% 3 2 28" xfId="17329"/>
    <cellStyle name="% 3 2 29" xfId="17330"/>
    <cellStyle name="% 3 2 3" xfId="17331"/>
    <cellStyle name="% 3 2 30" xfId="17332"/>
    <cellStyle name="% 3 2 31" xfId="17333"/>
    <cellStyle name="% 3 2 32" xfId="17334"/>
    <cellStyle name="% 3 2 33" xfId="17335"/>
    <cellStyle name="% 3 2 34" xfId="17336"/>
    <cellStyle name="% 3 2 35" xfId="17337"/>
    <cellStyle name="% 3 2 36" xfId="17338"/>
    <cellStyle name="% 3 2 37" xfId="17339"/>
    <cellStyle name="% 3 2 38" xfId="17340"/>
    <cellStyle name="% 3 2 39" xfId="17341"/>
    <cellStyle name="% 3 2 4" xfId="17342"/>
    <cellStyle name="% 3 2 40" xfId="17343"/>
    <cellStyle name="% 3 2 41" xfId="17344"/>
    <cellStyle name="% 3 2 42" xfId="17345"/>
    <cellStyle name="% 3 2 43" xfId="17346"/>
    <cellStyle name="% 3 2 44" xfId="17347"/>
    <cellStyle name="% 3 2 45" xfId="17348"/>
    <cellStyle name="% 3 2 46" xfId="17349"/>
    <cellStyle name="% 3 2 47" xfId="17350"/>
    <cellStyle name="% 3 2 48" xfId="17351"/>
    <cellStyle name="% 3 2 49" xfId="17352"/>
    <cellStyle name="% 3 2 5" xfId="17353"/>
    <cellStyle name="% 3 2 50" xfId="17354"/>
    <cellStyle name="% 3 2 51" xfId="17355"/>
    <cellStyle name="% 3 2 52" xfId="17356"/>
    <cellStyle name="% 3 2 53" xfId="17357"/>
    <cellStyle name="% 3 2 54" xfId="17358"/>
    <cellStyle name="% 3 2 55" xfId="17359"/>
    <cellStyle name="% 3 2 56" xfId="17360"/>
    <cellStyle name="% 3 2 57" xfId="17361"/>
    <cellStyle name="% 3 2 58" xfId="17362"/>
    <cellStyle name="% 3 2 59" xfId="17363"/>
    <cellStyle name="% 3 2 6" xfId="17364"/>
    <cellStyle name="% 3 2 60" xfId="17365"/>
    <cellStyle name="% 3 2 61" xfId="17366"/>
    <cellStyle name="% 3 2 62" xfId="17367"/>
    <cellStyle name="% 3 2 63" xfId="17368"/>
    <cellStyle name="% 3 2 64" xfId="17369"/>
    <cellStyle name="% 3 2 65" xfId="17370"/>
    <cellStyle name="% 3 2 66" xfId="17371"/>
    <cellStyle name="% 3 2 67" xfId="17372"/>
    <cellStyle name="% 3 2 68" xfId="17373"/>
    <cellStyle name="% 3 2 69" xfId="17374"/>
    <cellStyle name="% 3 2 7" xfId="17375"/>
    <cellStyle name="% 3 2 70" xfId="17376"/>
    <cellStyle name="% 3 2 71" xfId="17377"/>
    <cellStyle name="% 3 2 72" xfId="17378"/>
    <cellStyle name="% 3 2 73" xfId="17379"/>
    <cellStyle name="% 3 2 74" xfId="17380"/>
    <cellStyle name="% 3 2 75" xfId="17381"/>
    <cellStyle name="% 3 2 76" xfId="17382"/>
    <cellStyle name="% 3 2 77" xfId="17383"/>
    <cellStyle name="% 3 2 78" xfId="17384"/>
    <cellStyle name="% 3 2 8" xfId="17385"/>
    <cellStyle name="% 3 2 9" xfId="17386"/>
    <cellStyle name="% 3 20" xfId="17387"/>
    <cellStyle name="% 3 21" xfId="17388"/>
    <cellStyle name="% 3 22" xfId="17389"/>
    <cellStyle name="% 3 23" xfId="17390"/>
    <cellStyle name="% 3 24" xfId="17391"/>
    <cellStyle name="% 3 25" xfId="17392"/>
    <cellStyle name="% 3 26" xfId="17393"/>
    <cellStyle name="% 3 27" xfId="17394"/>
    <cellStyle name="% 3 28" xfId="17395"/>
    <cellStyle name="% 3 29" xfId="17396"/>
    <cellStyle name="% 3 3" xfId="16036"/>
    <cellStyle name="% 3 3 10" xfId="17397"/>
    <cellStyle name="% 3 3 11" xfId="17398"/>
    <cellStyle name="% 3 3 12" xfId="17399"/>
    <cellStyle name="% 3 3 13" xfId="17400"/>
    <cellStyle name="% 3 3 14" xfId="17401"/>
    <cellStyle name="% 3 3 15" xfId="17402"/>
    <cellStyle name="% 3 3 16" xfId="17403"/>
    <cellStyle name="% 3 3 17" xfId="17404"/>
    <cellStyle name="% 3 3 2" xfId="17405"/>
    <cellStyle name="% 3 3 3" xfId="17406"/>
    <cellStyle name="% 3 3 4" xfId="17407"/>
    <cellStyle name="% 3 3 5" xfId="17408"/>
    <cellStyle name="% 3 3 6" xfId="17409"/>
    <cellStyle name="% 3 3 7" xfId="17410"/>
    <cellStyle name="% 3 3 8" xfId="17411"/>
    <cellStyle name="% 3 3 9" xfId="17412"/>
    <cellStyle name="% 3 30" xfId="17413"/>
    <cellStyle name="% 3 31" xfId="17414"/>
    <cellStyle name="% 3 32" xfId="17415"/>
    <cellStyle name="% 3 33" xfId="17416"/>
    <cellStyle name="% 3 34" xfId="17417"/>
    <cellStyle name="% 3 35" xfId="17418"/>
    <cellStyle name="% 3 36" xfId="17419"/>
    <cellStyle name="% 3 37" xfId="17420"/>
    <cellStyle name="% 3 38" xfId="17421"/>
    <cellStyle name="% 3 39" xfId="17422"/>
    <cellStyle name="% 3 4" xfId="16037"/>
    <cellStyle name="% 3 4 10" xfId="17423"/>
    <cellStyle name="% 3 4 11" xfId="17424"/>
    <cellStyle name="% 3 4 12" xfId="17425"/>
    <cellStyle name="% 3 4 13" xfId="17426"/>
    <cellStyle name="% 3 4 14" xfId="17427"/>
    <cellStyle name="% 3 4 15" xfId="17428"/>
    <cellStyle name="% 3 4 16" xfId="17429"/>
    <cellStyle name="% 3 4 17" xfId="17430"/>
    <cellStyle name="% 3 4 18" xfId="42044"/>
    <cellStyle name="% 3 4 2" xfId="17431"/>
    <cellStyle name="% 3 4 3" xfId="17432"/>
    <cellStyle name="% 3 4 4" xfId="17433"/>
    <cellStyle name="% 3 4 5" xfId="17434"/>
    <cellStyle name="% 3 4 6" xfId="17435"/>
    <cellStyle name="% 3 4 7" xfId="17436"/>
    <cellStyle name="% 3 4 8" xfId="17437"/>
    <cellStyle name="% 3 4 9" xfId="17438"/>
    <cellStyle name="% 3 40" xfId="17439"/>
    <cellStyle name="% 3 41" xfId="17440"/>
    <cellStyle name="% 3 42" xfId="17441"/>
    <cellStyle name="% 3 43" xfId="17442"/>
    <cellStyle name="% 3 44" xfId="17443"/>
    <cellStyle name="% 3 45" xfId="17444"/>
    <cellStyle name="% 3 46" xfId="17445"/>
    <cellStyle name="% 3 47" xfId="17446"/>
    <cellStyle name="% 3 48" xfId="17447"/>
    <cellStyle name="% 3 49" xfId="17448"/>
    <cellStyle name="% 3 5" xfId="16038"/>
    <cellStyle name="% 3 50" xfId="17449"/>
    <cellStyle name="% 3 51" xfId="17450"/>
    <cellStyle name="% 3 52" xfId="17451"/>
    <cellStyle name="% 3 53" xfId="17452"/>
    <cellStyle name="% 3 54" xfId="17453"/>
    <cellStyle name="% 3 55" xfId="17454"/>
    <cellStyle name="% 3 56" xfId="17455"/>
    <cellStyle name="% 3 57" xfId="17456"/>
    <cellStyle name="% 3 58" xfId="17457"/>
    <cellStyle name="% 3 59" xfId="17458"/>
    <cellStyle name="% 3 6" xfId="16039"/>
    <cellStyle name="% 3 60" xfId="17459"/>
    <cellStyle name="% 3 61" xfId="17460"/>
    <cellStyle name="% 3 62" xfId="17461"/>
    <cellStyle name="% 3 63" xfId="17462"/>
    <cellStyle name="% 3 64" xfId="17463"/>
    <cellStyle name="% 3 65" xfId="17464"/>
    <cellStyle name="% 3 66" xfId="17465"/>
    <cellStyle name="% 3 67" xfId="17466"/>
    <cellStyle name="% 3 68" xfId="17467"/>
    <cellStyle name="% 3 69" xfId="17468"/>
    <cellStyle name="% 3 7" xfId="16040"/>
    <cellStyle name="% 3 70" xfId="17469"/>
    <cellStyle name="% 3 71" xfId="17470"/>
    <cellStyle name="% 3 72" xfId="17471"/>
    <cellStyle name="% 3 73" xfId="17472"/>
    <cellStyle name="% 3 74" xfId="17473"/>
    <cellStyle name="% 3 75" xfId="17474"/>
    <cellStyle name="% 3 76" xfId="17475"/>
    <cellStyle name="% 3 77" xfId="17476"/>
    <cellStyle name="% 3 78" xfId="17477"/>
    <cellStyle name="% 3 79" xfId="42045"/>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78"/>
    <cellStyle name="% 55" xfId="17479"/>
    <cellStyle name="% 56" xfId="17480"/>
    <cellStyle name="% 57" xfId="17481"/>
    <cellStyle name="% 58" xfId="17482"/>
    <cellStyle name="% 59" xfId="17483"/>
    <cellStyle name="% 6" xfId="437"/>
    <cellStyle name="% 60" xfId="17484"/>
    <cellStyle name="% 61" xfId="17485"/>
    <cellStyle name="% 62" xfId="17486"/>
    <cellStyle name="% 63" xfId="17487"/>
    <cellStyle name="% 64" xfId="17488"/>
    <cellStyle name="% 65" xfId="17489"/>
    <cellStyle name="% 66" xfId="17490"/>
    <cellStyle name="% 67" xfId="17491"/>
    <cellStyle name="% 68" xfId="17492"/>
    <cellStyle name="% 69" xfId="17493"/>
    <cellStyle name="% 7" xfId="438"/>
    <cellStyle name="% 70" xfId="17494"/>
    <cellStyle name="% 71" xfId="17495"/>
    <cellStyle name="% 72" xfId="17496"/>
    <cellStyle name="% 73" xfId="17497"/>
    <cellStyle name="% 74" xfId="17498"/>
    <cellStyle name="% 75" xfId="17499"/>
    <cellStyle name="% 76" xfId="17500"/>
    <cellStyle name="% 77" xfId="17501"/>
    <cellStyle name="% 78" xfId="17502"/>
    <cellStyle name="% 79" xfId="17503"/>
    <cellStyle name="% 8" xfId="439"/>
    <cellStyle name="% 80" xfId="17504"/>
    <cellStyle name="% 81" xfId="17505"/>
    <cellStyle name="% 82" xfId="17506"/>
    <cellStyle name="% 83" xfId="17507"/>
    <cellStyle name="% 84" xfId="17508"/>
    <cellStyle name="% 85" xfId="17509"/>
    <cellStyle name="% 86" xfId="17510"/>
    <cellStyle name="% 87" xfId="17511"/>
    <cellStyle name="% 88" xfId="17512"/>
    <cellStyle name="% 89" xfId="17513"/>
    <cellStyle name="% 9" xfId="440"/>
    <cellStyle name="% 90" xfId="17514"/>
    <cellStyle name="% 91" xfId="17515"/>
    <cellStyle name="% 92" xfId="17516"/>
    <cellStyle name="% 93" xfId="17517"/>
    <cellStyle name="% 94" xfId="17518"/>
    <cellStyle name="% 95" xfId="17519"/>
    <cellStyle name="% 96" xfId="17520"/>
    <cellStyle name="% 97" xfId="17521"/>
    <cellStyle name="% 98" xfId="17522"/>
    <cellStyle name="% 99" xfId="17523"/>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 Activity Indicators 4" xfId="42046"/>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4"/>
    <cellStyle name="%_5.9 Asset data " xfId="17525"/>
    <cellStyle name="%_Book1" xfId="2316"/>
    <cellStyle name="%_BP10+ GTO Capex Split CN" xfId="17526"/>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7"/>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09 3" xfId="42047"/>
    <cellStyle name="%_NGG Opex PCRRP Tables 31 Mar 2010 final" xfId="475"/>
    <cellStyle name="%_NGG TPCR4 MG Workings" xfId="17528"/>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Rec" xfId="42048"/>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ection 5" xfId="42049"/>
    <cellStyle name="%_Section 5 2" xfId="42050"/>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 2" xfId="42051"/>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29"/>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0"/>
    <cellStyle name="_BP10+post TIC 1 Jun" xfId="17531"/>
    <cellStyle name="_BP11 GTO Capex Split CN v3 Dec-15 upload" xfId="17532"/>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3"/>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4"/>
    <cellStyle name="_Gas TO major Projects Forecast May-10 BP10+ v5" xfId="17535"/>
    <cellStyle name="_GDUK manpower summary (3)" xfId="2383"/>
    <cellStyle name="_GDx 2010_11 Q3 QPR tables - UK v3" xfId="2384"/>
    <cellStyle name="_Genesys 12f" xfId="16188"/>
    <cellStyle name="_Genesys 17e" xfId="16189"/>
    <cellStyle name="_GTO Commodity Pricing Model &amp; Risk Score Model Workings BP11 v2" xfId="17536"/>
    <cellStyle name="_GTO Non Operational Capex Roll-over submission (FINAL with property)" xfId="17537"/>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38"/>
    <cellStyle name="=C:\WINNT\SYSTEM32\COMMAND.COM 16" xfId="17539"/>
    <cellStyle name="=C:\WINNT\SYSTEM32\COMMAND.COM 17" xfId="17540"/>
    <cellStyle name="=C:\WINNT\SYSTEM32\COMMAND.COM 18" xfId="17541"/>
    <cellStyle name="=C:\WINNT\SYSTEM32\COMMAND.COM 19" xfId="17542"/>
    <cellStyle name="=C:\WINNT\SYSTEM32\COMMAND.COM 2" xfId="6"/>
    <cellStyle name="=C:\WINNT\SYSTEM32\COMMAND.COM 2 2" xfId="24"/>
    <cellStyle name="=C:\WINNT\SYSTEM32\COMMAND.COM 2 2 10" xfId="331"/>
    <cellStyle name="=C:\WINNT\SYSTEM32\COMMAND.COM 2 2 10 2" xfId="42052"/>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2"/>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 2" xfId="4205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49" xfId="42054"/>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3"/>
    <cellStyle name="=C:\WINNT\SYSTEM32\COMMAND.COM 21" xfId="17544"/>
    <cellStyle name="=C:\WINNT\SYSTEM32\COMMAND.COM 22" xfId="17545"/>
    <cellStyle name="=C:\WINNT\SYSTEM32\COMMAND.COM 23" xfId="17546"/>
    <cellStyle name="=C:\WINNT\SYSTEM32\COMMAND.COM 24" xfId="17547"/>
    <cellStyle name="=C:\WINNT\SYSTEM32\COMMAND.COM 25" xfId="17548"/>
    <cellStyle name="=C:\WINNT\SYSTEM32\COMMAND.COM 26" xfId="17549"/>
    <cellStyle name="=C:\WINNT\SYSTEM32\COMMAND.COM 27" xfId="17550"/>
    <cellStyle name="=C:\WINNT\SYSTEM32\COMMAND.COM 28" xfId="17551"/>
    <cellStyle name="=C:\WINNT\SYSTEM32\COMMAND.COM 29" xfId="17552"/>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 9" xfId="42055"/>
    <cellStyle name="=C:\WINNT\SYSTEM32\COMMAND.COM 30" xfId="17553"/>
    <cellStyle name="=C:\WINNT\SYSTEM32\COMMAND.COM 31" xfId="17554"/>
    <cellStyle name="=C:\WINNT\SYSTEM32\COMMAND.COM 32" xfId="17555"/>
    <cellStyle name="=C:\WINNT\SYSTEM32\COMMAND.COM 33" xfId="17556"/>
    <cellStyle name="=C:\WINNT\SYSTEM32\COMMAND.COM 34" xfId="17557"/>
    <cellStyle name="=C:\WINNT\SYSTEM32\COMMAND.COM 35" xfId="17558"/>
    <cellStyle name="=C:\WINNT\SYSTEM32\COMMAND.COM 36" xfId="17559"/>
    <cellStyle name="=C:\WINNT\SYSTEM32\COMMAND.COM 37" xfId="17560"/>
    <cellStyle name="=C:\WINNT\SYSTEM32\COMMAND.COM 38" xfId="17561"/>
    <cellStyle name="=C:\WINNT\SYSTEM32\COMMAND.COM 39" xfId="17562"/>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3"/>
    <cellStyle name="=C:\WINNT\SYSTEM32\COMMAND.COM 41" xfId="17564"/>
    <cellStyle name="=C:\WINNT\SYSTEM32\COMMAND.COM 42" xfId="17565"/>
    <cellStyle name="=C:\WINNT\SYSTEM32\COMMAND.COM 43" xfId="17566"/>
    <cellStyle name="=C:\WINNT\SYSTEM32\COMMAND.COM 44" xfId="17567"/>
    <cellStyle name="=C:\WINNT\SYSTEM32\COMMAND.COM 45" xfId="17568"/>
    <cellStyle name="=C:\WINNT\SYSTEM32\COMMAND.COM 46" xfId="17569"/>
    <cellStyle name="=C:\WINNT\SYSTEM32\COMMAND.COM 47" xfId="17570"/>
    <cellStyle name="=C:\WINNT\SYSTEM32\COMMAND.COM 48" xfId="17571"/>
    <cellStyle name="=C:\WINNT\SYSTEM32\COMMAND.COM 49" xfId="17572"/>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3"/>
    <cellStyle name="=C:\WINNT\SYSTEM32\COMMAND.COM 51" xfId="17574"/>
    <cellStyle name="=C:\WINNT\SYSTEM32\COMMAND.COM 52" xfId="17575"/>
    <cellStyle name="=C:\WINNT\SYSTEM32\COMMAND.COM 53" xfId="17576"/>
    <cellStyle name="=C:\WINNT\SYSTEM32\COMMAND.COM 54" xfId="17577"/>
    <cellStyle name="=C:\WINNT\SYSTEM32\COMMAND.COM 55" xfId="17578"/>
    <cellStyle name="=C:\WINNT\SYSTEM32\COMMAND.COM 56" xfId="17579"/>
    <cellStyle name="=C:\WINNT\SYSTEM32\COMMAND.COM 57" xfId="17580"/>
    <cellStyle name="=C:\WINNT\SYSTEM32\COMMAND.COM 58" xfId="17581"/>
    <cellStyle name="=C:\WINNT\SYSTEM32\COMMAND.COM 59" xfId="17582"/>
    <cellStyle name="=C:\WINNT\SYSTEM32\COMMAND.COM 6" xfId="2443"/>
    <cellStyle name="=C:\WINNT\SYSTEM32\COMMAND.COM 6 2" xfId="16464"/>
    <cellStyle name="=C:\WINNT\SYSTEM32\COMMAND.COM 6 3" xfId="16465"/>
    <cellStyle name="=C:\WINNT\SYSTEM32\COMMAND.COM 60" xfId="17583"/>
    <cellStyle name="=C:\WINNT\SYSTEM32\COMMAND.COM 61" xfId="17584"/>
    <cellStyle name="=C:\WINNT\SYSTEM32\COMMAND.COM 62" xfId="17585"/>
    <cellStyle name="=C:\WINNT\SYSTEM32\COMMAND.COM 63" xfId="17586"/>
    <cellStyle name="=C:\WINNT\SYSTEM32\COMMAND.COM 64" xfId="17587"/>
    <cellStyle name="=C:\WINNT\SYSTEM32\COMMAND.COM 65" xfId="17588"/>
    <cellStyle name="=C:\WINNT\SYSTEM32\COMMAND.COM 66" xfId="17589"/>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2" xfId="42056"/>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0"/>
    <cellStyle name="Bad 2 11" xfId="17591"/>
    <cellStyle name="Bad 2 12" xfId="17592"/>
    <cellStyle name="Bad 2 13" xfId="17593"/>
    <cellStyle name="Bad 2 14" xfId="17594"/>
    <cellStyle name="Bad 2 15" xfId="17595"/>
    <cellStyle name="Bad 2 16" xfId="17596"/>
    <cellStyle name="Bad 2 17" xfId="17597"/>
    <cellStyle name="Bad 2 18" xfId="17598"/>
    <cellStyle name="Bad 2 19" xfId="17599"/>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0"/>
    <cellStyle name="Bad 2 21" xfId="17601"/>
    <cellStyle name="Bad 2 22" xfId="17602"/>
    <cellStyle name="Bad 2 23" xfId="17603"/>
    <cellStyle name="Bad 2 24" xfId="17604"/>
    <cellStyle name="Bad 2 25" xfId="17605"/>
    <cellStyle name="Bad 2 26" xfId="17606"/>
    <cellStyle name="Bad 2 27" xfId="17607"/>
    <cellStyle name="Bad 2 28" xfId="17608"/>
    <cellStyle name="Bad 2 29" xfId="17609"/>
    <cellStyle name="Bad 2 3" xfId="17189"/>
    <cellStyle name="Bad 2 30" xfId="17610"/>
    <cellStyle name="Bad 2 31" xfId="17611"/>
    <cellStyle name="Bad 2 32" xfId="17612"/>
    <cellStyle name="Bad 2 33" xfId="17613"/>
    <cellStyle name="Bad 2 34" xfId="17614"/>
    <cellStyle name="Bad 2 35" xfId="17615"/>
    <cellStyle name="Bad 2 36" xfId="17616"/>
    <cellStyle name="Bad 2 37" xfId="17617"/>
    <cellStyle name="Bad 2 38" xfId="17618"/>
    <cellStyle name="Bad 2 39" xfId="17619"/>
    <cellStyle name="Bad 2 4" xfId="17190"/>
    <cellStyle name="Bad 2 4 2" xfId="17191"/>
    <cellStyle name="Bad 2 4 2 2" xfId="17192"/>
    <cellStyle name="Bad 2 40" xfId="17620"/>
    <cellStyle name="Bad 2 41" xfId="17621"/>
    <cellStyle name="Bad 2 42" xfId="17622"/>
    <cellStyle name="Bad 2 43" xfId="17623"/>
    <cellStyle name="Bad 2 44" xfId="17624"/>
    <cellStyle name="Bad 2 45" xfId="17625"/>
    <cellStyle name="Bad 2 46" xfId="17626"/>
    <cellStyle name="Bad 2 47" xfId="17627"/>
    <cellStyle name="Bad 2 48" xfId="17628"/>
    <cellStyle name="Bad 2 49" xfId="17629"/>
    <cellStyle name="Bad 2 5" xfId="17193"/>
    <cellStyle name="Bad 2 5 2" xfId="17194"/>
    <cellStyle name="Bad 2 5 2 2" xfId="17195"/>
    <cellStyle name="Bad 2 50" xfId="17630"/>
    <cellStyle name="Bad 2 51" xfId="17631"/>
    <cellStyle name="Bad 2 52" xfId="17632"/>
    <cellStyle name="Bad 2 53" xfId="17633"/>
    <cellStyle name="Bad 2 54" xfId="17634"/>
    <cellStyle name="Bad 2 55" xfId="17635"/>
    <cellStyle name="Bad 2 56" xfId="17636"/>
    <cellStyle name="Bad 2 57" xfId="17637"/>
    <cellStyle name="Bad 2 58" xfId="17638"/>
    <cellStyle name="Bad 2 59" xfId="17639"/>
    <cellStyle name="Bad 2 6" xfId="17196"/>
    <cellStyle name="Bad 2 60" xfId="17640"/>
    <cellStyle name="Bad 2 61" xfId="17641"/>
    <cellStyle name="Bad 2 62" xfId="17642"/>
    <cellStyle name="Bad 2 63" xfId="17643"/>
    <cellStyle name="Bad 2 7" xfId="17197"/>
    <cellStyle name="Bad 2 8" xfId="17644"/>
    <cellStyle name="Bad 2 9" xfId="17645"/>
    <cellStyle name="Bad 3" xfId="695"/>
    <cellStyle name="Bad 3 10" xfId="2485"/>
    <cellStyle name="Bad 3 11" xfId="2486"/>
    <cellStyle name="Bad 3 12" xfId="2487"/>
    <cellStyle name="Bad 3 13" xfId="2488"/>
    <cellStyle name="Bad 3 14" xfId="17646"/>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1 2" xfId="42057"/>
    <cellStyle name="Band 1 3" xfId="42058"/>
    <cellStyle name="Band 2" xfId="2498"/>
    <cellStyle name="Band 2 2" xfId="42059"/>
    <cellStyle name="Band 2 3" xfId="42060"/>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ld/Border 2" xfId="42061"/>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7"/>
    <cellStyle name="Calculation 2 19" xfId="17648"/>
    <cellStyle name="Calculation 2 2" xfId="697"/>
    <cellStyle name="Calculation 2 2 10" xfId="2542"/>
    <cellStyle name="Calculation 2 2 11" xfId="2543"/>
    <cellStyle name="Calculation 2 2 12" xfId="2544"/>
    <cellStyle name="Calculation 2 2 13" xfId="2545"/>
    <cellStyle name="Calculation 2 2 14" xfId="17649"/>
    <cellStyle name="Calculation 2 2 15" xfId="17650"/>
    <cellStyle name="Calculation 2 2 16" xfId="17651"/>
    <cellStyle name="Calculation 2 2 17" xfId="17652"/>
    <cellStyle name="Calculation 2 2 18" xfId="17653"/>
    <cellStyle name="Calculation 2 2 19" xfId="17654"/>
    <cellStyle name="Calculation 2 2 2" xfId="2546"/>
    <cellStyle name="Calculation 2 2 20" xfId="17655"/>
    <cellStyle name="Calculation 2 2 21" xfId="17656"/>
    <cellStyle name="Calculation 2 2 22" xfId="17657"/>
    <cellStyle name="Calculation 2 2 23" xfId="17658"/>
    <cellStyle name="Calculation 2 2 24" xfId="17659"/>
    <cellStyle name="Calculation 2 2 25" xfId="17660"/>
    <cellStyle name="Calculation 2 2 26" xfId="17661"/>
    <cellStyle name="Calculation 2 2 27" xfId="17662"/>
    <cellStyle name="Calculation 2 2 28" xfId="17663"/>
    <cellStyle name="Calculation 2 2 29" xfId="17664"/>
    <cellStyle name="Calculation 2 2 3" xfId="2547"/>
    <cellStyle name="Calculation 2 2 30" xfId="17665"/>
    <cellStyle name="Calculation 2 2 31" xfId="17666"/>
    <cellStyle name="Calculation 2 2 32" xfId="17667"/>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68"/>
    <cellStyle name="Calculation 2 21" xfId="17669"/>
    <cellStyle name="Calculation 2 22" xfId="17670"/>
    <cellStyle name="Calculation 2 23" xfId="17671"/>
    <cellStyle name="Calculation 2 24" xfId="17672"/>
    <cellStyle name="Calculation 2 25" xfId="17673"/>
    <cellStyle name="Calculation 2 26" xfId="17674"/>
    <cellStyle name="Calculation 2 27" xfId="17675"/>
    <cellStyle name="Calculation 2 28" xfId="17676"/>
    <cellStyle name="Calculation 2 29" xfId="17677"/>
    <cellStyle name="Calculation 2 3" xfId="698"/>
    <cellStyle name="Calculation 2 3 10" xfId="2554"/>
    <cellStyle name="Calculation 2 3 11" xfId="2555"/>
    <cellStyle name="Calculation 2 3 12" xfId="2556"/>
    <cellStyle name="Calculation 2 3 13" xfId="2557"/>
    <cellStyle name="Calculation 2 3 14" xfId="17678"/>
    <cellStyle name="Calculation 2 3 15" xfId="17679"/>
    <cellStyle name="Calculation 2 3 16" xfId="17680"/>
    <cellStyle name="Calculation 2 3 17" xfId="17681"/>
    <cellStyle name="Calculation 2 3 18" xfId="17682"/>
    <cellStyle name="Calculation 2 3 19" xfId="17683"/>
    <cellStyle name="Calculation 2 3 2" xfId="2558"/>
    <cellStyle name="Calculation 2 3 20" xfId="17684"/>
    <cellStyle name="Calculation 2 3 21" xfId="17685"/>
    <cellStyle name="Calculation 2 3 22" xfId="17686"/>
    <cellStyle name="Calculation 2 3 23" xfId="17687"/>
    <cellStyle name="Calculation 2 3 24" xfId="17688"/>
    <cellStyle name="Calculation 2 3 25" xfId="17689"/>
    <cellStyle name="Calculation 2 3 26" xfId="17690"/>
    <cellStyle name="Calculation 2 3 27" xfId="17691"/>
    <cellStyle name="Calculation 2 3 28" xfId="17692"/>
    <cellStyle name="Calculation 2 3 29" xfId="17693"/>
    <cellStyle name="Calculation 2 3 3" xfId="2559"/>
    <cellStyle name="Calculation 2 3 30" xfId="17694"/>
    <cellStyle name="Calculation 2 3 31" xfId="17695"/>
    <cellStyle name="Calculation 2 3 32" xfId="17696"/>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7"/>
    <cellStyle name="Calculation 2 31" xfId="17698"/>
    <cellStyle name="Calculation 2 32" xfId="17699"/>
    <cellStyle name="Calculation 2 33" xfId="17700"/>
    <cellStyle name="Calculation 2 34" xfId="17701"/>
    <cellStyle name="Calculation 2 35" xfId="17702"/>
    <cellStyle name="Calculation 2 36" xfId="17703"/>
    <cellStyle name="Calculation 2 4" xfId="699"/>
    <cellStyle name="Calculation 2 4 10" xfId="2566"/>
    <cellStyle name="Calculation 2 4 11" xfId="2567"/>
    <cellStyle name="Calculation 2 4 12" xfId="2568"/>
    <cellStyle name="Calculation 2 4 13" xfId="2569"/>
    <cellStyle name="Calculation 2 4 14" xfId="17704"/>
    <cellStyle name="Calculation 2 4 15" xfId="17705"/>
    <cellStyle name="Calculation 2 4 16" xfId="17706"/>
    <cellStyle name="Calculation 2 4 17" xfId="17707"/>
    <cellStyle name="Calculation 2 4 18" xfId="17708"/>
    <cellStyle name="Calculation 2 4 19" xfId="17709"/>
    <cellStyle name="Calculation 2 4 2" xfId="2570"/>
    <cellStyle name="Calculation 2 4 20" xfId="17710"/>
    <cellStyle name="Calculation 2 4 21" xfId="17711"/>
    <cellStyle name="Calculation 2 4 22" xfId="17712"/>
    <cellStyle name="Calculation 2 4 23" xfId="17713"/>
    <cellStyle name="Calculation 2 4 24" xfId="17714"/>
    <cellStyle name="Calculation 2 4 25" xfId="17715"/>
    <cellStyle name="Calculation 2 4 26" xfId="17716"/>
    <cellStyle name="Calculation 2 4 27" xfId="17717"/>
    <cellStyle name="Calculation 2 4 28" xfId="17718"/>
    <cellStyle name="Calculation 2 4 29" xfId="17719"/>
    <cellStyle name="Calculation 2 4 3" xfId="2571"/>
    <cellStyle name="Calculation 2 4 30" xfId="17720"/>
    <cellStyle name="Calculation 2 4 31" xfId="17721"/>
    <cellStyle name="Calculation 2 4 32" xfId="17722"/>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3"/>
    <cellStyle name="Calculation 2 5 15" xfId="17724"/>
    <cellStyle name="Calculation 2 5 16" xfId="17725"/>
    <cellStyle name="Calculation 2 5 17" xfId="17726"/>
    <cellStyle name="Calculation 2 5 18" xfId="17727"/>
    <cellStyle name="Calculation 2 5 19" xfId="17728"/>
    <cellStyle name="Calculation 2 5 2" xfId="2582"/>
    <cellStyle name="Calculation 2 5 20" xfId="17729"/>
    <cellStyle name="Calculation 2 5 21" xfId="17730"/>
    <cellStyle name="Calculation 2 5 22" xfId="17731"/>
    <cellStyle name="Calculation 2 5 23" xfId="17732"/>
    <cellStyle name="Calculation 2 5 24" xfId="17733"/>
    <cellStyle name="Calculation 2 5 25" xfId="17734"/>
    <cellStyle name="Calculation 2 5 26" xfId="17735"/>
    <cellStyle name="Calculation 2 5 27" xfId="17736"/>
    <cellStyle name="Calculation 2 5 28" xfId="17737"/>
    <cellStyle name="Calculation 2 5 29" xfId="17738"/>
    <cellStyle name="Calculation 2 5 3" xfId="2583"/>
    <cellStyle name="Calculation 2 5 30" xfId="17739"/>
    <cellStyle name="Calculation 2 5 31" xfId="17740"/>
    <cellStyle name="Calculation 2 5 32" xfId="17741"/>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2"/>
    <cellStyle name="Check" xfId="2594"/>
    <cellStyle name="Check Cell 2" xfId="701"/>
    <cellStyle name="Check Cell 3" xfId="17743"/>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67"/>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4"/>
    <cellStyle name="Comma 2 101" xfId="17745"/>
    <cellStyle name="Comma 2 102" xfId="17746"/>
    <cellStyle name="Comma 2 103" xfId="17747"/>
    <cellStyle name="Comma 2 104" xfId="17748"/>
    <cellStyle name="Comma 2 105" xfId="17749"/>
    <cellStyle name="Comma 2 106" xfId="17750"/>
    <cellStyle name="Comma 2 107" xfId="17751"/>
    <cellStyle name="Comma 2 108" xfId="17752"/>
    <cellStyle name="Comma 2 109" xfId="17753"/>
    <cellStyle name="Comma 2 11" xfId="706"/>
    <cellStyle name="Comma 2 110" xfId="17754"/>
    <cellStyle name="Comma 2 111" xfId="17755"/>
    <cellStyle name="Comma 2 112" xfId="17756"/>
    <cellStyle name="Comma 2 113" xfId="17757"/>
    <cellStyle name="Comma 2 114" xfId="17758"/>
    <cellStyle name="Comma 2 115" xfId="17759"/>
    <cellStyle name="Comma 2 116" xfId="17760"/>
    <cellStyle name="Comma 2 117" xfId="17761"/>
    <cellStyle name="Comma 2 118" xfId="17762"/>
    <cellStyle name="Comma 2 119" xfId="17763"/>
    <cellStyle name="Comma 2 12" xfId="707"/>
    <cellStyle name="Comma 2 120" xfId="17764"/>
    <cellStyle name="Comma 2 121" xfId="17765"/>
    <cellStyle name="Comma 2 122" xfId="17766"/>
    <cellStyle name="Comma 2 123" xfId="17767"/>
    <cellStyle name="Comma 2 124" xfId="17768"/>
    <cellStyle name="Comma 2 125" xfId="17769"/>
    <cellStyle name="Comma 2 126" xfId="17770"/>
    <cellStyle name="Comma 2 127" xfId="41971"/>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1"/>
    <cellStyle name="Comma 2 4 11" xfId="17772"/>
    <cellStyle name="Comma 2 4 12" xfId="17773"/>
    <cellStyle name="Comma 2 4 13" xfId="17774"/>
    <cellStyle name="Comma 2 4 14" xfId="17775"/>
    <cellStyle name="Comma 2 4 15" xfId="17776"/>
    <cellStyle name="Comma 2 4 16" xfId="17777"/>
    <cellStyle name="Comma 2 4 17" xfId="17778"/>
    <cellStyle name="Comma 2 4 18" xfId="17779"/>
    <cellStyle name="Comma 2 4 19" xfId="17780"/>
    <cellStyle name="Comma 2 4 2" xfId="2702"/>
    <cellStyle name="Comma 2 4 2 10" xfId="17781"/>
    <cellStyle name="Comma 2 4 2 11" xfId="17782"/>
    <cellStyle name="Comma 2 4 2 12" xfId="17783"/>
    <cellStyle name="Comma 2 4 2 13" xfId="17784"/>
    <cellStyle name="Comma 2 4 2 14" xfId="17785"/>
    <cellStyle name="Comma 2 4 2 15" xfId="17786"/>
    <cellStyle name="Comma 2 4 2 16" xfId="17787"/>
    <cellStyle name="Comma 2 4 2 17" xfId="17788"/>
    <cellStyle name="Comma 2 4 2 2" xfId="17789"/>
    <cellStyle name="Comma 2 4 2 3" xfId="17790"/>
    <cellStyle name="Comma 2 4 2 4" xfId="17791"/>
    <cellStyle name="Comma 2 4 2 5" xfId="17792"/>
    <cellStyle name="Comma 2 4 2 6" xfId="17793"/>
    <cellStyle name="Comma 2 4 2 7" xfId="17794"/>
    <cellStyle name="Comma 2 4 2 8" xfId="17795"/>
    <cellStyle name="Comma 2 4 2 9" xfId="17796"/>
    <cellStyle name="Comma 2 4 20" xfId="17797"/>
    <cellStyle name="Comma 2 4 21" xfId="17798"/>
    <cellStyle name="Comma 2 4 22" xfId="17799"/>
    <cellStyle name="Comma 2 4 23" xfId="17800"/>
    <cellStyle name="Comma 2 4 24" xfId="17801"/>
    <cellStyle name="Comma 2 4 25" xfId="17802"/>
    <cellStyle name="Comma 2 4 26" xfId="17803"/>
    <cellStyle name="Comma 2 4 27" xfId="17804"/>
    <cellStyle name="Comma 2 4 28" xfId="17805"/>
    <cellStyle name="Comma 2 4 29" xfId="17806"/>
    <cellStyle name="Comma 2 4 3" xfId="17807"/>
    <cellStyle name="Comma 2 4 30" xfId="17808"/>
    <cellStyle name="Comma 2 4 31" xfId="17809"/>
    <cellStyle name="Comma 2 4 32" xfId="17810"/>
    <cellStyle name="Comma 2 4 33" xfId="17811"/>
    <cellStyle name="Comma 2 4 34" xfId="17812"/>
    <cellStyle name="Comma 2 4 35" xfId="17813"/>
    <cellStyle name="Comma 2 4 36" xfId="17814"/>
    <cellStyle name="Comma 2 4 37" xfId="17815"/>
    <cellStyle name="Comma 2 4 38" xfId="17816"/>
    <cellStyle name="Comma 2 4 39" xfId="17817"/>
    <cellStyle name="Comma 2 4 4" xfId="17818"/>
    <cellStyle name="Comma 2 4 40" xfId="17819"/>
    <cellStyle name="Comma 2 4 41" xfId="17820"/>
    <cellStyle name="Comma 2 4 42" xfId="17821"/>
    <cellStyle name="Comma 2 4 43" xfId="17822"/>
    <cellStyle name="Comma 2 4 44" xfId="17823"/>
    <cellStyle name="Comma 2 4 45" xfId="17824"/>
    <cellStyle name="Comma 2 4 46" xfId="17825"/>
    <cellStyle name="Comma 2 4 47" xfId="17826"/>
    <cellStyle name="Comma 2 4 48" xfId="17827"/>
    <cellStyle name="Comma 2 4 49" xfId="17828"/>
    <cellStyle name="Comma 2 4 5" xfId="17829"/>
    <cellStyle name="Comma 2 4 50" xfId="17830"/>
    <cellStyle name="Comma 2 4 51" xfId="17831"/>
    <cellStyle name="Comma 2 4 52" xfId="17832"/>
    <cellStyle name="Comma 2 4 53" xfId="17833"/>
    <cellStyle name="Comma 2 4 54" xfId="17834"/>
    <cellStyle name="Comma 2 4 55" xfId="17835"/>
    <cellStyle name="Comma 2 4 56" xfId="17836"/>
    <cellStyle name="Comma 2 4 57" xfId="17837"/>
    <cellStyle name="Comma 2 4 58" xfId="17838"/>
    <cellStyle name="Comma 2 4 59" xfId="17839"/>
    <cellStyle name="Comma 2 4 6" xfId="17840"/>
    <cellStyle name="Comma 2 4 60" xfId="17841"/>
    <cellStyle name="Comma 2 4 61" xfId="17842"/>
    <cellStyle name="Comma 2 4 62" xfId="17843"/>
    <cellStyle name="Comma 2 4 63" xfId="17844"/>
    <cellStyle name="Comma 2 4 64" xfId="17845"/>
    <cellStyle name="Comma 2 4 65" xfId="17846"/>
    <cellStyle name="Comma 2 4 66" xfId="17847"/>
    <cellStyle name="Comma 2 4 67" xfId="17848"/>
    <cellStyle name="Comma 2 4 68" xfId="17849"/>
    <cellStyle name="Comma 2 4 69" xfId="17850"/>
    <cellStyle name="Comma 2 4 7" xfId="17851"/>
    <cellStyle name="Comma 2 4 70" xfId="17852"/>
    <cellStyle name="Comma 2 4 71" xfId="17853"/>
    <cellStyle name="Comma 2 4 72" xfId="17854"/>
    <cellStyle name="Comma 2 4 73" xfId="17855"/>
    <cellStyle name="Comma 2 4 74" xfId="17856"/>
    <cellStyle name="Comma 2 4 75" xfId="17857"/>
    <cellStyle name="Comma 2 4 76" xfId="17858"/>
    <cellStyle name="Comma 2 4 77" xfId="17859"/>
    <cellStyle name="Comma 2 4 78" xfId="17860"/>
    <cellStyle name="Comma 2 4 8" xfId="17861"/>
    <cellStyle name="Comma 2 4 9" xfId="17862"/>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3"/>
    <cellStyle name="Comma 2 51 11" xfId="17864"/>
    <cellStyle name="Comma 2 51 12" xfId="17865"/>
    <cellStyle name="Comma 2 51 13" xfId="17866"/>
    <cellStyle name="Comma 2 51 14" xfId="17867"/>
    <cellStyle name="Comma 2 51 15" xfId="17868"/>
    <cellStyle name="Comma 2 51 16" xfId="17869"/>
    <cellStyle name="Comma 2 51 17" xfId="17870"/>
    <cellStyle name="Comma 2 51 2" xfId="17871"/>
    <cellStyle name="Comma 2 51 3" xfId="17872"/>
    <cellStyle name="Comma 2 51 4" xfId="17873"/>
    <cellStyle name="Comma 2 51 5" xfId="17874"/>
    <cellStyle name="Comma 2 51 6" xfId="17875"/>
    <cellStyle name="Comma 2 51 7" xfId="17876"/>
    <cellStyle name="Comma 2 51 8" xfId="17877"/>
    <cellStyle name="Comma 2 51 9" xfId="17878"/>
    <cellStyle name="Comma 2 52" xfId="2704"/>
    <cellStyle name="Comma 2 52 10" xfId="17879"/>
    <cellStyle name="Comma 2 52 11" xfId="17880"/>
    <cellStyle name="Comma 2 52 12" xfId="17881"/>
    <cellStyle name="Comma 2 52 13" xfId="17882"/>
    <cellStyle name="Comma 2 52 14" xfId="17883"/>
    <cellStyle name="Comma 2 52 15" xfId="17884"/>
    <cellStyle name="Comma 2 52 16" xfId="17885"/>
    <cellStyle name="Comma 2 52 17" xfId="17886"/>
    <cellStyle name="Comma 2 52 2" xfId="17887"/>
    <cellStyle name="Comma 2 52 3" xfId="17888"/>
    <cellStyle name="Comma 2 52 4" xfId="17889"/>
    <cellStyle name="Comma 2 52 5" xfId="17890"/>
    <cellStyle name="Comma 2 52 6" xfId="17891"/>
    <cellStyle name="Comma 2 52 7" xfId="17892"/>
    <cellStyle name="Comma 2 52 8" xfId="17893"/>
    <cellStyle name="Comma 2 52 9" xfId="17894"/>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5"/>
    <cellStyle name="Comma 2 65" xfId="17896"/>
    <cellStyle name="Comma 2 66" xfId="17897"/>
    <cellStyle name="Comma 2 67" xfId="17898"/>
    <cellStyle name="Comma 2 68" xfId="17899"/>
    <cellStyle name="Comma 2 69" xfId="17900"/>
    <cellStyle name="Comma 2 7" xfId="847"/>
    <cellStyle name="Comma 2 70" xfId="17901"/>
    <cellStyle name="Comma 2 71" xfId="17902"/>
    <cellStyle name="Comma 2 72" xfId="17903"/>
    <cellStyle name="Comma 2 73" xfId="17904"/>
    <cellStyle name="Comma 2 74" xfId="17905"/>
    <cellStyle name="Comma 2 75" xfId="17906"/>
    <cellStyle name="Comma 2 76" xfId="17907"/>
    <cellStyle name="Comma 2 77" xfId="17908"/>
    <cellStyle name="Comma 2 78" xfId="17909"/>
    <cellStyle name="Comma 2 79" xfId="17910"/>
    <cellStyle name="Comma 2 8" xfId="848"/>
    <cellStyle name="Comma 2 80" xfId="17911"/>
    <cellStyle name="Comma 2 81" xfId="17912"/>
    <cellStyle name="Comma 2 82" xfId="17913"/>
    <cellStyle name="Comma 2 83" xfId="17914"/>
    <cellStyle name="Comma 2 84" xfId="17915"/>
    <cellStyle name="Comma 2 85" xfId="17916"/>
    <cellStyle name="Comma 2 86" xfId="17917"/>
    <cellStyle name="Comma 2 87" xfId="17918"/>
    <cellStyle name="Comma 2 88" xfId="17919"/>
    <cellStyle name="Comma 2 89" xfId="17920"/>
    <cellStyle name="Comma 2 9" xfId="849"/>
    <cellStyle name="Comma 2 90" xfId="17921"/>
    <cellStyle name="Comma 2 91" xfId="17922"/>
    <cellStyle name="Comma 2 92" xfId="17923"/>
    <cellStyle name="Comma 2 93" xfId="17924"/>
    <cellStyle name="Comma 2 94" xfId="17925"/>
    <cellStyle name="Comma 2 95" xfId="17926"/>
    <cellStyle name="Comma 2 96" xfId="17927"/>
    <cellStyle name="Comma 2 97" xfId="17928"/>
    <cellStyle name="Comma 2 98" xfId="17929"/>
    <cellStyle name="Comma 2 99" xfId="17930"/>
    <cellStyle name="Comma 2*" xfId="2716"/>
    <cellStyle name="Comma 2_2.11 Staff NG BS" xfId="850"/>
    <cellStyle name="Comma 20" xfId="17222"/>
    <cellStyle name="Comma 20 2" xfId="41882"/>
    <cellStyle name="Comma 20 3" xfId="41903"/>
    <cellStyle name="Comma 21" xfId="17239"/>
    <cellStyle name="Comma 21 2" xfId="41891"/>
    <cellStyle name="Comma 21 3" xfId="41926"/>
    <cellStyle name="Comma 21 4" xfId="41955"/>
    <cellStyle name="Comma 22" xfId="42063"/>
    <cellStyle name="Comma 3" xfId="209"/>
    <cellStyle name="Comma 3 10" xfId="851"/>
    <cellStyle name="Comma 3 100" xfId="17931"/>
    <cellStyle name="Comma 3 101" xfId="17932"/>
    <cellStyle name="Comma 3 102" xfId="17933"/>
    <cellStyle name="Comma 3 103" xfId="17934"/>
    <cellStyle name="Comma 3 104" xfId="17935"/>
    <cellStyle name="Comma 3 105" xfId="17936"/>
    <cellStyle name="Comma 3 106" xfId="17937"/>
    <cellStyle name="Comma 3 107" xfId="17938"/>
    <cellStyle name="Comma 3 108" xfId="17939"/>
    <cellStyle name="Comma 3 109" xfId="17940"/>
    <cellStyle name="Comma 3 11" xfId="852"/>
    <cellStyle name="Comma 3 110" xfId="17941"/>
    <cellStyle name="Comma 3 111" xfId="17942"/>
    <cellStyle name="Comma 3 112" xfId="17943"/>
    <cellStyle name="Comma 3 113" xfId="17944"/>
    <cellStyle name="Comma 3 114" xfId="17945"/>
    <cellStyle name="Comma 3 115" xfId="17946"/>
    <cellStyle name="Comma 3 116" xfId="17947"/>
    <cellStyle name="Comma 3 117" xfId="17948"/>
    <cellStyle name="Comma 3 118" xfId="17949"/>
    <cellStyle name="Comma 3 119" xfId="17950"/>
    <cellStyle name="Comma 3 12" xfId="853"/>
    <cellStyle name="Comma 3 120" xfId="17951"/>
    <cellStyle name="Comma 3 121" xfId="17952"/>
    <cellStyle name="Comma 3 122" xfId="17953"/>
    <cellStyle name="Comma 3 123" xfId="17954"/>
    <cellStyle name="Comma 3 124" xfId="17955"/>
    <cellStyle name="Comma 3 125" xfId="17956"/>
    <cellStyle name="Comma 3 126" xfId="17957"/>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58"/>
    <cellStyle name="Comma 3 51 11" xfId="17959"/>
    <cellStyle name="Comma 3 51 12" xfId="17960"/>
    <cellStyle name="Comma 3 51 13" xfId="17961"/>
    <cellStyle name="Comma 3 51 14" xfId="17962"/>
    <cellStyle name="Comma 3 51 15" xfId="17963"/>
    <cellStyle name="Comma 3 51 16" xfId="17964"/>
    <cellStyle name="Comma 3 51 17" xfId="17965"/>
    <cellStyle name="Comma 3 51 2" xfId="17966"/>
    <cellStyle name="Comma 3 51 3" xfId="17967"/>
    <cellStyle name="Comma 3 51 4" xfId="17968"/>
    <cellStyle name="Comma 3 51 5" xfId="17969"/>
    <cellStyle name="Comma 3 51 6" xfId="17970"/>
    <cellStyle name="Comma 3 51 7" xfId="17971"/>
    <cellStyle name="Comma 3 51 8" xfId="17972"/>
    <cellStyle name="Comma 3 51 9" xfId="17973"/>
    <cellStyle name="Comma 3 52" xfId="2731"/>
    <cellStyle name="Comma 3 52 10" xfId="17974"/>
    <cellStyle name="Comma 3 52 11" xfId="17975"/>
    <cellStyle name="Comma 3 52 12" xfId="17976"/>
    <cellStyle name="Comma 3 52 13" xfId="17977"/>
    <cellStyle name="Comma 3 52 14" xfId="17978"/>
    <cellStyle name="Comma 3 52 15" xfId="17979"/>
    <cellStyle name="Comma 3 52 16" xfId="17980"/>
    <cellStyle name="Comma 3 52 17" xfId="17981"/>
    <cellStyle name="Comma 3 52 2" xfId="17982"/>
    <cellStyle name="Comma 3 52 3" xfId="17983"/>
    <cellStyle name="Comma 3 52 4" xfId="17984"/>
    <cellStyle name="Comma 3 52 5" xfId="17985"/>
    <cellStyle name="Comma 3 52 6" xfId="17986"/>
    <cellStyle name="Comma 3 52 7" xfId="17987"/>
    <cellStyle name="Comma 3 52 8" xfId="17988"/>
    <cellStyle name="Comma 3 52 9" xfId="17989"/>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0"/>
    <cellStyle name="Comma 3 66" xfId="17991"/>
    <cellStyle name="Comma 3 67" xfId="17992"/>
    <cellStyle name="Comma 3 68" xfId="17993"/>
    <cellStyle name="Comma 3 69" xfId="17994"/>
    <cellStyle name="Comma 3 7" xfId="901"/>
    <cellStyle name="Comma 3 70" xfId="17995"/>
    <cellStyle name="Comma 3 71" xfId="17996"/>
    <cellStyle name="Comma 3 72" xfId="17997"/>
    <cellStyle name="Comma 3 73" xfId="17998"/>
    <cellStyle name="Comma 3 74" xfId="17999"/>
    <cellStyle name="Comma 3 75" xfId="18000"/>
    <cellStyle name="Comma 3 76" xfId="18001"/>
    <cellStyle name="Comma 3 77" xfId="18002"/>
    <cellStyle name="Comma 3 78" xfId="18003"/>
    <cellStyle name="Comma 3 79" xfId="18004"/>
    <cellStyle name="Comma 3 8" xfId="902"/>
    <cellStyle name="Comma 3 80" xfId="18005"/>
    <cellStyle name="Comma 3 81" xfId="18006"/>
    <cellStyle name="Comma 3 82" xfId="18007"/>
    <cellStyle name="Comma 3 83" xfId="18008"/>
    <cellStyle name="Comma 3 84" xfId="18009"/>
    <cellStyle name="Comma 3 85" xfId="18010"/>
    <cellStyle name="Comma 3 86" xfId="18011"/>
    <cellStyle name="Comma 3 87" xfId="18012"/>
    <cellStyle name="Comma 3 88" xfId="18013"/>
    <cellStyle name="Comma 3 89" xfId="18014"/>
    <cellStyle name="Comma 3 9" xfId="903"/>
    <cellStyle name="Comma 3 90" xfId="18015"/>
    <cellStyle name="Comma 3 91" xfId="18016"/>
    <cellStyle name="Comma 3 92" xfId="18017"/>
    <cellStyle name="Comma 3 93" xfId="18018"/>
    <cellStyle name="Comma 3 94" xfId="18019"/>
    <cellStyle name="Comma 3 95" xfId="18020"/>
    <cellStyle name="Comma 3 96" xfId="18021"/>
    <cellStyle name="Comma 3 97" xfId="18022"/>
    <cellStyle name="Comma 3 98" xfId="18023"/>
    <cellStyle name="Comma 3 99" xfId="18024"/>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5"/>
    <cellStyle name="Comma 4 17" xfId="18026"/>
    <cellStyle name="Comma 4 18" xfId="18027"/>
    <cellStyle name="Comma 4 19" xfId="18028"/>
    <cellStyle name="Comma 4 2" xfId="905"/>
    <cellStyle name="Comma 4 2 10" xfId="2750"/>
    <cellStyle name="Comma 4 2 100" xfId="18029"/>
    <cellStyle name="Comma 4 2 101" xfId="18030"/>
    <cellStyle name="Comma 4 2 102" xfId="18031"/>
    <cellStyle name="Comma 4 2 103" xfId="18032"/>
    <cellStyle name="Comma 4 2 104" xfId="18033"/>
    <cellStyle name="Comma 4 2 105" xfId="18034"/>
    <cellStyle name="Comma 4 2 106" xfId="18035"/>
    <cellStyle name="Comma 4 2 107" xfId="18036"/>
    <cellStyle name="Comma 4 2 108" xfId="18037"/>
    <cellStyle name="Comma 4 2 109" xfId="18038"/>
    <cellStyle name="Comma 4 2 11" xfId="2751"/>
    <cellStyle name="Comma 4 2 12" xfId="2752"/>
    <cellStyle name="Comma 4 2 13" xfId="2753"/>
    <cellStyle name="Comma 4 2 14" xfId="2754"/>
    <cellStyle name="Comma 4 2 15" xfId="18039"/>
    <cellStyle name="Comma 4 2 16" xfId="18040"/>
    <cellStyle name="Comma 4 2 17" xfId="18041"/>
    <cellStyle name="Comma 4 2 18" xfId="18042"/>
    <cellStyle name="Comma 4 2 19" xfId="18043"/>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4"/>
    <cellStyle name="Comma 4 2 21" xfId="18045"/>
    <cellStyle name="Comma 4 2 22" xfId="18046"/>
    <cellStyle name="Comma 4 2 23" xfId="18047"/>
    <cellStyle name="Comma 4 2 23 10" xfId="18048"/>
    <cellStyle name="Comma 4 2 23 11" xfId="18049"/>
    <cellStyle name="Comma 4 2 23 12" xfId="18050"/>
    <cellStyle name="Comma 4 2 23 13" xfId="18051"/>
    <cellStyle name="Comma 4 2 23 14" xfId="18052"/>
    <cellStyle name="Comma 4 2 23 15" xfId="18053"/>
    <cellStyle name="Comma 4 2 23 16" xfId="18054"/>
    <cellStyle name="Comma 4 2 23 17" xfId="18055"/>
    <cellStyle name="Comma 4 2 23 2" xfId="18056"/>
    <cellStyle name="Comma 4 2 23 3" xfId="18057"/>
    <cellStyle name="Comma 4 2 23 4" xfId="18058"/>
    <cellStyle name="Comma 4 2 23 5" xfId="18059"/>
    <cellStyle name="Comma 4 2 23 6" xfId="18060"/>
    <cellStyle name="Comma 4 2 23 7" xfId="18061"/>
    <cellStyle name="Comma 4 2 23 8" xfId="18062"/>
    <cellStyle name="Comma 4 2 23 9" xfId="18063"/>
    <cellStyle name="Comma 4 2 24" xfId="18064"/>
    <cellStyle name="Comma 4 2 25" xfId="18065"/>
    <cellStyle name="Comma 4 2 26" xfId="18066"/>
    <cellStyle name="Comma 4 2 27" xfId="18067"/>
    <cellStyle name="Comma 4 2 28" xfId="18068"/>
    <cellStyle name="Comma 4 2 29" xfId="18069"/>
    <cellStyle name="Comma 4 2 3" xfId="2767"/>
    <cellStyle name="Comma 4 2 30" xfId="18070"/>
    <cellStyle name="Comma 4 2 31" xfId="18071"/>
    <cellStyle name="Comma 4 2 32" xfId="18072"/>
    <cellStyle name="Comma 4 2 33" xfId="18073"/>
    <cellStyle name="Comma 4 2 34" xfId="18074"/>
    <cellStyle name="Comma 4 2 35" xfId="18075"/>
    <cellStyle name="Comma 4 2 36" xfId="18076"/>
    <cellStyle name="Comma 4 2 37" xfId="18077"/>
    <cellStyle name="Comma 4 2 38" xfId="18078"/>
    <cellStyle name="Comma 4 2 39" xfId="18079"/>
    <cellStyle name="Comma 4 2 4" xfId="2768"/>
    <cellStyle name="Comma 4 2 40" xfId="18080"/>
    <cellStyle name="Comma 4 2 41" xfId="18081"/>
    <cellStyle name="Comma 4 2 42" xfId="18082"/>
    <cellStyle name="Comma 4 2 43" xfId="18083"/>
    <cellStyle name="Comma 4 2 44" xfId="18084"/>
    <cellStyle name="Comma 4 2 45" xfId="18085"/>
    <cellStyle name="Comma 4 2 46" xfId="18086"/>
    <cellStyle name="Comma 4 2 47" xfId="18087"/>
    <cellStyle name="Comma 4 2 48" xfId="18088"/>
    <cellStyle name="Comma 4 2 49" xfId="18089"/>
    <cellStyle name="Comma 4 2 5" xfId="2769"/>
    <cellStyle name="Comma 4 2 50" xfId="18090"/>
    <cellStyle name="Comma 4 2 51" xfId="18091"/>
    <cellStyle name="Comma 4 2 52" xfId="18092"/>
    <cellStyle name="Comma 4 2 53" xfId="18093"/>
    <cellStyle name="Comma 4 2 54" xfId="18094"/>
    <cellStyle name="Comma 4 2 55" xfId="18095"/>
    <cellStyle name="Comma 4 2 56" xfId="18096"/>
    <cellStyle name="Comma 4 2 57" xfId="18097"/>
    <cellStyle name="Comma 4 2 58" xfId="18098"/>
    <cellStyle name="Comma 4 2 59" xfId="18099"/>
    <cellStyle name="Comma 4 2 6" xfId="2770"/>
    <cellStyle name="Comma 4 2 60" xfId="18100"/>
    <cellStyle name="Comma 4 2 61" xfId="18101"/>
    <cellStyle name="Comma 4 2 62" xfId="18102"/>
    <cellStyle name="Comma 4 2 63" xfId="18103"/>
    <cellStyle name="Comma 4 2 64" xfId="18104"/>
    <cellStyle name="Comma 4 2 65" xfId="18105"/>
    <cellStyle name="Comma 4 2 66" xfId="18106"/>
    <cellStyle name="Comma 4 2 67" xfId="18107"/>
    <cellStyle name="Comma 4 2 68" xfId="18108"/>
    <cellStyle name="Comma 4 2 69" xfId="18109"/>
    <cellStyle name="Comma 4 2 7" xfId="2771"/>
    <cellStyle name="Comma 4 2 70" xfId="18110"/>
    <cellStyle name="Comma 4 2 71" xfId="18111"/>
    <cellStyle name="Comma 4 2 72" xfId="18112"/>
    <cellStyle name="Comma 4 2 73" xfId="18113"/>
    <cellStyle name="Comma 4 2 74" xfId="18114"/>
    <cellStyle name="Comma 4 2 75" xfId="18115"/>
    <cellStyle name="Comma 4 2 76" xfId="18116"/>
    <cellStyle name="Comma 4 2 77" xfId="18117"/>
    <cellStyle name="Comma 4 2 78" xfId="18118"/>
    <cellStyle name="Comma 4 2 79" xfId="18119"/>
    <cellStyle name="Comma 4 2 8" xfId="2772"/>
    <cellStyle name="Comma 4 2 80" xfId="18120"/>
    <cellStyle name="Comma 4 2 81" xfId="18121"/>
    <cellStyle name="Comma 4 2 82" xfId="18122"/>
    <cellStyle name="Comma 4 2 83" xfId="18123"/>
    <cellStyle name="Comma 4 2 84" xfId="18124"/>
    <cellStyle name="Comma 4 2 85" xfId="18125"/>
    <cellStyle name="Comma 4 2 86" xfId="18126"/>
    <cellStyle name="Comma 4 2 87" xfId="18127"/>
    <cellStyle name="Comma 4 2 88" xfId="18128"/>
    <cellStyle name="Comma 4 2 89" xfId="18129"/>
    <cellStyle name="Comma 4 2 9" xfId="2773"/>
    <cellStyle name="Comma 4 2 90" xfId="18130"/>
    <cellStyle name="Comma 4 2 91" xfId="18131"/>
    <cellStyle name="Comma 4 2 92" xfId="18132"/>
    <cellStyle name="Comma 4 2 93" xfId="18133"/>
    <cellStyle name="Comma 4 2 94" xfId="18134"/>
    <cellStyle name="Comma 4 2 95" xfId="18135"/>
    <cellStyle name="Comma 4 2 96" xfId="18136"/>
    <cellStyle name="Comma 4 2 97" xfId="18137"/>
    <cellStyle name="Comma 4 2 98" xfId="18138"/>
    <cellStyle name="Comma 4 2 99" xfId="18139"/>
    <cellStyle name="Comma 4 20" xfId="18140"/>
    <cellStyle name="Comma 4 21" xfId="18141"/>
    <cellStyle name="Comma 4 22" xfId="18142"/>
    <cellStyle name="Comma 4 23" xfId="18143"/>
    <cellStyle name="Comma 4 24" xfId="18144"/>
    <cellStyle name="Comma 4 25" xfId="18145"/>
    <cellStyle name="Comma 4 26" xfId="18146"/>
    <cellStyle name="Comma 4 27" xfId="18147"/>
    <cellStyle name="Comma 4 28" xfId="18148"/>
    <cellStyle name="Comma 4 29" xfId="18149"/>
    <cellStyle name="Comma 4 3" xfId="907"/>
    <cellStyle name="Comma 4 3 10" xfId="2774"/>
    <cellStyle name="Comma 4 3 11" xfId="2775"/>
    <cellStyle name="Comma 4 3 12" xfId="2776"/>
    <cellStyle name="Comma 4 3 13" xfId="2777"/>
    <cellStyle name="Comma 4 3 14" xfId="18150"/>
    <cellStyle name="Comma 4 3 15" xfId="18151"/>
    <cellStyle name="Comma 4 3 16" xfId="18152"/>
    <cellStyle name="Comma 4 3 17" xfId="18153"/>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4"/>
    <cellStyle name="Comma 4 31" xfId="18155"/>
    <cellStyle name="Comma 4 32" xfId="18156"/>
    <cellStyle name="Comma 4 33" xfId="18157"/>
    <cellStyle name="Comma 4 34" xfId="18158"/>
    <cellStyle name="Comma 4 35" xfId="18159"/>
    <cellStyle name="Comma 4 36" xfId="18160"/>
    <cellStyle name="Comma 4 37" xfId="18161"/>
    <cellStyle name="Comma 4 38" xfId="18162"/>
    <cellStyle name="Comma 4 39" xfId="18163"/>
    <cellStyle name="Comma 4 4" xfId="2786"/>
    <cellStyle name="Comma 4 4 10" xfId="18164"/>
    <cellStyle name="Comma 4 4 11" xfId="18165"/>
    <cellStyle name="Comma 4 4 12" xfId="18166"/>
    <cellStyle name="Comma 4 4 13" xfId="18167"/>
    <cellStyle name="Comma 4 4 14" xfId="18168"/>
    <cellStyle name="Comma 4 4 15" xfId="18169"/>
    <cellStyle name="Comma 4 4 16" xfId="18170"/>
    <cellStyle name="Comma 4 4 17" xfId="18171"/>
    <cellStyle name="Comma 4 4 2" xfId="18172"/>
    <cellStyle name="Comma 4 4 3" xfId="18173"/>
    <cellStyle name="Comma 4 4 4" xfId="18174"/>
    <cellStyle name="Comma 4 4 5" xfId="18175"/>
    <cellStyle name="Comma 4 4 6" xfId="18176"/>
    <cellStyle name="Comma 4 4 7" xfId="18177"/>
    <cellStyle name="Comma 4 4 8" xfId="18178"/>
    <cellStyle name="Comma 4 4 9" xfId="18179"/>
    <cellStyle name="Comma 4 40" xfId="18180"/>
    <cellStyle name="Comma 4 41" xfId="18181"/>
    <cellStyle name="Comma 4 42" xfId="18182"/>
    <cellStyle name="Comma 4 43" xfId="18183"/>
    <cellStyle name="Comma 4 44" xfId="18184"/>
    <cellStyle name="Comma 4 45" xfId="18185"/>
    <cellStyle name="Comma 4 46" xfId="18186"/>
    <cellStyle name="Comma 4 47" xfId="18187"/>
    <cellStyle name="Comma 4 48" xfId="18188"/>
    <cellStyle name="Comma 4 49" xfId="18189"/>
    <cellStyle name="Comma 4 5" xfId="2787"/>
    <cellStyle name="Comma 4 50" xfId="18190"/>
    <cellStyle name="Comma 4 51" xfId="18191"/>
    <cellStyle name="Comma 4 52" xfId="18192"/>
    <cellStyle name="Comma 4 53" xfId="18193"/>
    <cellStyle name="Comma 4 54" xfId="18194"/>
    <cellStyle name="Comma 4 55" xfId="18195"/>
    <cellStyle name="Comma 4 56" xfId="18196"/>
    <cellStyle name="Comma 4 57" xfId="18197"/>
    <cellStyle name="Comma 4 58" xfId="18198"/>
    <cellStyle name="Comma 4 59" xfId="18199"/>
    <cellStyle name="Comma 4 6" xfId="2788"/>
    <cellStyle name="Comma 4 60" xfId="18200"/>
    <cellStyle name="Comma 4 61" xfId="18201"/>
    <cellStyle name="Comma 4 62" xfId="18202"/>
    <cellStyle name="Comma 4 63" xfId="18203"/>
    <cellStyle name="Comma 4 64" xfId="18204"/>
    <cellStyle name="Comma 4 65" xfId="18205"/>
    <cellStyle name="Comma 4 66" xfId="18206"/>
    <cellStyle name="Comma 4 67" xfId="18207"/>
    <cellStyle name="Comma 4 68" xfId="18208"/>
    <cellStyle name="Comma 4 69" xfId="18209"/>
    <cellStyle name="Comma 4 7" xfId="2789"/>
    <cellStyle name="Comma 4 70" xfId="18210"/>
    <cellStyle name="Comma 4 71" xfId="18211"/>
    <cellStyle name="Comma 4 72" xfId="18212"/>
    <cellStyle name="Comma 4 73" xfId="18213"/>
    <cellStyle name="Comma 4 74" xfId="18214"/>
    <cellStyle name="Comma 4 75" xfId="18215"/>
    <cellStyle name="Comma 4 76" xfId="18216"/>
    <cellStyle name="Comma 4 77" xfId="18217"/>
    <cellStyle name="Comma 4 78" xfId="18218"/>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19"/>
    <cellStyle name="Comma 5 17" xfId="18220"/>
    <cellStyle name="Comma 5 18" xfId="18221"/>
    <cellStyle name="Comma 5 19" xfId="18222"/>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3"/>
    <cellStyle name="Comma 5 2 17" xfId="18224"/>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896"/>
    <cellStyle name="Comma 5 2 2 4 14 3 2" xfId="41986"/>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5"/>
    <cellStyle name="Comma 5 21" xfId="18226"/>
    <cellStyle name="Comma 5 22" xfId="18227"/>
    <cellStyle name="Comma 5 23" xfId="18228"/>
    <cellStyle name="Comma 5 24" xfId="18229"/>
    <cellStyle name="Comma 5 25" xfId="18230"/>
    <cellStyle name="Comma 5 26" xfId="18231"/>
    <cellStyle name="Comma 5 27" xfId="18232"/>
    <cellStyle name="Comma 5 28" xfId="18233"/>
    <cellStyle name="Comma 5 29" xfId="18234"/>
    <cellStyle name="Comma 5 3" xfId="914"/>
    <cellStyle name="Comma 5 3 10" xfId="2870"/>
    <cellStyle name="Comma 5 3 11" xfId="2871"/>
    <cellStyle name="Comma 5 3 12" xfId="2872"/>
    <cellStyle name="Comma 5 3 13" xfId="2873"/>
    <cellStyle name="Comma 5 3 14" xfId="18235"/>
    <cellStyle name="Comma 5 3 15" xfId="18236"/>
    <cellStyle name="Comma 5 3 16" xfId="18237"/>
    <cellStyle name="Comma 5 3 17" xfId="18238"/>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39"/>
    <cellStyle name="Comma 5 31" xfId="18240"/>
    <cellStyle name="Comma 5 32" xfId="18241"/>
    <cellStyle name="Comma 5 33" xfId="18242"/>
    <cellStyle name="Comma 5 34" xfId="18243"/>
    <cellStyle name="Comma 5 35" xfId="18244"/>
    <cellStyle name="Comma 5 36" xfId="18245"/>
    <cellStyle name="Comma 5 37" xfId="18246"/>
    <cellStyle name="Comma 5 38" xfId="18247"/>
    <cellStyle name="Comma 5 39" xfId="18248"/>
    <cellStyle name="Comma 5 4" xfId="2882"/>
    <cellStyle name="Comma 5 40" xfId="18249"/>
    <cellStyle name="Comma 5 41" xfId="18250"/>
    <cellStyle name="Comma 5 42" xfId="18251"/>
    <cellStyle name="Comma 5 43" xfId="18252"/>
    <cellStyle name="Comma 5 44" xfId="18253"/>
    <cellStyle name="Comma 5 45" xfId="18254"/>
    <cellStyle name="Comma 5 46" xfId="18255"/>
    <cellStyle name="Comma 5 47" xfId="18256"/>
    <cellStyle name="Comma 5 48" xfId="18257"/>
    <cellStyle name="Comma 5 49" xfId="18258"/>
    <cellStyle name="Comma 5 5" xfId="2883"/>
    <cellStyle name="Comma 5 50" xfId="18259"/>
    <cellStyle name="Comma 5 51" xfId="18260"/>
    <cellStyle name="Comma 5 52" xfId="18261"/>
    <cellStyle name="Comma 5 53" xfId="18262"/>
    <cellStyle name="Comma 5 54" xfId="18263"/>
    <cellStyle name="Comma 5 55" xfId="18264"/>
    <cellStyle name="Comma 5 56" xfId="18265"/>
    <cellStyle name="Comma 5 57" xfId="18266"/>
    <cellStyle name="Comma 5 58" xfId="18267"/>
    <cellStyle name="Comma 5 59" xfId="18268"/>
    <cellStyle name="Comma 5 6" xfId="2884"/>
    <cellStyle name="Comma 5 60" xfId="18269"/>
    <cellStyle name="Comma 5 61" xfId="18270"/>
    <cellStyle name="Comma 5 62" xfId="18271"/>
    <cellStyle name="Comma 5 63" xfId="18272"/>
    <cellStyle name="Comma 5 64" xfId="18273"/>
    <cellStyle name="Comma 5 65" xfId="18274"/>
    <cellStyle name="Comma 5 66" xfId="18275"/>
    <cellStyle name="Comma 5 67" xfId="18276"/>
    <cellStyle name="Comma 5 68" xfId="18277"/>
    <cellStyle name="Comma 5 69" xfId="18278"/>
    <cellStyle name="Comma 5 7" xfId="2885"/>
    <cellStyle name="Comma 5 70" xfId="18279"/>
    <cellStyle name="Comma 5 71" xfId="18280"/>
    <cellStyle name="Comma 5 72" xfId="18281"/>
    <cellStyle name="Comma 5 73" xfId="18282"/>
    <cellStyle name="Comma 5 74" xfId="18283"/>
    <cellStyle name="Comma 5 75" xfId="18284"/>
    <cellStyle name="Comma 5 76" xfId="18285"/>
    <cellStyle name="Comma 5 77" xfId="18286"/>
    <cellStyle name="Comma 5 78" xfId="18287"/>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88"/>
    <cellStyle name="Comma 6 16" xfId="18289"/>
    <cellStyle name="Comma 6 17" xfId="18290"/>
    <cellStyle name="Comma 6 18" xfId="18291"/>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34"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2"/>
    <cellStyle name="Currency 5" xfId="18293"/>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4"/>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5"/>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6"/>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7"/>
    <cellStyle name="Heading 2 2" xfId="922"/>
    <cellStyle name="Heading 2 3" xfId="18298"/>
    <cellStyle name="Heading 3 2" xfId="923"/>
    <cellStyle name="Heading 3 3" xfId="18299"/>
    <cellStyle name="Heading 4 2" xfId="924"/>
    <cellStyle name="Heading 4 3" xfId="18300"/>
    <cellStyle name="Heading1" xfId="3027"/>
    <cellStyle name="Heading2" xfId="3028"/>
    <cellStyle name="HEADINGS" xfId="3029"/>
    <cellStyle name="HIGHLIGHT" xfId="3030"/>
    <cellStyle name="Historical" xfId="3031"/>
    <cellStyle name="Hyperlink" xfId="41950"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1"/>
    <cellStyle name="Input 2 19" xfId="18302"/>
    <cellStyle name="Input 2 2" xfId="926"/>
    <cellStyle name="Input 2 2 10" xfId="3090"/>
    <cellStyle name="Input 2 2 11" xfId="3091"/>
    <cellStyle name="Input 2 2 12" xfId="3092"/>
    <cellStyle name="Input 2 2 13" xfId="3093"/>
    <cellStyle name="Input 2 2 14" xfId="18303"/>
    <cellStyle name="Input 2 2 15" xfId="18304"/>
    <cellStyle name="Input 2 2 16" xfId="18305"/>
    <cellStyle name="Input 2 2 17" xfId="18306"/>
    <cellStyle name="Input 2 2 18" xfId="18307"/>
    <cellStyle name="Input 2 2 19" xfId="18308"/>
    <cellStyle name="Input 2 2 2" xfId="3094"/>
    <cellStyle name="Input 2 2 20" xfId="18309"/>
    <cellStyle name="Input 2 2 21" xfId="18310"/>
    <cellStyle name="Input 2 2 22" xfId="18311"/>
    <cellStyle name="Input 2 2 23" xfId="18312"/>
    <cellStyle name="Input 2 2 24" xfId="18313"/>
    <cellStyle name="Input 2 2 25" xfId="18314"/>
    <cellStyle name="Input 2 2 26" xfId="18315"/>
    <cellStyle name="Input 2 2 27" xfId="18316"/>
    <cellStyle name="Input 2 2 28" xfId="18317"/>
    <cellStyle name="Input 2 2 29" xfId="18318"/>
    <cellStyle name="Input 2 2 3" xfId="3095"/>
    <cellStyle name="Input 2 2 30" xfId="18319"/>
    <cellStyle name="Input 2 2 31" xfId="18320"/>
    <cellStyle name="Input 2 2 32" xfId="18321"/>
    <cellStyle name="Input 2 2 4" xfId="3096"/>
    <cellStyle name="Input 2 2 5" xfId="3097"/>
    <cellStyle name="Input 2 2 6" xfId="3098"/>
    <cellStyle name="Input 2 2 7" xfId="3099"/>
    <cellStyle name="Input 2 2 8" xfId="3100"/>
    <cellStyle name="Input 2 2 9" xfId="3101"/>
    <cellStyle name="Input 2 20" xfId="18322"/>
    <cellStyle name="Input 2 21" xfId="18323"/>
    <cellStyle name="Input 2 22" xfId="18324"/>
    <cellStyle name="Input 2 23" xfId="18325"/>
    <cellStyle name="Input 2 24" xfId="18326"/>
    <cellStyle name="Input 2 25" xfId="18327"/>
    <cellStyle name="Input 2 26" xfId="18328"/>
    <cellStyle name="Input 2 27" xfId="18329"/>
    <cellStyle name="Input 2 28" xfId="18330"/>
    <cellStyle name="Input 2 29" xfId="18331"/>
    <cellStyle name="Input 2 3" xfId="927"/>
    <cellStyle name="Input 2 3 10" xfId="3102"/>
    <cellStyle name="Input 2 3 11" xfId="3103"/>
    <cellStyle name="Input 2 3 12" xfId="3104"/>
    <cellStyle name="Input 2 3 13" xfId="3105"/>
    <cellStyle name="Input 2 3 14" xfId="18332"/>
    <cellStyle name="Input 2 3 15" xfId="18333"/>
    <cellStyle name="Input 2 3 16" xfId="18334"/>
    <cellStyle name="Input 2 3 17" xfId="18335"/>
    <cellStyle name="Input 2 3 18" xfId="18336"/>
    <cellStyle name="Input 2 3 19" xfId="18337"/>
    <cellStyle name="Input 2 3 2" xfId="3106"/>
    <cellStyle name="Input 2 3 20" xfId="18338"/>
    <cellStyle name="Input 2 3 21" xfId="18339"/>
    <cellStyle name="Input 2 3 22" xfId="18340"/>
    <cellStyle name="Input 2 3 23" xfId="18341"/>
    <cellStyle name="Input 2 3 24" xfId="18342"/>
    <cellStyle name="Input 2 3 25" xfId="18343"/>
    <cellStyle name="Input 2 3 26" xfId="18344"/>
    <cellStyle name="Input 2 3 27" xfId="18345"/>
    <cellStyle name="Input 2 3 28" xfId="18346"/>
    <cellStyle name="Input 2 3 29" xfId="18347"/>
    <cellStyle name="Input 2 3 3" xfId="3107"/>
    <cellStyle name="Input 2 3 30" xfId="18348"/>
    <cellStyle name="Input 2 3 31" xfId="18349"/>
    <cellStyle name="Input 2 3 32" xfId="18350"/>
    <cellStyle name="Input 2 3 4" xfId="3108"/>
    <cellStyle name="Input 2 3 5" xfId="3109"/>
    <cellStyle name="Input 2 3 6" xfId="3110"/>
    <cellStyle name="Input 2 3 7" xfId="3111"/>
    <cellStyle name="Input 2 3 8" xfId="3112"/>
    <cellStyle name="Input 2 3 9" xfId="3113"/>
    <cellStyle name="Input 2 30" xfId="18351"/>
    <cellStyle name="Input 2 31" xfId="18352"/>
    <cellStyle name="Input 2 32" xfId="18353"/>
    <cellStyle name="Input 2 33" xfId="18354"/>
    <cellStyle name="Input 2 34" xfId="18355"/>
    <cellStyle name="Input 2 35" xfId="18356"/>
    <cellStyle name="Input 2 36" xfId="18357"/>
    <cellStyle name="Input 2 4" xfId="928"/>
    <cellStyle name="Input 2 4 10" xfId="3114"/>
    <cellStyle name="Input 2 4 11" xfId="3115"/>
    <cellStyle name="Input 2 4 12" xfId="3116"/>
    <cellStyle name="Input 2 4 13" xfId="3117"/>
    <cellStyle name="Input 2 4 14" xfId="18358"/>
    <cellStyle name="Input 2 4 15" xfId="18359"/>
    <cellStyle name="Input 2 4 16" xfId="18360"/>
    <cellStyle name="Input 2 4 17" xfId="18361"/>
    <cellStyle name="Input 2 4 18" xfId="18362"/>
    <cellStyle name="Input 2 4 19" xfId="18363"/>
    <cellStyle name="Input 2 4 2" xfId="3118"/>
    <cellStyle name="Input 2 4 20" xfId="18364"/>
    <cellStyle name="Input 2 4 21" xfId="18365"/>
    <cellStyle name="Input 2 4 22" xfId="18366"/>
    <cellStyle name="Input 2 4 23" xfId="18367"/>
    <cellStyle name="Input 2 4 24" xfId="18368"/>
    <cellStyle name="Input 2 4 25" xfId="18369"/>
    <cellStyle name="Input 2 4 26" xfId="18370"/>
    <cellStyle name="Input 2 4 27" xfId="18371"/>
    <cellStyle name="Input 2 4 28" xfId="18372"/>
    <cellStyle name="Input 2 4 29" xfId="18373"/>
    <cellStyle name="Input 2 4 3" xfId="3119"/>
    <cellStyle name="Input 2 4 30" xfId="18374"/>
    <cellStyle name="Input 2 4 31" xfId="18375"/>
    <cellStyle name="Input 2 4 32" xfId="18376"/>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7"/>
    <cellStyle name="Input 2 5 15" xfId="18378"/>
    <cellStyle name="Input 2 5 16" xfId="18379"/>
    <cellStyle name="Input 2 5 17" xfId="18380"/>
    <cellStyle name="Input 2 5 18" xfId="18381"/>
    <cellStyle name="Input 2 5 19" xfId="18382"/>
    <cellStyle name="Input 2 5 2" xfId="3130"/>
    <cellStyle name="Input 2 5 20" xfId="18383"/>
    <cellStyle name="Input 2 5 21" xfId="18384"/>
    <cellStyle name="Input 2 5 22" xfId="18385"/>
    <cellStyle name="Input 2 5 23" xfId="18386"/>
    <cellStyle name="Input 2 5 24" xfId="18387"/>
    <cellStyle name="Input 2 5 25" xfId="18388"/>
    <cellStyle name="Input 2 5 26" xfId="18389"/>
    <cellStyle name="Input 2 5 27" xfId="18390"/>
    <cellStyle name="Input 2 5 28" xfId="18391"/>
    <cellStyle name="Input 2 5 29" xfId="18392"/>
    <cellStyle name="Input 2 5 3" xfId="3131"/>
    <cellStyle name="Input 2 5 30" xfId="18393"/>
    <cellStyle name="Input 2 5 31" xfId="18394"/>
    <cellStyle name="Input 2 5 32" xfId="18395"/>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6"/>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7"/>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398"/>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399"/>
    <cellStyle name="Normal 11 2 19" xfId="18400"/>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1"/>
    <cellStyle name="Normal 11 2 2 17" xfId="18402"/>
    <cellStyle name="Normal 11 2 2 18" xfId="18403"/>
    <cellStyle name="Normal 11 2 2 19" xfId="18404"/>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5"/>
    <cellStyle name="Normal 11 2 2 2 16" xfId="18406"/>
    <cellStyle name="Normal 11 2 2 2 17" xfId="18407"/>
    <cellStyle name="Normal 11 2 2 2 18" xfId="18408"/>
    <cellStyle name="Normal 11 2 2 2 19" xfId="18409"/>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0"/>
    <cellStyle name="Normal 11 2 2 2 21" xfId="18411"/>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2"/>
    <cellStyle name="Normal 11 2 2 21" xfId="18413"/>
    <cellStyle name="Normal 11 2 2 22" xfId="18414"/>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5"/>
    <cellStyle name="Normal 11 2 21" xfId="18416"/>
    <cellStyle name="Normal 11 2 22" xfId="18417"/>
    <cellStyle name="Normal 11 2 23" xfId="18418"/>
    <cellStyle name="Normal 11 2 24" xfId="18419"/>
    <cellStyle name="Normal 11 2 25" xfId="41927"/>
    <cellStyle name="Normal 11 2 26" xfId="41928"/>
    <cellStyle name="Normal 11 2 26 2" xfId="41978"/>
    <cellStyle name="Normal 11 2 3" xfId="938"/>
    <cellStyle name="Normal 11 2 3 10" xfId="3267"/>
    <cellStyle name="Normal 11 2 3 11" xfId="3268"/>
    <cellStyle name="Normal 11 2 3 12" xfId="3269"/>
    <cellStyle name="Normal 11 2 3 13" xfId="3270"/>
    <cellStyle name="Normal 11 2 3 14" xfId="3271"/>
    <cellStyle name="Normal 11 2 3 15" xfId="18420"/>
    <cellStyle name="Normal 11 2 3 16" xfId="18421"/>
    <cellStyle name="Normal 11 2 3 17" xfId="18422"/>
    <cellStyle name="Normal 11 2 3 18" xfId="18423"/>
    <cellStyle name="Normal 11 2 3 19" xfId="18424"/>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5"/>
    <cellStyle name="Normal 11 2 3 21" xfId="18426"/>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7"/>
    <cellStyle name="Normal 11 21" xfId="18428"/>
    <cellStyle name="Normal 11 22" xfId="18429"/>
    <cellStyle name="Normal 11 23" xfId="18430"/>
    <cellStyle name="Normal 11 24" xfId="18431"/>
    <cellStyle name="Normal 11 25" xfId="18432"/>
    <cellStyle name="Normal 11 28" xfId="42037"/>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3"/>
    <cellStyle name="Normal 11 3 17" xfId="18434"/>
    <cellStyle name="Normal 11 3 18" xfId="18435"/>
    <cellStyle name="Normal 11 3 19" xfId="18436"/>
    <cellStyle name="Normal 11 3 2" xfId="942"/>
    <cellStyle name="Normal 11 3 2 10" xfId="3314"/>
    <cellStyle name="Normal 11 3 2 11" xfId="3315"/>
    <cellStyle name="Normal 11 3 2 12" xfId="3316"/>
    <cellStyle name="Normal 11 3 2 13" xfId="3317"/>
    <cellStyle name="Normal 11 3 2 14" xfId="3318"/>
    <cellStyle name="Normal 11 3 2 15" xfId="18437"/>
    <cellStyle name="Normal 11 3 2 16" xfId="18438"/>
    <cellStyle name="Normal 11 3 2 17" xfId="18439"/>
    <cellStyle name="Normal 11 3 2 18" xfId="18440"/>
    <cellStyle name="Normal 11 3 2 19" xfId="18441"/>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2"/>
    <cellStyle name="Normal 11 3 2 21" xfId="18443"/>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4"/>
    <cellStyle name="Normal 11 3 21" xfId="18445"/>
    <cellStyle name="Normal 11 3 22" xfId="18446"/>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7"/>
    <cellStyle name="Normal 11 4 16" xfId="18448"/>
    <cellStyle name="Normal 11 4 17" xfId="18449"/>
    <cellStyle name="Normal 11 4 18" xfId="18450"/>
    <cellStyle name="Normal 11 4 19" xfId="18451"/>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2"/>
    <cellStyle name="Normal 11 4 21" xfId="18453"/>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4"/>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4"/>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5"/>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6"/>
    <cellStyle name="Normal 12 2 2 2 16" xfId="18457"/>
    <cellStyle name="Normal 12 2 2 2 17" xfId="18458"/>
    <cellStyle name="Normal 12 2 2 2 18" xfId="18459"/>
    <cellStyle name="Normal 12 2 2 2 19" xfId="18460"/>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1"/>
    <cellStyle name="Normal 12 2 2 2 21" xfId="18462"/>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3"/>
    <cellStyle name="Normal 12 2 21" xfId="18464"/>
    <cellStyle name="Normal 12 2 22" xfId="18465"/>
    <cellStyle name="Normal 12 2 23" xfId="18466"/>
    <cellStyle name="Normal 12 2 24" xfId="18467"/>
    <cellStyle name="Normal 12 2 3" xfId="955"/>
    <cellStyle name="Normal 12 2 3 10" xfId="3484"/>
    <cellStyle name="Normal 12 2 3 11" xfId="3485"/>
    <cellStyle name="Normal 12 2 3 12" xfId="3486"/>
    <cellStyle name="Normal 12 2 3 13" xfId="3487"/>
    <cellStyle name="Normal 12 2 3 14" xfId="3488"/>
    <cellStyle name="Normal 12 2 3 15" xfId="18468"/>
    <cellStyle name="Normal 12 2 3 16" xfId="18469"/>
    <cellStyle name="Normal 12 2 3 17" xfId="18470"/>
    <cellStyle name="Normal 12 2 3 18" xfId="18471"/>
    <cellStyle name="Normal 12 2 3 19" xfId="18472"/>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3"/>
    <cellStyle name="Normal 12 2 3 21" xfId="18474"/>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5"/>
    <cellStyle name="Normal 12 21" xfId="18476"/>
    <cellStyle name="Normal 12 22" xfId="18477"/>
    <cellStyle name="Normal 12 23" xfId="18478"/>
    <cellStyle name="Normal 12 24" xfId="18479"/>
    <cellStyle name="Normal 12 25" xfId="18480"/>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1"/>
    <cellStyle name="Normal 12 3 17" xfId="18482"/>
    <cellStyle name="Normal 12 3 18" xfId="18483"/>
    <cellStyle name="Normal 12 3 19" xfId="18484"/>
    <cellStyle name="Normal 12 3 2" xfId="961"/>
    <cellStyle name="Normal 12 3 2 10" xfId="3554"/>
    <cellStyle name="Normal 12 3 2 11" xfId="3555"/>
    <cellStyle name="Normal 12 3 2 12" xfId="3556"/>
    <cellStyle name="Normal 12 3 2 13" xfId="3557"/>
    <cellStyle name="Normal 12 3 2 14" xfId="3558"/>
    <cellStyle name="Normal 12 3 2 15" xfId="18485"/>
    <cellStyle name="Normal 12 3 2 16" xfId="18486"/>
    <cellStyle name="Normal 12 3 2 17" xfId="18487"/>
    <cellStyle name="Normal 12 3 2 18" xfId="18488"/>
    <cellStyle name="Normal 12 3 2 19" xfId="18489"/>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0"/>
    <cellStyle name="Normal 12 3 2 21" xfId="18491"/>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2"/>
    <cellStyle name="Normal 12 3 21" xfId="18493"/>
    <cellStyle name="Normal 12 3 22" xfId="18494"/>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5"/>
    <cellStyle name="Normal 12 4 16" xfId="18496"/>
    <cellStyle name="Normal 12 4 17" xfId="18497"/>
    <cellStyle name="Normal 12 4 18" xfId="18498"/>
    <cellStyle name="Normal 12 4 19" xfId="18499"/>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0"/>
    <cellStyle name="Normal 12 4 21" xfId="18501"/>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2"/>
    <cellStyle name="Normal 13 19" xfId="18503"/>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4"/>
    <cellStyle name="Normal 13 2 19" xfId="18505"/>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6"/>
    <cellStyle name="Normal 13 2 2 2 17" xfId="41907"/>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7"/>
    <cellStyle name="Normal 13 2 21" xfId="18508"/>
    <cellStyle name="Normal 13 2 22" xfId="18509"/>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0"/>
    <cellStyle name="Normal 13 21" xfId="18511"/>
    <cellStyle name="Normal 13 22" xfId="18512"/>
    <cellStyle name="Normal 13 23" xfId="18513"/>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89"/>
    <cellStyle name="Normal 13 3 16 3" xfId="41924"/>
    <cellStyle name="Normal 13 3 16 4" xfId="41953"/>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4"/>
    <cellStyle name="Normal 14 10 11" xfId="18515"/>
    <cellStyle name="Normal 14 10 12" xfId="18516"/>
    <cellStyle name="Normal 14 10 13" xfId="18517"/>
    <cellStyle name="Normal 14 10 14" xfId="18518"/>
    <cellStyle name="Normal 14 10 15" xfId="18519"/>
    <cellStyle name="Normal 14 10 16" xfId="18520"/>
    <cellStyle name="Normal 14 10 17" xfId="18521"/>
    <cellStyle name="Normal 14 10 18" xfId="18522"/>
    <cellStyle name="Normal 14 10 18 2" xfId="42009"/>
    <cellStyle name="Normal 14 10 18 3" xfId="42017"/>
    <cellStyle name="Normal 14 10 2" xfId="18523"/>
    <cellStyle name="Normal 14 10 3" xfId="18524"/>
    <cellStyle name="Normal 14 10 4" xfId="18525"/>
    <cellStyle name="Normal 14 10 5" xfId="18526"/>
    <cellStyle name="Normal 14 10 6" xfId="18527"/>
    <cellStyle name="Normal 14 10 7" xfId="18528"/>
    <cellStyle name="Normal 14 10 8" xfId="18529"/>
    <cellStyle name="Normal 14 10 9" xfId="18530"/>
    <cellStyle name="Normal 14 11" xfId="3782"/>
    <cellStyle name="Normal 14 11 10" xfId="18531"/>
    <cellStyle name="Normal 14 11 11" xfId="18532"/>
    <cellStyle name="Normal 14 11 12" xfId="18533"/>
    <cellStyle name="Normal 14 11 13" xfId="18534"/>
    <cellStyle name="Normal 14 11 14" xfId="18535"/>
    <cellStyle name="Normal 14 11 15" xfId="18536"/>
    <cellStyle name="Normal 14 11 16" xfId="18537"/>
    <cellStyle name="Normal 14 11 17" xfId="18538"/>
    <cellStyle name="Normal 14 11 18" xfId="18539"/>
    <cellStyle name="Normal 14 11 2" xfId="18540"/>
    <cellStyle name="Normal 14 11 3" xfId="18541"/>
    <cellStyle name="Normal 14 11 4" xfId="18542"/>
    <cellStyle name="Normal 14 11 5" xfId="18543"/>
    <cellStyle name="Normal 14 11 6" xfId="18544"/>
    <cellStyle name="Normal 14 11 7" xfId="18545"/>
    <cellStyle name="Normal 14 11 8" xfId="18546"/>
    <cellStyle name="Normal 14 11 9" xfId="18547"/>
    <cellStyle name="Normal 14 12" xfId="3783"/>
    <cellStyle name="Normal 14 12 10" xfId="18548"/>
    <cellStyle name="Normal 14 12 11" xfId="18549"/>
    <cellStyle name="Normal 14 12 12" xfId="18550"/>
    <cellStyle name="Normal 14 12 13" xfId="18551"/>
    <cellStyle name="Normal 14 12 14" xfId="18552"/>
    <cellStyle name="Normal 14 12 15" xfId="18553"/>
    <cellStyle name="Normal 14 12 16" xfId="18554"/>
    <cellStyle name="Normal 14 12 17" xfId="18555"/>
    <cellStyle name="Normal 14 12 18" xfId="18556"/>
    <cellStyle name="Normal 14 12 2" xfId="18557"/>
    <cellStyle name="Normal 14 12 3" xfId="18558"/>
    <cellStyle name="Normal 14 12 4" xfId="18559"/>
    <cellStyle name="Normal 14 12 5" xfId="18560"/>
    <cellStyle name="Normal 14 12 6" xfId="18561"/>
    <cellStyle name="Normal 14 12 7" xfId="18562"/>
    <cellStyle name="Normal 14 12 8" xfId="18563"/>
    <cellStyle name="Normal 14 12 9" xfId="18564"/>
    <cellStyle name="Normal 14 13" xfId="3784"/>
    <cellStyle name="Normal 14 13 10" xfId="18565"/>
    <cellStyle name="Normal 14 13 11" xfId="18566"/>
    <cellStyle name="Normal 14 13 12" xfId="18567"/>
    <cellStyle name="Normal 14 13 13" xfId="18568"/>
    <cellStyle name="Normal 14 13 14" xfId="18569"/>
    <cellStyle name="Normal 14 13 15" xfId="18570"/>
    <cellStyle name="Normal 14 13 16" xfId="18571"/>
    <cellStyle name="Normal 14 13 17" xfId="18572"/>
    <cellStyle name="Normal 14 13 18" xfId="18573"/>
    <cellStyle name="Normal 14 13 2" xfId="18574"/>
    <cellStyle name="Normal 14 13 3" xfId="18575"/>
    <cellStyle name="Normal 14 13 4" xfId="18576"/>
    <cellStyle name="Normal 14 13 5" xfId="18577"/>
    <cellStyle name="Normal 14 13 6" xfId="18578"/>
    <cellStyle name="Normal 14 13 7" xfId="18579"/>
    <cellStyle name="Normal 14 13 8" xfId="18580"/>
    <cellStyle name="Normal 14 13 9" xfId="18581"/>
    <cellStyle name="Normal 14 14" xfId="3785"/>
    <cellStyle name="Normal 14 14 10" xfId="18582"/>
    <cellStyle name="Normal 14 14 11" xfId="18583"/>
    <cellStyle name="Normal 14 14 12" xfId="18584"/>
    <cellStyle name="Normal 14 14 13" xfId="18585"/>
    <cellStyle name="Normal 14 14 14" xfId="18586"/>
    <cellStyle name="Normal 14 14 15" xfId="18587"/>
    <cellStyle name="Normal 14 14 16" xfId="18588"/>
    <cellStyle name="Normal 14 14 17" xfId="18589"/>
    <cellStyle name="Normal 14 14 18" xfId="18590"/>
    <cellStyle name="Normal 14 14 2" xfId="18591"/>
    <cellStyle name="Normal 14 14 3" xfId="18592"/>
    <cellStyle name="Normal 14 14 4" xfId="18593"/>
    <cellStyle name="Normal 14 14 5" xfId="18594"/>
    <cellStyle name="Normal 14 14 6" xfId="18595"/>
    <cellStyle name="Normal 14 14 7" xfId="18596"/>
    <cellStyle name="Normal 14 14 8" xfId="18597"/>
    <cellStyle name="Normal 14 14 9" xfId="18598"/>
    <cellStyle name="Normal 14 15" xfId="3786"/>
    <cellStyle name="Normal 14 15 10" xfId="18599"/>
    <cellStyle name="Normal 14 15 11" xfId="18600"/>
    <cellStyle name="Normal 14 15 12" xfId="18601"/>
    <cellStyle name="Normal 14 15 13" xfId="18602"/>
    <cellStyle name="Normal 14 15 14" xfId="18603"/>
    <cellStyle name="Normal 14 15 15" xfId="18604"/>
    <cellStyle name="Normal 14 15 16" xfId="18605"/>
    <cellStyle name="Normal 14 15 17" xfId="18606"/>
    <cellStyle name="Normal 14 15 18" xfId="18607"/>
    <cellStyle name="Normal 14 15 2" xfId="18608"/>
    <cellStyle name="Normal 14 15 3" xfId="18609"/>
    <cellStyle name="Normal 14 15 4" xfId="18610"/>
    <cellStyle name="Normal 14 15 5" xfId="18611"/>
    <cellStyle name="Normal 14 15 6" xfId="18612"/>
    <cellStyle name="Normal 14 15 7" xfId="18613"/>
    <cellStyle name="Normal 14 15 8" xfId="18614"/>
    <cellStyle name="Normal 14 15 9" xfId="18615"/>
    <cellStyle name="Normal 14 16" xfId="3787"/>
    <cellStyle name="Normal 14 16 10" xfId="18616"/>
    <cellStyle name="Normal 14 16 11" xfId="18617"/>
    <cellStyle name="Normal 14 16 12" xfId="18618"/>
    <cellStyle name="Normal 14 16 13" xfId="18619"/>
    <cellStyle name="Normal 14 16 14" xfId="18620"/>
    <cellStyle name="Normal 14 16 15" xfId="18621"/>
    <cellStyle name="Normal 14 16 16" xfId="18622"/>
    <cellStyle name="Normal 14 16 17" xfId="18623"/>
    <cellStyle name="Normal 14 16 18" xfId="18624"/>
    <cellStyle name="Normal 14 16 2" xfId="18625"/>
    <cellStyle name="Normal 14 16 3" xfId="18626"/>
    <cellStyle name="Normal 14 16 4" xfId="18627"/>
    <cellStyle name="Normal 14 16 5" xfId="18628"/>
    <cellStyle name="Normal 14 16 6" xfId="18629"/>
    <cellStyle name="Normal 14 16 7" xfId="18630"/>
    <cellStyle name="Normal 14 16 8" xfId="18631"/>
    <cellStyle name="Normal 14 16 9" xfId="18632"/>
    <cellStyle name="Normal 14 17" xfId="18633"/>
    <cellStyle name="Normal 14 17 10" xfId="18634"/>
    <cellStyle name="Normal 14 17 11" xfId="18635"/>
    <cellStyle name="Normal 14 17 12" xfId="18636"/>
    <cellStyle name="Normal 14 17 13" xfId="18637"/>
    <cellStyle name="Normal 14 17 14" xfId="18638"/>
    <cellStyle name="Normal 14 17 15" xfId="18639"/>
    <cellStyle name="Normal 14 17 16" xfId="18640"/>
    <cellStyle name="Normal 14 17 17" xfId="18641"/>
    <cellStyle name="Normal 14 17 18" xfId="18642"/>
    <cellStyle name="Normal 14 17 2" xfId="18643"/>
    <cellStyle name="Normal 14 17 3" xfId="18644"/>
    <cellStyle name="Normal 14 17 4" xfId="18645"/>
    <cellStyle name="Normal 14 17 5" xfId="18646"/>
    <cellStyle name="Normal 14 17 6" xfId="18647"/>
    <cellStyle name="Normal 14 17 7" xfId="18648"/>
    <cellStyle name="Normal 14 17 8" xfId="18649"/>
    <cellStyle name="Normal 14 17 9" xfId="18650"/>
    <cellStyle name="Normal 14 18" xfId="18651"/>
    <cellStyle name="Normal 14 18 10" xfId="18652"/>
    <cellStyle name="Normal 14 18 11" xfId="18653"/>
    <cellStyle name="Normal 14 18 12" xfId="18654"/>
    <cellStyle name="Normal 14 18 13" xfId="18655"/>
    <cellStyle name="Normal 14 18 14" xfId="18656"/>
    <cellStyle name="Normal 14 18 15" xfId="18657"/>
    <cellStyle name="Normal 14 18 16" xfId="18658"/>
    <cellStyle name="Normal 14 18 17" xfId="18659"/>
    <cellStyle name="Normal 14 18 18" xfId="18660"/>
    <cellStyle name="Normal 14 18 2" xfId="18661"/>
    <cellStyle name="Normal 14 18 3" xfId="18662"/>
    <cellStyle name="Normal 14 18 4" xfId="18663"/>
    <cellStyle name="Normal 14 18 5" xfId="18664"/>
    <cellStyle name="Normal 14 18 6" xfId="18665"/>
    <cellStyle name="Normal 14 18 7" xfId="18666"/>
    <cellStyle name="Normal 14 18 8" xfId="18667"/>
    <cellStyle name="Normal 14 18 9" xfId="18668"/>
    <cellStyle name="Normal 14 19" xfId="18669"/>
    <cellStyle name="Normal 14 19 10" xfId="18670"/>
    <cellStyle name="Normal 14 19 11" xfId="18671"/>
    <cellStyle name="Normal 14 19 12" xfId="18672"/>
    <cellStyle name="Normal 14 19 13" xfId="18673"/>
    <cellStyle name="Normal 14 19 14" xfId="18674"/>
    <cellStyle name="Normal 14 19 15" xfId="18675"/>
    <cellStyle name="Normal 14 19 16" xfId="18676"/>
    <cellStyle name="Normal 14 19 17" xfId="18677"/>
    <cellStyle name="Normal 14 19 18" xfId="18678"/>
    <cellStyle name="Normal 14 19 2" xfId="18679"/>
    <cellStyle name="Normal 14 19 3" xfId="18680"/>
    <cellStyle name="Normal 14 19 4" xfId="18681"/>
    <cellStyle name="Normal 14 19 5" xfId="18682"/>
    <cellStyle name="Normal 14 19 6" xfId="18683"/>
    <cellStyle name="Normal 14 19 7" xfId="18684"/>
    <cellStyle name="Normal 14 19 8" xfId="18685"/>
    <cellStyle name="Normal 14 19 9" xfId="18686"/>
    <cellStyle name="Normal 14 2" xfId="977"/>
    <cellStyle name="Normal 14 2 10" xfId="3788"/>
    <cellStyle name="Normal 14 2 11" xfId="3789"/>
    <cellStyle name="Normal 14 2 12" xfId="3790"/>
    <cellStyle name="Normal 14 2 13" xfId="3791"/>
    <cellStyle name="Normal 14 2 14" xfId="3792"/>
    <cellStyle name="Normal 14 2 15" xfId="18687"/>
    <cellStyle name="Normal 14 2 16" xfId="18688"/>
    <cellStyle name="Normal 14 2 17" xfId="18689"/>
    <cellStyle name="Normal 14 2 18" xfId="18690"/>
    <cellStyle name="Normal 14 2 19" xfId="18691"/>
    <cellStyle name="Normal 14 2 2" xfId="978"/>
    <cellStyle name="Normal 14 2 2 10" xfId="3793"/>
    <cellStyle name="Normal 14 2 2 11" xfId="3794"/>
    <cellStyle name="Normal 14 2 2 12" xfId="3795"/>
    <cellStyle name="Normal 14 2 2 13" xfId="3796"/>
    <cellStyle name="Normal 14 2 2 14" xfId="18692"/>
    <cellStyle name="Normal 14 2 2 15" xfId="18693"/>
    <cellStyle name="Normal 14 2 2 16" xfId="18694"/>
    <cellStyle name="Normal 14 2 2 17" xfId="18695"/>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6"/>
    <cellStyle name="Normal 14 2 21" xfId="18697"/>
    <cellStyle name="Normal 14 2 22" xfId="18698"/>
    <cellStyle name="Normal 14 2 23" xfId="18699"/>
    <cellStyle name="Normal 14 2 24" xfId="18700"/>
    <cellStyle name="Normal 14 2 25" xfId="18701"/>
    <cellStyle name="Normal 14 2 26" xfId="18702"/>
    <cellStyle name="Normal 14 2 27" xfId="18703"/>
    <cellStyle name="Normal 14 2 28" xfId="18704"/>
    <cellStyle name="Normal 14 2 29" xfId="18705"/>
    <cellStyle name="Normal 14 2 3" xfId="3805"/>
    <cellStyle name="Normal 14 2 30" xfId="18706"/>
    <cellStyle name="Normal 14 2 31" xfId="18707"/>
    <cellStyle name="Normal 14 2 32" xfId="18708"/>
    <cellStyle name="Normal 14 2 33" xfId="18709"/>
    <cellStyle name="Normal 14 2 34" xfId="18710"/>
    <cellStyle name="Normal 14 2 35" xfId="18711"/>
    <cellStyle name="Normal 14 2 36" xfId="18712"/>
    <cellStyle name="Normal 14 2 37" xfId="18713"/>
    <cellStyle name="Normal 14 2 38" xfId="18714"/>
    <cellStyle name="Normal 14 2 39" xfId="18715"/>
    <cellStyle name="Normal 14 2 4" xfId="3806"/>
    <cellStyle name="Normal 14 2 40" xfId="18716"/>
    <cellStyle name="Normal 14 2 41" xfId="18717"/>
    <cellStyle name="Normal 14 2 42" xfId="18718"/>
    <cellStyle name="Normal 14 2 43" xfId="18719"/>
    <cellStyle name="Normal 14 2 44" xfId="18720"/>
    <cellStyle name="Normal 14 2 45" xfId="18721"/>
    <cellStyle name="Normal 14 2 46" xfId="18722"/>
    <cellStyle name="Normal 14 2 47" xfId="18723"/>
    <cellStyle name="Normal 14 2 48" xfId="18724"/>
    <cellStyle name="Normal 14 2 49" xfId="18725"/>
    <cellStyle name="Normal 14 2 5" xfId="3807"/>
    <cellStyle name="Normal 14 2 50" xfId="18726"/>
    <cellStyle name="Normal 14 2 51" xfId="18727"/>
    <cellStyle name="Normal 14 2 52" xfId="18728"/>
    <cellStyle name="Normal 14 2 53" xfId="18729"/>
    <cellStyle name="Normal 14 2 54" xfId="18730"/>
    <cellStyle name="Normal 14 2 55" xfId="18731"/>
    <cellStyle name="Normal 14 2 56" xfId="18732"/>
    <cellStyle name="Normal 14 2 57" xfId="18733"/>
    <cellStyle name="Normal 14 2 58" xfId="18734"/>
    <cellStyle name="Normal 14 2 59" xfId="18735"/>
    <cellStyle name="Normal 14 2 6" xfId="3808"/>
    <cellStyle name="Normal 14 2 60" xfId="18736"/>
    <cellStyle name="Normal 14 2 61" xfId="18737"/>
    <cellStyle name="Normal 14 2 62" xfId="18738"/>
    <cellStyle name="Normal 14 2 63" xfId="18739"/>
    <cellStyle name="Normal 14 2 64" xfId="18740"/>
    <cellStyle name="Normal 14 2 65" xfId="18741"/>
    <cellStyle name="Normal 14 2 66" xfId="18742"/>
    <cellStyle name="Normal 14 2 67" xfId="18743"/>
    <cellStyle name="Normal 14 2 68" xfId="18744"/>
    <cellStyle name="Normal 14 2 69" xfId="18745"/>
    <cellStyle name="Normal 14 2 7" xfId="3809"/>
    <cellStyle name="Normal 14 2 70" xfId="18746"/>
    <cellStyle name="Normal 14 2 71" xfId="18747"/>
    <cellStyle name="Normal 14 2 72" xfId="18748"/>
    <cellStyle name="Normal 14 2 73" xfId="18749"/>
    <cellStyle name="Normal 14 2 74" xfId="18750"/>
    <cellStyle name="Normal 14 2 75" xfId="18751"/>
    <cellStyle name="Normal 14 2 76" xfId="18752"/>
    <cellStyle name="Normal 14 2 77" xfId="18753"/>
    <cellStyle name="Normal 14 2 78" xfId="18754"/>
    <cellStyle name="Normal 14 2 8" xfId="3810"/>
    <cellStyle name="Normal 14 2 9" xfId="3811"/>
    <cellStyle name="Normal 14 2_List of table gaps" xfId="2293"/>
    <cellStyle name="Normal 14 2_List of table gaps 2" xfId="42038"/>
    <cellStyle name="Normal 14 20" xfId="18755"/>
    <cellStyle name="Normal 14 20 10" xfId="18756"/>
    <cellStyle name="Normal 14 20 11" xfId="18757"/>
    <cellStyle name="Normal 14 20 12" xfId="18758"/>
    <cellStyle name="Normal 14 20 13" xfId="18759"/>
    <cellStyle name="Normal 14 20 14" xfId="18760"/>
    <cellStyle name="Normal 14 20 15" xfId="18761"/>
    <cellStyle name="Normal 14 20 16" xfId="18762"/>
    <cellStyle name="Normal 14 20 17" xfId="18763"/>
    <cellStyle name="Normal 14 20 18" xfId="18764"/>
    <cellStyle name="Normal 14 20 2" xfId="18765"/>
    <cellStyle name="Normal 14 20 3" xfId="18766"/>
    <cellStyle name="Normal 14 20 4" xfId="18767"/>
    <cellStyle name="Normal 14 20 5" xfId="18768"/>
    <cellStyle name="Normal 14 20 6" xfId="18769"/>
    <cellStyle name="Normal 14 20 7" xfId="18770"/>
    <cellStyle name="Normal 14 20 8" xfId="18771"/>
    <cellStyle name="Normal 14 20 9" xfId="18772"/>
    <cellStyle name="Normal 14 21" xfId="18773"/>
    <cellStyle name="Normal 14 21 10" xfId="18774"/>
    <cellStyle name="Normal 14 21 11" xfId="18775"/>
    <cellStyle name="Normal 14 21 12" xfId="18776"/>
    <cellStyle name="Normal 14 21 13" xfId="18777"/>
    <cellStyle name="Normal 14 21 14" xfId="18778"/>
    <cellStyle name="Normal 14 21 15" xfId="18779"/>
    <cellStyle name="Normal 14 21 16" xfId="18780"/>
    <cellStyle name="Normal 14 21 17" xfId="18781"/>
    <cellStyle name="Normal 14 21 18" xfId="18782"/>
    <cellStyle name="Normal 14 21 2" xfId="18783"/>
    <cellStyle name="Normal 14 21 3" xfId="18784"/>
    <cellStyle name="Normal 14 21 4" xfId="18785"/>
    <cellStyle name="Normal 14 21 5" xfId="18786"/>
    <cellStyle name="Normal 14 21 6" xfId="18787"/>
    <cellStyle name="Normal 14 21 7" xfId="18788"/>
    <cellStyle name="Normal 14 21 8" xfId="18789"/>
    <cellStyle name="Normal 14 21 9" xfId="18790"/>
    <cellStyle name="Normal 14 22" xfId="18791"/>
    <cellStyle name="Normal 14 22 10" xfId="18792"/>
    <cellStyle name="Normal 14 22 11" xfId="18793"/>
    <cellStyle name="Normal 14 22 12" xfId="18794"/>
    <cellStyle name="Normal 14 22 13" xfId="18795"/>
    <cellStyle name="Normal 14 22 14" xfId="18796"/>
    <cellStyle name="Normal 14 22 15" xfId="18797"/>
    <cellStyle name="Normal 14 22 16" xfId="18798"/>
    <cellStyle name="Normal 14 22 17" xfId="18799"/>
    <cellStyle name="Normal 14 22 18" xfId="18800"/>
    <cellStyle name="Normal 14 22 2" xfId="18801"/>
    <cellStyle name="Normal 14 22 3" xfId="18802"/>
    <cellStyle name="Normal 14 22 4" xfId="18803"/>
    <cellStyle name="Normal 14 22 5" xfId="18804"/>
    <cellStyle name="Normal 14 22 6" xfId="18805"/>
    <cellStyle name="Normal 14 22 7" xfId="18806"/>
    <cellStyle name="Normal 14 22 8" xfId="18807"/>
    <cellStyle name="Normal 14 22 9" xfId="18808"/>
    <cellStyle name="Normal 14 23" xfId="18809"/>
    <cellStyle name="Normal 14 23 10" xfId="18810"/>
    <cellStyle name="Normal 14 23 11" xfId="18811"/>
    <cellStyle name="Normal 14 23 12" xfId="18812"/>
    <cellStyle name="Normal 14 23 13" xfId="18813"/>
    <cellStyle name="Normal 14 23 14" xfId="18814"/>
    <cellStyle name="Normal 14 23 15" xfId="18815"/>
    <cellStyle name="Normal 14 23 16" xfId="18816"/>
    <cellStyle name="Normal 14 23 17" xfId="18817"/>
    <cellStyle name="Normal 14 23 18" xfId="18818"/>
    <cellStyle name="Normal 14 23 2" xfId="18819"/>
    <cellStyle name="Normal 14 23 3" xfId="18820"/>
    <cellStyle name="Normal 14 23 4" xfId="18821"/>
    <cellStyle name="Normal 14 23 5" xfId="18822"/>
    <cellStyle name="Normal 14 23 6" xfId="18823"/>
    <cellStyle name="Normal 14 23 7" xfId="18824"/>
    <cellStyle name="Normal 14 23 8" xfId="18825"/>
    <cellStyle name="Normal 14 23 9" xfId="18826"/>
    <cellStyle name="Normal 14 24" xfId="18827"/>
    <cellStyle name="Normal 14 24 10" xfId="18828"/>
    <cellStyle name="Normal 14 24 11" xfId="18829"/>
    <cellStyle name="Normal 14 24 12" xfId="18830"/>
    <cellStyle name="Normal 14 24 13" xfId="18831"/>
    <cellStyle name="Normal 14 24 14" xfId="18832"/>
    <cellStyle name="Normal 14 24 15" xfId="18833"/>
    <cellStyle name="Normal 14 24 16" xfId="18834"/>
    <cellStyle name="Normal 14 24 17" xfId="18835"/>
    <cellStyle name="Normal 14 24 18" xfId="18836"/>
    <cellStyle name="Normal 14 24 2" xfId="18837"/>
    <cellStyle name="Normal 14 24 3" xfId="18838"/>
    <cellStyle name="Normal 14 24 4" xfId="18839"/>
    <cellStyle name="Normal 14 24 5" xfId="18840"/>
    <cellStyle name="Normal 14 24 6" xfId="18841"/>
    <cellStyle name="Normal 14 24 7" xfId="18842"/>
    <cellStyle name="Normal 14 24 8" xfId="18843"/>
    <cellStyle name="Normal 14 24 9" xfId="18844"/>
    <cellStyle name="Normal 14 25" xfId="18845"/>
    <cellStyle name="Normal 14 26" xfId="18846"/>
    <cellStyle name="Normal 14 27" xfId="18847"/>
    <cellStyle name="Normal 14 28" xfId="18848"/>
    <cellStyle name="Normal 14 29" xfId="18849"/>
    <cellStyle name="Normal 14 3" xfId="979"/>
    <cellStyle name="Normal 14 3 2" xfId="980"/>
    <cellStyle name="Normal 14 3 3" xfId="3812"/>
    <cellStyle name="Normal 14 30" xfId="18850"/>
    <cellStyle name="Normal 14 31" xfId="18851"/>
    <cellStyle name="Normal 14 32" xfId="18852"/>
    <cellStyle name="Normal 14 33" xfId="18853"/>
    <cellStyle name="Normal 14 34" xfId="18854"/>
    <cellStyle name="Normal 14 35" xfId="18855"/>
    <cellStyle name="Normal 14 36" xfId="18856"/>
    <cellStyle name="Normal 14 37" xfId="18857"/>
    <cellStyle name="Normal 14 38" xfId="18858"/>
    <cellStyle name="Normal 14 39" xfId="18859"/>
    <cellStyle name="Normal 14 4" xfId="981"/>
    <cellStyle name="Normal 14 4 10" xfId="3813"/>
    <cellStyle name="Normal 14 4 11" xfId="3814"/>
    <cellStyle name="Normal 14 4 12" xfId="3815"/>
    <cellStyle name="Normal 14 4 13" xfId="3816"/>
    <cellStyle name="Normal 14 4 14" xfId="18860"/>
    <cellStyle name="Normal 14 4 15" xfId="18861"/>
    <cellStyle name="Normal 14 4 16" xfId="18862"/>
    <cellStyle name="Normal 14 4 17" xfId="18863"/>
    <cellStyle name="Normal 14 4 18" xfId="18864"/>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5"/>
    <cellStyle name="Normal 14 41" xfId="18866"/>
    <cellStyle name="Normal 14 42" xfId="18867"/>
    <cellStyle name="Normal 14 43" xfId="18868"/>
    <cellStyle name="Normal 14 44" xfId="18869"/>
    <cellStyle name="Normal 14 45" xfId="18870"/>
    <cellStyle name="Normal 14 46" xfId="18871"/>
    <cellStyle name="Normal 14 47" xfId="18872"/>
    <cellStyle name="Normal 14 48" xfId="18873"/>
    <cellStyle name="Normal 14 49" xfId="18874"/>
    <cellStyle name="Normal 14 5" xfId="3825"/>
    <cellStyle name="Normal 14 5 10" xfId="18875"/>
    <cellStyle name="Normal 14 5 11" xfId="18876"/>
    <cellStyle name="Normal 14 5 12" xfId="18877"/>
    <cellStyle name="Normal 14 5 13" xfId="18878"/>
    <cellStyle name="Normal 14 5 14" xfId="18879"/>
    <cellStyle name="Normal 14 5 15" xfId="18880"/>
    <cellStyle name="Normal 14 5 16" xfId="18881"/>
    <cellStyle name="Normal 14 5 17" xfId="18882"/>
    <cellStyle name="Normal 14 5 18" xfId="18883"/>
    <cellStyle name="Normal 14 5 2" xfId="18884"/>
    <cellStyle name="Normal 14 5 3" xfId="18885"/>
    <cellStyle name="Normal 14 5 4" xfId="18886"/>
    <cellStyle name="Normal 14 5 5" xfId="18887"/>
    <cellStyle name="Normal 14 5 6" xfId="18888"/>
    <cellStyle name="Normal 14 5 7" xfId="18889"/>
    <cellStyle name="Normal 14 5 8" xfId="18890"/>
    <cellStyle name="Normal 14 5 9" xfId="18891"/>
    <cellStyle name="Normal 14 50" xfId="18892"/>
    <cellStyle name="Normal 14 51" xfId="18893"/>
    <cellStyle name="Normal 14 52" xfId="18894"/>
    <cellStyle name="Normal 14 53" xfId="18895"/>
    <cellStyle name="Normal 14 54" xfId="18896"/>
    <cellStyle name="Normal 14 55" xfId="18897"/>
    <cellStyle name="Normal 14 56" xfId="18898"/>
    <cellStyle name="Normal 14 57" xfId="18899"/>
    <cellStyle name="Normal 14 58" xfId="18900"/>
    <cellStyle name="Normal 14 59" xfId="18901"/>
    <cellStyle name="Normal 14 6" xfId="3826"/>
    <cellStyle name="Normal 14 6 10" xfId="18902"/>
    <cellStyle name="Normal 14 6 11" xfId="18903"/>
    <cellStyle name="Normal 14 6 12" xfId="18904"/>
    <cellStyle name="Normal 14 6 13" xfId="18905"/>
    <cellStyle name="Normal 14 6 14" xfId="18906"/>
    <cellStyle name="Normal 14 6 15" xfId="18907"/>
    <cellStyle name="Normal 14 6 16" xfId="18908"/>
    <cellStyle name="Normal 14 6 17" xfId="18909"/>
    <cellStyle name="Normal 14 6 18" xfId="18910"/>
    <cellStyle name="Normal 14 6 2" xfId="18911"/>
    <cellStyle name="Normal 14 6 3" xfId="18912"/>
    <cellStyle name="Normal 14 6 4" xfId="18913"/>
    <cellStyle name="Normal 14 6 5" xfId="18914"/>
    <cellStyle name="Normal 14 6 6" xfId="18915"/>
    <cellStyle name="Normal 14 6 7" xfId="18916"/>
    <cellStyle name="Normal 14 6 8" xfId="18917"/>
    <cellStyle name="Normal 14 6 9" xfId="18918"/>
    <cellStyle name="Normal 14 60" xfId="18919"/>
    <cellStyle name="Normal 14 61" xfId="18920"/>
    <cellStyle name="Normal 14 62" xfId="18921"/>
    <cellStyle name="Normal 14 63" xfId="18922"/>
    <cellStyle name="Normal 14 64" xfId="18923"/>
    <cellStyle name="Normal 14 65" xfId="18924"/>
    <cellStyle name="Normal 14 66" xfId="18925"/>
    <cellStyle name="Normal 14 67" xfId="18926"/>
    <cellStyle name="Normal 14 68" xfId="18927"/>
    <cellStyle name="Normal 14 69" xfId="18928"/>
    <cellStyle name="Normal 14 7" xfId="3827"/>
    <cellStyle name="Normal 14 7 10" xfId="18929"/>
    <cellStyle name="Normal 14 7 11" xfId="18930"/>
    <cellStyle name="Normal 14 7 12" xfId="18931"/>
    <cellStyle name="Normal 14 7 13" xfId="18932"/>
    <cellStyle name="Normal 14 7 14" xfId="18933"/>
    <cellStyle name="Normal 14 7 15" xfId="18934"/>
    <cellStyle name="Normal 14 7 16" xfId="18935"/>
    <cellStyle name="Normal 14 7 17" xfId="18936"/>
    <cellStyle name="Normal 14 7 18" xfId="18937"/>
    <cellStyle name="Normal 14 7 2" xfId="18938"/>
    <cellStyle name="Normal 14 7 3" xfId="18939"/>
    <cellStyle name="Normal 14 7 4" xfId="18940"/>
    <cellStyle name="Normal 14 7 5" xfId="18941"/>
    <cellStyle name="Normal 14 7 6" xfId="18942"/>
    <cellStyle name="Normal 14 7 7" xfId="18943"/>
    <cellStyle name="Normal 14 7 8" xfId="18944"/>
    <cellStyle name="Normal 14 7 9" xfId="18945"/>
    <cellStyle name="Normal 14 70" xfId="18946"/>
    <cellStyle name="Normal 14 71" xfId="18947"/>
    <cellStyle name="Normal 14 72" xfId="18948"/>
    <cellStyle name="Normal 14 73" xfId="18949"/>
    <cellStyle name="Normal 14 74" xfId="18950"/>
    <cellStyle name="Normal 14 75" xfId="18951"/>
    <cellStyle name="Normal 14 76" xfId="18952"/>
    <cellStyle name="Normal 14 77" xfId="18953"/>
    <cellStyle name="Normal 14 78" xfId="18954"/>
    <cellStyle name="Normal 14 79" xfId="18955"/>
    <cellStyle name="Normal 14 8" xfId="3828"/>
    <cellStyle name="Normal 14 8 10" xfId="18956"/>
    <cellStyle name="Normal 14 8 11" xfId="18957"/>
    <cellStyle name="Normal 14 8 12" xfId="18958"/>
    <cellStyle name="Normal 14 8 13" xfId="18959"/>
    <cellStyle name="Normal 14 8 14" xfId="18960"/>
    <cellStyle name="Normal 14 8 15" xfId="18961"/>
    <cellStyle name="Normal 14 8 16" xfId="18962"/>
    <cellStyle name="Normal 14 8 17" xfId="18963"/>
    <cellStyle name="Normal 14 8 18" xfId="18964"/>
    <cellStyle name="Normal 14 8 2" xfId="18965"/>
    <cellStyle name="Normal 14 8 3" xfId="18966"/>
    <cellStyle name="Normal 14 8 4" xfId="18967"/>
    <cellStyle name="Normal 14 8 5" xfId="18968"/>
    <cellStyle name="Normal 14 8 6" xfId="18969"/>
    <cellStyle name="Normal 14 8 7" xfId="18970"/>
    <cellStyle name="Normal 14 8 8" xfId="18971"/>
    <cellStyle name="Normal 14 8 9" xfId="18972"/>
    <cellStyle name="Normal 14 80" xfId="18973"/>
    <cellStyle name="Normal 14 81" xfId="18974"/>
    <cellStyle name="Normal 14 82" xfId="18975"/>
    <cellStyle name="Normal 14 83" xfId="18976"/>
    <cellStyle name="Normal 14 84" xfId="18977"/>
    <cellStyle name="Normal 14 85" xfId="18978"/>
    <cellStyle name="Normal 14 86" xfId="18979"/>
    <cellStyle name="Normal 14 87" xfId="18980"/>
    <cellStyle name="Normal 14 88" xfId="18981"/>
    <cellStyle name="Normal 14 89" xfId="18982"/>
    <cellStyle name="Normal 14 9" xfId="3829"/>
    <cellStyle name="Normal 14 9 10" xfId="18983"/>
    <cellStyle name="Normal 14 9 11" xfId="18984"/>
    <cellStyle name="Normal 14 9 12" xfId="18985"/>
    <cellStyle name="Normal 14 9 13" xfId="18986"/>
    <cellStyle name="Normal 14 9 14" xfId="18987"/>
    <cellStyle name="Normal 14 9 15" xfId="18988"/>
    <cellStyle name="Normal 14 9 16" xfId="18989"/>
    <cellStyle name="Normal 14 9 17" xfId="18990"/>
    <cellStyle name="Normal 14 9 18" xfId="18991"/>
    <cellStyle name="Normal 14 9 2" xfId="18992"/>
    <cellStyle name="Normal 14 9 3" xfId="18993"/>
    <cellStyle name="Normal 14 9 4" xfId="18994"/>
    <cellStyle name="Normal 14 9 5" xfId="18995"/>
    <cellStyle name="Normal 14 9 6" xfId="18996"/>
    <cellStyle name="Normal 14 9 7" xfId="18997"/>
    <cellStyle name="Normal 14 9 8" xfId="18998"/>
    <cellStyle name="Normal 14 9 9" xfId="18999"/>
    <cellStyle name="Normal 14 90" xfId="19000"/>
    <cellStyle name="Normal 14 91" xfId="19001"/>
    <cellStyle name="Normal 14 92" xfId="19002"/>
    <cellStyle name="Normal 14 93" xfId="19003"/>
    <cellStyle name="Normal 14 94" xfId="19004"/>
    <cellStyle name="Normal 14 95" xfId="19005"/>
    <cellStyle name="Normal 14 96" xfId="19006"/>
    <cellStyle name="Normal 14_4 28 1_Asst_Health_Crit_AllTO_RIIO_20110714pm" xfId="15575"/>
    <cellStyle name="Normal 15" xfId="982"/>
    <cellStyle name="Normal 15 10" xfId="3830"/>
    <cellStyle name="Normal 15 10 2" xfId="19007"/>
    <cellStyle name="Normal 15 11" xfId="3831"/>
    <cellStyle name="Normal 15 11 2" xfId="19008"/>
    <cellStyle name="Normal 15 12" xfId="3832"/>
    <cellStyle name="Normal 15 12 2" xfId="19009"/>
    <cellStyle name="Normal 15 13" xfId="3833"/>
    <cellStyle name="Normal 15 13 2" xfId="19010"/>
    <cellStyle name="Normal 15 14" xfId="3834"/>
    <cellStyle name="Normal 15 14 2" xfId="19011"/>
    <cellStyle name="Normal 15 15" xfId="3835"/>
    <cellStyle name="Normal 15 15 2" xfId="19012"/>
    <cellStyle name="Normal 15 16" xfId="15696"/>
    <cellStyle name="Normal 15 16 2" xfId="15742"/>
    <cellStyle name="Normal 15 17" xfId="19013"/>
    <cellStyle name="Normal 15 17 2" xfId="19014"/>
    <cellStyle name="Normal 15 18" xfId="19015"/>
    <cellStyle name="Normal 15 18 2" xfId="19016"/>
    <cellStyle name="Normal 15 19" xfId="19017"/>
    <cellStyle name="Normal 15 19 2" xfId="19018"/>
    <cellStyle name="Normal 15 2" xfId="983"/>
    <cellStyle name="Normal 15 2 2" xfId="3836"/>
    <cellStyle name="Normal 15 20" xfId="19019"/>
    <cellStyle name="Normal 15 20 2" xfId="19020"/>
    <cellStyle name="Normal 15 21" xfId="19021"/>
    <cellStyle name="Normal 15 21 2" xfId="19022"/>
    <cellStyle name="Normal 15 22" xfId="19023"/>
    <cellStyle name="Normal 15 22 2" xfId="19024"/>
    <cellStyle name="Normal 15 23" xfId="19025"/>
    <cellStyle name="Normal 15 23 2" xfId="19026"/>
    <cellStyle name="Normal 15 24" xfId="19027"/>
    <cellStyle name="Normal 15 25" xfId="19028"/>
    <cellStyle name="Normal 15 26" xfId="19029"/>
    <cellStyle name="Normal 15 27" xfId="19030"/>
    <cellStyle name="Normal 15 28" xfId="19031"/>
    <cellStyle name="Normal 15 29" xfId="19032"/>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3"/>
    <cellStyle name="Normal 15 31" xfId="19034"/>
    <cellStyle name="Normal 15 32" xfId="19035"/>
    <cellStyle name="Normal 15 33" xfId="19036"/>
    <cellStyle name="Normal 15 34" xfId="19037"/>
    <cellStyle name="Normal 15 35" xfId="19038"/>
    <cellStyle name="Normal 15 36" xfId="19039"/>
    <cellStyle name="Normal 15 37" xfId="19040"/>
    <cellStyle name="Normal 15 38" xfId="19041"/>
    <cellStyle name="Normal 15 39" xfId="19042"/>
    <cellStyle name="Normal 15 4" xfId="3849"/>
    <cellStyle name="Normal 15 4 2" xfId="19043"/>
    <cellStyle name="Normal 15 40" xfId="19044"/>
    <cellStyle name="Normal 15 41" xfId="19045"/>
    <cellStyle name="Normal 15 42" xfId="19046"/>
    <cellStyle name="Normal 15 43" xfId="19047"/>
    <cellStyle name="Normal 15 44" xfId="19048"/>
    <cellStyle name="Normal 15 45" xfId="19049"/>
    <cellStyle name="Normal 15 46" xfId="19050"/>
    <cellStyle name="Normal 15 47" xfId="19051"/>
    <cellStyle name="Normal 15 48" xfId="19052"/>
    <cellStyle name="Normal 15 49" xfId="19053"/>
    <cellStyle name="Normal 15 5" xfId="3850"/>
    <cellStyle name="Normal 15 5 2" xfId="19054"/>
    <cellStyle name="Normal 15 50" xfId="19055"/>
    <cellStyle name="Normal 15 51" xfId="19056"/>
    <cellStyle name="Normal 15 52" xfId="19057"/>
    <cellStyle name="Normal 15 53" xfId="19058"/>
    <cellStyle name="Normal 15 54" xfId="19059"/>
    <cellStyle name="Normal 15 55" xfId="19060"/>
    <cellStyle name="Normal 15 56" xfId="19061"/>
    <cellStyle name="Normal 15 57" xfId="19062"/>
    <cellStyle name="Normal 15 58" xfId="19063"/>
    <cellStyle name="Normal 15 59" xfId="19064"/>
    <cellStyle name="Normal 15 6" xfId="3851"/>
    <cellStyle name="Normal 15 6 2" xfId="19065"/>
    <cellStyle name="Normal 15 60" xfId="19066"/>
    <cellStyle name="Normal 15 61" xfId="19067"/>
    <cellStyle name="Normal 15 62" xfId="19068"/>
    <cellStyle name="Normal 15 63" xfId="19069"/>
    <cellStyle name="Normal 15 64" xfId="19070"/>
    <cellStyle name="Normal 15 65" xfId="19071"/>
    <cellStyle name="Normal 15 66" xfId="19072"/>
    <cellStyle name="Normal 15 67" xfId="19073"/>
    <cellStyle name="Normal 15 68" xfId="19074"/>
    <cellStyle name="Normal 15 69" xfId="19075"/>
    <cellStyle name="Normal 15 7" xfId="3852"/>
    <cellStyle name="Normal 15 7 2" xfId="19076"/>
    <cellStyle name="Normal 15 70" xfId="19077"/>
    <cellStyle name="Normal 15 71" xfId="19078"/>
    <cellStyle name="Normal 15 8" xfId="3853"/>
    <cellStyle name="Normal 15 8 2" xfId="19079"/>
    <cellStyle name="Normal 15 9" xfId="3854"/>
    <cellStyle name="Normal 15 9 2" xfId="19080"/>
    <cellStyle name="Normal 15_4 28 1_Asst_Health_Crit_AllTO_RIIO_20110714pm" xfId="15576"/>
    <cellStyle name="Normal 16" xfId="985"/>
    <cellStyle name="Normal 16 10" xfId="3855"/>
    <cellStyle name="Normal 16 10 2" xfId="19081"/>
    <cellStyle name="Normal 16 11" xfId="3856"/>
    <cellStyle name="Normal 16 11 2" xfId="19082"/>
    <cellStyle name="Normal 16 12" xfId="3857"/>
    <cellStyle name="Normal 16 12 2" xfId="19083"/>
    <cellStyle name="Normal 16 13" xfId="3858"/>
    <cellStyle name="Normal 16 13 2" xfId="19084"/>
    <cellStyle name="Normal 16 14" xfId="3859"/>
    <cellStyle name="Normal 16 14 2" xfId="19085"/>
    <cellStyle name="Normal 16 15" xfId="3860"/>
    <cellStyle name="Normal 16 15 2" xfId="19086"/>
    <cellStyle name="Normal 16 16" xfId="3861"/>
    <cellStyle name="Normal 16 16 2" xfId="19087"/>
    <cellStyle name="Normal 16 17" xfId="15704"/>
    <cellStyle name="Normal 16 17 2" xfId="19088"/>
    <cellStyle name="Normal 16 18" xfId="19089"/>
    <cellStyle name="Normal 16 18 2" xfId="19090"/>
    <cellStyle name="Normal 16 19" xfId="19091"/>
    <cellStyle name="Normal 16 19 2" xfId="19092"/>
    <cellStyle name="Normal 16 2" xfId="986"/>
    <cellStyle name="Normal 16 2 10" xfId="3862"/>
    <cellStyle name="Normal 16 2 11" xfId="3863"/>
    <cellStyle name="Normal 16 2 12" xfId="3864"/>
    <cellStyle name="Normal 16 2 13" xfId="3865"/>
    <cellStyle name="Normal 16 2 14" xfId="15743"/>
    <cellStyle name="Normal 16 2 14 2" xfId="41921"/>
    <cellStyle name="Normal 16 2 14 3" xfId="42013"/>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3"/>
    <cellStyle name="Normal 16 20 2" xfId="19094"/>
    <cellStyle name="Normal 16 21" xfId="19095"/>
    <cellStyle name="Normal 16 21 2" xfId="19096"/>
    <cellStyle name="Normal 16 22" xfId="19097"/>
    <cellStyle name="Normal 16 22 2" xfId="19098"/>
    <cellStyle name="Normal 16 23" xfId="19099"/>
    <cellStyle name="Normal 16 23 2" xfId="19100"/>
    <cellStyle name="Normal 16 24" xfId="19101"/>
    <cellStyle name="Normal 16 25" xfId="19102"/>
    <cellStyle name="Normal 16 26" xfId="19103"/>
    <cellStyle name="Normal 16 27" xfId="19104"/>
    <cellStyle name="Normal 16 28" xfId="19105"/>
    <cellStyle name="Normal 16 29" xfId="19106"/>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4"/>
    <cellStyle name="Normal 16 3 2 2 3 14 3 2" xfId="41985"/>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5"/>
    <cellStyle name="Normal 16 3 2 4 14 3 2" xfId="41984"/>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7"/>
    <cellStyle name="Normal 16 31" xfId="19108"/>
    <cellStyle name="Normal 16 32" xfId="19109"/>
    <cellStyle name="Normal 16 33" xfId="19110"/>
    <cellStyle name="Normal 16 34" xfId="19111"/>
    <cellStyle name="Normal 16 35" xfId="19112"/>
    <cellStyle name="Normal 16 36" xfId="19113"/>
    <cellStyle name="Normal 16 37" xfId="19114"/>
    <cellStyle name="Normal 16 38" xfId="19115"/>
    <cellStyle name="Normal 16 39" xfId="19116"/>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7"/>
    <cellStyle name="Normal 16 41" xfId="19118"/>
    <cellStyle name="Normal 16 42" xfId="19119"/>
    <cellStyle name="Normal 16 43" xfId="19120"/>
    <cellStyle name="Normal 16 44" xfId="19121"/>
    <cellStyle name="Normal 16 45" xfId="19122"/>
    <cellStyle name="Normal 16 46" xfId="19123"/>
    <cellStyle name="Normal 16 47" xfId="19124"/>
    <cellStyle name="Normal 16 48" xfId="19125"/>
    <cellStyle name="Normal 16 49" xfId="19126"/>
    <cellStyle name="Normal 16 5" xfId="3982"/>
    <cellStyle name="Normal 16 5 2" xfId="19127"/>
    <cellStyle name="Normal 16 50" xfId="19128"/>
    <cellStyle name="Normal 16 51" xfId="19129"/>
    <cellStyle name="Normal 16 52" xfId="19130"/>
    <cellStyle name="Normal 16 53" xfId="19131"/>
    <cellStyle name="Normal 16 54" xfId="19132"/>
    <cellStyle name="Normal 16 55" xfId="19133"/>
    <cellStyle name="Normal 16 56" xfId="19134"/>
    <cellStyle name="Normal 16 57" xfId="19135"/>
    <cellStyle name="Normal 16 58" xfId="19136"/>
    <cellStyle name="Normal 16 59" xfId="19137"/>
    <cellStyle name="Normal 16 6" xfId="3983"/>
    <cellStyle name="Normal 16 6 2" xfId="19138"/>
    <cellStyle name="Normal 16 60" xfId="19139"/>
    <cellStyle name="Normal 16 61" xfId="19140"/>
    <cellStyle name="Normal 16 62" xfId="19141"/>
    <cellStyle name="Normal 16 63" xfId="19142"/>
    <cellStyle name="Normal 16 64" xfId="19143"/>
    <cellStyle name="Normal 16 65" xfId="19144"/>
    <cellStyle name="Normal 16 66" xfId="19145"/>
    <cellStyle name="Normal 16 67" xfId="19146"/>
    <cellStyle name="Normal 16 68" xfId="19147"/>
    <cellStyle name="Normal 16 69" xfId="19148"/>
    <cellStyle name="Normal 16 7" xfId="3984"/>
    <cellStyle name="Normal 16 7 2" xfId="19149"/>
    <cellStyle name="Normal 16 70" xfId="19150"/>
    <cellStyle name="Normal 16 71" xfId="19151"/>
    <cellStyle name="Normal 16 8" xfId="3985"/>
    <cellStyle name="Normal 16 8 2" xfId="19152"/>
    <cellStyle name="Normal 16 9" xfId="3986"/>
    <cellStyle name="Normal 16 9 2" xfId="19153"/>
    <cellStyle name="Normal 16_4 28 1_Asst_Health_Crit_AllTO_RIIO_20110714pm" xfId="15577"/>
    <cellStyle name="Normal 17" xfId="996"/>
    <cellStyle name="Normal 17 10" xfId="3987"/>
    <cellStyle name="Normal 17 10 2" xfId="19154"/>
    <cellStyle name="Normal 17 11" xfId="3988"/>
    <cellStyle name="Normal 17 11 2" xfId="19155"/>
    <cellStyle name="Normal 17 12" xfId="3989"/>
    <cellStyle name="Normal 17 12 2" xfId="19156"/>
    <cellStyle name="Normal 17 13" xfId="3990"/>
    <cellStyle name="Normal 17 13 2" xfId="19157"/>
    <cellStyle name="Normal 17 14" xfId="3991"/>
    <cellStyle name="Normal 17 14 2" xfId="19158"/>
    <cellStyle name="Normal 17 15" xfId="19159"/>
    <cellStyle name="Normal 17 15 2" xfId="19160"/>
    <cellStyle name="Normal 17 16" xfId="19161"/>
    <cellStyle name="Normal 17 16 2" xfId="19162"/>
    <cellStyle name="Normal 17 17" xfId="19163"/>
    <cellStyle name="Normal 17 17 2" xfId="19164"/>
    <cellStyle name="Normal 17 18" xfId="19165"/>
    <cellStyle name="Normal 17 18 2" xfId="19166"/>
    <cellStyle name="Normal 17 19" xfId="19167"/>
    <cellStyle name="Normal 17 19 2" xfId="19168"/>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69"/>
    <cellStyle name="Normal 17 20 2" xfId="19170"/>
    <cellStyle name="Normal 17 21" xfId="19171"/>
    <cellStyle name="Normal 17 21 2" xfId="19172"/>
    <cellStyle name="Normal 17 22" xfId="19173"/>
    <cellStyle name="Normal 17 22 2" xfId="19174"/>
    <cellStyle name="Normal 17 23" xfId="19175"/>
    <cellStyle name="Normal 17 24" xfId="19176"/>
    <cellStyle name="Normal 17 25" xfId="19177"/>
    <cellStyle name="Normal 17 26" xfId="19178"/>
    <cellStyle name="Normal 17 27" xfId="19179"/>
    <cellStyle name="Normal 17 28" xfId="19180"/>
    <cellStyle name="Normal 17 29" xfId="19181"/>
    <cellStyle name="Normal 17 3" xfId="4004"/>
    <cellStyle name="Normal 17 3 2" xfId="19182"/>
    <cellStyle name="Normal 17 30" xfId="19183"/>
    <cellStyle name="Normal 17 31" xfId="19184"/>
    <cellStyle name="Normal 17 32" xfId="19185"/>
    <cellStyle name="Normal 17 33" xfId="19186"/>
    <cellStyle name="Normal 17 34" xfId="19187"/>
    <cellStyle name="Normal 17 35" xfId="19188"/>
    <cellStyle name="Normal 17 36" xfId="19189"/>
    <cellStyle name="Normal 17 37" xfId="19190"/>
    <cellStyle name="Normal 17 38" xfId="19191"/>
    <cellStyle name="Normal 17 39" xfId="19192"/>
    <cellStyle name="Normal 17 4" xfId="4005"/>
    <cellStyle name="Normal 17 4 2" xfId="19193"/>
    <cellStyle name="Normal 17 40" xfId="19194"/>
    <cellStyle name="Normal 17 41" xfId="19195"/>
    <cellStyle name="Normal 17 42" xfId="19196"/>
    <cellStyle name="Normal 17 43" xfId="19197"/>
    <cellStyle name="Normal 17 44" xfId="19198"/>
    <cellStyle name="Normal 17 45" xfId="19199"/>
    <cellStyle name="Normal 17 46" xfId="19200"/>
    <cellStyle name="Normal 17 47" xfId="19201"/>
    <cellStyle name="Normal 17 48" xfId="19202"/>
    <cellStyle name="Normal 17 49" xfId="19203"/>
    <cellStyle name="Normal 17 5" xfId="4006"/>
    <cellStyle name="Normal 17 5 2" xfId="19204"/>
    <cellStyle name="Normal 17 50" xfId="19205"/>
    <cellStyle name="Normal 17 51" xfId="19206"/>
    <cellStyle name="Normal 17 52" xfId="19207"/>
    <cellStyle name="Normal 17 53" xfId="19208"/>
    <cellStyle name="Normal 17 54" xfId="19209"/>
    <cellStyle name="Normal 17 55" xfId="19210"/>
    <cellStyle name="Normal 17 56" xfId="19211"/>
    <cellStyle name="Normal 17 57" xfId="19212"/>
    <cellStyle name="Normal 17 58" xfId="19213"/>
    <cellStyle name="Normal 17 59" xfId="19214"/>
    <cellStyle name="Normal 17 6" xfId="4007"/>
    <cellStyle name="Normal 17 6 2" xfId="19215"/>
    <cellStyle name="Normal 17 60" xfId="19216"/>
    <cellStyle name="Normal 17 61" xfId="19217"/>
    <cellStyle name="Normal 17 62" xfId="19218"/>
    <cellStyle name="Normal 17 63" xfId="19219"/>
    <cellStyle name="Normal 17 64" xfId="19220"/>
    <cellStyle name="Normal 17 65" xfId="19221"/>
    <cellStyle name="Normal 17 66" xfId="19222"/>
    <cellStyle name="Normal 17 67" xfId="19223"/>
    <cellStyle name="Normal 17 68" xfId="19224"/>
    <cellStyle name="Normal 17 69" xfId="19225"/>
    <cellStyle name="Normal 17 7" xfId="4008"/>
    <cellStyle name="Normal 17 7 2" xfId="19226"/>
    <cellStyle name="Normal 17 70" xfId="19227"/>
    <cellStyle name="Normal 17 8" xfId="4009"/>
    <cellStyle name="Normal 17 8 2" xfId="19228"/>
    <cellStyle name="Normal 17 9" xfId="4010"/>
    <cellStyle name="Normal 17 9 2" xfId="19229"/>
    <cellStyle name="Normal 18" xfId="998"/>
    <cellStyle name="Normal 18 10" xfId="4011"/>
    <cellStyle name="Normal 18 10 2" xfId="19230"/>
    <cellStyle name="Normal 18 11" xfId="4012"/>
    <cellStyle name="Normal 18 11 2" xfId="19231"/>
    <cellStyle name="Normal 18 12" xfId="4013"/>
    <cellStyle name="Normal 18 12 2" xfId="19232"/>
    <cellStyle name="Normal 18 13" xfId="4014"/>
    <cellStyle name="Normal 18 13 2" xfId="19233"/>
    <cellStyle name="Normal 18 14" xfId="4015"/>
    <cellStyle name="Normal 18 14 2" xfId="19234"/>
    <cellStyle name="Normal 18 15" xfId="4016"/>
    <cellStyle name="Normal 18 15 2" xfId="19235"/>
    <cellStyle name="Normal 18 16" xfId="19236"/>
    <cellStyle name="Normal 18 16 2" xfId="19237"/>
    <cellStyle name="Normal 18 17" xfId="19238"/>
    <cellStyle name="Normal 18 17 2" xfId="19239"/>
    <cellStyle name="Normal 18 18" xfId="19240"/>
    <cellStyle name="Normal 18 18 2" xfId="19241"/>
    <cellStyle name="Normal 18 19" xfId="19242"/>
    <cellStyle name="Normal 18 19 2" xfId="19243"/>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4"/>
    <cellStyle name="Normal 18 20 2" xfId="19245"/>
    <cellStyle name="Normal 18 21" xfId="19246"/>
    <cellStyle name="Normal 18 21 2" xfId="19247"/>
    <cellStyle name="Normal 18 22" xfId="19248"/>
    <cellStyle name="Normal 18 22 2" xfId="19249"/>
    <cellStyle name="Normal 18 23" xfId="19250"/>
    <cellStyle name="Normal 18 24" xfId="19251"/>
    <cellStyle name="Normal 18 25" xfId="19252"/>
    <cellStyle name="Normal 18 26" xfId="19253"/>
    <cellStyle name="Normal 18 27" xfId="19254"/>
    <cellStyle name="Normal 18 28" xfId="19255"/>
    <cellStyle name="Normal 18 29" xfId="19256"/>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7"/>
    <cellStyle name="Normal 18 31" xfId="19258"/>
    <cellStyle name="Normal 18 32" xfId="19259"/>
    <cellStyle name="Normal 18 33" xfId="19260"/>
    <cellStyle name="Normal 18 34" xfId="19261"/>
    <cellStyle name="Normal 18 35" xfId="19262"/>
    <cellStyle name="Normal 18 36" xfId="19263"/>
    <cellStyle name="Normal 18 37" xfId="19264"/>
    <cellStyle name="Normal 18 38" xfId="19265"/>
    <cellStyle name="Normal 18 39" xfId="19266"/>
    <cellStyle name="Normal 18 4" xfId="1001"/>
    <cellStyle name="Normal 18 4 2" xfId="19267"/>
    <cellStyle name="Normal 18 40" xfId="19268"/>
    <cellStyle name="Normal 18 41" xfId="19269"/>
    <cellStyle name="Normal 18 42" xfId="19270"/>
    <cellStyle name="Normal 18 43" xfId="19271"/>
    <cellStyle name="Normal 18 44" xfId="19272"/>
    <cellStyle name="Normal 18 45" xfId="19273"/>
    <cellStyle name="Normal 18 46" xfId="19274"/>
    <cellStyle name="Normal 18 47" xfId="19275"/>
    <cellStyle name="Normal 18 48" xfId="19276"/>
    <cellStyle name="Normal 18 49" xfId="19277"/>
    <cellStyle name="Normal 18 5" xfId="1002"/>
    <cellStyle name="Normal 18 5 2" xfId="15698"/>
    <cellStyle name="Normal 18 5 2 2" xfId="17225"/>
    <cellStyle name="Normal 18 5 2 3" xfId="41880"/>
    <cellStyle name="Normal 18 5 2 3 2" xfId="41957"/>
    <cellStyle name="Normal 18 5 2 3 3" xfId="41976"/>
    <cellStyle name="Normal 18 50" xfId="19278"/>
    <cellStyle name="Normal 18 51" xfId="19279"/>
    <cellStyle name="Normal 18 52" xfId="19280"/>
    <cellStyle name="Normal 18 53" xfId="19281"/>
    <cellStyle name="Normal 18 54" xfId="19282"/>
    <cellStyle name="Normal 18 55" xfId="19283"/>
    <cellStyle name="Normal 18 56" xfId="19284"/>
    <cellStyle name="Normal 18 57" xfId="19285"/>
    <cellStyle name="Normal 18 58" xfId="19286"/>
    <cellStyle name="Normal 18 59" xfId="19287"/>
    <cellStyle name="Normal 18 6" xfId="2290"/>
    <cellStyle name="Normal 18 6 2" xfId="17224"/>
    <cellStyle name="Normal 18 6 2 2" xfId="41879"/>
    <cellStyle name="Normal 18 6 2 3" xfId="41915"/>
    <cellStyle name="Normal 18 6 2 3 2" xfId="41958"/>
    <cellStyle name="Normal 18 6 2 3 3" xfId="41974"/>
    <cellStyle name="Normal 18 60" xfId="19288"/>
    <cellStyle name="Normal 18 61" xfId="19289"/>
    <cellStyle name="Normal 18 62" xfId="19290"/>
    <cellStyle name="Normal 18 63" xfId="19291"/>
    <cellStyle name="Normal 18 64" xfId="19292"/>
    <cellStyle name="Normal 18 65" xfId="19293"/>
    <cellStyle name="Normal 18 66" xfId="19294"/>
    <cellStyle name="Normal 18 67" xfId="19295"/>
    <cellStyle name="Normal 18 68" xfId="19296"/>
    <cellStyle name="Normal 18 69" xfId="19297"/>
    <cellStyle name="Normal 18 7" xfId="4041"/>
    <cellStyle name="Normal 18 7 2" xfId="19298"/>
    <cellStyle name="Normal 18 70" xfId="19299"/>
    <cellStyle name="Normal 18 8" xfId="4042"/>
    <cellStyle name="Normal 18 8 2" xfId="19300"/>
    <cellStyle name="Normal 18 9" xfId="4043"/>
    <cellStyle name="Normal 18 9 2" xfId="19301"/>
    <cellStyle name="Normal 19" xfId="1003"/>
    <cellStyle name="Normal 19 10" xfId="4044"/>
    <cellStyle name="Normal 19 10 2" xfId="19302"/>
    <cellStyle name="Normal 19 11" xfId="4045"/>
    <cellStyle name="Normal 19 11 2" xfId="19303"/>
    <cellStyle name="Normal 19 12" xfId="4046"/>
    <cellStyle name="Normal 19 12 2" xfId="19304"/>
    <cellStyle name="Normal 19 13" xfId="4047"/>
    <cellStyle name="Normal 19 13 2" xfId="19305"/>
    <cellStyle name="Normal 19 14" xfId="19306"/>
    <cellStyle name="Normal 19 14 2" xfId="19307"/>
    <cellStyle name="Normal 19 15" xfId="19308"/>
    <cellStyle name="Normal 19 15 2" xfId="19309"/>
    <cellStyle name="Normal 19 16" xfId="19310"/>
    <cellStyle name="Normal 19 16 2" xfId="19311"/>
    <cellStyle name="Normal 19 17" xfId="19312"/>
    <cellStyle name="Normal 19 17 2" xfId="19313"/>
    <cellStyle name="Normal 19 18" xfId="19314"/>
    <cellStyle name="Normal 19 18 2" xfId="19315"/>
    <cellStyle name="Normal 19 19" xfId="19316"/>
    <cellStyle name="Normal 19 19 2" xfId="19317"/>
    <cellStyle name="Normal 19 2" xfId="4048"/>
    <cellStyle name="Normal 19 2 2" xfId="19318"/>
    <cellStyle name="Normal 19 20" xfId="19319"/>
    <cellStyle name="Normal 19 20 2" xfId="19320"/>
    <cellStyle name="Normal 19 21" xfId="19321"/>
    <cellStyle name="Normal 19 21 2" xfId="19322"/>
    <cellStyle name="Normal 19 22" xfId="19323"/>
    <cellStyle name="Normal 19 22 2" xfId="19324"/>
    <cellStyle name="Normal 19 23" xfId="19325"/>
    <cellStyle name="Normal 19 24" xfId="19326"/>
    <cellStyle name="Normal 19 25" xfId="19327"/>
    <cellStyle name="Normal 19 26" xfId="19328"/>
    <cellStyle name="Normal 19 27" xfId="19329"/>
    <cellStyle name="Normal 19 28" xfId="19330"/>
    <cellStyle name="Normal 19 29" xfId="19331"/>
    <cellStyle name="Normal 19 3" xfId="4049"/>
    <cellStyle name="Normal 19 3 2" xfId="19332"/>
    <cellStyle name="Normal 19 30" xfId="19333"/>
    <cellStyle name="Normal 19 31" xfId="19334"/>
    <cellStyle name="Normal 19 32" xfId="19335"/>
    <cellStyle name="Normal 19 33" xfId="19336"/>
    <cellStyle name="Normal 19 34" xfId="19337"/>
    <cellStyle name="Normal 19 35" xfId="19338"/>
    <cellStyle name="Normal 19 36" xfId="19339"/>
    <cellStyle name="Normal 19 37" xfId="19340"/>
    <cellStyle name="Normal 19 38" xfId="19341"/>
    <cellStyle name="Normal 19 39" xfId="19342"/>
    <cellStyle name="Normal 19 4" xfId="4050"/>
    <cellStyle name="Normal 19 4 2" xfId="19343"/>
    <cellStyle name="Normal 19 40" xfId="19344"/>
    <cellStyle name="Normal 19 41" xfId="19345"/>
    <cellStyle name="Normal 19 42" xfId="19346"/>
    <cellStyle name="Normal 19 43" xfId="19347"/>
    <cellStyle name="Normal 19 44" xfId="19348"/>
    <cellStyle name="Normal 19 45" xfId="19349"/>
    <cellStyle name="Normal 19 46" xfId="19350"/>
    <cellStyle name="Normal 19 47" xfId="19351"/>
    <cellStyle name="Normal 19 48" xfId="19352"/>
    <cellStyle name="Normal 19 49" xfId="19353"/>
    <cellStyle name="Normal 19 5" xfId="4051"/>
    <cellStyle name="Normal 19 5 2" xfId="19354"/>
    <cellStyle name="Normal 19 50" xfId="19355"/>
    <cellStyle name="Normal 19 51" xfId="19356"/>
    <cellStyle name="Normal 19 52" xfId="19357"/>
    <cellStyle name="Normal 19 53" xfId="19358"/>
    <cellStyle name="Normal 19 54" xfId="19359"/>
    <cellStyle name="Normal 19 55" xfId="19360"/>
    <cellStyle name="Normal 19 56" xfId="19361"/>
    <cellStyle name="Normal 19 57" xfId="19362"/>
    <cellStyle name="Normal 19 58" xfId="19363"/>
    <cellStyle name="Normal 19 59" xfId="19364"/>
    <cellStyle name="Normal 19 6" xfId="4052"/>
    <cellStyle name="Normal 19 6 2" xfId="19365"/>
    <cellStyle name="Normal 19 60" xfId="19366"/>
    <cellStyle name="Normal 19 61" xfId="19367"/>
    <cellStyle name="Normal 19 62" xfId="19368"/>
    <cellStyle name="Normal 19 63" xfId="19369"/>
    <cellStyle name="Normal 19 64" xfId="19370"/>
    <cellStyle name="Normal 19 65" xfId="19371"/>
    <cellStyle name="Normal 19 66" xfId="19372"/>
    <cellStyle name="Normal 19 67" xfId="19373"/>
    <cellStyle name="Normal 19 68" xfId="19374"/>
    <cellStyle name="Normal 19 69" xfId="19375"/>
    <cellStyle name="Normal 19 7" xfId="4053"/>
    <cellStyle name="Normal 19 7 2" xfId="19376"/>
    <cellStyle name="Normal 19 70" xfId="19377"/>
    <cellStyle name="Normal 19 8" xfId="4054"/>
    <cellStyle name="Normal 19 8 2" xfId="19378"/>
    <cellStyle name="Normal 19 9" xfId="4055"/>
    <cellStyle name="Normal 19 9 2" xfId="19379"/>
    <cellStyle name="Normal 2" xfId="7"/>
    <cellStyle name="Normal 2 10" xfId="330"/>
    <cellStyle name="Normal 2 10 10" xfId="19380"/>
    <cellStyle name="Normal 2 10 11" xfId="19381"/>
    <cellStyle name="Normal 2 10 12" xfId="19382"/>
    <cellStyle name="Normal 2 10 13" xfId="19383"/>
    <cellStyle name="Normal 2 10 14" xfId="19384"/>
    <cellStyle name="Normal 2 10 15" xfId="19385"/>
    <cellStyle name="Normal 2 10 16" xfId="19386"/>
    <cellStyle name="Normal 2 10 17" xfId="19387"/>
    <cellStyle name="Normal 2 10 18" xfId="19388"/>
    <cellStyle name="Normal 2 10 19" xfId="19389"/>
    <cellStyle name="Normal 2 10 2" xfId="15578"/>
    <cellStyle name="Normal 2 10 2 10" xfId="19390"/>
    <cellStyle name="Normal 2 10 2 11" xfId="19391"/>
    <cellStyle name="Normal 2 10 2 12" xfId="19392"/>
    <cellStyle name="Normal 2 10 2 13" xfId="19393"/>
    <cellStyle name="Normal 2 10 2 14" xfId="19394"/>
    <cellStyle name="Normal 2 10 2 15" xfId="19395"/>
    <cellStyle name="Normal 2 10 2 16" xfId="19396"/>
    <cellStyle name="Normal 2 10 2 17" xfId="19397"/>
    <cellStyle name="Normal 2 10 2 2" xfId="19398"/>
    <cellStyle name="Normal 2 10 2 3" xfId="19399"/>
    <cellStyle name="Normal 2 10 2 4" xfId="19400"/>
    <cellStyle name="Normal 2 10 2 5" xfId="19401"/>
    <cellStyle name="Normal 2 10 2 6" xfId="19402"/>
    <cellStyle name="Normal 2 10 2 7" xfId="19403"/>
    <cellStyle name="Normal 2 10 2 8" xfId="19404"/>
    <cellStyle name="Normal 2 10 2 9" xfId="19405"/>
    <cellStyle name="Normal 2 10 20" xfId="19406"/>
    <cellStyle name="Normal 2 10 21" xfId="19407"/>
    <cellStyle name="Normal 2 10 22" xfId="19408"/>
    <cellStyle name="Normal 2 10 23" xfId="19409"/>
    <cellStyle name="Normal 2 10 24" xfId="19410"/>
    <cellStyle name="Normal 2 10 25" xfId="19411"/>
    <cellStyle name="Normal 2 10 26" xfId="19412"/>
    <cellStyle name="Normal 2 10 27" xfId="19413"/>
    <cellStyle name="Normal 2 10 28" xfId="19414"/>
    <cellStyle name="Normal 2 10 29" xfId="19415"/>
    <cellStyle name="Normal 2 10 3" xfId="15541"/>
    <cellStyle name="Normal 2 10 30" xfId="19416"/>
    <cellStyle name="Normal 2 10 31" xfId="19417"/>
    <cellStyle name="Normal 2 10 32" xfId="19418"/>
    <cellStyle name="Normal 2 10 33" xfId="19419"/>
    <cellStyle name="Normal 2 10 34" xfId="19420"/>
    <cellStyle name="Normal 2 10 35" xfId="19421"/>
    <cellStyle name="Normal 2 10 36" xfId="19422"/>
    <cellStyle name="Normal 2 10 37" xfId="19423"/>
    <cellStyle name="Normal 2 10 38" xfId="19424"/>
    <cellStyle name="Normal 2 10 39" xfId="19425"/>
    <cellStyle name="Normal 2 10 4" xfId="19426"/>
    <cellStyle name="Normal 2 10 40" xfId="19427"/>
    <cellStyle name="Normal 2 10 41" xfId="19428"/>
    <cellStyle name="Normal 2 10 42" xfId="19429"/>
    <cellStyle name="Normal 2 10 43" xfId="19430"/>
    <cellStyle name="Normal 2 10 44" xfId="19431"/>
    <cellStyle name="Normal 2 10 45" xfId="19432"/>
    <cellStyle name="Normal 2 10 46" xfId="19433"/>
    <cellStyle name="Normal 2 10 47" xfId="19434"/>
    <cellStyle name="Normal 2 10 48" xfId="19435"/>
    <cellStyle name="Normal 2 10 49" xfId="19436"/>
    <cellStyle name="Normal 2 10 5" xfId="19437"/>
    <cellStyle name="Normal 2 10 50" xfId="19438"/>
    <cellStyle name="Normal 2 10 51" xfId="19439"/>
    <cellStyle name="Normal 2 10 52" xfId="19440"/>
    <cellStyle name="Normal 2 10 53" xfId="19441"/>
    <cellStyle name="Normal 2 10 54" xfId="19442"/>
    <cellStyle name="Normal 2 10 55" xfId="19443"/>
    <cellStyle name="Normal 2 10 56" xfId="19444"/>
    <cellStyle name="Normal 2 10 57" xfId="19445"/>
    <cellStyle name="Normal 2 10 58" xfId="19446"/>
    <cellStyle name="Normal 2 10 59" xfId="19447"/>
    <cellStyle name="Normal 2 10 6" xfId="19448"/>
    <cellStyle name="Normal 2 10 60" xfId="19449"/>
    <cellStyle name="Normal 2 10 61" xfId="19450"/>
    <cellStyle name="Normal 2 10 62" xfId="19451"/>
    <cellStyle name="Normal 2 10 63" xfId="19452"/>
    <cellStyle name="Normal 2 10 64" xfId="19453"/>
    <cellStyle name="Normal 2 10 65" xfId="19454"/>
    <cellStyle name="Normal 2 10 66" xfId="19455"/>
    <cellStyle name="Normal 2 10 67" xfId="19456"/>
    <cellStyle name="Normal 2 10 68" xfId="19457"/>
    <cellStyle name="Normal 2 10 69" xfId="19458"/>
    <cellStyle name="Normal 2 10 7" xfId="19459"/>
    <cellStyle name="Normal 2 10 70" xfId="19460"/>
    <cellStyle name="Normal 2 10 71" xfId="19461"/>
    <cellStyle name="Normal 2 10 72" xfId="19462"/>
    <cellStyle name="Normal 2 10 73" xfId="19463"/>
    <cellStyle name="Normal 2 10 74" xfId="19464"/>
    <cellStyle name="Normal 2 10 75" xfId="19465"/>
    <cellStyle name="Normal 2 10 76" xfId="19466"/>
    <cellStyle name="Normal 2 10 77" xfId="19467"/>
    <cellStyle name="Normal 2 10 78" xfId="19468"/>
    <cellStyle name="Normal 2 10 8" xfId="19469"/>
    <cellStyle name="Normal 2 10 9" xfId="19470"/>
    <cellStyle name="Normal 2 100" xfId="19471"/>
    <cellStyle name="Normal 2 101" xfId="19472"/>
    <cellStyle name="Normal 2 102" xfId="19473"/>
    <cellStyle name="Normal 2 103" xfId="19474"/>
    <cellStyle name="Normal 2 104" xfId="19475"/>
    <cellStyle name="Normal 2 105" xfId="19476"/>
    <cellStyle name="Normal 2 106" xfId="19477"/>
    <cellStyle name="Normal 2 107" xfId="19478"/>
    <cellStyle name="Normal 2 108" xfId="19479"/>
    <cellStyle name="Normal 2 109" xfId="19480"/>
    <cellStyle name="Normal 2 11" xfId="1004"/>
    <cellStyle name="Normal 2 110" xfId="19481"/>
    <cellStyle name="Normal 2 111" xfId="19482"/>
    <cellStyle name="Normal 2 112" xfId="19483"/>
    <cellStyle name="Normal 2 113" xfId="19484"/>
    <cellStyle name="Normal 2 114" xfId="19485"/>
    <cellStyle name="Normal 2 115" xfId="19486"/>
    <cellStyle name="Normal 2 116" xfId="19487"/>
    <cellStyle name="Normal 2 117" xfId="19488"/>
    <cellStyle name="Normal 2 118" xfId="19489"/>
    <cellStyle name="Normal 2 119" xfId="19490"/>
    <cellStyle name="Normal 2 12" xfId="1005"/>
    <cellStyle name="Normal 2 120" xfId="19491"/>
    <cellStyle name="Normal 2 121" xfId="19492"/>
    <cellStyle name="Normal 2 122" xfId="19493"/>
    <cellStyle name="Normal 2 123" xfId="19494"/>
    <cellStyle name="Normal 2 124" xfId="19495"/>
    <cellStyle name="Normal 2 125" xfId="19496"/>
    <cellStyle name="Normal 2 126" xfId="19497"/>
    <cellStyle name="Normal 2 127" xfId="19498"/>
    <cellStyle name="Normal 2 128" xfId="19499"/>
    <cellStyle name="Normal 2 129" xfId="19500"/>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1"/>
    <cellStyle name="Normal 2 2 101" xfId="19502"/>
    <cellStyle name="Normal 2 2 102" xfId="19503"/>
    <cellStyle name="Normal 2 2 103" xfId="19504"/>
    <cellStyle name="Normal 2 2 104" xfId="19505"/>
    <cellStyle name="Normal 2 2 105" xfId="19506"/>
    <cellStyle name="Normal 2 2 106" xfId="19507"/>
    <cellStyle name="Normal 2 2 107" xfId="19508"/>
    <cellStyle name="Normal 2 2 108" xfId="19509"/>
    <cellStyle name="Normal 2 2 109" xfId="19510"/>
    <cellStyle name="Normal 2 2 11" xfId="1014"/>
    <cellStyle name="Normal 2 2 110" xfId="19511"/>
    <cellStyle name="Normal 2 2 111" xfId="19512"/>
    <cellStyle name="Normal 2 2 112" xfId="19513"/>
    <cellStyle name="Normal 2 2 113" xfId="19514"/>
    <cellStyle name="Normal 2 2 114" xfId="19515"/>
    <cellStyle name="Normal 2 2 115" xfId="19516"/>
    <cellStyle name="Normal 2 2 116" xfId="19517"/>
    <cellStyle name="Normal 2 2 117" xfId="19518"/>
    <cellStyle name="Normal 2 2 118" xfId="19519"/>
    <cellStyle name="Normal 2 2 119" xfId="19520"/>
    <cellStyle name="Normal 2 2 12" xfId="1015"/>
    <cellStyle name="Normal 2 2 120" xfId="19521"/>
    <cellStyle name="Normal 2 2 121" xfId="19522"/>
    <cellStyle name="Normal 2 2 122" xfId="19523"/>
    <cellStyle name="Normal 2 2 123" xfId="19524"/>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5"/>
    <cellStyle name="Normal 2 2 2 10 10" xfId="19526"/>
    <cellStyle name="Normal 2 2 2 10 11" xfId="19527"/>
    <cellStyle name="Normal 2 2 2 10 12" xfId="19528"/>
    <cellStyle name="Normal 2 2 2 10 13" xfId="19529"/>
    <cellStyle name="Normal 2 2 2 10 14" xfId="19530"/>
    <cellStyle name="Normal 2 2 2 10 15" xfId="19531"/>
    <cellStyle name="Normal 2 2 2 10 16" xfId="19532"/>
    <cellStyle name="Normal 2 2 2 10 17" xfId="19533"/>
    <cellStyle name="Normal 2 2 2 10 2" xfId="19534"/>
    <cellStyle name="Normal 2 2 2 10 3" xfId="19535"/>
    <cellStyle name="Normal 2 2 2 10 4" xfId="19536"/>
    <cellStyle name="Normal 2 2 2 10 5" xfId="19537"/>
    <cellStyle name="Normal 2 2 2 10 6" xfId="19538"/>
    <cellStyle name="Normal 2 2 2 10 7" xfId="19539"/>
    <cellStyle name="Normal 2 2 2 10 8" xfId="19540"/>
    <cellStyle name="Normal 2 2 2 10 9" xfId="19541"/>
    <cellStyle name="Normal 2 2 2 11" xfId="19542"/>
    <cellStyle name="Normal 2 2 2 12" xfId="19543"/>
    <cellStyle name="Normal 2 2 2 13" xfId="19544"/>
    <cellStyle name="Normal 2 2 2 14" xfId="19545"/>
    <cellStyle name="Normal 2 2 2 15" xfId="19546"/>
    <cellStyle name="Normal 2 2 2 16" xfId="19547"/>
    <cellStyle name="Normal 2 2 2 17" xfId="19548"/>
    <cellStyle name="Normal 2 2 2 18" xfId="19549"/>
    <cellStyle name="Normal 2 2 2 19" xfId="19550"/>
    <cellStyle name="Normal 2 2 2 2" xfId="1023"/>
    <cellStyle name="Normal 2 2 2 2 10" xfId="19551"/>
    <cellStyle name="Normal 2 2 2 2 11" xfId="19552"/>
    <cellStyle name="Normal 2 2 2 2 12" xfId="19553"/>
    <cellStyle name="Normal 2 2 2 2 13" xfId="19554"/>
    <cellStyle name="Normal 2 2 2 2 14" xfId="19555"/>
    <cellStyle name="Normal 2 2 2 2 15" xfId="19556"/>
    <cellStyle name="Normal 2 2 2 2 16" xfId="19557"/>
    <cellStyle name="Normal 2 2 2 2 17" xfId="19558"/>
    <cellStyle name="Normal 2 2 2 2 18" xfId="19559"/>
    <cellStyle name="Normal 2 2 2 2 19" xfId="19560"/>
    <cellStyle name="Normal 2 2 2 2 2" xfId="17236"/>
    <cellStyle name="Normal 2 2 2 2 2 10" xfId="19561"/>
    <cellStyle name="Normal 2 2 2 2 2 11" xfId="19562"/>
    <cellStyle name="Normal 2 2 2 2 2 12" xfId="19563"/>
    <cellStyle name="Normal 2 2 2 2 2 13" xfId="19564"/>
    <cellStyle name="Normal 2 2 2 2 2 14" xfId="19565"/>
    <cellStyle name="Normal 2 2 2 2 2 15" xfId="19566"/>
    <cellStyle name="Normal 2 2 2 2 2 16" xfId="19567"/>
    <cellStyle name="Normal 2 2 2 2 2 17" xfId="19568"/>
    <cellStyle name="Normal 2 2 2 2 2 18" xfId="19569"/>
    <cellStyle name="Normal 2 2 2 2 2 19" xfId="19570"/>
    <cellStyle name="Normal 2 2 2 2 2 2" xfId="19571"/>
    <cellStyle name="Normal 2 2 2 2 2 2 10" xfId="19572"/>
    <cellStyle name="Normal 2 2 2 2 2 2 11" xfId="19573"/>
    <cellStyle name="Normal 2 2 2 2 2 2 12" xfId="19574"/>
    <cellStyle name="Normal 2 2 2 2 2 2 13" xfId="19575"/>
    <cellStyle name="Normal 2 2 2 2 2 2 14" xfId="19576"/>
    <cellStyle name="Normal 2 2 2 2 2 2 15" xfId="19577"/>
    <cellStyle name="Normal 2 2 2 2 2 2 16" xfId="19578"/>
    <cellStyle name="Normal 2 2 2 2 2 2 17" xfId="19579"/>
    <cellStyle name="Normal 2 2 2 2 2 2 18" xfId="19580"/>
    <cellStyle name="Normal 2 2 2 2 2 2 19" xfId="19581"/>
    <cellStyle name="Normal 2 2 2 2 2 2 2" xfId="19582"/>
    <cellStyle name="Normal 2 2 2 2 2 2 2 10" xfId="19583"/>
    <cellStyle name="Normal 2 2 2 2 2 2 2 11" xfId="19584"/>
    <cellStyle name="Normal 2 2 2 2 2 2 2 12" xfId="19585"/>
    <cellStyle name="Normal 2 2 2 2 2 2 2 13" xfId="19586"/>
    <cellStyle name="Normal 2 2 2 2 2 2 2 14" xfId="19587"/>
    <cellStyle name="Normal 2 2 2 2 2 2 2 15" xfId="19588"/>
    <cellStyle name="Normal 2 2 2 2 2 2 2 16" xfId="19589"/>
    <cellStyle name="Normal 2 2 2 2 2 2 2 17" xfId="19590"/>
    <cellStyle name="Normal 2 2 2 2 2 2 2 18" xfId="19591"/>
    <cellStyle name="Normal 2 2 2 2 2 2 2 19" xfId="19592"/>
    <cellStyle name="Normal 2 2 2 2 2 2 2 2" xfId="19593"/>
    <cellStyle name="Normal 2 2 2 2 2 2 2 2 10" xfId="19594"/>
    <cellStyle name="Normal 2 2 2 2 2 2 2 2 11" xfId="19595"/>
    <cellStyle name="Normal 2 2 2 2 2 2 2 2 12" xfId="19596"/>
    <cellStyle name="Normal 2 2 2 2 2 2 2 2 13" xfId="19597"/>
    <cellStyle name="Normal 2 2 2 2 2 2 2 2 14" xfId="19598"/>
    <cellStyle name="Normal 2 2 2 2 2 2 2 2 15" xfId="19599"/>
    <cellStyle name="Normal 2 2 2 2 2 2 2 2 16" xfId="19600"/>
    <cellStyle name="Normal 2 2 2 2 2 2 2 2 17" xfId="19601"/>
    <cellStyle name="Normal 2 2 2 2 2 2 2 2 18" xfId="19602"/>
    <cellStyle name="Normal 2 2 2 2 2 2 2 2 19" xfId="19603"/>
    <cellStyle name="Normal 2 2 2 2 2 2 2 2 2" xfId="19604"/>
    <cellStyle name="Normal 2 2 2 2 2 2 2 2 2 10" xfId="19605"/>
    <cellStyle name="Normal 2 2 2 2 2 2 2 2 2 11" xfId="19606"/>
    <cellStyle name="Normal 2 2 2 2 2 2 2 2 2 12" xfId="19607"/>
    <cellStyle name="Normal 2 2 2 2 2 2 2 2 2 13" xfId="19608"/>
    <cellStyle name="Normal 2 2 2 2 2 2 2 2 2 14" xfId="19609"/>
    <cellStyle name="Normal 2 2 2 2 2 2 2 2 2 15" xfId="19610"/>
    <cellStyle name="Normal 2 2 2 2 2 2 2 2 2 16" xfId="19611"/>
    <cellStyle name="Normal 2 2 2 2 2 2 2 2 2 17" xfId="19612"/>
    <cellStyle name="Normal 2 2 2 2 2 2 2 2 2 18" xfId="19613"/>
    <cellStyle name="Normal 2 2 2 2 2 2 2 2 2 2" xfId="19614"/>
    <cellStyle name="Normal 2 2 2 2 2 2 2 2 2 3" xfId="19615"/>
    <cellStyle name="Normal 2 2 2 2 2 2 2 2 2 4" xfId="19616"/>
    <cellStyle name="Normal 2 2 2 2 2 2 2 2 2 5" xfId="19617"/>
    <cellStyle name="Normal 2 2 2 2 2 2 2 2 2 6" xfId="19618"/>
    <cellStyle name="Normal 2 2 2 2 2 2 2 2 2 7" xfId="19619"/>
    <cellStyle name="Normal 2 2 2 2 2 2 2 2 2 8" xfId="19620"/>
    <cellStyle name="Normal 2 2 2 2 2 2 2 2 2 9" xfId="19621"/>
    <cellStyle name="Normal 2 2 2 2 2 2 2 2 3" xfId="19622"/>
    <cellStyle name="Normal 2 2 2 2 2 2 2 2 4" xfId="19623"/>
    <cellStyle name="Normal 2 2 2 2 2 2 2 2 5" xfId="19624"/>
    <cellStyle name="Normal 2 2 2 2 2 2 2 2 6" xfId="19625"/>
    <cellStyle name="Normal 2 2 2 2 2 2 2 2 7" xfId="19626"/>
    <cellStyle name="Normal 2 2 2 2 2 2 2 2 8" xfId="19627"/>
    <cellStyle name="Normal 2 2 2 2 2 2 2 2 9" xfId="19628"/>
    <cellStyle name="Normal 2 2 2 2 2 2 2 2_ELEC SAP FCST UPLOAD" xfId="19629"/>
    <cellStyle name="Normal 2 2 2 2 2 2 2 20" xfId="19630"/>
    <cellStyle name="Normal 2 2 2 2 2 2 2 21" xfId="19631"/>
    <cellStyle name="Normal 2 2 2 2 2 2 2 22" xfId="19632"/>
    <cellStyle name="Normal 2 2 2 2 2 2 2 3" xfId="19633"/>
    <cellStyle name="Normal 2 2 2 2 2 2 2 4" xfId="19634"/>
    <cellStyle name="Normal 2 2 2 2 2 2 2 5" xfId="19635"/>
    <cellStyle name="Normal 2 2 2 2 2 2 2 6" xfId="19636"/>
    <cellStyle name="Normal 2 2 2 2 2 2 2 7" xfId="19637"/>
    <cellStyle name="Normal 2 2 2 2 2 2 2 8" xfId="19638"/>
    <cellStyle name="Normal 2 2 2 2 2 2 2 9" xfId="19639"/>
    <cellStyle name="Normal 2 2 2 2 2 2 2_ELEC SAP FCST UPLOAD" xfId="19640"/>
    <cellStyle name="Normal 2 2 2 2 2 2 20" xfId="19641"/>
    <cellStyle name="Normal 2 2 2 2 2 2 21" xfId="19642"/>
    <cellStyle name="Normal 2 2 2 2 2 2 22" xfId="19643"/>
    <cellStyle name="Normal 2 2 2 2 2 2 3" xfId="19644"/>
    <cellStyle name="Normal 2 2 2 2 2 2 3 2" xfId="19645"/>
    <cellStyle name="Normal 2 2 2 2 2 2 3 3" xfId="19646"/>
    <cellStyle name="Normal 2 2 2 2 2 2 3_ELEC SAP FCST UPLOAD" xfId="19647"/>
    <cellStyle name="Normal 2 2 2 2 2 2 4" xfId="19648"/>
    <cellStyle name="Normal 2 2 2 2 2 2 5" xfId="19649"/>
    <cellStyle name="Normal 2 2 2 2 2 2 6" xfId="19650"/>
    <cellStyle name="Normal 2 2 2 2 2 2 7" xfId="19651"/>
    <cellStyle name="Normal 2 2 2 2 2 2 8" xfId="19652"/>
    <cellStyle name="Normal 2 2 2 2 2 2 9" xfId="19653"/>
    <cellStyle name="Normal 2 2 2 2 2 2_ELEC SAP FCST UPLOAD" xfId="19654"/>
    <cellStyle name="Normal 2 2 2 2 2 20" xfId="19655"/>
    <cellStyle name="Normal 2 2 2 2 2 21" xfId="19656"/>
    <cellStyle name="Normal 2 2 2 2 2 22" xfId="19657"/>
    <cellStyle name="Normal 2 2 2 2 2 23" xfId="19658"/>
    <cellStyle name="Normal 2 2 2 2 2 3" xfId="19659"/>
    <cellStyle name="Normal 2 2 2 2 2 3 2" xfId="19660"/>
    <cellStyle name="Normal 2 2 2 2 2 3 3" xfId="19661"/>
    <cellStyle name="Normal 2 2 2 2 2 3_ELEC SAP FCST UPLOAD" xfId="19662"/>
    <cellStyle name="Normal 2 2 2 2 2 4" xfId="19663"/>
    <cellStyle name="Normal 2 2 2 2 2 5" xfId="19664"/>
    <cellStyle name="Normal 2 2 2 2 2 6" xfId="19665"/>
    <cellStyle name="Normal 2 2 2 2 2 7" xfId="19666"/>
    <cellStyle name="Normal 2 2 2 2 2 8" xfId="19667"/>
    <cellStyle name="Normal 2 2 2 2 2 9" xfId="19668"/>
    <cellStyle name="Normal 2 2 2 2 2_ELEC SAP FCST UPLOAD" xfId="19669"/>
    <cellStyle name="Normal 2 2 2 2 20" xfId="19670"/>
    <cellStyle name="Normal 2 2 2 2 21" xfId="19671"/>
    <cellStyle name="Normal 2 2 2 2 22" xfId="19672"/>
    <cellStyle name="Normal 2 2 2 2 23" xfId="19673"/>
    <cellStyle name="Normal 2 2 2 2 24" xfId="19674"/>
    <cellStyle name="Normal 2 2 2 2 25" xfId="19675"/>
    <cellStyle name="Normal 2 2 2 2 26" xfId="19676"/>
    <cellStyle name="Normal 2 2 2 2 27" xfId="19677"/>
    <cellStyle name="Normal 2 2 2 2 28" xfId="19678"/>
    <cellStyle name="Normal 2 2 2 2 29" xfId="19679"/>
    <cellStyle name="Normal 2 2 2 2 3" xfId="19680"/>
    <cellStyle name="Normal 2 2 2 2 3 2" xfId="19681"/>
    <cellStyle name="Normal 2 2 2 2 3 2 2" xfId="19682"/>
    <cellStyle name="Normal 2 2 2 2 3 2 3" xfId="19683"/>
    <cellStyle name="Normal 2 2 2 2 3 2_ELEC SAP FCST UPLOAD" xfId="19684"/>
    <cellStyle name="Normal 2 2 2 2 3 3" xfId="19685"/>
    <cellStyle name="Normal 2 2 2 2 3 4" xfId="19686"/>
    <cellStyle name="Normal 2 2 2 2 3 5" xfId="19687"/>
    <cellStyle name="Normal 2 2 2 2 3 6" xfId="19688"/>
    <cellStyle name="Normal 2 2 2 2 3_ELEC SAP FCST UPLOAD" xfId="19689"/>
    <cellStyle name="Normal 2 2 2 2 30" xfId="19690"/>
    <cellStyle name="Normal 2 2 2 2 31" xfId="19691"/>
    <cellStyle name="Normal 2 2 2 2 32" xfId="19692"/>
    <cellStyle name="Normal 2 2 2 2 33" xfId="19693"/>
    <cellStyle name="Normal 2 2 2 2 34" xfId="19694"/>
    <cellStyle name="Normal 2 2 2 2 35" xfId="19695"/>
    <cellStyle name="Normal 2 2 2 2 36" xfId="19696"/>
    <cellStyle name="Normal 2 2 2 2 37" xfId="19697"/>
    <cellStyle name="Normal 2 2 2 2 38" xfId="19698"/>
    <cellStyle name="Normal 2 2 2 2 39" xfId="19699"/>
    <cellStyle name="Normal 2 2 2 2 4" xfId="19700"/>
    <cellStyle name="Normal 2 2 2 2 4 2" xfId="19701"/>
    <cellStyle name="Normal 2 2 2 2 4 3" xfId="19702"/>
    <cellStyle name="Normal 2 2 2 2 4_ELEC SAP FCST UPLOAD" xfId="19703"/>
    <cellStyle name="Normal 2 2 2 2 40" xfId="19704"/>
    <cellStyle name="Normal 2 2 2 2 41" xfId="19705"/>
    <cellStyle name="Normal 2 2 2 2 42" xfId="19706"/>
    <cellStyle name="Normal 2 2 2 2 43" xfId="19707"/>
    <cellStyle name="Normal 2 2 2 2 44" xfId="19708"/>
    <cellStyle name="Normal 2 2 2 2 45" xfId="19709"/>
    <cellStyle name="Normal 2 2 2 2 46" xfId="19710"/>
    <cellStyle name="Normal 2 2 2 2 47" xfId="19711"/>
    <cellStyle name="Normal 2 2 2 2 48" xfId="19712"/>
    <cellStyle name="Normal 2 2 2 2 49" xfId="19713"/>
    <cellStyle name="Normal 2 2 2 2 5" xfId="19714"/>
    <cellStyle name="Normal 2 2 2 2 50" xfId="19715"/>
    <cellStyle name="Normal 2 2 2 2 51" xfId="19716"/>
    <cellStyle name="Normal 2 2 2 2 52" xfId="19717"/>
    <cellStyle name="Normal 2 2 2 2 53" xfId="19718"/>
    <cellStyle name="Normal 2 2 2 2 54" xfId="19719"/>
    <cellStyle name="Normal 2 2 2 2 55" xfId="19720"/>
    <cellStyle name="Normal 2 2 2 2 56" xfId="19721"/>
    <cellStyle name="Normal 2 2 2 2 57" xfId="19722"/>
    <cellStyle name="Normal 2 2 2 2 58" xfId="19723"/>
    <cellStyle name="Normal 2 2 2 2 59" xfId="19724"/>
    <cellStyle name="Normal 2 2 2 2 6" xfId="19725"/>
    <cellStyle name="Normal 2 2 2 2 60" xfId="19726"/>
    <cellStyle name="Normal 2 2 2 2 61" xfId="19727"/>
    <cellStyle name="Normal 2 2 2 2 62" xfId="19728"/>
    <cellStyle name="Normal 2 2 2 2 63" xfId="19729"/>
    <cellStyle name="Normal 2 2 2 2 64" xfId="19730"/>
    <cellStyle name="Normal 2 2 2 2 65" xfId="19731"/>
    <cellStyle name="Normal 2 2 2 2 66" xfId="19732"/>
    <cellStyle name="Normal 2 2 2 2 67" xfId="19733"/>
    <cellStyle name="Normal 2 2 2 2 68" xfId="19734"/>
    <cellStyle name="Normal 2 2 2 2 69" xfId="19735"/>
    <cellStyle name="Normal 2 2 2 2 7" xfId="19736"/>
    <cellStyle name="Normal 2 2 2 2 70" xfId="19737"/>
    <cellStyle name="Normal 2 2 2 2 71" xfId="19738"/>
    <cellStyle name="Normal 2 2 2 2 72" xfId="19739"/>
    <cellStyle name="Normal 2 2 2 2 73" xfId="19740"/>
    <cellStyle name="Normal 2 2 2 2 74" xfId="19741"/>
    <cellStyle name="Normal 2 2 2 2 75" xfId="19742"/>
    <cellStyle name="Normal 2 2 2 2 76" xfId="19743"/>
    <cellStyle name="Normal 2 2 2 2 77" xfId="19744"/>
    <cellStyle name="Normal 2 2 2 2 78" xfId="19745"/>
    <cellStyle name="Normal 2 2 2 2 79" xfId="19746"/>
    <cellStyle name="Normal 2 2 2 2 8" xfId="19747"/>
    <cellStyle name="Normal 2 2 2 2 8 10" xfId="19748"/>
    <cellStyle name="Normal 2 2 2 2 8 11" xfId="19749"/>
    <cellStyle name="Normal 2 2 2 2 8 12" xfId="19750"/>
    <cellStyle name="Normal 2 2 2 2 8 13" xfId="19751"/>
    <cellStyle name="Normal 2 2 2 2 8 14" xfId="19752"/>
    <cellStyle name="Normal 2 2 2 2 8 15" xfId="19753"/>
    <cellStyle name="Normal 2 2 2 2 8 16" xfId="19754"/>
    <cellStyle name="Normal 2 2 2 2 8 17" xfId="19755"/>
    <cellStyle name="Normal 2 2 2 2 8 2" xfId="19756"/>
    <cellStyle name="Normal 2 2 2 2 8 3" xfId="19757"/>
    <cellStyle name="Normal 2 2 2 2 8 4" xfId="19758"/>
    <cellStyle name="Normal 2 2 2 2 8 5" xfId="19759"/>
    <cellStyle name="Normal 2 2 2 2 8 6" xfId="19760"/>
    <cellStyle name="Normal 2 2 2 2 8 7" xfId="19761"/>
    <cellStyle name="Normal 2 2 2 2 8 8" xfId="19762"/>
    <cellStyle name="Normal 2 2 2 2 8 9" xfId="19763"/>
    <cellStyle name="Normal 2 2 2 2 80" xfId="19764"/>
    <cellStyle name="Normal 2 2 2 2 81" xfId="19765"/>
    <cellStyle name="Normal 2 2 2 2 82" xfId="19766"/>
    <cellStyle name="Normal 2 2 2 2 83" xfId="19767"/>
    <cellStyle name="Normal 2 2 2 2 84" xfId="19768"/>
    <cellStyle name="Normal 2 2 2 2 9" xfId="19769"/>
    <cellStyle name="Normal 2 2 2 2_ELEC SAP FCST UPLOAD" xfId="19770"/>
    <cellStyle name="Normal 2 2 2 20" xfId="19771"/>
    <cellStyle name="Normal 2 2 2 21" xfId="19772"/>
    <cellStyle name="Normal 2 2 2 22" xfId="19773"/>
    <cellStyle name="Normal 2 2 2 23" xfId="19774"/>
    <cellStyle name="Normal 2 2 2 24" xfId="19775"/>
    <cellStyle name="Normal 2 2 2 25" xfId="19776"/>
    <cellStyle name="Normal 2 2 2 26" xfId="19777"/>
    <cellStyle name="Normal 2 2 2 27" xfId="19778"/>
    <cellStyle name="Normal 2 2 2 28" xfId="19779"/>
    <cellStyle name="Normal 2 2 2 29" xfId="19780"/>
    <cellStyle name="Normal 2 2 2 3" xfId="19781"/>
    <cellStyle name="Normal 2 2 2 30" xfId="19782"/>
    <cellStyle name="Normal 2 2 2 31" xfId="19783"/>
    <cellStyle name="Normal 2 2 2 32" xfId="19784"/>
    <cellStyle name="Normal 2 2 2 33" xfId="19785"/>
    <cellStyle name="Normal 2 2 2 34" xfId="19786"/>
    <cellStyle name="Normal 2 2 2 35" xfId="19787"/>
    <cellStyle name="Normal 2 2 2 36" xfId="19788"/>
    <cellStyle name="Normal 2 2 2 37" xfId="19789"/>
    <cellStyle name="Normal 2 2 2 38" xfId="19790"/>
    <cellStyle name="Normal 2 2 2 39" xfId="19791"/>
    <cellStyle name="Normal 2 2 2 4" xfId="19792"/>
    <cellStyle name="Normal 2 2 2 4 2" xfId="19793"/>
    <cellStyle name="Normal 2 2 2 4 2 2" xfId="19794"/>
    <cellStyle name="Normal 2 2 2 4 2 2 2" xfId="19795"/>
    <cellStyle name="Normal 2 2 2 4 2 2 3" xfId="19796"/>
    <cellStyle name="Normal 2 2 2 4 2 2_ELEC SAP FCST UPLOAD" xfId="19797"/>
    <cellStyle name="Normal 2 2 2 4 2 3" xfId="19798"/>
    <cellStyle name="Normal 2 2 2 4 2 4" xfId="19799"/>
    <cellStyle name="Normal 2 2 2 4 2 5" xfId="19800"/>
    <cellStyle name="Normal 2 2 2 4 2 6" xfId="19801"/>
    <cellStyle name="Normal 2 2 2 4 2_ELEC SAP FCST UPLOAD" xfId="19802"/>
    <cellStyle name="Normal 2 2 2 4 3" xfId="19803"/>
    <cellStyle name="Normal 2 2 2 4 3 2" xfId="19804"/>
    <cellStyle name="Normal 2 2 2 4 3 3" xfId="19805"/>
    <cellStyle name="Normal 2 2 2 4 3_ELEC SAP FCST UPLOAD" xfId="19806"/>
    <cellStyle name="Normal 2 2 2 4 4" xfId="19807"/>
    <cellStyle name="Normal 2 2 2 4 5" xfId="19808"/>
    <cellStyle name="Normal 2 2 2 4 6" xfId="19809"/>
    <cellStyle name="Normal 2 2 2 4_ELEC SAP FCST UPLOAD" xfId="19810"/>
    <cellStyle name="Normal 2 2 2 40" xfId="19811"/>
    <cellStyle name="Normal 2 2 2 41" xfId="19812"/>
    <cellStyle name="Normal 2 2 2 42" xfId="19813"/>
    <cellStyle name="Normal 2 2 2 43" xfId="19814"/>
    <cellStyle name="Normal 2 2 2 44" xfId="19815"/>
    <cellStyle name="Normal 2 2 2 45" xfId="19816"/>
    <cellStyle name="Normal 2 2 2 46" xfId="19817"/>
    <cellStyle name="Normal 2 2 2 47" xfId="19818"/>
    <cellStyle name="Normal 2 2 2 48" xfId="19819"/>
    <cellStyle name="Normal 2 2 2 49" xfId="19820"/>
    <cellStyle name="Normal 2 2 2 5" xfId="19821"/>
    <cellStyle name="Normal 2 2 2 5 2" xfId="19822"/>
    <cellStyle name="Normal 2 2 2 5 3" xfId="19823"/>
    <cellStyle name="Normal 2 2 2 5_ELEC SAP FCST UPLOAD" xfId="19824"/>
    <cellStyle name="Normal 2 2 2 50" xfId="19825"/>
    <cellStyle name="Normal 2 2 2 51" xfId="19826"/>
    <cellStyle name="Normal 2 2 2 52" xfId="19827"/>
    <cellStyle name="Normal 2 2 2 53" xfId="19828"/>
    <cellStyle name="Normal 2 2 2 54" xfId="19829"/>
    <cellStyle name="Normal 2 2 2 55" xfId="19830"/>
    <cellStyle name="Normal 2 2 2 56" xfId="19831"/>
    <cellStyle name="Normal 2 2 2 57" xfId="19832"/>
    <cellStyle name="Normal 2 2 2 58" xfId="19833"/>
    <cellStyle name="Normal 2 2 2 59" xfId="19834"/>
    <cellStyle name="Normal 2 2 2 6" xfId="19835"/>
    <cellStyle name="Normal 2 2 2 60" xfId="19836"/>
    <cellStyle name="Normal 2 2 2 61" xfId="19837"/>
    <cellStyle name="Normal 2 2 2 62" xfId="19838"/>
    <cellStyle name="Normal 2 2 2 63" xfId="19839"/>
    <cellStyle name="Normal 2 2 2 64" xfId="19840"/>
    <cellStyle name="Normal 2 2 2 65" xfId="19841"/>
    <cellStyle name="Normal 2 2 2 66" xfId="19842"/>
    <cellStyle name="Normal 2 2 2 67" xfId="19843"/>
    <cellStyle name="Normal 2 2 2 68" xfId="19844"/>
    <cellStyle name="Normal 2 2 2 69" xfId="19845"/>
    <cellStyle name="Normal 2 2 2 7" xfId="19846"/>
    <cellStyle name="Normal 2 2 2 70" xfId="19847"/>
    <cellStyle name="Normal 2 2 2 71" xfId="19848"/>
    <cellStyle name="Normal 2 2 2 72" xfId="19849"/>
    <cellStyle name="Normal 2 2 2 73" xfId="19850"/>
    <cellStyle name="Normal 2 2 2 74" xfId="19851"/>
    <cellStyle name="Normal 2 2 2 75" xfId="19852"/>
    <cellStyle name="Normal 2 2 2 76" xfId="19853"/>
    <cellStyle name="Normal 2 2 2 77" xfId="19854"/>
    <cellStyle name="Normal 2 2 2 78" xfId="19855"/>
    <cellStyle name="Normal 2 2 2 79" xfId="19856"/>
    <cellStyle name="Normal 2 2 2 8" xfId="19857"/>
    <cellStyle name="Normal 2 2 2 80" xfId="19858"/>
    <cellStyle name="Normal 2 2 2 81" xfId="19859"/>
    <cellStyle name="Normal 2 2 2 82" xfId="19860"/>
    <cellStyle name="Normal 2 2 2 83" xfId="19861"/>
    <cellStyle name="Normal 2 2 2 84" xfId="19862"/>
    <cellStyle name="Normal 2 2 2 85" xfId="19863"/>
    <cellStyle name="Normal 2 2 2 86" xfId="19864"/>
    <cellStyle name="Normal 2 2 2 9" xfId="19865"/>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6"/>
    <cellStyle name="Normal 2 2 3 11" xfId="19867"/>
    <cellStyle name="Normal 2 2 3 12" xfId="19868"/>
    <cellStyle name="Normal 2 2 3 13" xfId="19869"/>
    <cellStyle name="Normal 2 2 3 14" xfId="19870"/>
    <cellStyle name="Normal 2 2 3 15" xfId="19871"/>
    <cellStyle name="Normal 2 2 3 16" xfId="19872"/>
    <cellStyle name="Normal 2 2 3 17" xfId="19873"/>
    <cellStyle name="Normal 2 2 3 18" xfId="19874"/>
    <cellStyle name="Normal 2 2 3 19" xfId="19875"/>
    <cellStyle name="Normal 2 2 3 2" xfId="19876"/>
    <cellStyle name="Normal 2 2 3 2 10" xfId="19877"/>
    <cellStyle name="Normal 2 2 3 2 11" xfId="19878"/>
    <cellStyle name="Normal 2 2 3 2 12" xfId="19879"/>
    <cellStyle name="Normal 2 2 3 2 13" xfId="19880"/>
    <cellStyle name="Normal 2 2 3 2 14" xfId="19881"/>
    <cellStyle name="Normal 2 2 3 2 15" xfId="19882"/>
    <cellStyle name="Normal 2 2 3 2 16" xfId="19883"/>
    <cellStyle name="Normal 2 2 3 2 17" xfId="19884"/>
    <cellStyle name="Normal 2 2 3 2 18" xfId="19885"/>
    <cellStyle name="Normal 2 2 3 2 19" xfId="19886"/>
    <cellStyle name="Normal 2 2 3 2 2" xfId="19887"/>
    <cellStyle name="Normal 2 2 3 2 2 10" xfId="19888"/>
    <cellStyle name="Normal 2 2 3 2 2 11" xfId="19889"/>
    <cellStyle name="Normal 2 2 3 2 2 12" xfId="19890"/>
    <cellStyle name="Normal 2 2 3 2 2 13" xfId="19891"/>
    <cellStyle name="Normal 2 2 3 2 2 14" xfId="19892"/>
    <cellStyle name="Normal 2 2 3 2 2 15" xfId="19893"/>
    <cellStyle name="Normal 2 2 3 2 2 16" xfId="19894"/>
    <cellStyle name="Normal 2 2 3 2 2 17" xfId="19895"/>
    <cellStyle name="Normal 2 2 3 2 2 18" xfId="19896"/>
    <cellStyle name="Normal 2 2 3 2 2 19" xfId="19897"/>
    <cellStyle name="Normal 2 2 3 2 2 2" xfId="19898"/>
    <cellStyle name="Normal 2 2 3 2 2 2 10" xfId="19899"/>
    <cellStyle name="Normal 2 2 3 2 2 2 11" xfId="19900"/>
    <cellStyle name="Normal 2 2 3 2 2 2 12" xfId="19901"/>
    <cellStyle name="Normal 2 2 3 2 2 2 13" xfId="19902"/>
    <cellStyle name="Normal 2 2 3 2 2 2 14" xfId="19903"/>
    <cellStyle name="Normal 2 2 3 2 2 2 15" xfId="19904"/>
    <cellStyle name="Normal 2 2 3 2 2 2 16" xfId="19905"/>
    <cellStyle name="Normal 2 2 3 2 2 2 17" xfId="19906"/>
    <cellStyle name="Normal 2 2 3 2 2 2 18" xfId="19907"/>
    <cellStyle name="Normal 2 2 3 2 2 2 19" xfId="19908"/>
    <cellStyle name="Normal 2 2 3 2 2 2 2" xfId="19909"/>
    <cellStyle name="Normal 2 2 3 2 2 2 2 10" xfId="19910"/>
    <cellStyle name="Normal 2 2 3 2 2 2 2 11" xfId="19911"/>
    <cellStyle name="Normal 2 2 3 2 2 2 2 12" xfId="19912"/>
    <cellStyle name="Normal 2 2 3 2 2 2 2 13" xfId="19913"/>
    <cellStyle name="Normal 2 2 3 2 2 2 2 14" xfId="19914"/>
    <cellStyle name="Normal 2 2 3 2 2 2 2 15" xfId="19915"/>
    <cellStyle name="Normal 2 2 3 2 2 2 2 16" xfId="19916"/>
    <cellStyle name="Normal 2 2 3 2 2 2 2 17" xfId="19917"/>
    <cellStyle name="Normal 2 2 3 2 2 2 2 18" xfId="19918"/>
    <cellStyle name="Normal 2 2 3 2 2 2 2 19" xfId="19919"/>
    <cellStyle name="Normal 2 2 3 2 2 2 2 2" xfId="19920"/>
    <cellStyle name="Normal 2 2 3 2 2 2 2 2 10" xfId="19921"/>
    <cellStyle name="Normal 2 2 3 2 2 2 2 2 11" xfId="19922"/>
    <cellStyle name="Normal 2 2 3 2 2 2 2 2 12" xfId="19923"/>
    <cellStyle name="Normal 2 2 3 2 2 2 2 2 13" xfId="19924"/>
    <cellStyle name="Normal 2 2 3 2 2 2 2 2 14" xfId="19925"/>
    <cellStyle name="Normal 2 2 3 2 2 2 2 2 15" xfId="19926"/>
    <cellStyle name="Normal 2 2 3 2 2 2 2 2 16" xfId="19927"/>
    <cellStyle name="Normal 2 2 3 2 2 2 2 2 17" xfId="19928"/>
    <cellStyle name="Normal 2 2 3 2 2 2 2 2 18" xfId="19929"/>
    <cellStyle name="Normal 2 2 3 2 2 2 2 2 2" xfId="19930"/>
    <cellStyle name="Normal 2 2 3 2 2 2 2 2 3" xfId="19931"/>
    <cellStyle name="Normal 2 2 3 2 2 2 2 2 4" xfId="19932"/>
    <cellStyle name="Normal 2 2 3 2 2 2 2 2 5" xfId="19933"/>
    <cellStyle name="Normal 2 2 3 2 2 2 2 2 6" xfId="19934"/>
    <cellStyle name="Normal 2 2 3 2 2 2 2 2 7" xfId="19935"/>
    <cellStyle name="Normal 2 2 3 2 2 2 2 2 8" xfId="19936"/>
    <cellStyle name="Normal 2 2 3 2 2 2 2 2 9" xfId="19937"/>
    <cellStyle name="Normal 2 2 3 2 2 2 2 3" xfId="19938"/>
    <cellStyle name="Normal 2 2 3 2 2 2 2 4" xfId="19939"/>
    <cellStyle name="Normal 2 2 3 2 2 2 2 5" xfId="19940"/>
    <cellStyle name="Normal 2 2 3 2 2 2 2 6" xfId="19941"/>
    <cellStyle name="Normal 2 2 3 2 2 2 2 7" xfId="19942"/>
    <cellStyle name="Normal 2 2 3 2 2 2 2 8" xfId="19943"/>
    <cellStyle name="Normal 2 2 3 2 2 2 2 9" xfId="19944"/>
    <cellStyle name="Normal 2 2 3 2 2 2 2_ELEC SAP FCST UPLOAD" xfId="19945"/>
    <cellStyle name="Normal 2 2 3 2 2 2 20" xfId="19946"/>
    <cellStyle name="Normal 2 2 3 2 2 2 21" xfId="19947"/>
    <cellStyle name="Normal 2 2 3 2 2 2 22" xfId="19948"/>
    <cellStyle name="Normal 2 2 3 2 2 2 3" xfId="19949"/>
    <cellStyle name="Normal 2 2 3 2 2 2 4" xfId="19950"/>
    <cellStyle name="Normal 2 2 3 2 2 2 5" xfId="19951"/>
    <cellStyle name="Normal 2 2 3 2 2 2 6" xfId="19952"/>
    <cellStyle name="Normal 2 2 3 2 2 2 7" xfId="19953"/>
    <cellStyle name="Normal 2 2 3 2 2 2 8" xfId="19954"/>
    <cellStyle name="Normal 2 2 3 2 2 2 9" xfId="19955"/>
    <cellStyle name="Normal 2 2 3 2 2 2_ELEC SAP FCST UPLOAD" xfId="19956"/>
    <cellStyle name="Normal 2 2 3 2 2 20" xfId="19957"/>
    <cellStyle name="Normal 2 2 3 2 2 21" xfId="19958"/>
    <cellStyle name="Normal 2 2 3 2 2 22" xfId="19959"/>
    <cellStyle name="Normal 2 2 3 2 2 3" xfId="19960"/>
    <cellStyle name="Normal 2 2 3 2 2 3 2" xfId="19961"/>
    <cellStyle name="Normal 2 2 3 2 2 3 3" xfId="19962"/>
    <cellStyle name="Normal 2 2 3 2 2 3_ELEC SAP FCST UPLOAD" xfId="19963"/>
    <cellStyle name="Normal 2 2 3 2 2 4" xfId="19964"/>
    <cellStyle name="Normal 2 2 3 2 2 5" xfId="19965"/>
    <cellStyle name="Normal 2 2 3 2 2 6" xfId="19966"/>
    <cellStyle name="Normal 2 2 3 2 2 7" xfId="19967"/>
    <cellStyle name="Normal 2 2 3 2 2 8" xfId="19968"/>
    <cellStyle name="Normal 2 2 3 2 2 9" xfId="19969"/>
    <cellStyle name="Normal 2 2 3 2 2_ELEC SAP FCST UPLOAD" xfId="19970"/>
    <cellStyle name="Normal 2 2 3 2 20" xfId="19971"/>
    <cellStyle name="Normal 2 2 3 2 21" xfId="19972"/>
    <cellStyle name="Normal 2 2 3 2 22" xfId="19973"/>
    <cellStyle name="Normal 2 2 3 2 23" xfId="19974"/>
    <cellStyle name="Normal 2 2 3 2 3" xfId="19975"/>
    <cellStyle name="Normal 2 2 3 2 3 2" xfId="19976"/>
    <cellStyle name="Normal 2 2 3 2 3 3" xfId="19977"/>
    <cellStyle name="Normal 2 2 3 2 3_ELEC SAP FCST UPLOAD" xfId="19978"/>
    <cellStyle name="Normal 2 2 3 2 4" xfId="19979"/>
    <cellStyle name="Normal 2 2 3 2 5" xfId="19980"/>
    <cellStyle name="Normal 2 2 3 2 6" xfId="19981"/>
    <cellStyle name="Normal 2 2 3 2 7" xfId="19982"/>
    <cellStyle name="Normal 2 2 3 2 8" xfId="19983"/>
    <cellStyle name="Normal 2 2 3 2 9" xfId="19984"/>
    <cellStyle name="Normal 2 2 3 2_ELEC SAP FCST UPLOAD" xfId="19985"/>
    <cellStyle name="Normal 2 2 3 20" xfId="19986"/>
    <cellStyle name="Normal 2 2 3 21" xfId="19987"/>
    <cellStyle name="Normal 2 2 3 22" xfId="19988"/>
    <cellStyle name="Normal 2 2 3 23" xfId="19989"/>
    <cellStyle name="Normal 2 2 3 24" xfId="19990"/>
    <cellStyle name="Normal 2 2 3 25" xfId="19991"/>
    <cellStyle name="Normal 2 2 3 26" xfId="19992"/>
    <cellStyle name="Normal 2 2 3 27" xfId="19993"/>
    <cellStyle name="Normal 2 2 3 28" xfId="19994"/>
    <cellStyle name="Normal 2 2 3 29" xfId="19995"/>
    <cellStyle name="Normal 2 2 3 3" xfId="19996"/>
    <cellStyle name="Normal 2 2 3 3 2" xfId="19997"/>
    <cellStyle name="Normal 2 2 3 3 2 2" xfId="19998"/>
    <cellStyle name="Normal 2 2 3 3 2 3" xfId="19999"/>
    <cellStyle name="Normal 2 2 3 3 2_ELEC SAP FCST UPLOAD" xfId="20000"/>
    <cellStyle name="Normal 2 2 3 3 3" xfId="20001"/>
    <cellStyle name="Normal 2 2 3 3 4" xfId="20002"/>
    <cellStyle name="Normal 2 2 3 3 5" xfId="20003"/>
    <cellStyle name="Normal 2 2 3 3 6" xfId="20004"/>
    <cellStyle name="Normal 2 2 3 3_ELEC SAP FCST UPLOAD" xfId="20005"/>
    <cellStyle name="Normal 2 2 3 30" xfId="20006"/>
    <cellStyle name="Normal 2 2 3 31" xfId="20007"/>
    <cellStyle name="Normal 2 2 3 32" xfId="20008"/>
    <cellStyle name="Normal 2 2 3 33" xfId="20009"/>
    <cellStyle name="Normal 2 2 3 34" xfId="20010"/>
    <cellStyle name="Normal 2 2 3 35" xfId="20011"/>
    <cellStyle name="Normal 2 2 3 36" xfId="20012"/>
    <cellStyle name="Normal 2 2 3 37" xfId="20013"/>
    <cellStyle name="Normal 2 2 3 38" xfId="20014"/>
    <cellStyle name="Normal 2 2 3 39" xfId="20015"/>
    <cellStyle name="Normal 2 2 3 4" xfId="20016"/>
    <cellStyle name="Normal 2 2 3 4 2" xfId="20017"/>
    <cellStyle name="Normal 2 2 3 4 3" xfId="20018"/>
    <cellStyle name="Normal 2 2 3 4_ELEC SAP FCST UPLOAD" xfId="20019"/>
    <cellStyle name="Normal 2 2 3 40" xfId="20020"/>
    <cellStyle name="Normal 2 2 3 41" xfId="20021"/>
    <cellStyle name="Normal 2 2 3 42" xfId="20022"/>
    <cellStyle name="Normal 2 2 3 43" xfId="20023"/>
    <cellStyle name="Normal 2 2 3 44" xfId="20024"/>
    <cellStyle name="Normal 2 2 3 45" xfId="20025"/>
    <cellStyle name="Normal 2 2 3 46" xfId="20026"/>
    <cellStyle name="Normal 2 2 3 47" xfId="20027"/>
    <cellStyle name="Normal 2 2 3 48" xfId="20028"/>
    <cellStyle name="Normal 2 2 3 49" xfId="20029"/>
    <cellStyle name="Normal 2 2 3 5" xfId="20030"/>
    <cellStyle name="Normal 2 2 3 50" xfId="20031"/>
    <cellStyle name="Normal 2 2 3 51" xfId="20032"/>
    <cellStyle name="Normal 2 2 3 52" xfId="20033"/>
    <cellStyle name="Normal 2 2 3 53" xfId="20034"/>
    <cellStyle name="Normal 2 2 3 54" xfId="20035"/>
    <cellStyle name="Normal 2 2 3 55" xfId="20036"/>
    <cellStyle name="Normal 2 2 3 56" xfId="20037"/>
    <cellStyle name="Normal 2 2 3 57" xfId="20038"/>
    <cellStyle name="Normal 2 2 3 58" xfId="20039"/>
    <cellStyle name="Normal 2 2 3 59" xfId="20040"/>
    <cellStyle name="Normal 2 2 3 6" xfId="20041"/>
    <cellStyle name="Normal 2 2 3 60" xfId="20042"/>
    <cellStyle name="Normal 2 2 3 61" xfId="20043"/>
    <cellStyle name="Normal 2 2 3 62" xfId="20044"/>
    <cellStyle name="Normal 2 2 3 63" xfId="20045"/>
    <cellStyle name="Normal 2 2 3 64" xfId="20046"/>
    <cellStyle name="Normal 2 2 3 65" xfId="20047"/>
    <cellStyle name="Normal 2 2 3 66" xfId="20048"/>
    <cellStyle name="Normal 2 2 3 67" xfId="20049"/>
    <cellStyle name="Normal 2 2 3 68" xfId="20050"/>
    <cellStyle name="Normal 2 2 3 69" xfId="20051"/>
    <cellStyle name="Normal 2 2 3 7" xfId="20052"/>
    <cellStyle name="Normal 2 2 3 70" xfId="20053"/>
    <cellStyle name="Normal 2 2 3 71" xfId="20054"/>
    <cellStyle name="Normal 2 2 3 72" xfId="20055"/>
    <cellStyle name="Normal 2 2 3 73" xfId="20056"/>
    <cellStyle name="Normal 2 2 3 74" xfId="20057"/>
    <cellStyle name="Normal 2 2 3 75" xfId="20058"/>
    <cellStyle name="Normal 2 2 3 76" xfId="20059"/>
    <cellStyle name="Normal 2 2 3 77" xfId="20060"/>
    <cellStyle name="Normal 2 2 3 78" xfId="20061"/>
    <cellStyle name="Normal 2 2 3 79" xfId="20062"/>
    <cellStyle name="Normal 2 2 3 8" xfId="20063"/>
    <cellStyle name="Normal 2 2 3 8 10" xfId="20064"/>
    <cellStyle name="Normal 2 2 3 8 11" xfId="20065"/>
    <cellStyle name="Normal 2 2 3 8 12" xfId="20066"/>
    <cellStyle name="Normal 2 2 3 8 13" xfId="20067"/>
    <cellStyle name="Normal 2 2 3 8 14" xfId="20068"/>
    <cellStyle name="Normal 2 2 3 8 15" xfId="20069"/>
    <cellStyle name="Normal 2 2 3 8 16" xfId="20070"/>
    <cellStyle name="Normal 2 2 3 8 17" xfId="20071"/>
    <cellStyle name="Normal 2 2 3 8 2" xfId="20072"/>
    <cellStyle name="Normal 2 2 3 8 3" xfId="20073"/>
    <cellStyle name="Normal 2 2 3 8 4" xfId="20074"/>
    <cellStyle name="Normal 2 2 3 8 5" xfId="20075"/>
    <cellStyle name="Normal 2 2 3 8 6" xfId="20076"/>
    <cellStyle name="Normal 2 2 3 8 7" xfId="20077"/>
    <cellStyle name="Normal 2 2 3 8 8" xfId="20078"/>
    <cellStyle name="Normal 2 2 3 8 9" xfId="20079"/>
    <cellStyle name="Normal 2 2 3 80" xfId="20080"/>
    <cellStyle name="Normal 2 2 3 81" xfId="20081"/>
    <cellStyle name="Normal 2 2 3 82" xfId="20082"/>
    <cellStyle name="Normal 2 2 3 83" xfId="20083"/>
    <cellStyle name="Normal 2 2 3 84" xfId="20084"/>
    <cellStyle name="Normal 2 2 3 9" xfId="20085"/>
    <cellStyle name="Normal 2 2 3_ELEC SAP FCST UPLOAD" xfId="20086"/>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7"/>
    <cellStyle name="Normal 2 2 4 11" xfId="20088"/>
    <cellStyle name="Normal 2 2 4 12" xfId="20089"/>
    <cellStyle name="Normal 2 2 4 13" xfId="20090"/>
    <cellStyle name="Normal 2 2 4 14" xfId="20091"/>
    <cellStyle name="Normal 2 2 4 15" xfId="20092"/>
    <cellStyle name="Normal 2 2 4 16" xfId="20093"/>
    <cellStyle name="Normal 2 2 4 17" xfId="20094"/>
    <cellStyle name="Normal 2 2 4 18" xfId="20095"/>
    <cellStyle name="Normal 2 2 4 19" xfId="20096"/>
    <cellStyle name="Normal 2 2 4 2" xfId="20097"/>
    <cellStyle name="Normal 2 2 4 2 10" xfId="20098"/>
    <cellStyle name="Normal 2 2 4 2 11" xfId="20099"/>
    <cellStyle name="Normal 2 2 4 2 12" xfId="20100"/>
    <cellStyle name="Normal 2 2 4 2 13" xfId="20101"/>
    <cellStyle name="Normal 2 2 4 2 14" xfId="20102"/>
    <cellStyle name="Normal 2 2 4 2 15" xfId="20103"/>
    <cellStyle name="Normal 2 2 4 2 16" xfId="20104"/>
    <cellStyle name="Normal 2 2 4 2 17" xfId="20105"/>
    <cellStyle name="Normal 2 2 4 2 18" xfId="20106"/>
    <cellStyle name="Normal 2 2 4 2 19" xfId="20107"/>
    <cellStyle name="Normal 2 2 4 2 2" xfId="20108"/>
    <cellStyle name="Normal 2 2 4 2 2 10" xfId="20109"/>
    <cellStyle name="Normal 2 2 4 2 2 11" xfId="20110"/>
    <cellStyle name="Normal 2 2 4 2 2 12" xfId="20111"/>
    <cellStyle name="Normal 2 2 4 2 2 13" xfId="20112"/>
    <cellStyle name="Normal 2 2 4 2 2 14" xfId="20113"/>
    <cellStyle name="Normal 2 2 4 2 2 15" xfId="20114"/>
    <cellStyle name="Normal 2 2 4 2 2 16" xfId="20115"/>
    <cellStyle name="Normal 2 2 4 2 2 17" xfId="20116"/>
    <cellStyle name="Normal 2 2 4 2 2 18" xfId="20117"/>
    <cellStyle name="Normal 2 2 4 2 2 19" xfId="20118"/>
    <cellStyle name="Normal 2 2 4 2 2 2" xfId="20119"/>
    <cellStyle name="Normal 2 2 4 2 2 2 10" xfId="20120"/>
    <cellStyle name="Normal 2 2 4 2 2 2 11" xfId="20121"/>
    <cellStyle name="Normal 2 2 4 2 2 2 12" xfId="20122"/>
    <cellStyle name="Normal 2 2 4 2 2 2 13" xfId="20123"/>
    <cellStyle name="Normal 2 2 4 2 2 2 14" xfId="20124"/>
    <cellStyle name="Normal 2 2 4 2 2 2 15" xfId="20125"/>
    <cellStyle name="Normal 2 2 4 2 2 2 16" xfId="20126"/>
    <cellStyle name="Normal 2 2 4 2 2 2 17" xfId="20127"/>
    <cellStyle name="Normal 2 2 4 2 2 2 18" xfId="20128"/>
    <cellStyle name="Normal 2 2 4 2 2 2 2" xfId="20129"/>
    <cellStyle name="Normal 2 2 4 2 2 2 3" xfId="20130"/>
    <cellStyle name="Normal 2 2 4 2 2 2 4" xfId="20131"/>
    <cellStyle name="Normal 2 2 4 2 2 2 5" xfId="20132"/>
    <cellStyle name="Normal 2 2 4 2 2 2 6" xfId="20133"/>
    <cellStyle name="Normal 2 2 4 2 2 2 7" xfId="20134"/>
    <cellStyle name="Normal 2 2 4 2 2 2 8" xfId="20135"/>
    <cellStyle name="Normal 2 2 4 2 2 2 9" xfId="20136"/>
    <cellStyle name="Normal 2 2 4 2 2 3" xfId="20137"/>
    <cellStyle name="Normal 2 2 4 2 2 4" xfId="20138"/>
    <cellStyle name="Normal 2 2 4 2 2 5" xfId="20139"/>
    <cellStyle name="Normal 2 2 4 2 2 6" xfId="20140"/>
    <cellStyle name="Normal 2 2 4 2 2 7" xfId="20141"/>
    <cellStyle name="Normal 2 2 4 2 2 8" xfId="20142"/>
    <cellStyle name="Normal 2 2 4 2 2 9" xfId="20143"/>
    <cellStyle name="Normal 2 2 4 2 2_ELEC SAP FCST UPLOAD" xfId="20144"/>
    <cellStyle name="Normal 2 2 4 2 20" xfId="20145"/>
    <cellStyle name="Normal 2 2 4 2 21" xfId="20146"/>
    <cellStyle name="Normal 2 2 4 2 22" xfId="20147"/>
    <cellStyle name="Normal 2 2 4 2 3" xfId="20148"/>
    <cellStyle name="Normal 2 2 4 2 4" xfId="20149"/>
    <cellStyle name="Normal 2 2 4 2 5" xfId="20150"/>
    <cellStyle name="Normal 2 2 4 2 6" xfId="20151"/>
    <cellStyle name="Normal 2 2 4 2 7" xfId="20152"/>
    <cellStyle name="Normal 2 2 4 2 8" xfId="20153"/>
    <cellStyle name="Normal 2 2 4 2 9" xfId="20154"/>
    <cellStyle name="Normal 2 2 4 2_ELEC SAP FCST UPLOAD" xfId="20155"/>
    <cellStyle name="Normal 2 2 4 20" xfId="20156"/>
    <cellStyle name="Normal 2 2 4 21" xfId="20157"/>
    <cellStyle name="Normal 2 2 4 22" xfId="20158"/>
    <cellStyle name="Normal 2 2 4 23" xfId="20159"/>
    <cellStyle name="Normal 2 2 4 24" xfId="20160"/>
    <cellStyle name="Normal 2 2 4 25" xfId="20161"/>
    <cellStyle name="Normal 2 2 4 26" xfId="20162"/>
    <cellStyle name="Normal 2 2 4 27" xfId="20163"/>
    <cellStyle name="Normal 2 2 4 28" xfId="20164"/>
    <cellStyle name="Normal 2 2 4 29" xfId="20165"/>
    <cellStyle name="Normal 2 2 4 3" xfId="20166"/>
    <cellStyle name="Normal 2 2 4 3 2" xfId="20167"/>
    <cellStyle name="Normal 2 2 4 3 3" xfId="20168"/>
    <cellStyle name="Normal 2 2 4 3_ELEC SAP FCST UPLOAD" xfId="20169"/>
    <cellStyle name="Normal 2 2 4 30" xfId="20170"/>
    <cellStyle name="Normal 2 2 4 31" xfId="20171"/>
    <cellStyle name="Normal 2 2 4 32" xfId="20172"/>
    <cellStyle name="Normal 2 2 4 33" xfId="20173"/>
    <cellStyle name="Normal 2 2 4 34" xfId="20174"/>
    <cellStyle name="Normal 2 2 4 35" xfId="20175"/>
    <cellStyle name="Normal 2 2 4 36" xfId="20176"/>
    <cellStyle name="Normal 2 2 4 37" xfId="20177"/>
    <cellStyle name="Normal 2 2 4 38" xfId="20178"/>
    <cellStyle name="Normal 2 2 4 39" xfId="20179"/>
    <cellStyle name="Normal 2 2 4 4" xfId="20180"/>
    <cellStyle name="Normal 2 2 4 40" xfId="20181"/>
    <cellStyle name="Normal 2 2 4 41" xfId="20182"/>
    <cellStyle name="Normal 2 2 4 42" xfId="20183"/>
    <cellStyle name="Normal 2 2 4 43" xfId="20184"/>
    <cellStyle name="Normal 2 2 4 44" xfId="20185"/>
    <cellStyle name="Normal 2 2 4 45" xfId="20186"/>
    <cellStyle name="Normal 2 2 4 46" xfId="20187"/>
    <cellStyle name="Normal 2 2 4 47" xfId="20188"/>
    <cellStyle name="Normal 2 2 4 48" xfId="20189"/>
    <cellStyle name="Normal 2 2 4 49" xfId="20190"/>
    <cellStyle name="Normal 2 2 4 5" xfId="20191"/>
    <cellStyle name="Normal 2 2 4 50" xfId="20192"/>
    <cellStyle name="Normal 2 2 4 51" xfId="20193"/>
    <cellStyle name="Normal 2 2 4 52" xfId="20194"/>
    <cellStyle name="Normal 2 2 4 53" xfId="20195"/>
    <cellStyle name="Normal 2 2 4 54" xfId="20196"/>
    <cellStyle name="Normal 2 2 4 55" xfId="20197"/>
    <cellStyle name="Normal 2 2 4 56" xfId="20198"/>
    <cellStyle name="Normal 2 2 4 57" xfId="20199"/>
    <cellStyle name="Normal 2 2 4 58" xfId="20200"/>
    <cellStyle name="Normal 2 2 4 59" xfId="20201"/>
    <cellStyle name="Normal 2 2 4 6" xfId="20202"/>
    <cellStyle name="Normal 2 2 4 60" xfId="20203"/>
    <cellStyle name="Normal 2 2 4 61" xfId="20204"/>
    <cellStyle name="Normal 2 2 4 62" xfId="20205"/>
    <cellStyle name="Normal 2 2 4 63" xfId="20206"/>
    <cellStyle name="Normal 2 2 4 64" xfId="20207"/>
    <cellStyle name="Normal 2 2 4 65" xfId="20208"/>
    <cellStyle name="Normal 2 2 4 66" xfId="20209"/>
    <cellStyle name="Normal 2 2 4 67" xfId="20210"/>
    <cellStyle name="Normal 2 2 4 68" xfId="20211"/>
    <cellStyle name="Normal 2 2 4 69" xfId="20212"/>
    <cellStyle name="Normal 2 2 4 7" xfId="20213"/>
    <cellStyle name="Normal 2 2 4 7 10" xfId="20214"/>
    <cellStyle name="Normal 2 2 4 7 11" xfId="20215"/>
    <cellStyle name="Normal 2 2 4 7 12" xfId="20216"/>
    <cellStyle name="Normal 2 2 4 7 13" xfId="20217"/>
    <cellStyle name="Normal 2 2 4 7 14" xfId="20218"/>
    <cellStyle name="Normal 2 2 4 7 15" xfId="20219"/>
    <cellStyle name="Normal 2 2 4 7 16" xfId="20220"/>
    <cellStyle name="Normal 2 2 4 7 17" xfId="20221"/>
    <cellStyle name="Normal 2 2 4 7 2" xfId="20222"/>
    <cellStyle name="Normal 2 2 4 7 3" xfId="20223"/>
    <cellStyle name="Normal 2 2 4 7 4" xfId="20224"/>
    <cellStyle name="Normal 2 2 4 7 5" xfId="20225"/>
    <cellStyle name="Normal 2 2 4 7 6" xfId="20226"/>
    <cellStyle name="Normal 2 2 4 7 7" xfId="20227"/>
    <cellStyle name="Normal 2 2 4 7 8" xfId="20228"/>
    <cellStyle name="Normal 2 2 4 7 9" xfId="20229"/>
    <cellStyle name="Normal 2 2 4 70" xfId="20230"/>
    <cellStyle name="Normal 2 2 4 71" xfId="20231"/>
    <cellStyle name="Normal 2 2 4 72" xfId="20232"/>
    <cellStyle name="Normal 2 2 4 73" xfId="20233"/>
    <cellStyle name="Normal 2 2 4 74" xfId="20234"/>
    <cellStyle name="Normal 2 2 4 75" xfId="20235"/>
    <cellStyle name="Normal 2 2 4 76" xfId="20236"/>
    <cellStyle name="Normal 2 2 4 77" xfId="20237"/>
    <cellStyle name="Normal 2 2 4 78" xfId="20238"/>
    <cellStyle name="Normal 2 2 4 79" xfId="20239"/>
    <cellStyle name="Normal 2 2 4 8" xfId="20240"/>
    <cellStyle name="Normal 2 2 4 80" xfId="20241"/>
    <cellStyle name="Normal 2 2 4 81" xfId="20242"/>
    <cellStyle name="Normal 2 2 4 82" xfId="20243"/>
    <cellStyle name="Normal 2 2 4 83" xfId="20244"/>
    <cellStyle name="Normal 2 2 4 9" xfId="20245"/>
    <cellStyle name="Normal 2 2 4_ELEC SAP FCST UPLOAD" xfId="20246"/>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7"/>
    <cellStyle name="Normal 2 2 48 11" xfId="20248"/>
    <cellStyle name="Normal 2 2 48 12" xfId="20249"/>
    <cellStyle name="Normal 2 2 48 13" xfId="20250"/>
    <cellStyle name="Normal 2 2 48 14" xfId="20251"/>
    <cellStyle name="Normal 2 2 48 15" xfId="20252"/>
    <cellStyle name="Normal 2 2 48 16" xfId="20253"/>
    <cellStyle name="Normal 2 2 48 17" xfId="20254"/>
    <cellStyle name="Normal 2 2 48 2" xfId="20255"/>
    <cellStyle name="Normal 2 2 48 3" xfId="20256"/>
    <cellStyle name="Normal 2 2 48 4" xfId="20257"/>
    <cellStyle name="Normal 2 2 48 5" xfId="20258"/>
    <cellStyle name="Normal 2 2 48 6" xfId="20259"/>
    <cellStyle name="Normal 2 2 48 7" xfId="20260"/>
    <cellStyle name="Normal 2 2 48 8" xfId="20261"/>
    <cellStyle name="Normal 2 2 48 9" xfId="20262"/>
    <cellStyle name="Normal 2 2 49" xfId="1056"/>
    <cellStyle name="Normal 2 2 49 10" xfId="20263"/>
    <cellStyle name="Normal 2 2 49 11" xfId="20264"/>
    <cellStyle name="Normal 2 2 49 12" xfId="20265"/>
    <cellStyle name="Normal 2 2 49 13" xfId="20266"/>
    <cellStyle name="Normal 2 2 49 14" xfId="20267"/>
    <cellStyle name="Normal 2 2 49 15" xfId="20268"/>
    <cellStyle name="Normal 2 2 49 16" xfId="20269"/>
    <cellStyle name="Normal 2 2 49 17" xfId="20270"/>
    <cellStyle name="Normal 2 2 49 2" xfId="17249"/>
    <cellStyle name="Normal 2 2 49 3" xfId="20271"/>
    <cellStyle name="Normal 2 2 49 4" xfId="20272"/>
    <cellStyle name="Normal 2 2 49 5" xfId="20273"/>
    <cellStyle name="Normal 2 2 49 6" xfId="20274"/>
    <cellStyle name="Normal 2 2 49 7" xfId="20275"/>
    <cellStyle name="Normal 2 2 49 8" xfId="20276"/>
    <cellStyle name="Normal 2 2 49 9" xfId="20277"/>
    <cellStyle name="Normal 2 2 5" xfId="1057"/>
    <cellStyle name="Normal 2 2 5 10" xfId="20278"/>
    <cellStyle name="Normal 2 2 5 11" xfId="20279"/>
    <cellStyle name="Normal 2 2 5 12" xfId="20280"/>
    <cellStyle name="Normal 2 2 5 13" xfId="20281"/>
    <cellStyle name="Normal 2 2 5 14" xfId="20282"/>
    <cellStyle name="Normal 2 2 5 15" xfId="20283"/>
    <cellStyle name="Normal 2 2 5 16" xfId="20284"/>
    <cellStyle name="Normal 2 2 5 17" xfId="20285"/>
    <cellStyle name="Normal 2 2 5 18" xfId="20286"/>
    <cellStyle name="Normal 2 2 5 19" xfId="20287"/>
    <cellStyle name="Normal 2 2 5 2" xfId="20288"/>
    <cellStyle name="Normal 2 2 5 2 10" xfId="20289"/>
    <cellStyle name="Normal 2 2 5 2 11" xfId="20290"/>
    <cellStyle name="Normal 2 2 5 2 12" xfId="20291"/>
    <cellStyle name="Normal 2 2 5 2 13" xfId="20292"/>
    <cellStyle name="Normal 2 2 5 2 14" xfId="20293"/>
    <cellStyle name="Normal 2 2 5 2 15" xfId="20294"/>
    <cellStyle name="Normal 2 2 5 2 16" xfId="20295"/>
    <cellStyle name="Normal 2 2 5 2 17" xfId="20296"/>
    <cellStyle name="Normal 2 2 5 2 18" xfId="20297"/>
    <cellStyle name="Normal 2 2 5 2 2" xfId="20298"/>
    <cellStyle name="Normal 2 2 5 2 3" xfId="20299"/>
    <cellStyle name="Normal 2 2 5 2 4" xfId="20300"/>
    <cellStyle name="Normal 2 2 5 2 5" xfId="20301"/>
    <cellStyle name="Normal 2 2 5 2 6" xfId="20302"/>
    <cellStyle name="Normal 2 2 5 2 7" xfId="20303"/>
    <cellStyle name="Normal 2 2 5 2 8" xfId="20304"/>
    <cellStyle name="Normal 2 2 5 2 9" xfId="20305"/>
    <cellStyle name="Normal 2 2 5 20" xfId="20306"/>
    <cellStyle name="Normal 2 2 5 21" xfId="20307"/>
    <cellStyle name="Normal 2 2 5 22" xfId="20308"/>
    <cellStyle name="Normal 2 2 5 23" xfId="20309"/>
    <cellStyle name="Normal 2 2 5 24" xfId="20310"/>
    <cellStyle name="Normal 2 2 5 25" xfId="20311"/>
    <cellStyle name="Normal 2 2 5 26" xfId="20312"/>
    <cellStyle name="Normal 2 2 5 27" xfId="20313"/>
    <cellStyle name="Normal 2 2 5 28" xfId="20314"/>
    <cellStyle name="Normal 2 2 5 29" xfId="20315"/>
    <cellStyle name="Normal 2 2 5 3" xfId="20316"/>
    <cellStyle name="Normal 2 2 5 30" xfId="20317"/>
    <cellStyle name="Normal 2 2 5 31" xfId="20318"/>
    <cellStyle name="Normal 2 2 5 32" xfId="20319"/>
    <cellStyle name="Normal 2 2 5 33" xfId="20320"/>
    <cellStyle name="Normal 2 2 5 34" xfId="20321"/>
    <cellStyle name="Normal 2 2 5 35" xfId="20322"/>
    <cellStyle name="Normal 2 2 5 36" xfId="20323"/>
    <cellStyle name="Normal 2 2 5 37" xfId="20324"/>
    <cellStyle name="Normal 2 2 5 38" xfId="20325"/>
    <cellStyle name="Normal 2 2 5 39" xfId="20326"/>
    <cellStyle name="Normal 2 2 5 4" xfId="20327"/>
    <cellStyle name="Normal 2 2 5 4 10" xfId="20328"/>
    <cellStyle name="Normal 2 2 5 4 11" xfId="20329"/>
    <cellStyle name="Normal 2 2 5 4 12" xfId="20330"/>
    <cellStyle name="Normal 2 2 5 4 13" xfId="20331"/>
    <cellStyle name="Normal 2 2 5 4 14" xfId="20332"/>
    <cellStyle name="Normal 2 2 5 4 15" xfId="20333"/>
    <cellStyle name="Normal 2 2 5 4 16" xfId="20334"/>
    <cellStyle name="Normal 2 2 5 4 17" xfId="20335"/>
    <cellStyle name="Normal 2 2 5 4 2" xfId="20336"/>
    <cellStyle name="Normal 2 2 5 4 3" xfId="20337"/>
    <cellStyle name="Normal 2 2 5 4 4" xfId="20338"/>
    <cellStyle name="Normal 2 2 5 4 5" xfId="20339"/>
    <cellStyle name="Normal 2 2 5 4 6" xfId="20340"/>
    <cellStyle name="Normal 2 2 5 4 7" xfId="20341"/>
    <cellStyle name="Normal 2 2 5 4 8" xfId="20342"/>
    <cellStyle name="Normal 2 2 5 4 9" xfId="20343"/>
    <cellStyle name="Normal 2 2 5 40" xfId="20344"/>
    <cellStyle name="Normal 2 2 5 41" xfId="20345"/>
    <cellStyle name="Normal 2 2 5 42" xfId="20346"/>
    <cellStyle name="Normal 2 2 5 43" xfId="20347"/>
    <cellStyle name="Normal 2 2 5 44" xfId="20348"/>
    <cellStyle name="Normal 2 2 5 45" xfId="20349"/>
    <cellStyle name="Normal 2 2 5 46" xfId="20350"/>
    <cellStyle name="Normal 2 2 5 47" xfId="20351"/>
    <cellStyle name="Normal 2 2 5 48" xfId="20352"/>
    <cellStyle name="Normal 2 2 5 49" xfId="20353"/>
    <cellStyle name="Normal 2 2 5 5" xfId="20354"/>
    <cellStyle name="Normal 2 2 5 50" xfId="20355"/>
    <cellStyle name="Normal 2 2 5 51" xfId="20356"/>
    <cellStyle name="Normal 2 2 5 52" xfId="20357"/>
    <cellStyle name="Normal 2 2 5 53" xfId="20358"/>
    <cellStyle name="Normal 2 2 5 54" xfId="20359"/>
    <cellStyle name="Normal 2 2 5 55" xfId="20360"/>
    <cellStyle name="Normal 2 2 5 56" xfId="20361"/>
    <cellStyle name="Normal 2 2 5 57" xfId="20362"/>
    <cellStyle name="Normal 2 2 5 58" xfId="20363"/>
    <cellStyle name="Normal 2 2 5 59" xfId="20364"/>
    <cellStyle name="Normal 2 2 5 6" xfId="20365"/>
    <cellStyle name="Normal 2 2 5 60" xfId="20366"/>
    <cellStyle name="Normal 2 2 5 61" xfId="20367"/>
    <cellStyle name="Normal 2 2 5 62" xfId="20368"/>
    <cellStyle name="Normal 2 2 5 63" xfId="20369"/>
    <cellStyle name="Normal 2 2 5 64" xfId="20370"/>
    <cellStyle name="Normal 2 2 5 65" xfId="20371"/>
    <cellStyle name="Normal 2 2 5 66" xfId="20372"/>
    <cellStyle name="Normal 2 2 5 67" xfId="20373"/>
    <cellStyle name="Normal 2 2 5 68" xfId="20374"/>
    <cellStyle name="Normal 2 2 5 69" xfId="20375"/>
    <cellStyle name="Normal 2 2 5 7" xfId="20376"/>
    <cellStyle name="Normal 2 2 5 70" xfId="20377"/>
    <cellStyle name="Normal 2 2 5 71" xfId="20378"/>
    <cellStyle name="Normal 2 2 5 72" xfId="20379"/>
    <cellStyle name="Normal 2 2 5 73" xfId="20380"/>
    <cellStyle name="Normal 2 2 5 74" xfId="20381"/>
    <cellStyle name="Normal 2 2 5 75" xfId="20382"/>
    <cellStyle name="Normal 2 2 5 76" xfId="20383"/>
    <cellStyle name="Normal 2 2 5 77" xfId="20384"/>
    <cellStyle name="Normal 2 2 5 78" xfId="20385"/>
    <cellStyle name="Normal 2 2 5 79" xfId="20386"/>
    <cellStyle name="Normal 2 2 5 8" xfId="20387"/>
    <cellStyle name="Normal 2 2 5 80" xfId="20388"/>
    <cellStyle name="Normal 2 2 5 9" xfId="20389"/>
    <cellStyle name="Normal 2 2 5_ELEC SAP FCST UPLOAD" xfId="20390"/>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1"/>
    <cellStyle name="Normal 2 2 6 11" xfId="20392"/>
    <cellStyle name="Normal 2 2 6 12" xfId="20393"/>
    <cellStyle name="Normal 2 2 6 13" xfId="20394"/>
    <cellStyle name="Normal 2 2 6 14" xfId="20395"/>
    <cellStyle name="Normal 2 2 6 15" xfId="20396"/>
    <cellStyle name="Normal 2 2 6 16" xfId="20397"/>
    <cellStyle name="Normal 2 2 6 17" xfId="20398"/>
    <cellStyle name="Normal 2 2 6 18" xfId="20399"/>
    <cellStyle name="Normal 2 2 6 19" xfId="20400"/>
    <cellStyle name="Normal 2 2 6 2" xfId="20401"/>
    <cellStyle name="Normal 2 2 6 2 10" xfId="20402"/>
    <cellStyle name="Normal 2 2 6 2 11" xfId="20403"/>
    <cellStyle name="Normal 2 2 6 2 12" xfId="20404"/>
    <cellStyle name="Normal 2 2 6 2 13" xfId="20405"/>
    <cellStyle name="Normal 2 2 6 2 14" xfId="20406"/>
    <cellStyle name="Normal 2 2 6 2 15" xfId="20407"/>
    <cellStyle name="Normal 2 2 6 2 16" xfId="20408"/>
    <cellStyle name="Normal 2 2 6 2 17" xfId="20409"/>
    <cellStyle name="Normal 2 2 6 2 2" xfId="20410"/>
    <cellStyle name="Normal 2 2 6 2 3" xfId="20411"/>
    <cellStyle name="Normal 2 2 6 2 4" xfId="20412"/>
    <cellStyle name="Normal 2 2 6 2 5" xfId="20413"/>
    <cellStyle name="Normal 2 2 6 2 6" xfId="20414"/>
    <cellStyle name="Normal 2 2 6 2 7" xfId="20415"/>
    <cellStyle name="Normal 2 2 6 2 8" xfId="20416"/>
    <cellStyle name="Normal 2 2 6 2 9" xfId="20417"/>
    <cellStyle name="Normal 2 2 6 20" xfId="20418"/>
    <cellStyle name="Normal 2 2 6 21" xfId="20419"/>
    <cellStyle name="Normal 2 2 6 22" xfId="20420"/>
    <cellStyle name="Normal 2 2 6 23" xfId="20421"/>
    <cellStyle name="Normal 2 2 6 24" xfId="20422"/>
    <cellStyle name="Normal 2 2 6 25" xfId="20423"/>
    <cellStyle name="Normal 2 2 6 26" xfId="20424"/>
    <cellStyle name="Normal 2 2 6 27" xfId="20425"/>
    <cellStyle name="Normal 2 2 6 28" xfId="20426"/>
    <cellStyle name="Normal 2 2 6 29" xfId="20427"/>
    <cellStyle name="Normal 2 2 6 3" xfId="20428"/>
    <cellStyle name="Normal 2 2 6 3 10" xfId="20429"/>
    <cellStyle name="Normal 2 2 6 3 11" xfId="20430"/>
    <cellStyle name="Normal 2 2 6 3 12" xfId="20431"/>
    <cellStyle name="Normal 2 2 6 3 13" xfId="20432"/>
    <cellStyle name="Normal 2 2 6 3 14" xfId="20433"/>
    <cellStyle name="Normal 2 2 6 3 15" xfId="20434"/>
    <cellStyle name="Normal 2 2 6 3 16" xfId="20435"/>
    <cellStyle name="Normal 2 2 6 3 17" xfId="20436"/>
    <cellStyle name="Normal 2 2 6 3 2" xfId="20437"/>
    <cellStyle name="Normal 2 2 6 3 3" xfId="20438"/>
    <cellStyle name="Normal 2 2 6 3 4" xfId="20439"/>
    <cellStyle name="Normal 2 2 6 3 5" xfId="20440"/>
    <cellStyle name="Normal 2 2 6 3 6" xfId="20441"/>
    <cellStyle name="Normal 2 2 6 3 7" xfId="20442"/>
    <cellStyle name="Normal 2 2 6 3 8" xfId="20443"/>
    <cellStyle name="Normal 2 2 6 3 9" xfId="20444"/>
    <cellStyle name="Normal 2 2 6 30" xfId="20445"/>
    <cellStyle name="Normal 2 2 6 31" xfId="20446"/>
    <cellStyle name="Normal 2 2 6 32" xfId="20447"/>
    <cellStyle name="Normal 2 2 6 33" xfId="20448"/>
    <cellStyle name="Normal 2 2 6 34" xfId="20449"/>
    <cellStyle name="Normal 2 2 6 35" xfId="20450"/>
    <cellStyle name="Normal 2 2 6 36" xfId="20451"/>
    <cellStyle name="Normal 2 2 6 37" xfId="20452"/>
    <cellStyle name="Normal 2 2 6 38" xfId="20453"/>
    <cellStyle name="Normal 2 2 6 39" xfId="20454"/>
    <cellStyle name="Normal 2 2 6 4" xfId="20455"/>
    <cellStyle name="Normal 2 2 6 40" xfId="20456"/>
    <cellStyle name="Normal 2 2 6 41" xfId="20457"/>
    <cellStyle name="Normal 2 2 6 42" xfId="20458"/>
    <cellStyle name="Normal 2 2 6 43" xfId="20459"/>
    <cellStyle name="Normal 2 2 6 44" xfId="20460"/>
    <cellStyle name="Normal 2 2 6 45" xfId="20461"/>
    <cellStyle name="Normal 2 2 6 46" xfId="20462"/>
    <cellStyle name="Normal 2 2 6 47" xfId="20463"/>
    <cellStyle name="Normal 2 2 6 48" xfId="20464"/>
    <cellStyle name="Normal 2 2 6 49" xfId="20465"/>
    <cellStyle name="Normal 2 2 6 5" xfId="20466"/>
    <cellStyle name="Normal 2 2 6 50" xfId="20467"/>
    <cellStyle name="Normal 2 2 6 51" xfId="20468"/>
    <cellStyle name="Normal 2 2 6 52" xfId="20469"/>
    <cellStyle name="Normal 2 2 6 53" xfId="20470"/>
    <cellStyle name="Normal 2 2 6 54" xfId="20471"/>
    <cellStyle name="Normal 2 2 6 55" xfId="20472"/>
    <cellStyle name="Normal 2 2 6 56" xfId="20473"/>
    <cellStyle name="Normal 2 2 6 57" xfId="20474"/>
    <cellStyle name="Normal 2 2 6 58" xfId="20475"/>
    <cellStyle name="Normal 2 2 6 59" xfId="20476"/>
    <cellStyle name="Normal 2 2 6 6" xfId="20477"/>
    <cellStyle name="Normal 2 2 6 60" xfId="20478"/>
    <cellStyle name="Normal 2 2 6 61" xfId="20479"/>
    <cellStyle name="Normal 2 2 6 62" xfId="20480"/>
    <cellStyle name="Normal 2 2 6 63" xfId="20481"/>
    <cellStyle name="Normal 2 2 6 64" xfId="20482"/>
    <cellStyle name="Normal 2 2 6 65" xfId="20483"/>
    <cellStyle name="Normal 2 2 6 66" xfId="20484"/>
    <cellStyle name="Normal 2 2 6 67" xfId="20485"/>
    <cellStyle name="Normal 2 2 6 68" xfId="20486"/>
    <cellStyle name="Normal 2 2 6 69" xfId="20487"/>
    <cellStyle name="Normal 2 2 6 7" xfId="20488"/>
    <cellStyle name="Normal 2 2 6 70" xfId="20489"/>
    <cellStyle name="Normal 2 2 6 71" xfId="20490"/>
    <cellStyle name="Normal 2 2 6 72" xfId="20491"/>
    <cellStyle name="Normal 2 2 6 73" xfId="20492"/>
    <cellStyle name="Normal 2 2 6 74" xfId="20493"/>
    <cellStyle name="Normal 2 2 6 75" xfId="20494"/>
    <cellStyle name="Normal 2 2 6 76" xfId="20495"/>
    <cellStyle name="Normal 2 2 6 77" xfId="20496"/>
    <cellStyle name="Normal 2 2 6 78" xfId="20497"/>
    <cellStyle name="Normal 2 2 6 8" xfId="20498"/>
    <cellStyle name="Normal 2 2 6 9" xfId="20499"/>
    <cellStyle name="Normal 2 2 60" xfId="4066"/>
    <cellStyle name="Normal 2 2 61" xfId="4067"/>
    <cellStyle name="Normal 2 2 62" xfId="4068"/>
    <cellStyle name="Normal 2 2 63" xfId="20500"/>
    <cellStyle name="Normal 2 2 64" xfId="20501"/>
    <cellStyle name="Normal 2 2 65" xfId="20502"/>
    <cellStyle name="Normal 2 2 66" xfId="20503"/>
    <cellStyle name="Normal 2 2 67" xfId="20504"/>
    <cellStyle name="Normal 2 2 68" xfId="20505"/>
    <cellStyle name="Normal 2 2 69" xfId="20506"/>
    <cellStyle name="Normal 2 2 7" xfId="1059"/>
    <cellStyle name="Normal 2 2 7 10" xfId="20507"/>
    <cellStyle name="Normal 2 2 7 11" xfId="20508"/>
    <cellStyle name="Normal 2 2 7 12" xfId="20509"/>
    <cellStyle name="Normal 2 2 7 13" xfId="20510"/>
    <cellStyle name="Normal 2 2 7 14" xfId="20511"/>
    <cellStyle name="Normal 2 2 7 15" xfId="20512"/>
    <cellStyle name="Normal 2 2 7 16" xfId="20513"/>
    <cellStyle name="Normal 2 2 7 17" xfId="20514"/>
    <cellStyle name="Normal 2 2 7 18" xfId="20515"/>
    <cellStyle name="Normal 2 2 7 19" xfId="20516"/>
    <cellStyle name="Normal 2 2 7 2" xfId="20517"/>
    <cellStyle name="Normal 2 2 7 2 10" xfId="20518"/>
    <cellStyle name="Normal 2 2 7 2 11" xfId="20519"/>
    <cellStyle name="Normal 2 2 7 2 12" xfId="20520"/>
    <cellStyle name="Normal 2 2 7 2 13" xfId="20521"/>
    <cellStyle name="Normal 2 2 7 2 14" xfId="20522"/>
    <cellStyle name="Normal 2 2 7 2 15" xfId="20523"/>
    <cellStyle name="Normal 2 2 7 2 16" xfId="20524"/>
    <cellStyle name="Normal 2 2 7 2 17" xfId="20525"/>
    <cellStyle name="Normal 2 2 7 2 2" xfId="20526"/>
    <cellStyle name="Normal 2 2 7 2 3" xfId="20527"/>
    <cellStyle name="Normal 2 2 7 2 4" xfId="20528"/>
    <cellStyle name="Normal 2 2 7 2 5" xfId="20529"/>
    <cellStyle name="Normal 2 2 7 2 6" xfId="20530"/>
    <cellStyle name="Normal 2 2 7 2 7" xfId="20531"/>
    <cellStyle name="Normal 2 2 7 2 8" xfId="20532"/>
    <cellStyle name="Normal 2 2 7 2 9" xfId="20533"/>
    <cellStyle name="Normal 2 2 7 20" xfId="20534"/>
    <cellStyle name="Normal 2 2 7 21" xfId="20535"/>
    <cellStyle name="Normal 2 2 7 22" xfId="20536"/>
    <cellStyle name="Normal 2 2 7 23" xfId="20537"/>
    <cellStyle name="Normal 2 2 7 24" xfId="20538"/>
    <cellStyle name="Normal 2 2 7 25" xfId="20539"/>
    <cellStyle name="Normal 2 2 7 26" xfId="20540"/>
    <cellStyle name="Normal 2 2 7 27" xfId="20541"/>
    <cellStyle name="Normal 2 2 7 28" xfId="20542"/>
    <cellStyle name="Normal 2 2 7 29" xfId="20543"/>
    <cellStyle name="Normal 2 2 7 3" xfId="20544"/>
    <cellStyle name="Normal 2 2 7 3 10" xfId="20545"/>
    <cellStyle name="Normal 2 2 7 3 11" xfId="20546"/>
    <cellStyle name="Normal 2 2 7 3 12" xfId="20547"/>
    <cellStyle name="Normal 2 2 7 3 13" xfId="20548"/>
    <cellStyle name="Normal 2 2 7 3 14" xfId="20549"/>
    <cellStyle name="Normal 2 2 7 3 15" xfId="20550"/>
    <cellStyle name="Normal 2 2 7 3 16" xfId="20551"/>
    <cellStyle name="Normal 2 2 7 3 17" xfId="20552"/>
    <cellStyle name="Normal 2 2 7 3 2" xfId="20553"/>
    <cellStyle name="Normal 2 2 7 3 3" xfId="20554"/>
    <cellStyle name="Normal 2 2 7 3 4" xfId="20555"/>
    <cellStyle name="Normal 2 2 7 3 5" xfId="20556"/>
    <cellStyle name="Normal 2 2 7 3 6" xfId="20557"/>
    <cellStyle name="Normal 2 2 7 3 7" xfId="20558"/>
    <cellStyle name="Normal 2 2 7 3 8" xfId="20559"/>
    <cellStyle name="Normal 2 2 7 3 9" xfId="20560"/>
    <cellStyle name="Normal 2 2 7 30" xfId="20561"/>
    <cellStyle name="Normal 2 2 7 31" xfId="20562"/>
    <cellStyle name="Normal 2 2 7 32" xfId="20563"/>
    <cellStyle name="Normal 2 2 7 33" xfId="20564"/>
    <cellStyle name="Normal 2 2 7 34" xfId="20565"/>
    <cellStyle name="Normal 2 2 7 35" xfId="20566"/>
    <cellStyle name="Normal 2 2 7 36" xfId="20567"/>
    <cellStyle name="Normal 2 2 7 37" xfId="20568"/>
    <cellStyle name="Normal 2 2 7 38" xfId="20569"/>
    <cellStyle name="Normal 2 2 7 39" xfId="20570"/>
    <cellStyle name="Normal 2 2 7 4" xfId="20571"/>
    <cellStyle name="Normal 2 2 7 40" xfId="20572"/>
    <cellStyle name="Normal 2 2 7 41" xfId="20573"/>
    <cellStyle name="Normal 2 2 7 42" xfId="20574"/>
    <cellStyle name="Normal 2 2 7 43" xfId="20575"/>
    <cellStyle name="Normal 2 2 7 44" xfId="20576"/>
    <cellStyle name="Normal 2 2 7 45" xfId="20577"/>
    <cellStyle name="Normal 2 2 7 46" xfId="20578"/>
    <cellStyle name="Normal 2 2 7 47" xfId="20579"/>
    <cellStyle name="Normal 2 2 7 48" xfId="20580"/>
    <cellStyle name="Normal 2 2 7 49" xfId="20581"/>
    <cellStyle name="Normal 2 2 7 5" xfId="20582"/>
    <cellStyle name="Normal 2 2 7 50" xfId="20583"/>
    <cellStyle name="Normal 2 2 7 51" xfId="20584"/>
    <cellStyle name="Normal 2 2 7 52" xfId="20585"/>
    <cellStyle name="Normal 2 2 7 53" xfId="20586"/>
    <cellStyle name="Normal 2 2 7 54" xfId="20587"/>
    <cellStyle name="Normal 2 2 7 55" xfId="20588"/>
    <cellStyle name="Normal 2 2 7 56" xfId="20589"/>
    <cellStyle name="Normal 2 2 7 57" xfId="20590"/>
    <cellStyle name="Normal 2 2 7 58" xfId="20591"/>
    <cellStyle name="Normal 2 2 7 59" xfId="20592"/>
    <cellStyle name="Normal 2 2 7 6" xfId="20593"/>
    <cellStyle name="Normal 2 2 7 60" xfId="20594"/>
    <cellStyle name="Normal 2 2 7 61" xfId="20595"/>
    <cellStyle name="Normal 2 2 7 62" xfId="20596"/>
    <cellStyle name="Normal 2 2 7 63" xfId="20597"/>
    <cellStyle name="Normal 2 2 7 64" xfId="20598"/>
    <cellStyle name="Normal 2 2 7 65" xfId="20599"/>
    <cellStyle name="Normal 2 2 7 66" xfId="20600"/>
    <cellStyle name="Normal 2 2 7 67" xfId="20601"/>
    <cellStyle name="Normal 2 2 7 68" xfId="20602"/>
    <cellStyle name="Normal 2 2 7 69" xfId="20603"/>
    <cellStyle name="Normal 2 2 7 7" xfId="20604"/>
    <cellStyle name="Normal 2 2 7 70" xfId="20605"/>
    <cellStyle name="Normal 2 2 7 71" xfId="20606"/>
    <cellStyle name="Normal 2 2 7 72" xfId="20607"/>
    <cellStyle name="Normal 2 2 7 73" xfId="20608"/>
    <cellStyle name="Normal 2 2 7 74" xfId="20609"/>
    <cellStyle name="Normal 2 2 7 75" xfId="20610"/>
    <cellStyle name="Normal 2 2 7 76" xfId="20611"/>
    <cellStyle name="Normal 2 2 7 77" xfId="20612"/>
    <cellStyle name="Normal 2 2 7 78" xfId="20613"/>
    <cellStyle name="Normal 2 2 7 8" xfId="20614"/>
    <cellStyle name="Normal 2 2 7 9" xfId="20615"/>
    <cellStyle name="Normal 2 2 70" xfId="20616"/>
    <cellStyle name="Normal 2 2 71" xfId="20617"/>
    <cellStyle name="Normal 2 2 72" xfId="20618"/>
    <cellStyle name="Normal 2 2 73" xfId="20619"/>
    <cellStyle name="Normal 2 2 74" xfId="20620"/>
    <cellStyle name="Normal 2 2 75" xfId="20621"/>
    <cellStyle name="Normal 2 2 76" xfId="20622"/>
    <cellStyle name="Normal 2 2 77" xfId="20623"/>
    <cellStyle name="Normal 2 2 78" xfId="20624"/>
    <cellStyle name="Normal 2 2 79" xfId="20625"/>
    <cellStyle name="Normal 2 2 8" xfId="1060"/>
    <cellStyle name="Normal 2 2 8 10" xfId="20626"/>
    <cellStyle name="Normal 2 2 8 11" xfId="20627"/>
    <cellStyle name="Normal 2 2 8 12" xfId="20628"/>
    <cellStyle name="Normal 2 2 8 13" xfId="20629"/>
    <cellStyle name="Normal 2 2 8 14" xfId="20630"/>
    <cellStyle name="Normal 2 2 8 15" xfId="20631"/>
    <cellStyle name="Normal 2 2 8 16" xfId="20632"/>
    <cellStyle name="Normal 2 2 8 17" xfId="20633"/>
    <cellStyle name="Normal 2 2 8 18" xfId="20634"/>
    <cellStyle name="Normal 2 2 8 19" xfId="20635"/>
    <cellStyle name="Normal 2 2 8 2" xfId="20636"/>
    <cellStyle name="Normal 2 2 8 2 10" xfId="20637"/>
    <cellStyle name="Normal 2 2 8 2 11" xfId="20638"/>
    <cellStyle name="Normal 2 2 8 2 12" xfId="20639"/>
    <cellStyle name="Normal 2 2 8 2 13" xfId="20640"/>
    <cellStyle name="Normal 2 2 8 2 14" xfId="20641"/>
    <cellStyle name="Normal 2 2 8 2 15" xfId="20642"/>
    <cellStyle name="Normal 2 2 8 2 16" xfId="20643"/>
    <cellStyle name="Normal 2 2 8 2 17" xfId="20644"/>
    <cellStyle name="Normal 2 2 8 2 2" xfId="20645"/>
    <cellStyle name="Normal 2 2 8 2 3" xfId="20646"/>
    <cellStyle name="Normal 2 2 8 2 4" xfId="20647"/>
    <cellStyle name="Normal 2 2 8 2 5" xfId="20648"/>
    <cellStyle name="Normal 2 2 8 2 6" xfId="20649"/>
    <cellStyle name="Normal 2 2 8 2 7" xfId="20650"/>
    <cellStyle name="Normal 2 2 8 2 8" xfId="20651"/>
    <cellStyle name="Normal 2 2 8 2 9" xfId="20652"/>
    <cellStyle name="Normal 2 2 8 20" xfId="20653"/>
    <cellStyle name="Normal 2 2 8 21" xfId="20654"/>
    <cellStyle name="Normal 2 2 8 22" xfId="20655"/>
    <cellStyle name="Normal 2 2 8 23" xfId="20656"/>
    <cellStyle name="Normal 2 2 8 24" xfId="20657"/>
    <cellStyle name="Normal 2 2 8 25" xfId="20658"/>
    <cellStyle name="Normal 2 2 8 26" xfId="20659"/>
    <cellStyle name="Normal 2 2 8 27" xfId="20660"/>
    <cellStyle name="Normal 2 2 8 28" xfId="20661"/>
    <cellStyle name="Normal 2 2 8 29" xfId="20662"/>
    <cellStyle name="Normal 2 2 8 3" xfId="20663"/>
    <cellStyle name="Normal 2 2 8 3 10" xfId="20664"/>
    <cellStyle name="Normal 2 2 8 3 11" xfId="20665"/>
    <cellStyle name="Normal 2 2 8 3 12" xfId="20666"/>
    <cellStyle name="Normal 2 2 8 3 13" xfId="20667"/>
    <cellStyle name="Normal 2 2 8 3 14" xfId="20668"/>
    <cellStyle name="Normal 2 2 8 3 15" xfId="20669"/>
    <cellStyle name="Normal 2 2 8 3 16" xfId="20670"/>
    <cellStyle name="Normal 2 2 8 3 17" xfId="20671"/>
    <cellStyle name="Normal 2 2 8 3 2" xfId="20672"/>
    <cellStyle name="Normal 2 2 8 3 3" xfId="20673"/>
    <cellStyle name="Normal 2 2 8 3 4" xfId="20674"/>
    <cellStyle name="Normal 2 2 8 3 5" xfId="20675"/>
    <cellStyle name="Normal 2 2 8 3 6" xfId="20676"/>
    <cellStyle name="Normal 2 2 8 3 7" xfId="20677"/>
    <cellStyle name="Normal 2 2 8 3 8" xfId="20678"/>
    <cellStyle name="Normal 2 2 8 3 9" xfId="20679"/>
    <cellStyle name="Normal 2 2 8 30" xfId="20680"/>
    <cellStyle name="Normal 2 2 8 31" xfId="20681"/>
    <cellStyle name="Normal 2 2 8 32" xfId="20682"/>
    <cellStyle name="Normal 2 2 8 33" xfId="20683"/>
    <cellStyle name="Normal 2 2 8 34" xfId="20684"/>
    <cellStyle name="Normal 2 2 8 35" xfId="20685"/>
    <cellStyle name="Normal 2 2 8 36" xfId="20686"/>
    <cellStyle name="Normal 2 2 8 37" xfId="20687"/>
    <cellStyle name="Normal 2 2 8 38" xfId="20688"/>
    <cellStyle name="Normal 2 2 8 39" xfId="20689"/>
    <cellStyle name="Normal 2 2 8 4" xfId="20690"/>
    <cellStyle name="Normal 2 2 8 40" xfId="20691"/>
    <cellStyle name="Normal 2 2 8 41" xfId="20692"/>
    <cellStyle name="Normal 2 2 8 42" xfId="20693"/>
    <cellStyle name="Normal 2 2 8 43" xfId="20694"/>
    <cellStyle name="Normal 2 2 8 44" xfId="20695"/>
    <cellStyle name="Normal 2 2 8 45" xfId="20696"/>
    <cellStyle name="Normal 2 2 8 46" xfId="20697"/>
    <cellStyle name="Normal 2 2 8 47" xfId="20698"/>
    <cellStyle name="Normal 2 2 8 48" xfId="20699"/>
    <cellStyle name="Normal 2 2 8 49" xfId="20700"/>
    <cellStyle name="Normal 2 2 8 5" xfId="20701"/>
    <cellStyle name="Normal 2 2 8 50" xfId="20702"/>
    <cellStyle name="Normal 2 2 8 51" xfId="20703"/>
    <cellStyle name="Normal 2 2 8 52" xfId="20704"/>
    <cellStyle name="Normal 2 2 8 53" xfId="20705"/>
    <cellStyle name="Normal 2 2 8 54" xfId="20706"/>
    <cellStyle name="Normal 2 2 8 55" xfId="20707"/>
    <cellStyle name="Normal 2 2 8 56" xfId="20708"/>
    <cellStyle name="Normal 2 2 8 57" xfId="20709"/>
    <cellStyle name="Normal 2 2 8 58" xfId="20710"/>
    <cellStyle name="Normal 2 2 8 59" xfId="20711"/>
    <cellStyle name="Normal 2 2 8 6" xfId="20712"/>
    <cellStyle name="Normal 2 2 8 60" xfId="20713"/>
    <cellStyle name="Normal 2 2 8 61" xfId="20714"/>
    <cellStyle name="Normal 2 2 8 62" xfId="20715"/>
    <cellStyle name="Normal 2 2 8 63" xfId="20716"/>
    <cellStyle name="Normal 2 2 8 64" xfId="20717"/>
    <cellStyle name="Normal 2 2 8 65" xfId="20718"/>
    <cellStyle name="Normal 2 2 8 66" xfId="20719"/>
    <cellStyle name="Normal 2 2 8 67" xfId="20720"/>
    <cellStyle name="Normal 2 2 8 68" xfId="20721"/>
    <cellStyle name="Normal 2 2 8 69" xfId="20722"/>
    <cellStyle name="Normal 2 2 8 7" xfId="20723"/>
    <cellStyle name="Normal 2 2 8 70" xfId="20724"/>
    <cellStyle name="Normal 2 2 8 71" xfId="20725"/>
    <cellStyle name="Normal 2 2 8 72" xfId="20726"/>
    <cellStyle name="Normal 2 2 8 73" xfId="20727"/>
    <cellStyle name="Normal 2 2 8 74" xfId="20728"/>
    <cellStyle name="Normal 2 2 8 75" xfId="20729"/>
    <cellStyle name="Normal 2 2 8 76" xfId="20730"/>
    <cellStyle name="Normal 2 2 8 77" xfId="20731"/>
    <cellStyle name="Normal 2 2 8 78" xfId="20732"/>
    <cellStyle name="Normal 2 2 8 8" xfId="20733"/>
    <cellStyle name="Normal 2 2 8 9" xfId="20734"/>
    <cellStyle name="Normal 2 2 80" xfId="20735"/>
    <cellStyle name="Normal 2 2 81" xfId="20736"/>
    <cellStyle name="Normal 2 2 82" xfId="20737"/>
    <cellStyle name="Normal 2 2 83" xfId="20738"/>
    <cellStyle name="Normal 2 2 84" xfId="20739"/>
    <cellStyle name="Normal 2 2 85" xfId="20740"/>
    <cellStyle name="Normal 2 2 86" xfId="20741"/>
    <cellStyle name="Normal 2 2 87" xfId="20742"/>
    <cellStyle name="Normal 2 2 88" xfId="20743"/>
    <cellStyle name="Normal 2 2 89" xfId="20744"/>
    <cellStyle name="Normal 2 2 9" xfId="1061"/>
    <cellStyle name="Normal 2 2 9 10" xfId="20745"/>
    <cellStyle name="Normal 2 2 9 11" xfId="20746"/>
    <cellStyle name="Normal 2 2 9 12" xfId="20747"/>
    <cellStyle name="Normal 2 2 9 13" xfId="20748"/>
    <cellStyle name="Normal 2 2 9 14" xfId="20749"/>
    <cellStyle name="Normal 2 2 9 15" xfId="20750"/>
    <cellStyle name="Normal 2 2 9 16" xfId="20751"/>
    <cellStyle name="Normal 2 2 9 17" xfId="20752"/>
    <cellStyle name="Normal 2 2 9 18" xfId="20753"/>
    <cellStyle name="Normal 2 2 9 19" xfId="20754"/>
    <cellStyle name="Normal 2 2 9 2" xfId="20755"/>
    <cellStyle name="Normal 2 2 9 2 10" xfId="20756"/>
    <cellStyle name="Normal 2 2 9 2 11" xfId="20757"/>
    <cellStyle name="Normal 2 2 9 2 12" xfId="20758"/>
    <cellStyle name="Normal 2 2 9 2 13" xfId="20759"/>
    <cellStyle name="Normal 2 2 9 2 14" xfId="20760"/>
    <cellStyle name="Normal 2 2 9 2 15" xfId="20761"/>
    <cellStyle name="Normal 2 2 9 2 16" xfId="20762"/>
    <cellStyle name="Normal 2 2 9 2 17" xfId="20763"/>
    <cellStyle name="Normal 2 2 9 2 2" xfId="20764"/>
    <cellStyle name="Normal 2 2 9 2 3" xfId="20765"/>
    <cellStyle name="Normal 2 2 9 2 4" xfId="20766"/>
    <cellStyle name="Normal 2 2 9 2 5" xfId="20767"/>
    <cellStyle name="Normal 2 2 9 2 6" xfId="20768"/>
    <cellStyle name="Normal 2 2 9 2 7" xfId="20769"/>
    <cellStyle name="Normal 2 2 9 2 8" xfId="20770"/>
    <cellStyle name="Normal 2 2 9 2 9" xfId="20771"/>
    <cellStyle name="Normal 2 2 9 20" xfId="20772"/>
    <cellStyle name="Normal 2 2 9 21" xfId="20773"/>
    <cellStyle name="Normal 2 2 9 22" xfId="20774"/>
    <cellStyle name="Normal 2 2 9 23" xfId="20775"/>
    <cellStyle name="Normal 2 2 9 24" xfId="20776"/>
    <cellStyle name="Normal 2 2 9 25" xfId="20777"/>
    <cellStyle name="Normal 2 2 9 26" xfId="20778"/>
    <cellStyle name="Normal 2 2 9 27" xfId="20779"/>
    <cellStyle name="Normal 2 2 9 28" xfId="20780"/>
    <cellStyle name="Normal 2 2 9 29" xfId="20781"/>
    <cellStyle name="Normal 2 2 9 3" xfId="20782"/>
    <cellStyle name="Normal 2 2 9 3 10" xfId="20783"/>
    <cellStyle name="Normal 2 2 9 3 11" xfId="20784"/>
    <cellStyle name="Normal 2 2 9 3 12" xfId="20785"/>
    <cellStyle name="Normal 2 2 9 3 13" xfId="20786"/>
    <cellStyle name="Normal 2 2 9 3 14" xfId="20787"/>
    <cellStyle name="Normal 2 2 9 3 15" xfId="20788"/>
    <cellStyle name="Normal 2 2 9 3 16" xfId="20789"/>
    <cellStyle name="Normal 2 2 9 3 17" xfId="20790"/>
    <cellStyle name="Normal 2 2 9 3 2" xfId="20791"/>
    <cellStyle name="Normal 2 2 9 3 3" xfId="20792"/>
    <cellStyle name="Normal 2 2 9 3 4" xfId="20793"/>
    <cellStyle name="Normal 2 2 9 3 5" xfId="20794"/>
    <cellStyle name="Normal 2 2 9 3 6" xfId="20795"/>
    <cellStyle name="Normal 2 2 9 3 7" xfId="20796"/>
    <cellStyle name="Normal 2 2 9 3 8" xfId="20797"/>
    <cellStyle name="Normal 2 2 9 3 9" xfId="20798"/>
    <cellStyle name="Normal 2 2 9 30" xfId="20799"/>
    <cellStyle name="Normal 2 2 9 31" xfId="20800"/>
    <cellStyle name="Normal 2 2 9 32" xfId="20801"/>
    <cellStyle name="Normal 2 2 9 33" xfId="20802"/>
    <cellStyle name="Normal 2 2 9 34" xfId="20803"/>
    <cellStyle name="Normal 2 2 9 35" xfId="20804"/>
    <cellStyle name="Normal 2 2 9 36" xfId="20805"/>
    <cellStyle name="Normal 2 2 9 37" xfId="20806"/>
    <cellStyle name="Normal 2 2 9 38" xfId="20807"/>
    <cellStyle name="Normal 2 2 9 39" xfId="20808"/>
    <cellStyle name="Normal 2 2 9 4" xfId="20809"/>
    <cellStyle name="Normal 2 2 9 40" xfId="20810"/>
    <cellStyle name="Normal 2 2 9 41" xfId="20811"/>
    <cellStyle name="Normal 2 2 9 42" xfId="20812"/>
    <cellStyle name="Normal 2 2 9 43" xfId="20813"/>
    <cellStyle name="Normal 2 2 9 44" xfId="20814"/>
    <cellStyle name="Normal 2 2 9 45" xfId="20815"/>
    <cellStyle name="Normal 2 2 9 46" xfId="20816"/>
    <cellStyle name="Normal 2 2 9 47" xfId="20817"/>
    <cellStyle name="Normal 2 2 9 48" xfId="20818"/>
    <cellStyle name="Normal 2 2 9 49" xfId="20819"/>
    <cellStyle name="Normal 2 2 9 5" xfId="20820"/>
    <cellStyle name="Normal 2 2 9 50" xfId="20821"/>
    <cellStyle name="Normal 2 2 9 51" xfId="20822"/>
    <cellStyle name="Normal 2 2 9 52" xfId="20823"/>
    <cellStyle name="Normal 2 2 9 53" xfId="20824"/>
    <cellStyle name="Normal 2 2 9 54" xfId="20825"/>
    <cellStyle name="Normal 2 2 9 55" xfId="20826"/>
    <cellStyle name="Normal 2 2 9 56" xfId="20827"/>
    <cellStyle name="Normal 2 2 9 57" xfId="20828"/>
    <cellStyle name="Normal 2 2 9 58" xfId="20829"/>
    <cellStyle name="Normal 2 2 9 59" xfId="20830"/>
    <cellStyle name="Normal 2 2 9 6" xfId="20831"/>
    <cellStyle name="Normal 2 2 9 60" xfId="20832"/>
    <cellStyle name="Normal 2 2 9 61" xfId="20833"/>
    <cellStyle name="Normal 2 2 9 62" xfId="20834"/>
    <cellStyle name="Normal 2 2 9 63" xfId="20835"/>
    <cellStyle name="Normal 2 2 9 64" xfId="20836"/>
    <cellStyle name="Normal 2 2 9 65" xfId="20837"/>
    <cellStyle name="Normal 2 2 9 66" xfId="20838"/>
    <cellStyle name="Normal 2 2 9 67" xfId="20839"/>
    <cellStyle name="Normal 2 2 9 68" xfId="20840"/>
    <cellStyle name="Normal 2 2 9 69" xfId="20841"/>
    <cellStyle name="Normal 2 2 9 7" xfId="20842"/>
    <cellStyle name="Normal 2 2 9 70" xfId="20843"/>
    <cellStyle name="Normal 2 2 9 71" xfId="20844"/>
    <cellStyle name="Normal 2 2 9 72" xfId="20845"/>
    <cellStyle name="Normal 2 2 9 73" xfId="20846"/>
    <cellStyle name="Normal 2 2 9 74" xfId="20847"/>
    <cellStyle name="Normal 2 2 9 75" xfId="20848"/>
    <cellStyle name="Normal 2 2 9 76" xfId="20849"/>
    <cellStyle name="Normal 2 2 9 77" xfId="20850"/>
    <cellStyle name="Normal 2 2 9 78" xfId="20851"/>
    <cellStyle name="Normal 2 2 9 8" xfId="20852"/>
    <cellStyle name="Normal 2 2 9 9" xfId="20853"/>
    <cellStyle name="Normal 2 2 90" xfId="20854"/>
    <cellStyle name="Normal 2 2 91" xfId="20855"/>
    <cellStyle name="Normal 2 2 92" xfId="20856"/>
    <cellStyle name="Normal 2 2 93" xfId="20857"/>
    <cellStyle name="Normal 2 2 94" xfId="20858"/>
    <cellStyle name="Normal 2 2 95" xfId="20859"/>
    <cellStyle name="Normal 2 2 96" xfId="20860"/>
    <cellStyle name="Normal 2 2 97" xfId="20861"/>
    <cellStyle name="Normal 2 2 98" xfId="20862"/>
    <cellStyle name="Normal 2 2 99" xfId="20863"/>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4"/>
    <cellStyle name="Normal 2 3 19" xfId="20865"/>
    <cellStyle name="Normal 2 3 2" xfId="207"/>
    <cellStyle name="Normal 2 3 2 10" xfId="20866"/>
    <cellStyle name="Normal 2 3 2 11" xfId="20867"/>
    <cellStyle name="Normal 2 3 2 12" xfId="20868"/>
    <cellStyle name="Normal 2 3 2 13" xfId="20869"/>
    <cellStyle name="Normal 2 3 2 14" xfId="20870"/>
    <cellStyle name="Normal 2 3 2 15" xfId="20871"/>
    <cellStyle name="Normal 2 3 2 16" xfId="20872"/>
    <cellStyle name="Normal 2 3 2 17" xfId="20873"/>
    <cellStyle name="Normal 2 3 2 18" xfId="20874"/>
    <cellStyle name="Normal 2 3 2 19" xfId="20875"/>
    <cellStyle name="Normal 2 3 2 2" xfId="1073"/>
    <cellStyle name="Normal 2 3 2 2 10" xfId="20876"/>
    <cellStyle name="Normal 2 3 2 2 11" xfId="20877"/>
    <cellStyle name="Normal 2 3 2 2 12" xfId="20878"/>
    <cellStyle name="Normal 2 3 2 2 13" xfId="20879"/>
    <cellStyle name="Normal 2 3 2 2 14" xfId="20880"/>
    <cellStyle name="Normal 2 3 2 2 15" xfId="20881"/>
    <cellStyle name="Normal 2 3 2 2 16" xfId="20882"/>
    <cellStyle name="Normal 2 3 2 2 17" xfId="20883"/>
    <cellStyle name="Normal 2 3 2 2 18" xfId="20884"/>
    <cellStyle name="Normal 2 3 2 2 19" xfId="20885"/>
    <cellStyle name="Normal 2 3 2 2 2" xfId="20886"/>
    <cellStyle name="Normal 2 3 2 2 2 10" xfId="20887"/>
    <cellStyle name="Normal 2 3 2 2 2 11" xfId="20888"/>
    <cellStyle name="Normal 2 3 2 2 2 12" xfId="20889"/>
    <cellStyle name="Normal 2 3 2 2 2 13" xfId="20890"/>
    <cellStyle name="Normal 2 3 2 2 2 14" xfId="20891"/>
    <cellStyle name="Normal 2 3 2 2 2 15" xfId="20892"/>
    <cellStyle name="Normal 2 3 2 2 2 16" xfId="20893"/>
    <cellStyle name="Normal 2 3 2 2 2 17" xfId="20894"/>
    <cellStyle name="Normal 2 3 2 2 2 18" xfId="20895"/>
    <cellStyle name="Normal 2 3 2 2 2 19" xfId="20896"/>
    <cellStyle name="Normal 2 3 2 2 2 2" xfId="20897"/>
    <cellStyle name="Normal 2 3 2 2 2 2 10" xfId="20898"/>
    <cellStyle name="Normal 2 3 2 2 2 2 11" xfId="20899"/>
    <cellStyle name="Normal 2 3 2 2 2 2 12" xfId="20900"/>
    <cellStyle name="Normal 2 3 2 2 2 2 13" xfId="20901"/>
    <cellStyle name="Normal 2 3 2 2 2 2 14" xfId="20902"/>
    <cellStyle name="Normal 2 3 2 2 2 2 15" xfId="20903"/>
    <cellStyle name="Normal 2 3 2 2 2 2 16" xfId="20904"/>
    <cellStyle name="Normal 2 3 2 2 2 2 17" xfId="20905"/>
    <cellStyle name="Normal 2 3 2 2 2 2 18" xfId="20906"/>
    <cellStyle name="Normal 2 3 2 2 2 2 19" xfId="20907"/>
    <cellStyle name="Normal 2 3 2 2 2 2 2" xfId="20908"/>
    <cellStyle name="Normal 2 3 2 2 2 2 2 10" xfId="20909"/>
    <cellStyle name="Normal 2 3 2 2 2 2 2 11" xfId="20910"/>
    <cellStyle name="Normal 2 3 2 2 2 2 2 12" xfId="20911"/>
    <cellStyle name="Normal 2 3 2 2 2 2 2 13" xfId="20912"/>
    <cellStyle name="Normal 2 3 2 2 2 2 2 14" xfId="20913"/>
    <cellStyle name="Normal 2 3 2 2 2 2 2 15" xfId="20914"/>
    <cellStyle name="Normal 2 3 2 2 2 2 2 16" xfId="20915"/>
    <cellStyle name="Normal 2 3 2 2 2 2 2 17" xfId="20916"/>
    <cellStyle name="Normal 2 3 2 2 2 2 2 18" xfId="20917"/>
    <cellStyle name="Normal 2 3 2 2 2 2 2 2" xfId="20918"/>
    <cellStyle name="Normal 2 3 2 2 2 2 2 3" xfId="20919"/>
    <cellStyle name="Normal 2 3 2 2 2 2 2 4" xfId="20920"/>
    <cellStyle name="Normal 2 3 2 2 2 2 2 5" xfId="20921"/>
    <cellStyle name="Normal 2 3 2 2 2 2 2 6" xfId="20922"/>
    <cellStyle name="Normal 2 3 2 2 2 2 2 7" xfId="20923"/>
    <cellStyle name="Normal 2 3 2 2 2 2 2 8" xfId="20924"/>
    <cellStyle name="Normal 2 3 2 2 2 2 2 9" xfId="20925"/>
    <cellStyle name="Normal 2 3 2 2 2 2 3" xfId="20926"/>
    <cellStyle name="Normal 2 3 2 2 2 2 4" xfId="20927"/>
    <cellStyle name="Normal 2 3 2 2 2 2 5" xfId="20928"/>
    <cellStyle name="Normal 2 3 2 2 2 2 6" xfId="20929"/>
    <cellStyle name="Normal 2 3 2 2 2 2 7" xfId="20930"/>
    <cellStyle name="Normal 2 3 2 2 2 2 8" xfId="20931"/>
    <cellStyle name="Normal 2 3 2 2 2 2 9" xfId="20932"/>
    <cellStyle name="Normal 2 3 2 2 2 2_ELEC SAP FCST UPLOAD" xfId="20933"/>
    <cellStyle name="Normal 2 3 2 2 2 20" xfId="20934"/>
    <cellStyle name="Normal 2 3 2 2 2 21" xfId="20935"/>
    <cellStyle name="Normal 2 3 2 2 2 22" xfId="20936"/>
    <cellStyle name="Normal 2 3 2 2 2 3" xfId="20937"/>
    <cellStyle name="Normal 2 3 2 2 2 4" xfId="20938"/>
    <cellStyle name="Normal 2 3 2 2 2 5" xfId="20939"/>
    <cellStyle name="Normal 2 3 2 2 2 6" xfId="20940"/>
    <cellStyle name="Normal 2 3 2 2 2 7" xfId="20941"/>
    <cellStyle name="Normal 2 3 2 2 2 8" xfId="20942"/>
    <cellStyle name="Normal 2 3 2 2 2 9" xfId="20943"/>
    <cellStyle name="Normal 2 3 2 2 2_ELEC SAP FCST UPLOAD" xfId="20944"/>
    <cellStyle name="Normal 2 3 2 2 20" xfId="20945"/>
    <cellStyle name="Normal 2 3 2 2 21" xfId="20946"/>
    <cellStyle name="Normal 2 3 2 2 22" xfId="20947"/>
    <cellStyle name="Normal 2 3 2 2 23" xfId="20948"/>
    <cellStyle name="Normal 2 3 2 2 24" xfId="20949"/>
    <cellStyle name="Normal 2 3 2 2 25" xfId="20950"/>
    <cellStyle name="Normal 2 3 2 2 26" xfId="20951"/>
    <cellStyle name="Normal 2 3 2 2 27" xfId="20952"/>
    <cellStyle name="Normal 2 3 2 2 28" xfId="20953"/>
    <cellStyle name="Normal 2 3 2 2 29" xfId="20954"/>
    <cellStyle name="Normal 2 3 2 2 3" xfId="20955"/>
    <cellStyle name="Normal 2 3 2 2 3 2" xfId="20956"/>
    <cellStyle name="Normal 2 3 2 2 3 3" xfId="20957"/>
    <cellStyle name="Normal 2 3 2 2 3_ELEC SAP FCST UPLOAD" xfId="20958"/>
    <cellStyle name="Normal 2 3 2 2 30" xfId="20959"/>
    <cellStyle name="Normal 2 3 2 2 31" xfId="20960"/>
    <cellStyle name="Normal 2 3 2 2 32" xfId="20961"/>
    <cellStyle name="Normal 2 3 2 2 33" xfId="20962"/>
    <cellStyle name="Normal 2 3 2 2 34" xfId="20963"/>
    <cellStyle name="Normal 2 3 2 2 35" xfId="20964"/>
    <cellStyle name="Normal 2 3 2 2 36" xfId="20965"/>
    <cellStyle name="Normal 2 3 2 2 37" xfId="20966"/>
    <cellStyle name="Normal 2 3 2 2 38" xfId="20967"/>
    <cellStyle name="Normal 2 3 2 2 39" xfId="20968"/>
    <cellStyle name="Normal 2 3 2 2 4" xfId="20969"/>
    <cellStyle name="Normal 2 3 2 2 40" xfId="20970"/>
    <cellStyle name="Normal 2 3 2 2 41" xfId="20971"/>
    <cellStyle name="Normal 2 3 2 2 42" xfId="20972"/>
    <cellStyle name="Normal 2 3 2 2 43" xfId="20973"/>
    <cellStyle name="Normal 2 3 2 2 44" xfId="20974"/>
    <cellStyle name="Normal 2 3 2 2 45" xfId="20975"/>
    <cellStyle name="Normal 2 3 2 2 46" xfId="20976"/>
    <cellStyle name="Normal 2 3 2 2 47" xfId="20977"/>
    <cellStyle name="Normal 2 3 2 2 48" xfId="20978"/>
    <cellStyle name="Normal 2 3 2 2 49" xfId="20979"/>
    <cellStyle name="Normal 2 3 2 2 5" xfId="20980"/>
    <cellStyle name="Normal 2 3 2 2 50" xfId="20981"/>
    <cellStyle name="Normal 2 3 2 2 51" xfId="20982"/>
    <cellStyle name="Normal 2 3 2 2 52" xfId="20983"/>
    <cellStyle name="Normal 2 3 2 2 53" xfId="20984"/>
    <cellStyle name="Normal 2 3 2 2 54" xfId="20985"/>
    <cellStyle name="Normal 2 3 2 2 55" xfId="20986"/>
    <cellStyle name="Normal 2 3 2 2 56" xfId="20987"/>
    <cellStyle name="Normal 2 3 2 2 57" xfId="20988"/>
    <cellStyle name="Normal 2 3 2 2 58" xfId="20989"/>
    <cellStyle name="Normal 2 3 2 2 59" xfId="20990"/>
    <cellStyle name="Normal 2 3 2 2 6" xfId="20991"/>
    <cellStyle name="Normal 2 3 2 2 60" xfId="20992"/>
    <cellStyle name="Normal 2 3 2 2 61" xfId="20993"/>
    <cellStyle name="Normal 2 3 2 2 62" xfId="20994"/>
    <cellStyle name="Normal 2 3 2 2 63" xfId="20995"/>
    <cellStyle name="Normal 2 3 2 2 64" xfId="20996"/>
    <cellStyle name="Normal 2 3 2 2 65" xfId="20997"/>
    <cellStyle name="Normal 2 3 2 2 66" xfId="20998"/>
    <cellStyle name="Normal 2 3 2 2 67" xfId="20999"/>
    <cellStyle name="Normal 2 3 2 2 68" xfId="21000"/>
    <cellStyle name="Normal 2 3 2 2 69" xfId="21001"/>
    <cellStyle name="Normal 2 3 2 2 7" xfId="21002"/>
    <cellStyle name="Normal 2 3 2 2 7 10" xfId="21003"/>
    <cellStyle name="Normal 2 3 2 2 7 11" xfId="21004"/>
    <cellStyle name="Normal 2 3 2 2 7 12" xfId="21005"/>
    <cellStyle name="Normal 2 3 2 2 7 13" xfId="21006"/>
    <cellStyle name="Normal 2 3 2 2 7 14" xfId="21007"/>
    <cellStyle name="Normal 2 3 2 2 7 15" xfId="21008"/>
    <cellStyle name="Normal 2 3 2 2 7 16" xfId="21009"/>
    <cellStyle name="Normal 2 3 2 2 7 17" xfId="21010"/>
    <cellStyle name="Normal 2 3 2 2 7 2" xfId="21011"/>
    <cellStyle name="Normal 2 3 2 2 7 3" xfId="21012"/>
    <cellStyle name="Normal 2 3 2 2 7 4" xfId="21013"/>
    <cellStyle name="Normal 2 3 2 2 7 5" xfId="21014"/>
    <cellStyle name="Normal 2 3 2 2 7 6" xfId="21015"/>
    <cellStyle name="Normal 2 3 2 2 7 7" xfId="21016"/>
    <cellStyle name="Normal 2 3 2 2 7 8" xfId="21017"/>
    <cellStyle name="Normal 2 3 2 2 7 9" xfId="21018"/>
    <cellStyle name="Normal 2 3 2 2 70" xfId="21019"/>
    <cellStyle name="Normal 2 3 2 2 71" xfId="21020"/>
    <cellStyle name="Normal 2 3 2 2 72" xfId="21021"/>
    <cellStyle name="Normal 2 3 2 2 73" xfId="21022"/>
    <cellStyle name="Normal 2 3 2 2 74" xfId="21023"/>
    <cellStyle name="Normal 2 3 2 2 75" xfId="21024"/>
    <cellStyle name="Normal 2 3 2 2 76" xfId="21025"/>
    <cellStyle name="Normal 2 3 2 2 77" xfId="21026"/>
    <cellStyle name="Normal 2 3 2 2 78" xfId="21027"/>
    <cellStyle name="Normal 2 3 2 2 79" xfId="21028"/>
    <cellStyle name="Normal 2 3 2 2 8" xfId="21029"/>
    <cellStyle name="Normal 2 3 2 2 80" xfId="21030"/>
    <cellStyle name="Normal 2 3 2 2 81" xfId="21031"/>
    <cellStyle name="Normal 2 3 2 2 82" xfId="21032"/>
    <cellStyle name="Normal 2 3 2 2 83" xfId="21033"/>
    <cellStyle name="Normal 2 3 2 2 9" xfId="21034"/>
    <cellStyle name="Normal 2 3 2 2_ELEC SAP FCST UPLOAD" xfId="21035"/>
    <cellStyle name="Normal 2 3 2 20" xfId="21036"/>
    <cellStyle name="Normal 2 3 2 21" xfId="21037"/>
    <cellStyle name="Normal 2 3 2 22" xfId="21038"/>
    <cellStyle name="Normal 2 3 2 23" xfId="21039"/>
    <cellStyle name="Normal 2 3 2 24" xfId="21040"/>
    <cellStyle name="Normal 2 3 2 25" xfId="21041"/>
    <cellStyle name="Normal 2 3 2 26" xfId="21042"/>
    <cellStyle name="Normal 2 3 2 27" xfId="21043"/>
    <cellStyle name="Normal 2 3 2 28" xfId="21044"/>
    <cellStyle name="Normal 2 3 2 29" xfId="21045"/>
    <cellStyle name="Normal 2 3 2 3" xfId="21046"/>
    <cellStyle name="Normal 2 3 2 3 10" xfId="21047"/>
    <cellStyle name="Normal 2 3 2 3 11" xfId="21048"/>
    <cellStyle name="Normal 2 3 2 3 12" xfId="21049"/>
    <cellStyle name="Normal 2 3 2 3 13" xfId="21050"/>
    <cellStyle name="Normal 2 3 2 3 14" xfId="21051"/>
    <cellStyle name="Normal 2 3 2 3 15" xfId="21052"/>
    <cellStyle name="Normal 2 3 2 3 16" xfId="21053"/>
    <cellStyle name="Normal 2 3 2 3 17" xfId="21054"/>
    <cellStyle name="Normal 2 3 2 3 18" xfId="21055"/>
    <cellStyle name="Normal 2 3 2 3 19" xfId="21056"/>
    <cellStyle name="Normal 2 3 2 3 2" xfId="21057"/>
    <cellStyle name="Normal 2 3 2 3 2 10" xfId="21058"/>
    <cellStyle name="Normal 2 3 2 3 2 11" xfId="21059"/>
    <cellStyle name="Normal 2 3 2 3 2 12" xfId="21060"/>
    <cellStyle name="Normal 2 3 2 3 2 13" xfId="21061"/>
    <cellStyle name="Normal 2 3 2 3 2 14" xfId="21062"/>
    <cellStyle name="Normal 2 3 2 3 2 15" xfId="21063"/>
    <cellStyle name="Normal 2 3 2 3 2 16" xfId="21064"/>
    <cellStyle name="Normal 2 3 2 3 2 17" xfId="21065"/>
    <cellStyle name="Normal 2 3 2 3 2 18" xfId="21066"/>
    <cellStyle name="Normal 2 3 2 3 2 2" xfId="21067"/>
    <cellStyle name="Normal 2 3 2 3 2 3" xfId="21068"/>
    <cellStyle name="Normal 2 3 2 3 2 4" xfId="21069"/>
    <cellStyle name="Normal 2 3 2 3 2 5" xfId="21070"/>
    <cellStyle name="Normal 2 3 2 3 2 6" xfId="21071"/>
    <cellStyle name="Normal 2 3 2 3 2 7" xfId="21072"/>
    <cellStyle name="Normal 2 3 2 3 2 8" xfId="21073"/>
    <cellStyle name="Normal 2 3 2 3 2 9" xfId="21074"/>
    <cellStyle name="Normal 2 3 2 3 3" xfId="21075"/>
    <cellStyle name="Normal 2 3 2 3 4" xfId="21076"/>
    <cellStyle name="Normal 2 3 2 3 5" xfId="21077"/>
    <cellStyle name="Normal 2 3 2 3 6" xfId="21078"/>
    <cellStyle name="Normal 2 3 2 3 7" xfId="21079"/>
    <cellStyle name="Normal 2 3 2 3 8" xfId="21080"/>
    <cellStyle name="Normal 2 3 2 3 9" xfId="21081"/>
    <cellStyle name="Normal 2 3 2 3_ELEC SAP FCST UPLOAD" xfId="21082"/>
    <cellStyle name="Normal 2 3 2 30" xfId="21083"/>
    <cellStyle name="Normal 2 3 2 31" xfId="21084"/>
    <cellStyle name="Normal 2 3 2 32" xfId="21085"/>
    <cellStyle name="Normal 2 3 2 33" xfId="21086"/>
    <cellStyle name="Normal 2 3 2 34" xfId="21087"/>
    <cellStyle name="Normal 2 3 2 35" xfId="21088"/>
    <cellStyle name="Normal 2 3 2 36" xfId="21089"/>
    <cellStyle name="Normal 2 3 2 37" xfId="21090"/>
    <cellStyle name="Normal 2 3 2 38" xfId="21091"/>
    <cellStyle name="Normal 2 3 2 39" xfId="21092"/>
    <cellStyle name="Normal 2 3 2 4" xfId="21093"/>
    <cellStyle name="Normal 2 3 2 40" xfId="21094"/>
    <cellStyle name="Normal 2 3 2 41" xfId="21095"/>
    <cellStyle name="Normal 2 3 2 42" xfId="21096"/>
    <cellStyle name="Normal 2 3 2 43" xfId="21097"/>
    <cellStyle name="Normal 2 3 2 44" xfId="21098"/>
    <cellStyle name="Normal 2 3 2 45" xfId="21099"/>
    <cellStyle name="Normal 2 3 2 46" xfId="21100"/>
    <cellStyle name="Normal 2 3 2 47" xfId="21101"/>
    <cellStyle name="Normal 2 3 2 48" xfId="21102"/>
    <cellStyle name="Normal 2 3 2 49" xfId="21103"/>
    <cellStyle name="Normal 2 3 2 5" xfId="21104"/>
    <cellStyle name="Normal 2 3 2 50" xfId="21105"/>
    <cellStyle name="Normal 2 3 2 51" xfId="21106"/>
    <cellStyle name="Normal 2 3 2 52" xfId="21107"/>
    <cellStyle name="Normal 2 3 2 53" xfId="21108"/>
    <cellStyle name="Normal 2 3 2 54" xfId="21109"/>
    <cellStyle name="Normal 2 3 2 55" xfId="21110"/>
    <cellStyle name="Normal 2 3 2 56" xfId="21111"/>
    <cellStyle name="Normal 2 3 2 57" xfId="21112"/>
    <cellStyle name="Normal 2 3 2 58" xfId="21113"/>
    <cellStyle name="Normal 2 3 2 59" xfId="21114"/>
    <cellStyle name="Normal 2 3 2 6" xfId="21115"/>
    <cellStyle name="Normal 2 3 2 60" xfId="21116"/>
    <cellStyle name="Normal 2 3 2 61" xfId="21117"/>
    <cellStyle name="Normal 2 3 2 62" xfId="21118"/>
    <cellStyle name="Normal 2 3 2 63" xfId="21119"/>
    <cellStyle name="Normal 2 3 2 64" xfId="21120"/>
    <cellStyle name="Normal 2 3 2 65" xfId="21121"/>
    <cellStyle name="Normal 2 3 2 66" xfId="21122"/>
    <cellStyle name="Normal 2 3 2 67" xfId="21123"/>
    <cellStyle name="Normal 2 3 2 68" xfId="21124"/>
    <cellStyle name="Normal 2 3 2 69" xfId="21125"/>
    <cellStyle name="Normal 2 3 2 7" xfId="21126"/>
    <cellStyle name="Normal 2 3 2 70" xfId="21127"/>
    <cellStyle name="Normal 2 3 2 71" xfId="21128"/>
    <cellStyle name="Normal 2 3 2 72" xfId="21129"/>
    <cellStyle name="Normal 2 3 2 73" xfId="21130"/>
    <cellStyle name="Normal 2 3 2 74" xfId="21131"/>
    <cellStyle name="Normal 2 3 2 75" xfId="21132"/>
    <cellStyle name="Normal 2 3 2 76" xfId="21133"/>
    <cellStyle name="Normal 2 3 2 77" xfId="21134"/>
    <cellStyle name="Normal 2 3 2 78" xfId="21135"/>
    <cellStyle name="Normal 2 3 2 79" xfId="21136"/>
    <cellStyle name="Normal 2 3 2 8" xfId="21137"/>
    <cellStyle name="Normal 2 3 2 8 10" xfId="21138"/>
    <cellStyle name="Normal 2 3 2 8 11" xfId="21139"/>
    <cellStyle name="Normal 2 3 2 8 12" xfId="21140"/>
    <cellStyle name="Normal 2 3 2 8 13" xfId="21141"/>
    <cellStyle name="Normal 2 3 2 8 14" xfId="21142"/>
    <cellStyle name="Normal 2 3 2 8 15" xfId="21143"/>
    <cellStyle name="Normal 2 3 2 8 16" xfId="21144"/>
    <cellStyle name="Normal 2 3 2 8 17" xfId="21145"/>
    <cellStyle name="Normal 2 3 2 8 2" xfId="21146"/>
    <cellStyle name="Normal 2 3 2 8 3" xfId="21147"/>
    <cellStyle name="Normal 2 3 2 8 4" xfId="21148"/>
    <cellStyle name="Normal 2 3 2 8 5" xfId="21149"/>
    <cellStyle name="Normal 2 3 2 8 6" xfId="21150"/>
    <cellStyle name="Normal 2 3 2 8 7" xfId="21151"/>
    <cellStyle name="Normal 2 3 2 8 8" xfId="21152"/>
    <cellStyle name="Normal 2 3 2 8 9" xfId="21153"/>
    <cellStyle name="Normal 2 3 2 80" xfId="21154"/>
    <cellStyle name="Normal 2 3 2 81" xfId="21155"/>
    <cellStyle name="Normal 2 3 2 82" xfId="21156"/>
    <cellStyle name="Normal 2 3 2 83" xfId="21157"/>
    <cellStyle name="Normal 2 3 2 84" xfId="21158"/>
    <cellStyle name="Normal 2 3 2 9" xfId="21159"/>
    <cellStyle name="Normal 2 3 2_ELEC SAP FCST UPLOAD" xfId="21160"/>
    <cellStyle name="Normal 2 3 20" xfId="21161"/>
    <cellStyle name="Normal 2 3 21" xfId="21162"/>
    <cellStyle name="Normal 2 3 22" xfId="21163"/>
    <cellStyle name="Normal 2 3 23" xfId="21164"/>
    <cellStyle name="Normal 2 3 24" xfId="21165"/>
    <cellStyle name="Normal 2 3 25" xfId="21166"/>
    <cellStyle name="Normal 2 3 26" xfId="21167"/>
    <cellStyle name="Normal 2 3 27" xfId="21168"/>
    <cellStyle name="Normal 2 3 28" xfId="21169"/>
    <cellStyle name="Normal 2 3 29" xfId="21170"/>
    <cellStyle name="Normal 2 3 3" xfId="1074"/>
    <cellStyle name="Normal 2 3 3 10" xfId="21171"/>
    <cellStyle name="Normal 2 3 3 11" xfId="21172"/>
    <cellStyle name="Normal 2 3 3 12" xfId="21173"/>
    <cellStyle name="Normal 2 3 3 13" xfId="21174"/>
    <cellStyle name="Normal 2 3 3 14" xfId="21175"/>
    <cellStyle name="Normal 2 3 3 15" xfId="21176"/>
    <cellStyle name="Normal 2 3 3 16" xfId="21177"/>
    <cellStyle name="Normal 2 3 3 17" xfId="21178"/>
    <cellStyle name="Normal 2 3 3 18" xfId="21179"/>
    <cellStyle name="Normal 2 3 3 19" xfId="21180"/>
    <cellStyle name="Normal 2 3 3 2" xfId="21181"/>
    <cellStyle name="Normal 2 3 3 2 10" xfId="21182"/>
    <cellStyle name="Normal 2 3 3 2 11" xfId="21183"/>
    <cellStyle name="Normal 2 3 3 2 12" xfId="21184"/>
    <cellStyle name="Normal 2 3 3 2 13" xfId="21185"/>
    <cellStyle name="Normal 2 3 3 2 14" xfId="21186"/>
    <cellStyle name="Normal 2 3 3 2 15" xfId="21187"/>
    <cellStyle name="Normal 2 3 3 2 16" xfId="21188"/>
    <cellStyle name="Normal 2 3 3 2 17" xfId="21189"/>
    <cellStyle name="Normal 2 3 3 2 18" xfId="21190"/>
    <cellStyle name="Normal 2 3 3 2 19" xfId="21191"/>
    <cellStyle name="Normal 2 3 3 2 2" xfId="21192"/>
    <cellStyle name="Normal 2 3 3 2 2 10" xfId="21193"/>
    <cellStyle name="Normal 2 3 3 2 2 11" xfId="21194"/>
    <cellStyle name="Normal 2 3 3 2 2 12" xfId="21195"/>
    <cellStyle name="Normal 2 3 3 2 2 13" xfId="21196"/>
    <cellStyle name="Normal 2 3 3 2 2 14" xfId="21197"/>
    <cellStyle name="Normal 2 3 3 2 2 15" xfId="21198"/>
    <cellStyle name="Normal 2 3 3 2 2 16" xfId="21199"/>
    <cellStyle name="Normal 2 3 3 2 2 17" xfId="21200"/>
    <cellStyle name="Normal 2 3 3 2 2 18" xfId="21201"/>
    <cellStyle name="Normal 2 3 3 2 2 2" xfId="21202"/>
    <cellStyle name="Normal 2 3 3 2 2 3" xfId="21203"/>
    <cellStyle name="Normal 2 3 3 2 2 4" xfId="21204"/>
    <cellStyle name="Normal 2 3 3 2 2 5" xfId="21205"/>
    <cellStyle name="Normal 2 3 3 2 2 6" xfId="21206"/>
    <cellStyle name="Normal 2 3 3 2 2 7" xfId="21207"/>
    <cellStyle name="Normal 2 3 3 2 2 8" xfId="21208"/>
    <cellStyle name="Normal 2 3 3 2 2 9" xfId="21209"/>
    <cellStyle name="Normal 2 3 3 2 3" xfId="21210"/>
    <cellStyle name="Normal 2 3 3 2 4" xfId="21211"/>
    <cellStyle name="Normal 2 3 3 2 5" xfId="21212"/>
    <cellStyle name="Normal 2 3 3 2 6" xfId="21213"/>
    <cellStyle name="Normal 2 3 3 2 7" xfId="21214"/>
    <cellStyle name="Normal 2 3 3 2 8" xfId="21215"/>
    <cellStyle name="Normal 2 3 3 2 9" xfId="21216"/>
    <cellStyle name="Normal 2 3 3 2_ELEC SAP FCST UPLOAD" xfId="21217"/>
    <cellStyle name="Normal 2 3 3 20" xfId="21218"/>
    <cellStyle name="Normal 2 3 3 21" xfId="21219"/>
    <cellStyle name="Normal 2 3 3 22" xfId="21220"/>
    <cellStyle name="Normal 2 3 3 23" xfId="21221"/>
    <cellStyle name="Normal 2 3 3 24" xfId="21222"/>
    <cellStyle name="Normal 2 3 3 25" xfId="21223"/>
    <cellStyle name="Normal 2 3 3 26" xfId="21224"/>
    <cellStyle name="Normal 2 3 3 27" xfId="21225"/>
    <cellStyle name="Normal 2 3 3 28" xfId="21226"/>
    <cellStyle name="Normal 2 3 3 29" xfId="21227"/>
    <cellStyle name="Normal 2 3 3 3" xfId="21228"/>
    <cellStyle name="Normal 2 3 3 30" xfId="21229"/>
    <cellStyle name="Normal 2 3 3 31" xfId="21230"/>
    <cellStyle name="Normal 2 3 3 32" xfId="21231"/>
    <cellStyle name="Normal 2 3 3 33" xfId="21232"/>
    <cellStyle name="Normal 2 3 3 34" xfId="21233"/>
    <cellStyle name="Normal 2 3 3 35" xfId="21234"/>
    <cellStyle name="Normal 2 3 3 36" xfId="21235"/>
    <cellStyle name="Normal 2 3 3 37" xfId="21236"/>
    <cellStyle name="Normal 2 3 3 38" xfId="21237"/>
    <cellStyle name="Normal 2 3 3 39" xfId="21238"/>
    <cellStyle name="Normal 2 3 3 4" xfId="21239"/>
    <cellStyle name="Normal 2 3 3 40" xfId="21240"/>
    <cellStyle name="Normal 2 3 3 41" xfId="21241"/>
    <cellStyle name="Normal 2 3 3 42" xfId="21242"/>
    <cellStyle name="Normal 2 3 3 43" xfId="21243"/>
    <cellStyle name="Normal 2 3 3 44" xfId="21244"/>
    <cellStyle name="Normal 2 3 3 45" xfId="21245"/>
    <cellStyle name="Normal 2 3 3 46" xfId="21246"/>
    <cellStyle name="Normal 2 3 3 47" xfId="21247"/>
    <cellStyle name="Normal 2 3 3 48" xfId="21248"/>
    <cellStyle name="Normal 2 3 3 49" xfId="21249"/>
    <cellStyle name="Normal 2 3 3 5" xfId="21250"/>
    <cellStyle name="Normal 2 3 3 50" xfId="21251"/>
    <cellStyle name="Normal 2 3 3 51" xfId="21252"/>
    <cellStyle name="Normal 2 3 3 52" xfId="21253"/>
    <cellStyle name="Normal 2 3 3 53" xfId="21254"/>
    <cellStyle name="Normal 2 3 3 54" xfId="21255"/>
    <cellStyle name="Normal 2 3 3 55" xfId="21256"/>
    <cellStyle name="Normal 2 3 3 56" xfId="21257"/>
    <cellStyle name="Normal 2 3 3 57" xfId="21258"/>
    <cellStyle name="Normal 2 3 3 58" xfId="21259"/>
    <cellStyle name="Normal 2 3 3 59" xfId="21260"/>
    <cellStyle name="Normal 2 3 3 6" xfId="21261"/>
    <cellStyle name="Normal 2 3 3 60" xfId="21262"/>
    <cellStyle name="Normal 2 3 3 61" xfId="21263"/>
    <cellStyle name="Normal 2 3 3 62" xfId="21264"/>
    <cellStyle name="Normal 2 3 3 63" xfId="21265"/>
    <cellStyle name="Normal 2 3 3 64" xfId="21266"/>
    <cellStyle name="Normal 2 3 3 65" xfId="21267"/>
    <cellStyle name="Normal 2 3 3 66" xfId="21268"/>
    <cellStyle name="Normal 2 3 3 67" xfId="21269"/>
    <cellStyle name="Normal 2 3 3 68" xfId="21270"/>
    <cellStyle name="Normal 2 3 3 69" xfId="21271"/>
    <cellStyle name="Normal 2 3 3 7" xfId="21272"/>
    <cellStyle name="Normal 2 3 3 7 10" xfId="21273"/>
    <cellStyle name="Normal 2 3 3 7 11" xfId="21274"/>
    <cellStyle name="Normal 2 3 3 7 12" xfId="21275"/>
    <cellStyle name="Normal 2 3 3 7 13" xfId="21276"/>
    <cellStyle name="Normal 2 3 3 7 14" xfId="21277"/>
    <cellStyle name="Normal 2 3 3 7 15" xfId="21278"/>
    <cellStyle name="Normal 2 3 3 7 16" xfId="21279"/>
    <cellStyle name="Normal 2 3 3 7 17" xfId="21280"/>
    <cellStyle name="Normal 2 3 3 7 2" xfId="21281"/>
    <cellStyle name="Normal 2 3 3 7 3" xfId="21282"/>
    <cellStyle name="Normal 2 3 3 7 4" xfId="21283"/>
    <cellStyle name="Normal 2 3 3 7 5" xfId="21284"/>
    <cellStyle name="Normal 2 3 3 7 6" xfId="21285"/>
    <cellStyle name="Normal 2 3 3 7 7" xfId="21286"/>
    <cellStyle name="Normal 2 3 3 7 8" xfId="21287"/>
    <cellStyle name="Normal 2 3 3 7 9" xfId="21288"/>
    <cellStyle name="Normal 2 3 3 70" xfId="21289"/>
    <cellStyle name="Normal 2 3 3 71" xfId="21290"/>
    <cellStyle name="Normal 2 3 3 72" xfId="21291"/>
    <cellStyle name="Normal 2 3 3 73" xfId="21292"/>
    <cellStyle name="Normal 2 3 3 74" xfId="21293"/>
    <cellStyle name="Normal 2 3 3 75" xfId="21294"/>
    <cellStyle name="Normal 2 3 3 76" xfId="21295"/>
    <cellStyle name="Normal 2 3 3 77" xfId="21296"/>
    <cellStyle name="Normal 2 3 3 78" xfId="21297"/>
    <cellStyle name="Normal 2 3 3 79" xfId="21298"/>
    <cellStyle name="Normal 2 3 3 8" xfId="21299"/>
    <cellStyle name="Normal 2 3 3 80" xfId="21300"/>
    <cellStyle name="Normal 2 3 3 81" xfId="21301"/>
    <cellStyle name="Normal 2 3 3 82" xfId="21302"/>
    <cellStyle name="Normal 2 3 3 83" xfId="21303"/>
    <cellStyle name="Normal 2 3 3 9" xfId="21304"/>
    <cellStyle name="Normal 2 3 3_ELEC SAP FCST UPLOAD" xfId="21305"/>
    <cellStyle name="Normal 2 3 30" xfId="21306"/>
    <cellStyle name="Normal 2 3 31" xfId="21307"/>
    <cellStyle name="Normal 2 3 32" xfId="21308"/>
    <cellStyle name="Normal 2 3 33" xfId="21309"/>
    <cellStyle name="Normal 2 3 34" xfId="21310"/>
    <cellStyle name="Normal 2 3 35" xfId="21311"/>
    <cellStyle name="Normal 2 3 36" xfId="21312"/>
    <cellStyle name="Normal 2 3 37" xfId="21313"/>
    <cellStyle name="Normal 2 3 38" xfId="21314"/>
    <cellStyle name="Normal 2 3 39" xfId="21315"/>
    <cellStyle name="Normal 2 3 4" xfId="1075"/>
    <cellStyle name="Normal 2 3 4 10" xfId="21316"/>
    <cellStyle name="Normal 2 3 4 11" xfId="21317"/>
    <cellStyle name="Normal 2 3 4 12" xfId="21318"/>
    <cellStyle name="Normal 2 3 4 13" xfId="21319"/>
    <cellStyle name="Normal 2 3 4 14" xfId="21320"/>
    <cellStyle name="Normal 2 3 4 15" xfId="21321"/>
    <cellStyle name="Normal 2 3 4 16" xfId="21322"/>
    <cellStyle name="Normal 2 3 4 17" xfId="21323"/>
    <cellStyle name="Normal 2 3 4 18" xfId="21324"/>
    <cellStyle name="Normal 2 3 4 19" xfId="21325"/>
    <cellStyle name="Normal 2 3 4 2" xfId="21326"/>
    <cellStyle name="Normal 2 3 4 2 10" xfId="21327"/>
    <cellStyle name="Normal 2 3 4 2 11" xfId="21328"/>
    <cellStyle name="Normal 2 3 4 2 12" xfId="21329"/>
    <cellStyle name="Normal 2 3 4 2 13" xfId="21330"/>
    <cellStyle name="Normal 2 3 4 2 14" xfId="21331"/>
    <cellStyle name="Normal 2 3 4 2 15" xfId="21332"/>
    <cellStyle name="Normal 2 3 4 2 16" xfId="21333"/>
    <cellStyle name="Normal 2 3 4 2 17" xfId="21334"/>
    <cellStyle name="Normal 2 3 4 2 18" xfId="21335"/>
    <cellStyle name="Normal 2 3 4 2 2" xfId="21336"/>
    <cellStyle name="Normal 2 3 4 2 3" xfId="21337"/>
    <cellStyle name="Normal 2 3 4 2 4" xfId="21338"/>
    <cellStyle name="Normal 2 3 4 2 5" xfId="21339"/>
    <cellStyle name="Normal 2 3 4 2 6" xfId="21340"/>
    <cellStyle name="Normal 2 3 4 2 7" xfId="21341"/>
    <cellStyle name="Normal 2 3 4 2 8" xfId="21342"/>
    <cellStyle name="Normal 2 3 4 2 9" xfId="21343"/>
    <cellStyle name="Normal 2 3 4 20" xfId="21344"/>
    <cellStyle name="Normal 2 3 4 21" xfId="21345"/>
    <cellStyle name="Normal 2 3 4 22" xfId="21346"/>
    <cellStyle name="Normal 2 3 4 23" xfId="21347"/>
    <cellStyle name="Normal 2 3 4 24" xfId="21348"/>
    <cellStyle name="Normal 2 3 4 25" xfId="21349"/>
    <cellStyle name="Normal 2 3 4 26" xfId="21350"/>
    <cellStyle name="Normal 2 3 4 27" xfId="21351"/>
    <cellStyle name="Normal 2 3 4 28" xfId="21352"/>
    <cellStyle name="Normal 2 3 4 29" xfId="21353"/>
    <cellStyle name="Normal 2 3 4 3" xfId="21354"/>
    <cellStyle name="Normal 2 3 4 30" xfId="21355"/>
    <cellStyle name="Normal 2 3 4 31" xfId="21356"/>
    <cellStyle name="Normal 2 3 4 32" xfId="21357"/>
    <cellStyle name="Normal 2 3 4 33" xfId="21358"/>
    <cellStyle name="Normal 2 3 4 34" xfId="21359"/>
    <cellStyle name="Normal 2 3 4 35" xfId="21360"/>
    <cellStyle name="Normal 2 3 4 36" xfId="21361"/>
    <cellStyle name="Normal 2 3 4 37" xfId="21362"/>
    <cellStyle name="Normal 2 3 4 38" xfId="21363"/>
    <cellStyle name="Normal 2 3 4 39" xfId="21364"/>
    <cellStyle name="Normal 2 3 4 4" xfId="21365"/>
    <cellStyle name="Normal 2 3 4 4 10" xfId="21366"/>
    <cellStyle name="Normal 2 3 4 4 11" xfId="21367"/>
    <cellStyle name="Normal 2 3 4 4 12" xfId="21368"/>
    <cellStyle name="Normal 2 3 4 4 13" xfId="21369"/>
    <cellStyle name="Normal 2 3 4 4 14" xfId="21370"/>
    <cellStyle name="Normal 2 3 4 4 15" xfId="21371"/>
    <cellStyle name="Normal 2 3 4 4 16" xfId="21372"/>
    <cellStyle name="Normal 2 3 4 4 17" xfId="21373"/>
    <cellStyle name="Normal 2 3 4 4 2" xfId="21374"/>
    <cellStyle name="Normal 2 3 4 4 3" xfId="21375"/>
    <cellStyle name="Normal 2 3 4 4 4" xfId="21376"/>
    <cellStyle name="Normal 2 3 4 4 5" xfId="21377"/>
    <cellStyle name="Normal 2 3 4 4 6" xfId="21378"/>
    <cellStyle name="Normal 2 3 4 4 7" xfId="21379"/>
    <cellStyle name="Normal 2 3 4 4 8" xfId="21380"/>
    <cellStyle name="Normal 2 3 4 4 9" xfId="21381"/>
    <cellStyle name="Normal 2 3 4 40" xfId="21382"/>
    <cellStyle name="Normal 2 3 4 41" xfId="21383"/>
    <cellStyle name="Normal 2 3 4 42" xfId="21384"/>
    <cellStyle name="Normal 2 3 4 43" xfId="21385"/>
    <cellStyle name="Normal 2 3 4 44" xfId="21386"/>
    <cellStyle name="Normal 2 3 4 45" xfId="21387"/>
    <cellStyle name="Normal 2 3 4 46" xfId="21388"/>
    <cellStyle name="Normal 2 3 4 47" xfId="21389"/>
    <cellStyle name="Normal 2 3 4 48" xfId="21390"/>
    <cellStyle name="Normal 2 3 4 49" xfId="21391"/>
    <cellStyle name="Normal 2 3 4 5" xfId="21392"/>
    <cellStyle name="Normal 2 3 4 50" xfId="21393"/>
    <cellStyle name="Normal 2 3 4 51" xfId="21394"/>
    <cellStyle name="Normal 2 3 4 52" xfId="21395"/>
    <cellStyle name="Normal 2 3 4 53" xfId="21396"/>
    <cellStyle name="Normal 2 3 4 54" xfId="21397"/>
    <cellStyle name="Normal 2 3 4 55" xfId="21398"/>
    <cellStyle name="Normal 2 3 4 56" xfId="21399"/>
    <cellStyle name="Normal 2 3 4 57" xfId="21400"/>
    <cellStyle name="Normal 2 3 4 58" xfId="21401"/>
    <cellStyle name="Normal 2 3 4 59" xfId="21402"/>
    <cellStyle name="Normal 2 3 4 6" xfId="21403"/>
    <cellStyle name="Normal 2 3 4 60" xfId="21404"/>
    <cellStyle name="Normal 2 3 4 61" xfId="21405"/>
    <cellStyle name="Normal 2 3 4 62" xfId="21406"/>
    <cellStyle name="Normal 2 3 4 63" xfId="21407"/>
    <cellStyle name="Normal 2 3 4 64" xfId="21408"/>
    <cellStyle name="Normal 2 3 4 65" xfId="21409"/>
    <cellStyle name="Normal 2 3 4 66" xfId="21410"/>
    <cellStyle name="Normal 2 3 4 67" xfId="21411"/>
    <cellStyle name="Normal 2 3 4 68" xfId="21412"/>
    <cellStyle name="Normal 2 3 4 69" xfId="21413"/>
    <cellStyle name="Normal 2 3 4 7" xfId="21414"/>
    <cellStyle name="Normal 2 3 4 70" xfId="21415"/>
    <cellStyle name="Normal 2 3 4 71" xfId="21416"/>
    <cellStyle name="Normal 2 3 4 72" xfId="21417"/>
    <cellStyle name="Normal 2 3 4 73" xfId="21418"/>
    <cellStyle name="Normal 2 3 4 74" xfId="21419"/>
    <cellStyle name="Normal 2 3 4 75" xfId="21420"/>
    <cellStyle name="Normal 2 3 4 76" xfId="21421"/>
    <cellStyle name="Normal 2 3 4 77" xfId="21422"/>
    <cellStyle name="Normal 2 3 4 78" xfId="21423"/>
    <cellStyle name="Normal 2 3 4 79" xfId="21424"/>
    <cellStyle name="Normal 2 3 4 8" xfId="21425"/>
    <cellStyle name="Normal 2 3 4 80" xfId="21426"/>
    <cellStyle name="Normal 2 3 4 9" xfId="21427"/>
    <cellStyle name="Normal 2 3 4_ELEC SAP FCST UPLOAD" xfId="21428"/>
    <cellStyle name="Normal 2 3 40" xfId="21429"/>
    <cellStyle name="Normal 2 3 41" xfId="21430"/>
    <cellStyle name="Normal 2 3 42" xfId="21431"/>
    <cellStyle name="Normal 2 3 43" xfId="21432"/>
    <cellStyle name="Normal 2 3 44" xfId="21433"/>
    <cellStyle name="Normal 2 3 45" xfId="21434"/>
    <cellStyle name="Normal 2 3 46" xfId="21435"/>
    <cellStyle name="Normal 2 3 47" xfId="21436"/>
    <cellStyle name="Normal 2 3 48" xfId="21437"/>
    <cellStyle name="Normal 2 3 49" xfId="21438"/>
    <cellStyle name="Normal 2 3 5" xfId="4077"/>
    <cellStyle name="Normal 2 3 50" xfId="21439"/>
    <cellStyle name="Normal 2 3 51" xfId="21440"/>
    <cellStyle name="Normal 2 3 52" xfId="21441"/>
    <cellStyle name="Normal 2 3 53" xfId="21442"/>
    <cellStyle name="Normal 2 3 54" xfId="21443"/>
    <cellStyle name="Normal 2 3 55" xfId="21444"/>
    <cellStyle name="Normal 2 3 56" xfId="21445"/>
    <cellStyle name="Normal 2 3 57" xfId="21446"/>
    <cellStyle name="Normal 2 3 58" xfId="21447"/>
    <cellStyle name="Normal 2 3 59" xfId="21448"/>
    <cellStyle name="Normal 2 3 6" xfId="4078"/>
    <cellStyle name="Normal 2 3 60" xfId="21449"/>
    <cellStyle name="Normal 2 3 61" xfId="21450"/>
    <cellStyle name="Normal 2 3 62" xfId="21451"/>
    <cellStyle name="Normal 2 3 63" xfId="21452"/>
    <cellStyle name="Normal 2 3 64" xfId="21453"/>
    <cellStyle name="Normal 2 3 65" xfId="21454"/>
    <cellStyle name="Normal 2 3 66" xfId="21455"/>
    <cellStyle name="Normal 2 3 67" xfId="21456"/>
    <cellStyle name="Normal 2 3 68" xfId="21457"/>
    <cellStyle name="Normal 2 3 69" xfId="21458"/>
    <cellStyle name="Normal 2 3 7" xfId="4079"/>
    <cellStyle name="Normal 2 3 70" xfId="21459"/>
    <cellStyle name="Normal 2 3 71" xfId="21460"/>
    <cellStyle name="Normal 2 3 72" xfId="21461"/>
    <cellStyle name="Normal 2 3 73" xfId="21462"/>
    <cellStyle name="Normal 2 3 74" xfId="21463"/>
    <cellStyle name="Normal 2 3 75" xfId="21464"/>
    <cellStyle name="Normal 2 3 76" xfId="21465"/>
    <cellStyle name="Normal 2 3 77" xfId="21466"/>
    <cellStyle name="Normal 2 3 78" xfId="21467"/>
    <cellStyle name="Normal 2 3 79" xfId="21468"/>
    <cellStyle name="Normal 2 3 8" xfId="4080"/>
    <cellStyle name="Normal 2 3 8 10" xfId="21469"/>
    <cellStyle name="Normal 2 3 8 11" xfId="21470"/>
    <cellStyle name="Normal 2 3 8 12" xfId="21471"/>
    <cellStyle name="Normal 2 3 8 13" xfId="21472"/>
    <cellStyle name="Normal 2 3 8 14" xfId="21473"/>
    <cellStyle name="Normal 2 3 8 15" xfId="21474"/>
    <cellStyle name="Normal 2 3 8 16" xfId="21475"/>
    <cellStyle name="Normal 2 3 8 17" xfId="21476"/>
    <cellStyle name="Normal 2 3 8 2" xfId="21477"/>
    <cellStyle name="Normal 2 3 8 3" xfId="21478"/>
    <cellStyle name="Normal 2 3 8 4" xfId="21479"/>
    <cellStyle name="Normal 2 3 8 5" xfId="21480"/>
    <cellStyle name="Normal 2 3 8 6" xfId="21481"/>
    <cellStyle name="Normal 2 3 8 7" xfId="21482"/>
    <cellStyle name="Normal 2 3 8 8" xfId="21483"/>
    <cellStyle name="Normal 2 3 8 9" xfId="21484"/>
    <cellStyle name="Normal 2 3 80" xfId="21485"/>
    <cellStyle name="Normal 2 3 81" xfId="21486"/>
    <cellStyle name="Normal 2 3 82" xfId="21487"/>
    <cellStyle name="Normal 2 3 83" xfId="21488"/>
    <cellStyle name="Normal 2 3 84" xfId="21489"/>
    <cellStyle name="Normal 2 3 85" xfId="41900"/>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0"/>
    <cellStyle name="Normal 2 4 2" xfId="234"/>
    <cellStyle name="Normal 2 4 2 10" xfId="21491"/>
    <cellStyle name="Normal 2 4 2 11" xfId="21492"/>
    <cellStyle name="Normal 2 4 2 12" xfId="21493"/>
    <cellStyle name="Normal 2 4 2 13" xfId="21494"/>
    <cellStyle name="Normal 2 4 2 14" xfId="21495"/>
    <cellStyle name="Normal 2 4 2 15" xfId="21496"/>
    <cellStyle name="Normal 2 4 2 16" xfId="21497"/>
    <cellStyle name="Normal 2 4 2 17" xfId="21498"/>
    <cellStyle name="Normal 2 4 2 18" xfId="21499"/>
    <cellStyle name="Normal 2 4 2 19" xfId="21500"/>
    <cellStyle name="Normal 2 4 2 2" xfId="1086"/>
    <cellStyle name="Normal 2 4 2 2 10" xfId="21501"/>
    <cellStyle name="Normal 2 4 2 2 11" xfId="21502"/>
    <cellStyle name="Normal 2 4 2 2 12" xfId="21503"/>
    <cellStyle name="Normal 2 4 2 2 13" xfId="21504"/>
    <cellStyle name="Normal 2 4 2 2 14" xfId="21505"/>
    <cellStyle name="Normal 2 4 2 2 15" xfId="21506"/>
    <cellStyle name="Normal 2 4 2 2 16" xfId="21507"/>
    <cellStyle name="Normal 2 4 2 2 17" xfId="21508"/>
    <cellStyle name="Normal 2 4 2 2 18" xfId="21509"/>
    <cellStyle name="Normal 2 4 2 2 19" xfId="21510"/>
    <cellStyle name="Normal 2 4 2 2 2" xfId="21511"/>
    <cellStyle name="Normal 2 4 2 2 2 10" xfId="21512"/>
    <cellStyle name="Normal 2 4 2 2 2 11" xfId="21513"/>
    <cellStyle name="Normal 2 4 2 2 2 12" xfId="21514"/>
    <cellStyle name="Normal 2 4 2 2 2 13" xfId="21515"/>
    <cellStyle name="Normal 2 4 2 2 2 14" xfId="21516"/>
    <cellStyle name="Normal 2 4 2 2 2 15" xfId="21517"/>
    <cellStyle name="Normal 2 4 2 2 2 16" xfId="21518"/>
    <cellStyle name="Normal 2 4 2 2 2 17" xfId="21519"/>
    <cellStyle name="Normal 2 4 2 2 2 2" xfId="21520"/>
    <cellStyle name="Normal 2 4 2 2 2 3" xfId="21521"/>
    <cellStyle name="Normal 2 4 2 2 2 4" xfId="21522"/>
    <cellStyle name="Normal 2 4 2 2 2 5" xfId="21523"/>
    <cellStyle name="Normal 2 4 2 2 2 6" xfId="21524"/>
    <cellStyle name="Normal 2 4 2 2 2 7" xfId="21525"/>
    <cellStyle name="Normal 2 4 2 2 2 8" xfId="21526"/>
    <cellStyle name="Normal 2 4 2 2 2 9" xfId="21527"/>
    <cellStyle name="Normal 2 4 2 2 20" xfId="21528"/>
    <cellStyle name="Normal 2 4 2 2 21" xfId="21529"/>
    <cellStyle name="Normal 2 4 2 2 22" xfId="21530"/>
    <cellStyle name="Normal 2 4 2 2 23" xfId="21531"/>
    <cellStyle name="Normal 2 4 2 2 24" xfId="21532"/>
    <cellStyle name="Normal 2 4 2 2 25" xfId="21533"/>
    <cellStyle name="Normal 2 4 2 2 26" xfId="21534"/>
    <cellStyle name="Normal 2 4 2 2 27" xfId="21535"/>
    <cellStyle name="Normal 2 4 2 2 28" xfId="21536"/>
    <cellStyle name="Normal 2 4 2 2 29" xfId="21537"/>
    <cellStyle name="Normal 2 4 2 2 3" xfId="21538"/>
    <cellStyle name="Normal 2 4 2 2 30" xfId="21539"/>
    <cellStyle name="Normal 2 4 2 2 31" xfId="21540"/>
    <cellStyle name="Normal 2 4 2 2 32" xfId="21541"/>
    <cellStyle name="Normal 2 4 2 2 33" xfId="21542"/>
    <cellStyle name="Normal 2 4 2 2 34" xfId="21543"/>
    <cellStyle name="Normal 2 4 2 2 35" xfId="21544"/>
    <cellStyle name="Normal 2 4 2 2 36" xfId="21545"/>
    <cellStyle name="Normal 2 4 2 2 37" xfId="21546"/>
    <cellStyle name="Normal 2 4 2 2 38" xfId="21547"/>
    <cellStyle name="Normal 2 4 2 2 39" xfId="21548"/>
    <cellStyle name="Normal 2 4 2 2 4" xfId="21549"/>
    <cellStyle name="Normal 2 4 2 2 40" xfId="21550"/>
    <cellStyle name="Normal 2 4 2 2 41" xfId="21551"/>
    <cellStyle name="Normal 2 4 2 2 42" xfId="21552"/>
    <cellStyle name="Normal 2 4 2 2 43" xfId="21553"/>
    <cellStyle name="Normal 2 4 2 2 44" xfId="21554"/>
    <cellStyle name="Normal 2 4 2 2 45" xfId="21555"/>
    <cellStyle name="Normal 2 4 2 2 46" xfId="21556"/>
    <cellStyle name="Normal 2 4 2 2 47" xfId="21557"/>
    <cellStyle name="Normal 2 4 2 2 48" xfId="21558"/>
    <cellStyle name="Normal 2 4 2 2 49" xfId="21559"/>
    <cellStyle name="Normal 2 4 2 2 5" xfId="21560"/>
    <cellStyle name="Normal 2 4 2 2 50" xfId="21561"/>
    <cellStyle name="Normal 2 4 2 2 51" xfId="21562"/>
    <cellStyle name="Normal 2 4 2 2 52" xfId="21563"/>
    <cellStyle name="Normal 2 4 2 2 53" xfId="21564"/>
    <cellStyle name="Normal 2 4 2 2 54" xfId="21565"/>
    <cellStyle name="Normal 2 4 2 2 55" xfId="21566"/>
    <cellStyle name="Normal 2 4 2 2 56" xfId="21567"/>
    <cellStyle name="Normal 2 4 2 2 57" xfId="21568"/>
    <cellStyle name="Normal 2 4 2 2 58" xfId="21569"/>
    <cellStyle name="Normal 2 4 2 2 59" xfId="21570"/>
    <cellStyle name="Normal 2 4 2 2 6" xfId="21571"/>
    <cellStyle name="Normal 2 4 2 2 60" xfId="21572"/>
    <cellStyle name="Normal 2 4 2 2 61" xfId="21573"/>
    <cellStyle name="Normal 2 4 2 2 62" xfId="21574"/>
    <cellStyle name="Normal 2 4 2 2 63" xfId="21575"/>
    <cellStyle name="Normal 2 4 2 2 64" xfId="21576"/>
    <cellStyle name="Normal 2 4 2 2 65" xfId="21577"/>
    <cellStyle name="Normal 2 4 2 2 66" xfId="21578"/>
    <cellStyle name="Normal 2 4 2 2 67" xfId="21579"/>
    <cellStyle name="Normal 2 4 2 2 68" xfId="21580"/>
    <cellStyle name="Normal 2 4 2 2 69" xfId="21581"/>
    <cellStyle name="Normal 2 4 2 2 7" xfId="21582"/>
    <cellStyle name="Normal 2 4 2 2 70" xfId="21583"/>
    <cellStyle name="Normal 2 4 2 2 71" xfId="21584"/>
    <cellStyle name="Normal 2 4 2 2 72" xfId="21585"/>
    <cellStyle name="Normal 2 4 2 2 73" xfId="21586"/>
    <cellStyle name="Normal 2 4 2 2 74" xfId="21587"/>
    <cellStyle name="Normal 2 4 2 2 75" xfId="21588"/>
    <cellStyle name="Normal 2 4 2 2 76" xfId="21589"/>
    <cellStyle name="Normal 2 4 2 2 77" xfId="21590"/>
    <cellStyle name="Normal 2 4 2 2 78" xfId="21591"/>
    <cellStyle name="Normal 2 4 2 2 8" xfId="21592"/>
    <cellStyle name="Normal 2 4 2 2 9" xfId="21593"/>
    <cellStyle name="Normal 2 4 2 20" xfId="21594"/>
    <cellStyle name="Normal 2 4 2 21" xfId="21595"/>
    <cellStyle name="Normal 2 4 2 22" xfId="21596"/>
    <cellStyle name="Normal 2 4 2 23" xfId="21597"/>
    <cellStyle name="Normal 2 4 2 24" xfId="21598"/>
    <cellStyle name="Normal 2 4 2 25" xfId="21599"/>
    <cellStyle name="Normal 2 4 2 26" xfId="21600"/>
    <cellStyle name="Normal 2 4 2 27" xfId="21601"/>
    <cellStyle name="Normal 2 4 2 28" xfId="21602"/>
    <cellStyle name="Normal 2 4 2 29" xfId="21603"/>
    <cellStyle name="Normal 2 4 2 3" xfId="21604"/>
    <cellStyle name="Normal 2 4 2 3 10" xfId="21605"/>
    <cellStyle name="Normal 2 4 2 3 11" xfId="21606"/>
    <cellStyle name="Normal 2 4 2 3 12" xfId="21607"/>
    <cellStyle name="Normal 2 4 2 3 13" xfId="21608"/>
    <cellStyle name="Normal 2 4 2 3 14" xfId="21609"/>
    <cellStyle name="Normal 2 4 2 3 15" xfId="21610"/>
    <cellStyle name="Normal 2 4 2 3 16" xfId="21611"/>
    <cellStyle name="Normal 2 4 2 3 17" xfId="21612"/>
    <cellStyle name="Normal 2 4 2 3 2" xfId="21613"/>
    <cellStyle name="Normal 2 4 2 3 3" xfId="21614"/>
    <cellStyle name="Normal 2 4 2 3 4" xfId="21615"/>
    <cellStyle name="Normal 2 4 2 3 5" xfId="21616"/>
    <cellStyle name="Normal 2 4 2 3 6" xfId="21617"/>
    <cellStyle name="Normal 2 4 2 3 7" xfId="21618"/>
    <cellStyle name="Normal 2 4 2 3 8" xfId="21619"/>
    <cellStyle name="Normal 2 4 2 3 9" xfId="21620"/>
    <cellStyle name="Normal 2 4 2 30" xfId="21621"/>
    <cellStyle name="Normal 2 4 2 31" xfId="21622"/>
    <cellStyle name="Normal 2 4 2 32" xfId="21623"/>
    <cellStyle name="Normal 2 4 2 33" xfId="21624"/>
    <cellStyle name="Normal 2 4 2 34" xfId="21625"/>
    <cellStyle name="Normal 2 4 2 35" xfId="21626"/>
    <cellStyle name="Normal 2 4 2 36" xfId="21627"/>
    <cellStyle name="Normal 2 4 2 37" xfId="21628"/>
    <cellStyle name="Normal 2 4 2 38" xfId="21629"/>
    <cellStyle name="Normal 2 4 2 39" xfId="21630"/>
    <cellStyle name="Normal 2 4 2 4" xfId="21631"/>
    <cellStyle name="Normal 2 4 2 40" xfId="21632"/>
    <cellStyle name="Normal 2 4 2 41" xfId="21633"/>
    <cellStyle name="Normal 2 4 2 42" xfId="21634"/>
    <cellStyle name="Normal 2 4 2 43" xfId="21635"/>
    <cellStyle name="Normal 2 4 2 44" xfId="21636"/>
    <cellStyle name="Normal 2 4 2 45" xfId="21637"/>
    <cellStyle name="Normal 2 4 2 46" xfId="21638"/>
    <cellStyle name="Normal 2 4 2 47" xfId="21639"/>
    <cellStyle name="Normal 2 4 2 48" xfId="21640"/>
    <cellStyle name="Normal 2 4 2 49" xfId="21641"/>
    <cellStyle name="Normal 2 4 2 5" xfId="21642"/>
    <cellStyle name="Normal 2 4 2 50" xfId="21643"/>
    <cellStyle name="Normal 2 4 2 51" xfId="21644"/>
    <cellStyle name="Normal 2 4 2 52" xfId="21645"/>
    <cellStyle name="Normal 2 4 2 53" xfId="21646"/>
    <cellStyle name="Normal 2 4 2 54" xfId="21647"/>
    <cellStyle name="Normal 2 4 2 55" xfId="21648"/>
    <cellStyle name="Normal 2 4 2 56" xfId="21649"/>
    <cellStyle name="Normal 2 4 2 57" xfId="21650"/>
    <cellStyle name="Normal 2 4 2 58" xfId="21651"/>
    <cellStyle name="Normal 2 4 2 59" xfId="21652"/>
    <cellStyle name="Normal 2 4 2 6" xfId="21653"/>
    <cellStyle name="Normal 2 4 2 60" xfId="21654"/>
    <cellStyle name="Normal 2 4 2 61" xfId="21655"/>
    <cellStyle name="Normal 2 4 2 62" xfId="21656"/>
    <cellStyle name="Normal 2 4 2 63" xfId="21657"/>
    <cellStyle name="Normal 2 4 2 64" xfId="21658"/>
    <cellStyle name="Normal 2 4 2 65" xfId="21659"/>
    <cellStyle name="Normal 2 4 2 66" xfId="21660"/>
    <cellStyle name="Normal 2 4 2 67" xfId="21661"/>
    <cellStyle name="Normal 2 4 2 68" xfId="21662"/>
    <cellStyle name="Normal 2 4 2 69" xfId="21663"/>
    <cellStyle name="Normal 2 4 2 7" xfId="21664"/>
    <cellStyle name="Normal 2 4 2 70" xfId="21665"/>
    <cellStyle name="Normal 2 4 2 71" xfId="21666"/>
    <cellStyle name="Normal 2 4 2 72" xfId="21667"/>
    <cellStyle name="Normal 2 4 2 73" xfId="21668"/>
    <cellStyle name="Normal 2 4 2 74" xfId="21669"/>
    <cellStyle name="Normal 2 4 2 75" xfId="21670"/>
    <cellStyle name="Normal 2 4 2 76" xfId="21671"/>
    <cellStyle name="Normal 2 4 2 77" xfId="21672"/>
    <cellStyle name="Normal 2 4 2 78" xfId="21673"/>
    <cellStyle name="Normal 2 4 2 8" xfId="21674"/>
    <cellStyle name="Normal 2 4 2 9" xfId="21675"/>
    <cellStyle name="Normal 2 4 20" xfId="21676"/>
    <cellStyle name="Normal 2 4 21" xfId="21677"/>
    <cellStyle name="Normal 2 4 22" xfId="21678"/>
    <cellStyle name="Normal 2 4 23" xfId="21679"/>
    <cellStyle name="Normal 2 4 24" xfId="21680"/>
    <cellStyle name="Normal 2 4 25" xfId="21681"/>
    <cellStyle name="Normal 2 4 26" xfId="21682"/>
    <cellStyle name="Normal 2 4 27" xfId="21683"/>
    <cellStyle name="Normal 2 4 28" xfId="21684"/>
    <cellStyle name="Normal 2 4 29" xfId="21685"/>
    <cellStyle name="Normal 2 4 3" xfId="1087"/>
    <cellStyle name="Normal 2 4 30" xfId="21686"/>
    <cellStyle name="Normal 2 4 31" xfId="21687"/>
    <cellStyle name="Normal 2 4 32" xfId="21688"/>
    <cellStyle name="Normal 2 4 33" xfId="21689"/>
    <cellStyle name="Normal 2 4 34" xfId="21690"/>
    <cellStyle name="Normal 2 4 35" xfId="21691"/>
    <cellStyle name="Normal 2 4 36" xfId="21692"/>
    <cellStyle name="Normal 2 4 37" xfId="21693"/>
    <cellStyle name="Normal 2 4 38" xfId="21694"/>
    <cellStyle name="Normal 2 4 39" xfId="21695"/>
    <cellStyle name="Normal 2 4 4" xfId="1088"/>
    <cellStyle name="Normal 2 4 40" xfId="21696"/>
    <cellStyle name="Normal 2 4 41" xfId="21697"/>
    <cellStyle name="Normal 2 4 42" xfId="21698"/>
    <cellStyle name="Normal 2 4 43" xfId="21699"/>
    <cellStyle name="Normal 2 4 44" xfId="21700"/>
    <cellStyle name="Normal 2 4 45" xfId="21701"/>
    <cellStyle name="Normal 2 4 46" xfId="21702"/>
    <cellStyle name="Normal 2 4 47" xfId="21703"/>
    <cellStyle name="Normal 2 4 48" xfId="21704"/>
    <cellStyle name="Normal 2 4 49" xfId="21705"/>
    <cellStyle name="Normal 2 4 5" xfId="4091"/>
    <cellStyle name="Normal 2 4 5 10" xfId="21706"/>
    <cellStyle name="Normal 2 4 5 11" xfId="21707"/>
    <cellStyle name="Normal 2 4 5 12" xfId="21708"/>
    <cellStyle name="Normal 2 4 5 13" xfId="21709"/>
    <cellStyle name="Normal 2 4 5 14" xfId="21710"/>
    <cellStyle name="Normal 2 4 5 15" xfId="21711"/>
    <cellStyle name="Normal 2 4 5 16" xfId="21712"/>
    <cellStyle name="Normal 2 4 5 17" xfId="21713"/>
    <cellStyle name="Normal 2 4 5 2" xfId="21714"/>
    <cellStyle name="Normal 2 4 5 3" xfId="21715"/>
    <cellStyle name="Normal 2 4 5 4" xfId="21716"/>
    <cellStyle name="Normal 2 4 5 5" xfId="21717"/>
    <cellStyle name="Normal 2 4 5 6" xfId="21718"/>
    <cellStyle name="Normal 2 4 5 7" xfId="21719"/>
    <cellStyle name="Normal 2 4 5 8" xfId="21720"/>
    <cellStyle name="Normal 2 4 5 9" xfId="21721"/>
    <cellStyle name="Normal 2 4 50" xfId="21722"/>
    <cellStyle name="Normal 2 4 51" xfId="21723"/>
    <cellStyle name="Normal 2 4 52" xfId="21724"/>
    <cellStyle name="Normal 2 4 53" xfId="21725"/>
    <cellStyle name="Normal 2 4 54" xfId="21726"/>
    <cellStyle name="Normal 2 4 55" xfId="21727"/>
    <cellStyle name="Normal 2 4 56" xfId="21728"/>
    <cellStyle name="Normal 2 4 57" xfId="21729"/>
    <cellStyle name="Normal 2 4 58" xfId="21730"/>
    <cellStyle name="Normal 2 4 59" xfId="21731"/>
    <cellStyle name="Normal 2 4 6" xfId="4092"/>
    <cellStyle name="Normal 2 4 6 10" xfId="21732"/>
    <cellStyle name="Normal 2 4 6 11" xfId="21733"/>
    <cellStyle name="Normal 2 4 6 12" xfId="21734"/>
    <cellStyle name="Normal 2 4 6 13" xfId="21735"/>
    <cellStyle name="Normal 2 4 6 14" xfId="21736"/>
    <cellStyle name="Normal 2 4 6 15" xfId="21737"/>
    <cellStyle name="Normal 2 4 6 16" xfId="21738"/>
    <cellStyle name="Normal 2 4 6 17" xfId="21739"/>
    <cellStyle name="Normal 2 4 6 2" xfId="21740"/>
    <cellStyle name="Normal 2 4 6 3" xfId="21741"/>
    <cellStyle name="Normal 2 4 6 4" xfId="21742"/>
    <cellStyle name="Normal 2 4 6 5" xfId="21743"/>
    <cellStyle name="Normal 2 4 6 6" xfId="21744"/>
    <cellStyle name="Normal 2 4 6 7" xfId="21745"/>
    <cellStyle name="Normal 2 4 6 8" xfId="21746"/>
    <cellStyle name="Normal 2 4 6 9" xfId="21747"/>
    <cellStyle name="Normal 2 4 60" xfId="21748"/>
    <cellStyle name="Normal 2 4 61" xfId="21749"/>
    <cellStyle name="Normal 2 4 62" xfId="21750"/>
    <cellStyle name="Normal 2 4 63" xfId="21751"/>
    <cellStyle name="Normal 2 4 64" xfId="21752"/>
    <cellStyle name="Normal 2 4 65" xfId="21753"/>
    <cellStyle name="Normal 2 4 66" xfId="21754"/>
    <cellStyle name="Normal 2 4 67" xfId="21755"/>
    <cellStyle name="Normal 2 4 68" xfId="21756"/>
    <cellStyle name="Normal 2 4 69" xfId="21757"/>
    <cellStyle name="Normal 2 4 7" xfId="4093"/>
    <cellStyle name="Normal 2 4 70" xfId="21758"/>
    <cellStyle name="Normal 2 4 71" xfId="21759"/>
    <cellStyle name="Normal 2 4 72" xfId="21760"/>
    <cellStyle name="Normal 2 4 73" xfId="21761"/>
    <cellStyle name="Normal 2 4 74" xfId="21762"/>
    <cellStyle name="Normal 2 4 75" xfId="21763"/>
    <cellStyle name="Normal 2 4 76" xfId="21764"/>
    <cellStyle name="Normal 2 4 77" xfId="21765"/>
    <cellStyle name="Normal 2 4 78" xfId="21766"/>
    <cellStyle name="Normal 2 4 79" xfId="21767"/>
    <cellStyle name="Normal 2 4 8" xfId="4094"/>
    <cellStyle name="Normal 2 4 80" xfId="21768"/>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69"/>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0"/>
    <cellStyle name="Normal 2 5 2 2 17" xfId="21771"/>
    <cellStyle name="Normal 2 5 2 2 18" xfId="21772"/>
    <cellStyle name="Normal 2 5 2 2 19" xfId="21773"/>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4"/>
    <cellStyle name="Normal 2 5 2 2 2 16" xfId="21775"/>
    <cellStyle name="Normal 2 5 2 2 2 17" xfId="21776"/>
    <cellStyle name="Normal 2 5 2 2 2 18" xfId="21777"/>
    <cellStyle name="Normal 2 5 2 2 2 19" xfId="21778"/>
    <cellStyle name="Normal 2 5 2 2 2 2" xfId="1101"/>
    <cellStyle name="Normal 2 5 2 2 2 2 10" xfId="4127"/>
    <cellStyle name="Normal 2 5 2 2 2 2 11" xfId="4128"/>
    <cellStyle name="Normal 2 5 2 2 2 2 12" xfId="4129"/>
    <cellStyle name="Normal 2 5 2 2 2 2 13" xfId="4130"/>
    <cellStyle name="Normal 2 5 2 2 2 2 14" xfId="21779"/>
    <cellStyle name="Normal 2 5 2 2 2 2 15" xfId="21780"/>
    <cellStyle name="Normal 2 5 2 2 2 2 16" xfId="21781"/>
    <cellStyle name="Normal 2 5 2 2 2 2 17" xfId="21782"/>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3"/>
    <cellStyle name="Normal 2 5 2 2 2 21" xfId="21784"/>
    <cellStyle name="Normal 2 5 2 2 2 22" xfId="21785"/>
    <cellStyle name="Normal 2 5 2 2 2 23" xfId="21786"/>
    <cellStyle name="Normal 2 5 2 2 2 24" xfId="21787"/>
    <cellStyle name="Normal 2 5 2 2 2 25" xfId="21788"/>
    <cellStyle name="Normal 2 5 2 2 2 26" xfId="21789"/>
    <cellStyle name="Normal 2 5 2 2 2 27" xfId="21790"/>
    <cellStyle name="Normal 2 5 2 2 2 28" xfId="21791"/>
    <cellStyle name="Normal 2 5 2 2 2 29" xfId="21792"/>
    <cellStyle name="Normal 2 5 2 2 2 3" xfId="4139"/>
    <cellStyle name="Normal 2 5 2 2 2 3 10" xfId="21793"/>
    <cellStyle name="Normal 2 5 2 2 2 3 11" xfId="21794"/>
    <cellStyle name="Normal 2 5 2 2 2 3 12" xfId="21795"/>
    <cellStyle name="Normal 2 5 2 2 2 3 13" xfId="21796"/>
    <cellStyle name="Normal 2 5 2 2 2 3 14" xfId="21797"/>
    <cellStyle name="Normal 2 5 2 2 2 3 15" xfId="21798"/>
    <cellStyle name="Normal 2 5 2 2 2 3 16" xfId="21799"/>
    <cellStyle name="Normal 2 5 2 2 2 3 17" xfId="21800"/>
    <cellStyle name="Normal 2 5 2 2 2 3 2" xfId="21801"/>
    <cellStyle name="Normal 2 5 2 2 2 3 3" xfId="21802"/>
    <cellStyle name="Normal 2 5 2 2 2 3 4" xfId="21803"/>
    <cellStyle name="Normal 2 5 2 2 2 3 5" xfId="21804"/>
    <cellStyle name="Normal 2 5 2 2 2 3 6" xfId="21805"/>
    <cellStyle name="Normal 2 5 2 2 2 3 7" xfId="21806"/>
    <cellStyle name="Normal 2 5 2 2 2 3 8" xfId="21807"/>
    <cellStyle name="Normal 2 5 2 2 2 3 9" xfId="21808"/>
    <cellStyle name="Normal 2 5 2 2 2 30" xfId="21809"/>
    <cellStyle name="Normal 2 5 2 2 2 31" xfId="21810"/>
    <cellStyle name="Normal 2 5 2 2 2 32" xfId="21811"/>
    <cellStyle name="Normal 2 5 2 2 2 33" xfId="21812"/>
    <cellStyle name="Normal 2 5 2 2 2 34" xfId="21813"/>
    <cellStyle name="Normal 2 5 2 2 2 35" xfId="21814"/>
    <cellStyle name="Normal 2 5 2 2 2 36" xfId="21815"/>
    <cellStyle name="Normal 2 5 2 2 2 37" xfId="21816"/>
    <cellStyle name="Normal 2 5 2 2 2 38" xfId="21817"/>
    <cellStyle name="Normal 2 5 2 2 2 39" xfId="21818"/>
    <cellStyle name="Normal 2 5 2 2 2 4" xfId="4140"/>
    <cellStyle name="Normal 2 5 2 2 2 40" xfId="21819"/>
    <cellStyle name="Normal 2 5 2 2 2 41" xfId="21820"/>
    <cellStyle name="Normal 2 5 2 2 2 42" xfId="21821"/>
    <cellStyle name="Normal 2 5 2 2 2 43" xfId="21822"/>
    <cellStyle name="Normal 2 5 2 2 2 44" xfId="21823"/>
    <cellStyle name="Normal 2 5 2 2 2 45" xfId="21824"/>
    <cellStyle name="Normal 2 5 2 2 2 46" xfId="21825"/>
    <cellStyle name="Normal 2 5 2 2 2 47" xfId="21826"/>
    <cellStyle name="Normal 2 5 2 2 2 48" xfId="21827"/>
    <cellStyle name="Normal 2 5 2 2 2 49" xfId="21828"/>
    <cellStyle name="Normal 2 5 2 2 2 5" xfId="4141"/>
    <cellStyle name="Normal 2 5 2 2 2 50" xfId="21829"/>
    <cellStyle name="Normal 2 5 2 2 2 51" xfId="21830"/>
    <cellStyle name="Normal 2 5 2 2 2 52" xfId="21831"/>
    <cellStyle name="Normal 2 5 2 2 2 53" xfId="21832"/>
    <cellStyle name="Normal 2 5 2 2 2 54" xfId="21833"/>
    <cellStyle name="Normal 2 5 2 2 2 55" xfId="21834"/>
    <cellStyle name="Normal 2 5 2 2 2 56" xfId="21835"/>
    <cellStyle name="Normal 2 5 2 2 2 57" xfId="21836"/>
    <cellStyle name="Normal 2 5 2 2 2 58" xfId="21837"/>
    <cellStyle name="Normal 2 5 2 2 2 59" xfId="21838"/>
    <cellStyle name="Normal 2 5 2 2 2 6" xfId="4142"/>
    <cellStyle name="Normal 2 5 2 2 2 60" xfId="21839"/>
    <cellStyle name="Normal 2 5 2 2 2 61" xfId="21840"/>
    <cellStyle name="Normal 2 5 2 2 2 62" xfId="21841"/>
    <cellStyle name="Normal 2 5 2 2 2 63" xfId="21842"/>
    <cellStyle name="Normal 2 5 2 2 2 64" xfId="21843"/>
    <cellStyle name="Normal 2 5 2 2 2 65" xfId="21844"/>
    <cellStyle name="Normal 2 5 2 2 2 66" xfId="21845"/>
    <cellStyle name="Normal 2 5 2 2 2 67" xfId="21846"/>
    <cellStyle name="Normal 2 5 2 2 2 68" xfId="21847"/>
    <cellStyle name="Normal 2 5 2 2 2 69" xfId="21848"/>
    <cellStyle name="Normal 2 5 2 2 2 7" xfId="4143"/>
    <cellStyle name="Normal 2 5 2 2 2 70" xfId="21849"/>
    <cellStyle name="Normal 2 5 2 2 2 71" xfId="21850"/>
    <cellStyle name="Normal 2 5 2 2 2 72" xfId="21851"/>
    <cellStyle name="Normal 2 5 2 2 2 73" xfId="21852"/>
    <cellStyle name="Normal 2 5 2 2 2 74" xfId="21853"/>
    <cellStyle name="Normal 2 5 2 2 2 75" xfId="21854"/>
    <cellStyle name="Normal 2 5 2 2 2 76" xfId="21855"/>
    <cellStyle name="Normal 2 5 2 2 2 77" xfId="21856"/>
    <cellStyle name="Normal 2 5 2 2 2 78" xfId="21857"/>
    <cellStyle name="Normal 2 5 2 2 2 79" xfId="21858"/>
    <cellStyle name="Normal 2 5 2 2 2 8" xfId="4144"/>
    <cellStyle name="Normal 2 5 2 2 2 80" xfId="21859"/>
    <cellStyle name="Normal 2 5 2 2 2 81" xfId="21860"/>
    <cellStyle name="Normal 2 5 2 2 2 82" xfId="21861"/>
    <cellStyle name="Normal 2 5 2 2 2 9" xfId="4145"/>
    <cellStyle name="Normal 2 5 2 2 20" xfId="21862"/>
    <cellStyle name="Normal 2 5 2 2 21" xfId="21863"/>
    <cellStyle name="Normal 2 5 2 2 22" xfId="21864"/>
    <cellStyle name="Normal 2 5 2 2 23" xfId="21865"/>
    <cellStyle name="Normal 2 5 2 2 24" xfId="21866"/>
    <cellStyle name="Normal 2 5 2 2 25" xfId="21867"/>
    <cellStyle name="Normal 2 5 2 2 26" xfId="21868"/>
    <cellStyle name="Normal 2 5 2 2 27" xfId="21869"/>
    <cellStyle name="Normal 2 5 2 2 28" xfId="21870"/>
    <cellStyle name="Normal 2 5 2 2 29" xfId="21871"/>
    <cellStyle name="Normal 2 5 2 2 3" xfId="1102"/>
    <cellStyle name="Normal 2 5 2 2 3 10" xfId="4146"/>
    <cellStyle name="Normal 2 5 2 2 3 11" xfId="4147"/>
    <cellStyle name="Normal 2 5 2 2 3 12" xfId="4148"/>
    <cellStyle name="Normal 2 5 2 2 3 13" xfId="4149"/>
    <cellStyle name="Normal 2 5 2 2 3 14" xfId="21872"/>
    <cellStyle name="Normal 2 5 2 2 3 15" xfId="21873"/>
    <cellStyle name="Normal 2 5 2 2 3 16" xfId="21874"/>
    <cellStyle name="Normal 2 5 2 2 3 17" xfId="21875"/>
    <cellStyle name="Normal 2 5 2 2 3 18" xfId="21876"/>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7"/>
    <cellStyle name="Normal 2 5 2 2 31" xfId="21878"/>
    <cellStyle name="Normal 2 5 2 2 32" xfId="21879"/>
    <cellStyle name="Normal 2 5 2 2 33" xfId="21880"/>
    <cellStyle name="Normal 2 5 2 2 34" xfId="21881"/>
    <cellStyle name="Normal 2 5 2 2 35" xfId="21882"/>
    <cellStyle name="Normal 2 5 2 2 36" xfId="21883"/>
    <cellStyle name="Normal 2 5 2 2 37" xfId="21884"/>
    <cellStyle name="Normal 2 5 2 2 38" xfId="21885"/>
    <cellStyle name="Normal 2 5 2 2 39" xfId="21886"/>
    <cellStyle name="Normal 2 5 2 2 4" xfId="4158"/>
    <cellStyle name="Normal 2 5 2 2 4 10" xfId="21887"/>
    <cellStyle name="Normal 2 5 2 2 4 11" xfId="21888"/>
    <cellStyle name="Normal 2 5 2 2 4 12" xfId="21889"/>
    <cellStyle name="Normal 2 5 2 2 4 13" xfId="21890"/>
    <cellStyle name="Normal 2 5 2 2 4 14" xfId="21891"/>
    <cellStyle name="Normal 2 5 2 2 4 15" xfId="21892"/>
    <cellStyle name="Normal 2 5 2 2 4 16" xfId="21893"/>
    <cellStyle name="Normal 2 5 2 2 4 17" xfId="21894"/>
    <cellStyle name="Normal 2 5 2 2 4 2" xfId="21895"/>
    <cellStyle name="Normal 2 5 2 2 4 3" xfId="21896"/>
    <cellStyle name="Normal 2 5 2 2 4 4" xfId="21897"/>
    <cellStyle name="Normal 2 5 2 2 4 5" xfId="21898"/>
    <cellStyle name="Normal 2 5 2 2 4 6" xfId="21899"/>
    <cellStyle name="Normal 2 5 2 2 4 7" xfId="21900"/>
    <cellStyle name="Normal 2 5 2 2 4 8" xfId="21901"/>
    <cellStyle name="Normal 2 5 2 2 4 9" xfId="21902"/>
    <cellStyle name="Normal 2 5 2 2 40" xfId="21903"/>
    <cellStyle name="Normal 2 5 2 2 41" xfId="21904"/>
    <cellStyle name="Normal 2 5 2 2 42" xfId="21905"/>
    <cellStyle name="Normal 2 5 2 2 43" xfId="21906"/>
    <cellStyle name="Normal 2 5 2 2 44" xfId="21907"/>
    <cellStyle name="Normal 2 5 2 2 45" xfId="21908"/>
    <cellStyle name="Normal 2 5 2 2 46" xfId="21909"/>
    <cellStyle name="Normal 2 5 2 2 47" xfId="21910"/>
    <cellStyle name="Normal 2 5 2 2 48" xfId="21911"/>
    <cellStyle name="Normal 2 5 2 2 49" xfId="21912"/>
    <cellStyle name="Normal 2 5 2 2 5" xfId="4159"/>
    <cellStyle name="Normal 2 5 2 2 50" xfId="21913"/>
    <cellStyle name="Normal 2 5 2 2 51" xfId="21914"/>
    <cellStyle name="Normal 2 5 2 2 52" xfId="21915"/>
    <cellStyle name="Normal 2 5 2 2 53" xfId="21916"/>
    <cellStyle name="Normal 2 5 2 2 54" xfId="21917"/>
    <cellStyle name="Normal 2 5 2 2 55" xfId="21918"/>
    <cellStyle name="Normal 2 5 2 2 56" xfId="21919"/>
    <cellStyle name="Normal 2 5 2 2 57" xfId="21920"/>
    <cellStyle name="Normal 2 5 2 2 58" xfId="21921"/>
    <cellStyle name="Normal 2 5 2 2 59" xfId="21922"/>
    <cellStyle name="Normal 2 5 2 2 6" xfId="4160"/>
    <cellStyle name="Normal 2 5 2 2 60" xfId="21923"/>
    <cellStyle name="Normal 2 5 2 2 61" xfId="21924"/>
    <cellStyle name="Normal 2 5 2 2 62" xfId="21925"/>
    <cellStyle name="Normal 2 5 2 2 63" xfId="21926"/>
    <cellStyle name="Normal 2 5 2 2 64" xfId="21927"/>
    <cellStyle name="Normal 2 5 2 2 65" xfId="21928"/>
    <cellStyle name="Normal 2 5 2 2 66" xfId="21929"/>
    <cellStyle name="Normal 2 5 2 2 67" xfId="21930"/>
    <cellStyle name="Normal 2 5 2 2 68" xfId="21931"/>
    <cellStyle name="Normal 2 5 2 2 69" xfId="21932"/>
    <cellStyle name="Normal 2 5 2 2 7" xfId="4161"/>
    <cellStyle name="Normal 2 5 2 2 70" xfId="21933"/>
    <cellStyle name="Normal 2 5 2 2 71" xfId="21934"/>
    <cellStyle name="Normal 2 5 2 2 72" xfId="21935"/>
    <cellStyle name="Normal 2 5 2 2 73" xfId="21936"/>
    <cellStyle name="Normal 2 5 2 2 74" xfId="21937"/>
    <cellStyle name="Normal 2 5 2 2 75" xfId="21938"/>
    <cellStyle name="Normal 2 5 2 2 76" xfId="21939"/>
    <cellStyle name="Normal 2 5 2 2 77" xfId="21940"/>
    <cellStyle name="Normal 2 5 2 2 78" xfId="21941"/>
    <cellStyle name="Normal 2 5 2 2 79" xfId="21942"/>
    <cellStyle name="Normal 2 5 2 2 8" xfId="4162"/>
    <cellStyle name="Normal 2 5 2 2 80" xfId="21943"/>
    <cellStyle name="Normal 2 5 2 2 81" xfId="21944"/>
    <cellStyle name="Normal 2 5 2 2 82" xfId="21945"/>
    <cellStyle name="Normal 2 5 2 2 83" xfId="21946"/>
    <cellStyle name="Normal 2 5 2 2 84" xfId="21947"/>
    <cellStyle name="Normal 2 5 2 2 9" xfId="4163"/>
    <cellStyle name="Normal 2 5 2 2_4 28 1_Asst_Health_Crit_AllTO_RIIO_20110714pm" xfId="15579"/>
    <cellStyle name="Normal 2 5 2 20" xfId="21948"/>
    <cellStyle name="Normal 2 5 2 21" xfId="21949"/>
    <cellStyle name="Normal 2 5 2 22" xfId="21950"/>
    <cellStyle name="Normal 2 5 2 23" xfId="21951"/>
    <cellStyle name="Normal 2 5 2 24" xfId="21952"/>
    <cellStyle name="Normal 2 5 2 25" xfId="21953"/>
    <cellStyle name="Normal 2 5 2 26" xfId="21954"/>
    <cellStyle name="Normal 2 5 2 27" xfId="21955"/>
    <cellStyle name="Normal 2 5 2 28" xfId="21956"/>
    <cellStyle name="Normal 2 5 2 29" xfId="21957"/>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58"/>
    <cellStyle name="Normal 2 5 2 3 16" xfId="21959"/>
    <cellStyle name="Normal 2 5 2 3 17" xfId="21960"/>
    <cellStyle name="Normal 2 5 2 3 18" xfId="21961"/>
    <cellStyle name="Normal 2 5 2 3 19" xfId="21962"/>
    <cellStyle name="Normal 2 5 2 3 2" xfId="1104"/>
    <cellStyle name="Normal 2 5 2 3 2 10" xfId="4169"/>
    <cellStyle name="Normal 2 5 2 3 2 11" xfId="4170"/>
    <cellStyle name="Normal 2 5 2 3 2 12" xfId="4171"/>
    <cellStyle name="Normal 2 5 2 3 2 13" xfId="4172"/>
    <cellStyle name="Normal 2 5 2 3 2 14" xfId="21963"/>
    <cellStyle name="Normal 2 5 2 3 2 15" xfId="21964"/>
    <cellStyle name="Normal 2 5 2 3 2 16" xfId="21965"/>
    <cellStyle name="Normal 2 5 2 3 2 17" xfId="21966"/>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7"/>
    <cellStyle name="Normal 2 5 2 3 21" xfId="21968"/>
    <cellStyle name="Normal 2 5 2 3 22" xfId="21969"/>
    <cellStyle name="Normal 2 5 2 3 23" xfId="21970"/>
    <cellStyle name="Normal 2 5 2 3 24" xfId="21971"/>
    <cellStyle name="Normal 2 5 2 3 25" xfId="21972"/>
    <cellStyle name="Normal 2 5 2 3 26" xfId="21973"/>
    <cellStyle name="Normal 2 5 2 3 27" xfId="21974"/>
    <cellStyle name="Normal 2 5 2 3 28" xfId="21975"/>
    <cellStyle name="Normal 2 5 2 3 29" xfId="21976"/>
    <cellStyle name="Normal 2 5 2 3 3" xfId="4181"/>
    <cellStyle name="Normal 2 5 2 3 3 10" xfId="21977"/>
    <cellStyle name="Normal 2 5 2 3 3 11" xfId="21978"/>
    <cellStyle name="Normal 2 5 2 3 3 12" xfId="21979"/>
    <cellStyle name="Normal 2 5 2 3 3 13" xfId="21980"/>
    <cellStyle name="Normal 2 5 2 3 3 14" xfId="21981"/>
    <cellStyle name="Normal 2 5 2 3 3 15" xfId="21982"/>
    <cellStyle name="Normal 2 5 2 3 3 16" xfId="21983"/>
    <cellStyle name="Normal 2 5 2 3 3 17" xfId="21984"/>
    <cellStyle name="Normal 2 5 2 3 3 2" xfId="21985"/>
    <cellStyle name="Normal 2 5 2 3 3 3" xfId="21986"/>
    <cellStyle name="Normal 2 5 2 3 3 4" xfId="21987"/>
    <cellStyle name="Normal 2 5 2 3 3 5" xfId="21988"/>
    <cellStyle name="Normal 2 5 2 3 3 6" xfId="21989"/>
    <cellStyle name="Normal 2 5 2 3 3 7" xfId="21990"/>
    <cellStyle name="Normal 2 5 2 3 3 8" xfId="21991"/>
    <cellStyle name="Normal 2 5 2 3 3 9" xfId="21992"/>
    <cellStyle name="Normal 2 5 2 3 30" xfId="21993"/>
    <cellStyle name="Normal 2 5 2 3 31" xfId="21994"/>
    <cellStyle name="Normal 2 5 2 3 32" xfId="21995"/>
    <cellStyle name="Normal 2 5 2 3 33" xfId="21996"/>
    <cellStyle name="Normal 2 5 2 3 34" xfId="21997"/>
    <cellStyle name="Normal 2 5 2 3 35" xfId="21998"/>
    <cellStyle name="Normal 2 5 2 3 36" xfId="21999"/>
    <cellStyle name="Normal 2 5 2 3 37" xfId="22000"/>
    <cellStyle name="Normal 2 5 2 3 38" xfId="22001"/>
    <cellStyle name="Normal 2 5 2 3 39" xfId="22002"/>
    <cellStyle name="Normal 2 5 2 3 4" xfId="4182"/>
    <cellStyle name="Normal 2 5 2 3 40" xfId="22003"/>
    <cellStyle name="Normal 2 5 2 3 41" xfId="22004"/>
    <cellStyle name="Normal 2 5 2 3 42" xfId="22005"/>
    <cellStyle name="Normal 2 5 2 3 43" xfId="22006"/>
    <cellStyle name="Normal 2 5 2 3 44" xfId="22007"/>
    <cellStyle name="Normal 2 5 2 3 45" xfId="22008"/>
    <cellStyle name="Normal 2 5 2 3 46" xfId="22009"/>
    <cellStyle name="Normal 2 5 2 3 47" xfId="22010"/>
    <cellStyle name="Normal 2 5 2 3 48" xfId="22011"/>
    <cellStyle name="Normal 2 5 2 3 49" xfId="22012"/>
    <cellStyle name="Normal 2 5 2 3 5" xfId="4183"/>
    <cellStyle name="Normal 2 5 2 3 50" xfId="22013"/>
    <cellStyle name="Normal 2 5 2 3 51" xfId="22014"/>
    <cellStyle name="Normal 2 5 2 3 52" xfId="22015"/>
    <cellStyle name="Normal 2 5 2 3 53" xfId="22016"/>
    <cellStyle name="Normal 2 5 2 3 54" xfId="22017"/>
    <cellStyle name="Normal 2 5 2 3 55" xfId="22018"/>
    <cellStyle name="Normal 2 5 2 3 56" xfId="22019"/>
    <cellStyle name="Normal 2 5 2 3 57" xfId="22020"/>
    <cellStyle name="Normal 2 5 2 3 58" xfId="22021"/>
    <cellStyle name="Normal 2 5 2 3 59" xfId="22022"/>
    <cellStyle name="Normal 2 5 2 3 6" xfId="4184"/>
    <cellStyle name="Normal 2 5 2 3 60" xfId="22023"/>
    <cellStyle name="Normal 2 5 2 3 61" xfId="22024"/>
    <cellStyle name="Normal 2 5 2 3 62" xfId="22025"/>
    <cellStyle name="Normal 2 5 2 3 63" xfId="22026"/>
    <cellStyle name="Normal 2 5 2 3 64" xfId="22027"/>
    <cellStyle name="Normal 2 5 2 3 65" xfId="22028"/>
    <cellStyle name="Normal 2 5 2 3 66" xfId="22029"/>
    <cellStyle name="Normal 2 5 2 3 67" xfId="22030"/>
    <cellStyle name="Normal 2 5 2 3 68" xfId="22031"/>
    <cellStyle name="Normal 2 5 2 3 69" xfId="22032"/>
    <cellStyle name="Normal 2 5 2 3 7" xfId="4185"/>
    <cellStyle name="Normal 2 5 2 3 70" xfId="22033"/>
    <cellStyle name="Normal 2 5 2 3 71" xfId="22034"/>
    <cellStyle name="Normal 2 5 2 3 72" xfId="22035"/>
    <cellStyle name="Normal 2 5 2 3 73" xfId="22036"/>
    <cellStyle name="Normal 2 5 2 3 74" xfId="22037"/>
    <cellStyle name="Normal 2 5 2 3 75" xfId="22038"/>
    <cellStyle name="Normal 2 5 2 3 76" xfId="22039"/>
    <cellStyle name="Normal 2 5 2 3 77" xfId="22040"/>
    <cellStyle name="Normal 2 5 2 3 78" xfId="22041"/>
    <cellStyle name="Normal 2 5 2 3 79" xfId="22042"/>
    <cellStyle name="Normal 2 5 2 3 8" xfId="4186"/>
    <cellStyle name="Normal 2 5 2 3 80" xfId="22043"/>
    <cellStyle name="Normal 2 5 2 3 81" xfId="22044"/>
    <cellStyle name="Normal 2 5 2 3 82" xfId="22045"/>
    <cellStyle name="Normal 2 5 2 3 9" xfId="4187"/>
    <cellStyle name="Normal 2 5 2 30" xfId="22046"/>
    <cellStyle name="Normal 2 5 2 31" xfId="22047"/>
    <cellStyle name="Normal 2 5 2 32" xfId="22048"/>
    <cellStyle name="Normal 2 5 2 33" xfId="22049"/>
    <cellStyle name="Normal 2 5 2 34" xfId="22050"/>
    <cellStyle name="Normal 2 5 2 35" xfId="22051"/>
    <cellStyle name="Normal 2 5 2 36" xfId="22052"/>
    <cellStyle name="Normal 2 5 2 37" xfId="22053"/>
    <cellStyle name="Normal 2 5 2 38" xfId="22054"/>
    <cellStyle name="Normal 2 5 2 39" xfId="22055"/>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7"/>
    <cellStyle name="Normal 2 5 2 4 15 2 2" xfId="41949"/>
    <cellStyle name="Normal 2 5 2 4 15 2 3" xfId="41987"/>
    <cellStyle name="Normal 2 5 2 4 15 2 3 2" xfId="42022"/>
    <cellStyle name="Normal 2 5 2 4 15 2 4" xfId="42000"/>
    <cellStyle name="Normal 2 5 2 4 15 2 4 2" xfId="42019"/>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6"/>
    <cellStyle name="Normal 2 5 2 41" xfId="22057"/>
    <cellStyle name="Normal 2 5 2 42" xfId="22058"/>
    <cellStyle name="Normal 2 5 2 43" xfId="22059"/>
    <cellStyle name="Normal 2 5 2 44" xfId="22060"/>
    <cellStyle name="Normal 2 5 2 45" xfId="22061"/>
    <cellStyle name="Normal 2 5 2 46" xfId="22062"/>
    <cellStyle name="Normal 2 5 2 47" xfId="22063"/>
    <cellStyle name="Normal 2 5 2 48" xfId="22064"/>
    <cellStyle name="Normal 2 5 2 49" xfId="22065"/>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6"/>
    <cellStyle name="Normal 2 5 2 51" xfId="22067"/>
    <cellStyle name="Normal 2 5 2 52" xfId="22068"/>
    <cellStyle name="Normal 2 5 2 53" xfId="22069"/>
    <cellStyle name="Normal 2 5 2 54" xfId="22070"/>
    <cellStyle name="Normal 2 5 2 55" xfId="22071"/>
    <cellStyle name="Normal 2 5 2 56" xfId="22072"/>
    <cellStyle name="Normal 2 5 2 57" xfId="22073"/>
    <cellStyle name="Normal 2 5 2 58" xfId="22074"/>
    <cellStyle name="Normal 2 5 2 59" xfId="22075"/>
    <cellStyle name="Normal 2 5 2 6" xfId="4224"/>
    <cellStyle name="Normal 2 5 2 60" xfId="22076"/>
    <cellStyle name="Normal 2 5 2 61" xfId="22077"/>
    <cellStyle name="Normal 2 5 2 62" xfId="22078"/>
    <cellStyle name="Normal 2 5 2 63" xfId="22079"/>
    <cellStyle name="Normal 2 5 2 64" xfId="22080"/>
    <cellStyle name="Normal 2 5 2 65" xfId="22081"/>
    <cellStyle name="Normal 2 5 2 66" xfId="22082"/>
    <cellStyle name="Normal 2 5 2 67" xfId="22083"/>
    <cellStyle name="Normal 2 5 2 68" xfId="22084"/>
    <cellStyle name="Normal 2 5 2 69" xfId="22085"/>
    <cellStyle name="Normal 2 5 2 7" xfId="4225"/>
    <cellStyle name="Normal 2 5 2 7 10" xfId="22086"/>
    <cellStyle name="Normal 2 5 2 7 11" xfId="22087"/>
    <cellStyle name="Normal 2 5 2 7 12" xfId="22088"/>
    <cellStyle name="Normal 2 5 2 7 13" xfId="22089"/>
    <cellStyle name="Normal 2 5 2 7 14" xfId="22090"/>
    <cellStyle name="Normal 2 5 2 7 15" xfId="22091"/>
    <cellStyle name="Normal 2 5 2 7 16" xfId="22092"/>
    <cellStyle name="Normal 2 5 2 7 17" xfId="22093"/>
    <cellStyle name="Normal 2 5 2 7 2" xfId="22094"/>
    <cellStyle name="Normal 2 5 2 7 3" xfId="22095"/>
    <cellStyle name="Normal 2 5 2 7 4" xfId="22096"/>
    <cellStyle name="Normal 2 5 2 7 5" xfId="22097"/>
    <cellStyle name="Normal 2 5 2 7 6" xfId="22098"/>
    <cellStyle name="Normal 2 5 2 7 7" xfId="22099"/>
    <cellStyle name="Normal 2 5 2 7 8" xfId="22100"/>
    <cellStyle name="Normal 2 5 2 7 9" xfId="22101"/>
    <cellStyle name="Normal 2 5 2 70" xfId="22102"/>
    <cellStyle name="Normal 2 5 2 71" xfId="22103"/>
    <cellStyle name="Normal 2 5 2 72" xfId="22104"/>
    <cellStyle name="Normal 2 5 2 73" xfId="22105"/>
    <cellStyle name="Normal 2 5 2 74" xfId="22106"/>
    <cellStyle name="Normal 2 5 2 75" xfId="22107"/>
    <cellStyle name="Normal 2 5 2 76" xfId="22108"/>
    <cellStyle name="Normal 2 5 2 77" xfId="22109"/>
    <cellStyle name="Normal 2 5 2 78" xfId="22110"/>
    <cellStyle name="Normal 2 5 2 79" xfId="22111"/>
    <cellStyle name="Normal 2 5 2 8" xfId="4226"/>
    <cellStyle name="Normal 2 5 2 80" xfId="22112"/>
    <cellStyle name="Normal 2 5 2 81" xfId="22113"/>
    <cellStyle name="Normal 2 5 2 82" xfId="22114"/>
    <cellStyle name="Normal 2 5 2 83" xfId="22115"/>
    <cellStyle name="Normal 2 5 2 84" xfId="22116"/>
    <cellStyle name="Normal 2 5 2 85" xfId="22117"/>
    <cellStyle name="Normal 2 5 2 86" xfId="22118"/>
    <cellStyle name="Normal 2 5 2 87" xfId="22119"/>
    <cellStyle name="Normal 2 5 2 9" xfId="4227"/>
    <cellStyle name="Normal 2 5 2_4 28 1_Asst_Health_Crit_AllTO_RIIO_20110714pm" xfId="15580"/>
    <cellStyle name="Normal 2 5 20" xfId="4228"/>
    <cellStyle name="Normal 2 5 21" xfId="15703"/>
    <cellStyle name="Normal 2 5 22" xfId="22120"/>
    <cellStyle name="Normal 2 5 23" xfId="22121"/>
    <cellStyle name="Normal 2 5 24" xfId="22122"/>
    <cellStyle name="Normal 2 5 25" xfId="22123"/>
    <cellStyle name="Normal 2 5 26" xfId="22124"/>
    <cellStyle name="Normal 2 5 27" xfId="22125"/>
    <cellStyle name="Normal 2 5 28" xfId="22126"/>
    <cellStyle name="Normal 2 5 29" xfId="22127"/>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28"/>
    <cellStyle name="Normal 2 5 3 17" xfId="22129"/>
    <cellStyle name="Normal 2 5 3 18" xfId="22130"/>
    <cellStyle name="Normal 2 5 3 19" xfId="22131"/>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2"/>
    <cellStyle name="Normal 2 5 3 2 16" xfId="22133"/>
    <cellStyle name="Normal 2 5 3 2 17" xfId="22134"/>
    <cellStyle name="Normal 2 5 3 2 18" xfId="22135"/>
    <cellStyle name="Normal 2 5 3 2 19" xfId="22136"/>
    <cellStyle name="Normal 2 5 3 2 2" xfId="1109"/>
    <cellStyle name="Normal 2 5 3 2 2 10" xfId="4240"/>
    <cellStyle name="Normal 2 5 3 2 2 11" xfId="4241"/>
    <cellStyle name="Normal 2 5 3 2 2 12" xfId="4242"/>
    <cellStyle name="Normal 2 5 3 2 2 13" xfId="4243"/>
    <cellStyle name="Normal 2 5 3 2 2 14" xfId="22137"/>
    <cellStyle name="Normal 2 5 3 2 2 15" xfId="22138"/>
    <cellStyle name="Normal 2 5 3 2 2 16" xfId="22139"/>
    <cellStyle name="Normal 2 5 3 2 2 17" xfId="22140"/>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1"/>
    <cellStyle name="Normal 2 5 3 2 21" xfId="22142"/>
    <cellStyle name="Normal 2 5 3 2 22" xfId="22143"/>
    <cellStyle name="Normal 2 5 3 2 23" xfId="22144"/>
    <cellStyle name="Normal 2 5 3 2 24" xfId="22145"/>
    <cellStyle name="Normal 2 5 3 2 25" xfId="22146"/>
    <cellStyle name="Normal 2 5 3 2 26" xfId="22147"/>
    <cellStyle name="Normal 2 5 3 2 27" xfId="22148"/>
    <cellStyle name="Normal 2 5 3 2 28" xfId="22149"/>
    <cellStyle name="Normal 2 5 3 2 29" xfId="22150"/>
    <cellStyle name="Normal 2 5 3 2 3" xfId="4252"/>
    <cellStyle name="Normal 2 5 3 2 3 10" xfId="22151"/>
    <cellStyle name="Normal 2 5 3 2 3 11" xfId="22152"/>
    <cellStyle name="Normal 2 5 3 2 3 12" xfId="22153"/>
    <cellStyle name="Normal 2 5 3 2 3 13" xfId="22154"/>
    <cellStyle name="Normal 2 5 3 2 3 14" xfId="22155"/>
    <cellStyle name="Normal 2 5 3 2 3 15" xfId="22156"/>
    <cellStyle name="Normal 2 5 3 2 3 16" xfId="22157"/>
    <cellStyle name="Normal 2 5 3 2 3 17" xfId="22158"/>
    <cellStyle name="Normal 2 5 3 2 3 2" xfId="22159"/>
    <cellStyle name="Normal 2 5 3 2 3 3" xfId="22160"/>
    <cellStyle name="Normal 2 5 3 2 3 4" xfId="22161"/>
    <cellStyle name="Normal 2 5 3 2 3 5" xfId="22162"/>
    <cellStyle name="Normal 2 5 3 2 3 6" xfId="22163"/>
    <cellStyle name="Normal 2 5 3 2 3 7" xfId="22164"/>
    <cellStyle name="Normal 2 5 3 2 3 8" xfId="22165"/>
    <cellStyle name="Normal 2 5 3 2 3 9" xfId="22166"/>
    <cellStyle name="Normal 2 5 3 2 30" xfId="22167"/>
    <cellStyle name="Normal 2 5 3 2 31" xfId="22168"/>
    <cellStyle name="Normal 2 5 3 2 32" xfId="22169"/>
    <cellStyle name="Normal 2 5 3 2 33" xfId="22170"/>
    <cellStyle name="Normal 2 5 3 2 34" xfId="22171"/>
    <cellStyle name="Normal 2 5 3 2 35" xfId="22172"/>
    <cellStyle name="Normal 2 5 3 2 36" xfId="22173"/>
    <cellStyle name="Normal 2 5 3 2 37" xfId="22174"/>
    <cellStyle name="Normal 2 5 3 2 38" xfId="22175"/>
    <cellStyle name="Normal 2 5 3 2 39" xfId="22176"/>
    <cellStyle name="Normal 2 5 3 2 4" xfId="4253"/>
    <cellStyle name="Normal 2 5 3 2 40" xfId="22177"/>
    <cellStyle name="Normal 2 5 3 2 41" xfId="22178"/>
    <cellStyle name="Normal 2 5 3 2 42" xfId="22179"/>
    <cellStyle name="Normal 2 5 3 2 43" xfId="22180"/>
    <cellStyle name="Normal 2 5 3 2 44" xfId="22181"/>
    <cellStyle name="Normal 2 5 3 2 45" xfId="22182"/>
    <cellStyle name="Normal 2 5 3 2 46" xfId="22183"/>
    <cellStyle name="Normal 2 5 3 2 47" xfId="22184"/>
    <cellStyle name="Normal 2 5 3 2 48" xfId="22185"/>
    <cellStyle name="Normal 2 5 3 2 49" xfId="22186"/>
    <cellStyle name="Normal 2 5 3 2 5" xfId="4254"/>
    <cellStyle name="Normal 2 5 3 2 50" xfId="22187"/>
    <cellStyle name="Normal 2 5 3 2 51" xfId="22188"/>
    <cellStyle name="Normal 2 5 3 2 52" xfId="22189"/>
    <cellStyle name="Normal 2 5 3 2 53" xfId="22190"/>
    <cellStyle name="Normal 2 5 3 2 54" xfId="22191"/>
    <cellStyle name="Normal 2 5 3 2 55" xfId="22192"/>
    <cellStyle name="Normal 2 5 3 2 56" xfId="22193"/>
    <cellStyle name="Normal 2 5 3 2 57" xfId="22194"/>
    <cellStyle name="Normal 2 5 3 2 58" xfId="22195"/>
    <cellStyle name="Normal 2 5 3 2 59" xfId="22196"/>
    <cellStyle name="Normal 2 5 3 2 6" xfId="4255"/>
    <cellStyle name="Normal 2 5 3 2 60" xfId="22197"/>
    <cellStyle name="Normal 2 5 3 2 61" xfId="22198"/>
    <cellStyle name="Normal 2 5 3 2 62" xfId="22199"/>
    <cellStyle name="Normal 2 5 3 2 63" xfId="22200"/>
    <cellStyle name="Normal 2 5 3 2 64" xfId="22201"/>
    <cellStyle name="Normal 2 5 3 2 65" xfId="22202"/>
    <cellStyle name="Normal 2 5 3 2 66" xfId="22203"/>
    <cellStyle name="Normal 2 5 3 2 67" xfId="22204"/>
    <cellStyle name="Normal 2 5 3 2 68" xfId="22205"/>
    <cellStyle name="Normal 2 5 3 2 69" xfId="22206"/>
    <cellStyle name="Normal 2 5 3 2 7" xfId="4256"/>
    <cellStyle name="Normal 2 5 3 2 70" xfId="22207"/>
    <cellStyle name="Normal 2 5 3 2 71" xfId="22208"/>
    <cellStyle name="Normal 2 5 3 2 72" xfId="22209"/>
    <cellStyle name="Normal 2 5 3 2 73" xfId="22210"/>
    <cellStyle name="Normal 2 5 3 2 74" xfId="22211"/>
    <cellStyle name="Normal 2 5 3 2 75" xfId="22212"/>
    <cellStyle name="Normal 2 5 3 2 76" xfId="22213"/>
    <cellStyle name="Normal 2 5 3 2 77" xfId="22214"/>
    <cellStyle name="Normal 2 5 3 2 78" xfId="22215"/>
    <cellStyle name="Normal 2 5 3 2 79" xfId="22216"/>
    <cellStyle name="Normal 2 5 3 2 8" xfId="4257"/>
    <cellStyle name="Normal 2 5 3 2 80" xfId="22217"/>
    <cellStyle name="Normal 2 5 3 2 81" xfId="22218"/>
    <cellStyle name="Normal 2 5 3 2 82" xfId="22219"/>
    <cellStyle name="Normal 2 5 3 2 9" xfId="4258"/>
    <cellStyle name="Normal 2 5 3 20" xfId="22220"/>
    <cellStyle name="Normal 2 5 3 21" xfId="22221"/>
    <cellStyle name="Normal 2 5 3 22" xfId="22222"/>
    <cellStyle name="Normal 2 5 3 23" xfId="22223"/>
    <cellStyle name="Normal 2 5 3 24" xfId="22224"/>
    <cellStyle name="Normal 2 5 3 25" xfId="22225"/>
    <cellStyle name="Normal 2 5 3 26" xfId="22226"/>
    <cellStyle name="Normal 2 5 3 27" xfId="22227"/>
    <cellStyle name="Normal 2 5 3 28" xfId="22228"/>
    <cellStyle name="Normal 2 5 3 29" xfId="22229"/>
    <cellStyle name="Normal 2 5 3 3" xfId="1110"/>
    <cellStyle name="Normal 2 5 3 3 10" xfId="4259"/>
    <cellStyle name="Normal 2 5 3 3 11" xfId="4260"/>
    <cellStyle name="Normal 2 5 3 3 12" xfId="4261"/>
    <cellStyle name="Normal 2 5 3 3 13" xfId="4262"/>
    <cellStyle name="Normal 2 5 3 3 14" xfId="22230"/>
    <cellStyle name="Normal 2 5 3 3 15" xfId="22231"/>
    <cellStyle name="Normal 2 5 3 3 16" xfId="22232"/>
    <cellStyle name="Normal 2 5 3 3 17" xfId="22233"/>
    <cellStyle name="Normal 2 5 3 3 18" xfId="22234"/>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5"/>
    <cellStyle name="Normal 2 5 3 31" xfId="22236"/>
    <cellStyle name="Normal 2 5 3 32" xfId="22237"/>
    <cellStyle name="Normal 2 5 3 33" xfId="22238"/>
    <cellStyle name="Normal 2 5 3 34" xfId="22239"/>
    <cellStyle name="Normal 2 5 3 35" xfId="22240"/>
    <cellStyle name="Normal 2 5 3 36" xfId="22241"/>
    <cellStyle name="Normal 2 5 3 37" xfId="22242"/>
    <cellStyle name="Normal 2 5 3 38" xfId="22243"/>
    <cellStyle name="Normal 2 5 3 39" xfId="22244"/>
    <cellStyle name="Normal 2 5 3 4" xfId="4271"/>
    <cellStyle name="Normal 2 5 3 4 10" xfId="22245"/>
    <cellStyle name="Normal 2 5 3 4 11" xfId="22246"/>
    <cellStyle name="Normal 2 5 3 4 12" xfId="22247"/>
    <cellStyle name="Normal 2 5 3 4 13" xfId="22248"/>
    <cellStyle name="Normal 2 5 3 4 14" xfId="22249"/>
    <cellStyle name="Normal 2 5 3 4 15" xfId="22250"/>
    <cellStyle name="Normal 2 5 3 4 16" xfId="22251"/>
    <cellStyle name="Normal 2 5 3 4 17" xfId="22252"/>
    <cellStyle name="Normal 2 5 3 4 2" xfId="22253"/>
    <cellStyle name="Normal 2 5 3 4 3" xfId="22254"/>
    <cellStyle name="Normal 2 5 3 4 4" xfId="22255"/>
    <cellStyle name="Normal 2 5 3 4 5" xfId="22256"/>
    <cellStyle name="Normal 2 5 3 4 6" xfId="22257"/>
    <cellStyle name="Normal 2 5 3 4 7" xfId="22258"/>
    <cellStyle name="Normal 2 5 3 4 8" xfId="22259"/>
    <cellStyle name="Normal 2 5 3 4 9" xfId="22260"/>
    <cellStyle name="Normal 2 5 3 40" xfId="22261"/>
    <cellStyle name="Normal 2 5 3 41" xfId="22262"/>
    <cellStyle name="Normal 2 5 3 42" xfId="22263"/>
    <cellStyle name="Normal 2 5 3 43" xfId="22264"/>
    <cellStyle name="Normal 2 5 3 44" xfId="22265"/>
    <cellStyle name="Normal 2 5 3 45" xfId="22266"/>
    <cellStyle name="Normal 2 5 3 46" xfId="22267"/>
    <cellStyle name="Normal 2 5 3 47" xfId="22268"/>
    <cellStyle name="Normal 2 5 3 48" xfId="22269"/>
    <cellStyle name="Normal 2 5 3 49" xfId="22270"/>
    <cellStyle name="Normal 2 5 3 5" xfId="4272"/>
    <cellStyle name="Normal 2 5 3 50" xfId="22271"/>
    <cellStyle name="Normal 2 5 3 51" xfId="22272"/>
    <cellStyle name="Normal 2 5 3 52" xfId="22273"/>
    <cellStyle name="Normal 2 5 3 53" xfId="22274"/>
    <cellStyle name="Normal 2 5 3 54" xfId="22275"/>
    <cellStyle name="Normal 2 5 3 55" xfId="22276"/>
    <cellStyle name="Normal 2 5 3 56" xfId="22277"/>
    <cellStyle name="Normal 2 5 3 57" xfId="22278"/>
    <cellStyle name="Normal 2 5 3 58" xfId="22279"/>
    <cellStyle name="Normal 2 5 3 59" xfId="22280"/>
    <cellStyle name="Normal 2 5 3 6" xfId="4273"/>
    <cellStyle name="Normal 2 5 3 60" xfId="22281"/>
    <cellStyle name="Normal 2 5 3 61" xfId="22282"/>
    <cellStyle name="Normal 2 5 3 62" xfId="22283"/>
    <cellStyle name="Normal 2 5 3 63" xfId="22284"/>
    <cellStyle name="Normal 2 5 3 64" xfId="22285"/>
    <cellStyle name="Normal 2 5 3 65" xfId="22286"/>
    <cellStyle name="Normal 2 5 3 66" xfId="22287"/>
    <cellStyle name="Normal 2 5 3 67" xfId="22288"/>
    <cellStyle name="Normal 2 5 3 68" xfId="22289"/>
    <cellStyle name="Normal 2 5 3 69" xfId="22290"/>
    <cellStyle name="Normal 2 5 3 7" xfId="4274"/>
    <cellStyle name="Normal 2 5 3 70" xfId="22291"/>
    <cellStyle name="Normal 2 5 3 71" xfId="22292"/>
    <cellStyle name="Normal 2 5 3 72" xfId="22293"/>
    <cellStyle name="Normal 2 5 3 73" xfId="22294"/>
    <cellStyle name="Normal 2 5 3 74" xfId="22295"/>
    <cellStyle name="Normal 2 5 3 75" xfId="22296"/>
    <cellStyle name="Normal 2 5 3 76" xfId="22297"/>
    <cellStyle name="Normal 2 5 3 77" xfId="22298"/>
    <cellStyle name="Normal 2 5 3 78" xfId="22299"/>
    <cellStyle name="Normal 2 5 3 79" xfId="22300"/>
    <cellStyle name="Normal 2 5 3 8" xfId="4275"/>
    <cellStyle name="Normal 2 5 3 80" xfId="22301"/>
    <cellStyle name="Normal 2 5 3 81" xfId="22302"/>
    <cellStyle name="Normal 2 5 3 82" xfId="22303"/>
    <cellStyle name="Normal 2 5 3 83" xfId="22304"/>
    <cellStyle name="Normal 2 5 3 84" xfId="22305"/>
    <cellStyle name="Normal 2 5 3 9" xfId="4276"/>
    <cellStyle name="Normal 2 5 3_4 28 1_Asst_Health_Crit_AllTO_RIIO_20110714pm" xfId="15581"/>
    <cellStyle name="Normal 2 5 30" xfId="22306"/>
    <cellStyle name="Normal 2 5 31" xfId="22307"/>
    <cellStyle name="Normal 2 5 32" xfId="22308"/>
    <cellStyle name="Normal 2 5 33" xfId="22309"/>
    <cellStyle name="Normal 2 5 34" xfId="22310"/>
    <cellStyle name="Normal 2 5 35" xfId="22311"/>
    <cellStyle name="Normal 2 5 36" xfId="22312"/>
    <cellStyle name="Normal 2 5 37" xfId="22313"/>
    <cellStyle name="Normal 2 5 38" xfId="22314"/>
    <cellStyle name="Normal 2 5 39" xfId="22315"/>
    <cellStyle name="Normal 2 5 4" xfId="1111"/>
    <cellStyle name="Normal 2 5 4 10" xfId="4277"/>
    <cellStyle name="Normal 2 5 4 11" xfId="4278"/>
    <cellStyle name="Normal 2 5 4 12" xfId="4279"/>
    <cellStyle name="Normal 2 5 4 13" xfId="4280"/>
    <cellStyle name="Normal 2 5 4 14" xfId="4281"/>
    <cellStyle name="Normal 2 5 4 15" xfId="22316"/>
    <cellStyle name="Normal 2 5 4 16" xfId="22317"/>
    <cellStyle name="Normal 2 5 4 17" xfId="22318"/>
    <cellStyle name="Normal 2 5 4 18" xfId="22319"/>
    <cellStyle name="Normal 2 5 4 19" xfId="22320"/>
    <cellStyle name="Normal 2 5 4 2" xfId="1112"/>
    <cellStyle name="Normal 2 5 4 2 10" xfId="4282"/>
    <cellStyle name="Normal 2 5 4 2 11" xfId="4283"/>
    <cellStyle name="Normal 2 5 4 2 12" xfId="4284"/>
    <cellStyle name="Normal 2 5 4 2 13" xfId="4285"/>
    <cellStyle name="Normal 2 5 4 2 14" xfId="22321"/>
    <cellStyle name="Normal 2 5 4 2 15" xfId="22322"/>
    <cellStyle name="Normal 2 5 4 2 16" xfId="22323"/>
    <cellStyle name="Normal 2 5 4 2 17" xfId="22324"/>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5"/>
    <cellStyle name="Normal 2 5 4 21" xfId="22326"/>
    <cellStyle name="Normal 2 5 4 22" xfId="22327"/>
    <cellStyle name="Normal 2 5 4 23" xfId="22328"/>
    <cellStyle name="Normal 2 5 4 24" xfId="22329"/>
    <cellStyle name="Normal 2 5 4 25" xfId="22330"/>
    <cellStyle name="Normal 2 5 4 26" xfId="22331"/>
    <cellStyle name="Normal 2 5 4 27" xfId="22332"/>
    <cellStyle name="Normal 2 5 4 28" xfId="22333"/>
    <cellStyle name="Normal 2 5 4 29" xfId="22334"/>
    <cellStyle name="Normal 2 5 4 3" xfId="4294"/>
    <cellStyle name="Normal 2 5 4 3 10" xfId="22335"/>
    <cellStyle name="Normal 2 5 4 3 11" xfId="22336"/>
    <cellStyle name="Normal 2 5 4 3 12" xfId="22337"/>
    <cellStyle name="Normal 2 5 4 3 13" xfId="22338"/>
    <cellStyle name="Normal 2 5 4 3 14" xfId="22339"/>
    <cellStyle name="Normal 2 5 4 3 15" xfId="22340"/>
    <cellStyle name="Normal 2 5 4 3 16" xfId="22341"/>
    <cellStyle name="Normal 2 5 4 3 17" xfId="22342"/>
    <cellStyle name="Normal 2 5 4 3 2" xfId="22343"/>
    <cellStyle name="Normal 2 5 4 3 3" xfId="22344"/>
    <cellStyle name="Normal 2 5 4 3 4" xfId="22345"/>
    <cellStyle name="Normal 2 5 4 3 5" xfId="22346"/>
    <cellStyle name="Normal 2 5 4 3 6" xfId="22347"/>
    <cellStyle name="Normal 2 5 4 3 7" xfId="22348"/>
    <cellStyle name="Normal 2 5 4 3 8" xfId="22349"/>
    <cellStyle name="Normal 2 5 4 3 9" xfId="22350"/>
    <cellStyle name="Normal 2 5 4 30" xfId="22351"/>
    <cellStyle name="Normal 2 5 4 31" xfId="22352"/>
    <cellStyle name="Normal 2 5 4 32" xfId="22353"/>
    <cellStyle name="Normal 2 5 4 33" xfId="22354"/>
    <cellStyle name="Normal 2 5 4 34" xfId="22355"/>
    <cellStyle name="Normal 2 5 4 35" xfId="22356"/>
    <cellStyle name="Normal 2 5 4 36" xfId="22357"/>
    <cellStyle name="Normal 2 5 4 37" xfId="22358"/>
    <cellStyle name="Normal 2 5 4 38" xfId="22359"/>
    <cellStyle name="Normal 2 5 4 39" xfId="22360"/>
    <cellStyle name="Normal 2 5 4 4" xfId="4295"/>
    <cellStyle name="Normal 2 5 4 40" xfId="22361"/>
    <cellStyle name="Normal 2 5 4 41" xfId="22362"/>
    <cellStyle name="Normal 2 5 4 42" xfId="22363"/>
    <cellStyle name="Normal 2 5 4 43" xfId="22364"/>
    <cellStyle name="Normal 2 5 4 44" xfId="22365"/>
    <cellStyle name="Normal 2 5 4 45" xfId="22366"/>
    <cellStyle name="Normal 2 5 4 46" xfId="22367"/>
    <cellStyle name="Normal 2 5 4 47" xfId="22368"/>
    <cellStyle name="Normal 2 5 4 48" xfId="22369"/>
    <cellStyle name="Normal 2 5 4 49" xfId="22370"/>
    <cellStyle name="Normal 2 5 4 5" xfId="4296"/>
    <cellStyle name="Normal 2 5 4 50" xfId="22371"/>
    <cellStyle name="Normal 2 5 4 51" xfId="22372"/>
    <cellStyle name="Normal 2 5 4 52" xfId="22373"/>
    <cellStyle name="Normal 2 5 4 53" xfId="22374"/>
    <cellStyle name="Normal 2 5 4 54" xfId="22375"/>
    <cellStyle name="Normal 2 5 4 55" xfId="22376"/>
    <cellStyle name="Normal 2 5 4 56" xfId="22377"/>
    <cellStyle name="Normal 2 5 4 57" xfId="22378"/>
    <cellStyle name="Normal 2 5 4 58" xfId="22379"/>
    <cellStyle name="Normal 2 5 4 59" xfId="22380"/>
    <cellStyle name="Normal 2 5 4 6" xfId="4297"/>
    <cellStyle name="Normal 2 5 4 60" xfId="22381"/>
    <cellStyle name="Normal 2 5 4 61" xfId="22382"/>
    <cellStyle name="Normal 2 5 4 62" xfId="22383"/>
    <cellStyle name="Normal 2 5 4 63" xfId="22384"/>
    <cellStyle name="Normal 2 5 4 64" xfId="22385"/>
    <cellStyle name="Normal 2 5 4 65" xfId="22386"/>
    <cellStyle name="Normal 2 5 4 66" xfId="22387"/>
    <cellStyle name="Normal 2 5 4 67" xfId="22388"/>
    <cellStyle name="Normal 2 5 4 68" xfId="22389"/>
    <cellStyle name="Normal 2 5 4 69" xfId="22390"/>
    <cellStyle name="Normal 2 5 4 7" xfId="4298"/>
    <cellStyle name="Normal 2 5 4 70" xfId="22391"/>
    <cellStyle name="Normal 2 5 4 71" xfId="22392"/>
    <cellStyle name="Normal 2 5 4 72" xfId="22393"/>
    <cellStyle name="Normal 2 5 4 73" xfId="22394"/>
    <cellStyle name="Normal 2 5 4 74" xfId="22395"/>
    <cellStyle name="Normal 2 5 4 75" xfId="22396"/>
    <cellStyle name="Normal 2 5 4 76" xfId="22397"/>
    <cellStyle name="Normal 2 5 4 77" xfId="22398"/>
    <cellStyle name="Normal 2 5 4 78" xfId="22399"/>
    <cellStyle name="Normal 2 5 4 79" xfId="22400"/>
    <cellStyle name="Normal 2 5 4 8" xfId="4299"/>
    <cellStyle name="Normal 2 5 4 80" xfId="22401"/>
    <cellStyle name="Normal 2 5 4 81" xfId="22402"/>
    <cellStyle name="Normal 2 5 4 82" xfId="22403"/>
    <cellStyle name="Normal 2 5 4 9" xfId="4300"/>
    <cellStyle name="Normal 2 5 40" xfId="22404"/>
    <cellStyle name="Normal 2 5 41" xfId="22405"/>
    <cellStyle name="Normal 2 5 42" xfId="22406"/>
    <cellStyle name="Normal 2 5 43" xfId="22407"/>
    <cellStyle name="Normal 2 5 44" xfId="22408"/>
    <cellStyle name="Normal 2 5 45" xfId="22409"/>
    <cellStyle name="Normal 2 5 46" xfId="22410"/>
    <cellStyle name="Normal 2 5 47" xfId="22411"/>
    <cellStyle name="Normal 2 5 48" xfId="22412"/>
    <cellStyle name="Normal 2 5 49" xfId="22413"/>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4"/>
    <cellStyle name="Normal 2 5 51" xfId="22415"/>
    <cellStyle name="Normal 2 5 52" xfId="22416"/>
    <cellStyle name="Normal 2 5 53" xfId="22417"/>
    <cellStyle name="Normal 2 5 54" xfId="22418"/>
    <cellStyle name="Normal 2 5 55" xfId="22419"/>
    <cellStyle name="Normal 2 5 56" xfId="22420"/>
    <cellStyle name="Normal 2 5 57" xfId="22421"/>
    <cellStyle name="Normal 2 5 58" xfId="22422"/>
    <cellStyle name="Normal 2 5 59" xfId="22423"/>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4"/>
    <cellStyle name="Normal 2 5 61" xfId="22425"/>
    <cellStyle name="Normal 2 5 62" xfId="22426"/>
    <cellStyle name="Normal 2 5 63" xfId="22427"/>
    <cellStyle name="Normal 2 5 64" xfId="22428"/>
    <cellStyle name="Normal 2 5 65" xfId="22429"/>
    <cellStyle name="Normal 2 5 66" xfId="22430"/>
    <cellStyle name="Normal 2 5 67" xfId="22431"/>
    <cellStyle name="Normal 2 5 68" xfId="22432"/>
    <cellStyle name="Normal 2 5 69" xfId="22433"/>
    <cellStyle name="Normal 2 5 7" xfId="1117"/>
    <cellStyle name="Normal 2 5 7 10" xfId="4349"/>
    <cellStyle name="Normal 2 5 7 11" xfId="4350"/>
    <cellStyle name="Normal 2 5 7 12" xfId="4351"/>
    <cellStyle name="Normal 2 5 7 13" xfId="4352"/>
    <cellStyle name="Normal 2 5 7 14" xfId="22434"/>
    <cellStyle name="Normal 2 5 7 15" xfId="22435"/>
    <cellStyle name="Normal 2 5 7 16" xfId="22436"/>
    <cellStyle name="Normal 2 5 7 17" xfId="22437"/>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38"/>
    <cellStyle name="Normal 2 5 71" xfId="22439"/>
    <cellStyle name="Normal 2 5 72" xfId="22440"/>
    <cellStyle name="Normal 2 5 73" xfId="22441"/>
    <cellStyle name="Normal 2 5 74" xfId="22442"/>
    <cellStyle name="Normal 2 5 75" xfId="22443"/>
    <cellStyle name="Normal 2 5 76" xfId="22444"/>
    <cellStyle name="Normal 2 5 77" xfId="22445"/>
    <cellStyle name="Normal 2 5 78" xfId="22446"/>
    <cellStyle name="Normal 2 5 79" xfId="22447"/>
    <cellStyle name="Normal 2 5 8" xfId="329"/>
    <cellStyle name="Normal 2 5 8 2" xfId="15725"/>
    <cellStyle name="Normal 2 5 8 2 2" xfId="41861"/>
    <cellStyle name="Normal 2 5 8 2 2 2" xfId="41940"/>
    <cellStyle name="Normal 2 5 8 2 2 3" xfId="41998"/>
    <cellStyle name="Normal 2 5 8 2 2 3 2" xfId="42032"/>
    <cellStyle name="Normal 2 5 8 3" xfId="41938"/>
    <cellStyle name="Normal 2 5 80" xfId="22448"/>
    <cellStyle name="Normal 2 5 81" xfId="22449"/>
    <cellStyle name="Normal 2 5 82" xfId="22450"/>
    <cellStyle name="Normal 2 5 83" xfId="22451"/>
    <cellStyle name="Normal 2 5 84" xfId="22452"/>
    <cellStyle name="Normal 2 5 85" xfId="22453"/>
    <cellStyle name="Normal 2 5 86" xfId="22454"/>
    <cellStyle name="Normal 2 5 87" xfId="22455"/>
    <cellStyle name="Normal 2 5 88" xfId="41910"/>
    <cellStyle name="Normal 2 5 9" xfId="4361"/>
    <cellStyle name="Normal 2 5 9 2" xfId="15723"/>
    <cellStyle name="Normal 2 5 9 2 2" xfId="17266"/>
    <cellStyle name="Normal 2 5 9 2 2 2" xfId="41941"/>
    <cellStyle name="Normal 2 5 9 2 2 3" xfId="41996"/>
    <cellStyle name="Normal 2 5 9 2 2 3 2" xfId="42030"/>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6"/>
    <cellStyle name="Normal 2 54 11" xfId="22457"/>
    <cellStyle name="Normal 2 54 12" xfId="22458"/>
    <cellStyle name="Normal 2 54 13" xfId="22459"/>
    <cellStyle name="Normal 2 54 14" xfId="22460"/>
    <cellStyle name="Normal 2 54 15" xfId="22461"/>
    <cellStyle name="Normal 2 54 16" xfId="22462"/>
    <cellStyle name="Normal 2 54 17" xfId="22463"/>
    <cellStyle name="Normal 2 54 2" xfId="22464"/>
    <cellStyle name="Normal 2 54 3" xfId="22465"/>
    <cellStyle name="Normal 2 54 4" xfId="22466"/>
    <cellStyle name="Normal 2 54 5" xfId="22467"/>
    <cellStyle name="Normal 2 54 6" xfId="22468"/>
    <cellStyle name="Normal 2 54 7" xfId="22469"/>
    <cellStyle name="Normal 2 54 8" xfId="22470"/>
    <cellStyle name="Normal 2 54 9" xfId="22471"/>
    <cellStyle name="Normal 2 55" xfId="4364"/>
    <cellStyle name="Normal 2 55 10" xfId="22472"/>
    <cellStyle name="Normal 2 55 11" xfId="22473"/>
    <cellStyle name="Normal 2 55 12" xfId="22474"/>
    <cellStyle name="Normal 2 55 13" xfId="22475"/>
    <cellStyle name="Normal 2 55 14" xfId="22476"/>
    <cellStyle name="Normal 2 55 15" xfId="22477"/>
    <cellStyle name="Normal 2 55 16" xfId="22478"/>
    <cellStyle name="Normal 2 55 17" xfId="22479"/>
    <cellStyle name="Normal 2 55 2" xfId="22480"/>
    <cellStyle name="Normal 2 55 3" xfId="22481"/>
    <cellStyle name="Normal 2 55 4" xfId="22482"/>
    <cellStyle name="Normal 2 55 5" xfId="22483"/>
    <cellStyle name="Normal 2 55 6" xfId="22484"/>
    <cellStyle name="Normal 2 55 7" xfId="22485"/>
    <cellStyle name="Normal 2 55 8" xfId="22486"/>
    <cellStyle name="Normal 2 55 9" xfId="22487"/>
    <cellStyle name="Normal 2 56" xfId="4365"/>
    <cellStyle name="Normal 2 57" xfId="4366"/>
    <cellStyle name="Normal 2 58" xfId="4367"/>
    <cellStyle name="Normal 2 59" xfId="4368"/>
    <cellStyle name="Normal 2 6" xfId="61"/>
    <cellStyle name="Normal 2 6 10" xfId="22488"/>
    <cellStyle name="Normal 2 6 11" xfId="22489"/>
    <cellStyle name="Normal 2 6 12" xfId="22490"/>
    <cellStyle name="Normal 2 6 13" xfId="22491"/>
    <cellStyle name="Normal 2 6 14" xfId="22492"/>
    <cellStyle name="Normal 2 6 15" xfId="22493"/>
    <cellStyle name="Normal 2 6 16" xfId="22494"/>
    <cellStyle name="Normal 2 6 17" xfId="22495"/>
    <cellStyle name="Normal 2 6 18" xfId="22496"/>
    <cellStyle name="Normal 2 6 19" xfId="22497"/>
    <cellStyle name="Normal 2 6 2" xfId="236"/>
    <cellStyle name="Normal 2 6 20" xfId="22498"/>
    <cellStyle name="Normal 2 6 21" xfId="22499"/>
    <cellStyle name="Normal 2 6 22" xfId="22500"/>
    <cellStyle name="Normal 2 6 23" xfId="22501"/>
    <cellStyle name="Normal 2 6 24" xfId="22502"/>
    <cellStyle name="Normal 2 6 25" xfId="22503"/>
    <cellStyle name="Normal 2 6 26" xfId="22504"/>
    <cellStyle name="Normal 2 6 27" xfId="22505"/>
    <cellStyle name="Normal 2 6 28" xfId="22506"/>
    <cellStyle name="Normal 2 6 29" xfId="22507"/>
    <cellStyle name="Normal 2 6 3" xfId="22508"/>
    <cellStyle name="Normal 2 6 3 10" xfId="22509"/>
    <cellStyle name="Normal 2 6 3 11" xfId="22510"/>
    <cellStyle name="Normal 2 6 3 12" xfId="22511"/>
    <cellStyle name="Normal 2 6 3 13" xfId="22512"/>
    <cellStyle name="Normal 2 6 3 14" xfId="22513"/>
    <cellStyle name="Normal 2 6 3 15" xfId="22514"/>
    <cellStyle name="Normal 2 6 3 16" xfId="22515"/>
    <cellStyle name="Normal 2 6 3 17" xfId="22516"/>
    <cellStyle name="Normal 2 6 3 2" xfId="22517"/>
    <cellStyle name="Normal 2 6 3 3" xfId="22518"/>
    <cellStyle name="Normal 2 6 3 4" xfId="22519"/>
    <cellStyle name="Normal 2 6 3 5" xfId="22520"/>
    <cellStyle name="Normal 2 6 3 6" xfId="22521"/>
    <cellStyle name="Normal 2 6 3 7" xfId="22522"/>
    <cellStyle name="Normal 2 6 3 8" xfId="22523"/>
    <cellStyle name="Normal 2 6 3 9" xfId="22524"/>
    <cellStyle name="Normal 2 6 30" xfId="22525"/>
    <cellStyle name="Normal 2 6 31" xfId="22526"/>
    <cellStyle name="Normal 2 6 32" xfId="22527"/>
    <cellStyle name="Normal 2 6 33" xfId="22528"/>
    <cellStyle name="Normal 2 6 34" xfId="22529"/>
    <cellStyle name="Normal 2 6 35" xfId="22530"/>
    <cellStyle name="Normal 2 6 36" xfId="22531"/>
    <cellStyle name="Normal 2 6 37" xfId="22532"/>
    <cellStyle name="Normal 2 6 38" xfId="22533"/>
    <cellStyle name="Normal 2 6 39" xfId="22534"/>
    <cellStyle name="Normal 2 6 4" xfId="22535"/>
    <cellStyle name="Normal 2 6 4 10" xfId="22536"/>
    <cellStyle name="Normal 2 6 4 11" xfId="22537"/>
    <cellStyle name="Normal 2 6 4 12" xfId="22538"/>
    <cellStyle name="Normal 2 6 4 13" xfId="22539"/>
    <cellStyle name="Normal 2 6 4 14" xfId="22540"/>
    <cellStyle name="Normal 2 6 4 15" xfId="22541"/>
    <cellStyle name="Normal 2 6 4 16" xfId="22542"/>
    <cellStyle name="Normal 2 6 4 17" xfId="22543"/>
    <cellStyle name="Normal 2 6 4 2" xfId="22544"/>
    <cellStyle name="Normal 2 6 4 3" xfId="22545"/>
    <cellStyle name="Normal 2 6 4 4" xfId="22546"/>
    <cellStyle name="Normal 2 6 4 5" xfId="22547"/>
    <cellStyle name="Normal 2 6 4 6" xfId="22548"/>
    <cellStyle name="Normal 2 6 4 7" xfId="22549"/>
    <cellStyle name="Normal 2 6 4 8" xfId="22550"/>
    <cellStyle name="Normal 2 6 4 9" xfId="22551"/>
    <cellStyle name="Normal 2 6 40" xfId="22552"/>
    <cellStyle name="Normal 2 6 41" xfId="22553"/>
    <cellStyle name="Normal 2 6 42" xfId="22554"/>
    <cellStyle name="Normal 2 6 43" xfId="22555"/>
    <cellStyle name="Normal 2 6 44" xfId="22556"/>
    <cellStyle name="Normal 2 6 45" xfId="22557"/>
    <cellStyle name="Normal 2 6 46" xfId="22558"/>
    <cellStyle name="Normal 2 6 47" xfId="22559"/>
    <cellStyle name="Normal 2 6 48" xfId="22560"/>
    <cellStyle name="Normal 2 6 49" xfId="22561"/>
    <cellStyle name="Normal 2 6 5" xfId="22562"/>
    <cellStyle name="Normal 2 6 50" xfId="22563"/>
    <cellStyle name="Normal 2 6 51" xfId="22564"/>
    <cellStyle name="Normal 2 6 52" xfId="22565"/>
    <cellStyle name="Normal 2 6 53" xfId="22566"/>
    <cellStyle name="Normal 2 6 54" xfId="22567"/>
    <cellStyle name="Normal 2 6 55" xfId="22568"/>
    <cellStyle name="Normal 2 6 56" xfId="22569"/>
    <cellStyle name="Normal 2 6 57" xfId="22570"/>
    <cellStyle name="Normal 2 6 58" xfId="22571"/>
    <cellStyle name="Normal 2 6 59" xfId="22572"/>
    <cellStyle name="Normal 2 6 6" xfId="22573"/>
    <cellStyle name="Normal 2 6 60" xfId="22574"/>
    <cellStyle name="Normal 2 6 61" xfId="22575"/>
    <cellStyle name="Normal 2 6 62" xfId="22576"/>
    <cellStyle name="Normal 2 6 63" xfId="22577"/>
    <cellStyle name="Normal 2 6 64" xfId="22578"/>
    <cellStyle name="Normal 2 6 65" xfId="22579"/>
    <cellStyle name="Normal 2 6 66" xfId="22580"/>
    <cellStyle name="Normal 2 6 67" xfId="22581"/>
    <cellStyle name="Normal 2 6 68" xfId="22582"/>
    <cellStyle name="Normal 2 6 69" xfId="22583"/>
    <cellStyle name="Normal 2 6 7" xfId="22584"/>
    <cellStyle name="Normal 2 6 70" xfId="22585"/>
    <cellStyle name="Normal 2 6 71" xfId="22586"/>
    <cellStyle name="Normal 2 6 72" xfId="22587"/>
    <cellStyle name="Normal 2 6 73" xfId="22588"/>
    <cellStyle name="Normal 2 6 74" xfId="22589"/>
    <cellStyle name="Normal 2 6 75" xfId="22590"/>
    <cellStyle name="Normal 2 6 76" xfId="22591"/>
    <cellStyle name="Normal 2 6 77" xfId="22592"/>
    <cellStyle name="Normal 2 6 78" xfId="22593"/>
    <cellStyle name="Normal 2 6 8" xfId="22594"/>
    <cellStyle name="Normal 2 6 9" xfId="22595"/>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6"/>
    <cellStyle name="Normal 2 7 11" xfId="22597"/>
    <cellStyle name="Normal 2 7 12" xfId="22598"/>
    <cellStyle name="Normal 2 7 13" xfId="22599"/>
    <cellStyle name="Normal 2 7 14" xfId="22600"/>
    <cellStyle name="Normal 2 7 15" xfId="22601"/>
    <cellStyle name="Normal 2 7 16" xfId="22602"/>
    <cellStyle name="Normal 2 7 17" xfId="22603"/>
    <cellStyle name="Normal 2 7 18" xfId="22604"/>
    <cellStyle name="Normal 2 7 19" xfId="22605"/>
    <cellStyle name="Normal 2 7 2" xfId="17250"/>
    <cellStyle name="Normal 2 7 2 10" xfId="22606"/>
    <cellStyle name="Normal 2 7 2 11" xfId="22607"/>
    <cellStyle name="Normal 2 7 2 12" xfId="22608"/>
    <cellStyle name="Normal 2 7 2 13" xfId="22609"/>
    <cellStyle name="Normal 2 7 2 14" xfId="22610"/>
    <cellStyle name="Normal 2 7 2 15" xfId="22611"/>
    <cellStyle name="Normal 2 7 2 16" xfId="22612"/>
    <cellStyle name="Normal 2 7 2 17" xfId="22613"/>
    <cellStyle name="Normal 2 7 2 2" xfId="22614"/>
    <cellStyle name="Normal 2 7 2 3" xfId="22615"/>
    <cellStyle name="Normal 2 7 2 4" xfId="22616"/>
    <cellStyle name="Normal 2 7 2 5" xfId="22617"/>
    <cellStyle name="Normal 2 7 2 6" xfId="22618"/>
    <cellStyle name="Normal 2 7 2 7" xfId="22619"/>
    <cellStyle name="Normal 2 7 2 8" xfId="22620"/>
    <cellStyle name="Normal 2 7 2 9" xfId="22621"/>
    <cellStyle name="Normal 2 7 20" xfId="22622"/>
    <cellStyle name="Normal 2 7 21" xfId="22623"/>
    <cellStyle name="Normal 2 7 22" xfId="22624"/>
    <cellStyle name="Normal 2 7 23" xfId="22625"/>
    <cellStyle name="Normal 2 7 24" xfId="22626"/>
    <cellStyle name="Normal 2 7 25" xfId="22627"/>
    <cellStyle name="Normal 2 7 26" xfId="22628"/>
    <cellStyle name="Normal 2 7 27" xfId="22629"/>
    <cellStyle name="Normal 2 7 28" xfId="22630"/>
    <cellStyle name="Normal 2 7 29" xfId="22631"/>
    <cellStyle name="Normal 2 7 3" xfId="22632"/>
    <cellStyle name="Normal 2 7 3 10" xfId="22633"/>
    <cellStyle name="Normal 2 7 3 11" xfId="22634"/>
    <cellStyle name="Normal 2 7 3 12" xfId="22635"/>
    <cellStyle name="Normal 2 7 3 13" xfId="22636"/>
    <cellStyle name="Normal 2 7 3 14" xfId="22637"/>
    <cellStyle name="Normal 2 7 3 15" xfId="22638"/>
    <cellStyle name="Normal 2 7 3 16" xfId="22639"/>
    <cellStyle name="Normal 2 7 3 17" xfId="22640"/>
    <cellStyle name="Normal 2 7 3 2" xfId="22641"/>
    <cellStyle name="Normal 2 7 3 3" xfId="22642"/>
    <cellStyle name="Normal 2 7 3 4" xfId="22643"/>
    <cellStyle name="Normal 2 7 3 5" xfId="22644"/>
    <cellStyle name="Normal 2 7 3 6" xfId="22645"/>
    <cellStyle name="Normal 2 7 3 7" xfId="22646"/>
    <cellStyle name="Normal 2 7 3 8" xfId="22647"/>
    <cellStyle name="Normal 2 7 3 9" xfId="22648"/>
    <cellStyle name="Normal 2 7 30" xfId="22649"/>
    <cellStyle name="Normal 2 7 31" xfId="22650"/>
    <cellStyle name="Normal 2 7 32" xfId="22651"/>
    <cellStyle name="Normal 2 7 33" xfId="22652"/>
    <cellStyle name="Normal 2 7 34" xfId="22653"/>
    <cellStyle name="Normal 2 7 35" xfId="22654"/>
    <cellStyle name="Normal 2 7 36" xfId="22655"/>
    <cellStyle name="Normal 2 7 37" xfId="22656"/>
    <cellStyle name="Normal 2 7 38" xfId="22657"/>
    <cellStyle name="Normal 2 7 39" xfId="22658"/>
    <cellStyle name="Normal 2 7 4" xfId="22659"/>
    <cellStyle name="Normal 2 7 40" xfId="22660"/>
    <cellStyle name="Normal 2 7 41" xfId="22661"/>
    <cellStyle name="Normal 2 7 42" xfId="22662"/>
    <cellStyle name="Normal 2 7 43" xfId="22663"/>
    <cellStyle name="Normal 2 7 44" xfId="22664"/>
    <cellStyle name="Normal 2 7 45" xfId="22665"/>
    <cellStyle name="Normal 2 7 46" xfId="22666"/>
    <cellStyle name="Normal 2 7 47" xfId="22667"/>
    <cellStyle name="Normal 2 7 48" xfId="22668"/>
    <cellStyle name="Normal 2 7 49" xfId="22669"/>
    <cellStyle name="Normal 2 7 5" xfId="22670"/>
    <cellStyle name="Normal 2 7 50" xfId="22671"/>
    <cellStyle name="Normal 2 7 51" xfId="22672"/>
    <cellStyle name="Normal 2 7 52" xfId="22673"/>
    <cellStyle name="Normal 2 7 53" xfId="22674"/>
    <cellStyle name="Normal 2 7 54" xfId="22675"/>
    <cellStyle name="Normal 2 7 55" xfId="22676"/>
    <cellStyle name="Normal 2 7 56" xfId="22677"/>
    <cellStyle name="Normal 2 7 57" xfId="22678"/>
    <cellStyle name="Normal 2 7 58" xfId="22679"/>
    <cellStyle name="Normal 2 7 59" xfId="22680"/>
    <cellStyle name="Normal 2 7 6" xfId="22681"/>
    <cellStyle name="Normal 2 7 60" xfId="22682"/>
    <cellStyle name="Normal 2 7 61" xfId="22683"/>
    <cellStyle name="Normal 2 7 62" xfId="22684"/>
    <cellStyle name="Normal 2 7 63" xfId="22685"/>
    <cellStyle name="Normal 2 7 64" xfId="22686"/>
    <cellStyle name="Normal 2 7 65" xfId="22687"/>
    <cellStyle name="Normal 2 7 66" xfId="22688"/>
    <cellStyle name="Normal 2 7 67" xfId="22689"/>
    <cellStyle name="Normal 2 7 68" xfId="22690"/>
    <cellStyle name="Normal 2 7 69" xfId="22691"/>
    <cellStyle name="Normal 2 7 7" xfId="22692"/>
    <cellStyle name="Normal 2 7 70" xfId="22693"/>
    <cellStyle name="Normal 2 7 71" xfId="22694"/>
    <cellStyle name="Normal 2 7 72" xfId="22695"/>
    <cellStyle name="Normal 2 7 73" xfId="22696"/>
    <cellStyle name="Normal 2 7 74" xfId="22697"/>
    <cellStyle name="Normal 2 7 75" xfId="22698"/>
    <cellStyle name="Normal 2 7 76" xfId="22699"/>
    <cellStyle name="Normal 2 7 77" xfId="22700"/>
    <cellStyle name="Normal 2 7 78" xfId="22701"/>
    <cellStyle name="Normal 2 7 8" xfId="22702"/>
    <cellStyle name="Normal 2 7 9" xfId="22703"/>
    <cellStyle name="Normal 2 70" xfId="22704"/>
    <cellStyle name="Normal 2 70 2" xfId="41922"/>
    <cellStyle name="Normal 2 71" xfId="22705"/>
    <cellStyle name="Normal 2 72" xfId="22706"/>
    <cellStyle name="Normal 2 73" xfId="22707"/>
    <cellStyle name="Normal 2 74" xfId="22708"/>
    <cellStyle name="Normal 2 75" xfId="22709"/>
    <cellStyle name="Normal 2 76" xfId="22710"/>
    <cellStyle name="Normal 2 77" xfId="22711"/>
    <cellStyle name="Normal 2 78" xfId="22712"/>
    <cellStyle name="Normal 2 79" xfId="22713"/>
    <cellStyle name="Normal 2 8" xfId="1125"/>
    <cellStyle name="Normal 2 8 10" xfId="22714"/>
    <cellStyle name="Normal 2 8 11" xfId="22715"/>
    <cellStyle name="Normal 2 8 12" xfId="22716"/>
    <cellStyle name="Normal 2 8 13" xfId="22717"/>
    <cellStyle name="Normal 2 8 14" xfId="22718"/>
    <cellStyle name="Normal 2 8 15" xfId="22719"/>
    <cellStyle name="Normal 2 8 16" xfId="22720"/>
    <cellStyle name="Normal 2 8 17" xfId="22721"/>
    <cellStyle name="Normal 2 8 18" xfId="22722"/>
    <cellStyle name="Normal 2 8 19" xfId="22723"/>
    <cellStyle name="Normal 2 8 2" xfId="22724"/>
    <cellStyle name="Normal 2 8 2 10" xfId="22725"/>
    <cellStyle name="Normal 2 8 2 11" xfId="22726"/>
    <cellStyle name="Normal 2 8 2 12" xfId="22727"/>
    <cellStyle name="Normal 2 8 2 13" xfId="22728"/>
    <cellStyle name="Normal 2 8 2 14" xfId="22729"/>
    <cellStyle name="Normal 2 8 2 15" xfId="22730"/>
    <cellStyle name="Normal 2 8 2 16" xfId="22731"/>
    <cellStyle name="Normal 2 8 2 17" xfId="22732"/>
    <cellStyle name="Normal 2 8 2 2" xfId="22733"/>
    <cellStyle name="Normal 2 8 2 3" xfId="22734"/>
    <cellStyle name="Normal 2 8 2 4" xfId="22735"/>
    <cellStyle name="Normal 2 8 2 5" xfId="22736"/>
    <cellStyle name="Normal 2 8 2 6" xfId="22737"/>
    <cellStyle name="Normal 2 8 2 7" xfId="22738"/>
    <cellStyle name="Normal 2 8 2 8" xfId="22739"/>
    <cellStyle name="Normal 2 8 2 9" xfId="22740"/>
    <cellStyle name="Normal 2 8 20" xfId="22741"/>
    <cellStyle name="Normal 2 8 21" xfId="22742"/>
    <cellStyle name="Normal 2 8 22" xfId="22743"/>
    <cellStyle name="Normal 2 8 23" xfId="22744"/>
    <cellStyle name="Normal 2 8 24" xfId="22745"/>
    <cellStyle name="Normal 2 8 25" xfId="22746"/>
    <cellStyle name="Normal 2 8 26" xfId="22747"/>
    <cellStyle name="Normal 2 8 27" xfId="22748"/>
    <cellStyle name="Normal 2 8 28" xfId="22749"/>
    <cellStyle name="Normal 2 8 29" xfId="22750"/>
    <cellStyle name="Normal 2 8 3" xfId="22751"/>
    <cellStyle name="Normal 2 8 3 10" xfId="22752"/>
    <cellStyle name="Normal 2 8 3 11" xfId="22753"/>
    <cellStyle name="Normal 2 8 3 12" xfId="22754"/>
    <cellStyle name="Normal 2 8 3 13" xfId="22755"/>
    <cellStyle name="Normal 2 8 3 14" xfId="22756"/>
    <cellStyle name="Normal 2 8 3 15" xfId="22757"/>
    <cellStyle name="Normal 2 8 3 16" xfId="22758"/>
    <cellStyle name="Normal 2 8 3 17" xfId="22759"/>
    <cellStyle name="Normal 2 8 3 2" xfId="22760"/>
    <cellStyle name="Normal 2 8 3 3" xfId="22761"/>
    <cellStyle name="Normal 2 8 3 4" xfId="22762"/>
    <cellStyle name="Normal 2 8 3 5" xfId="22763"/>
    <cellStyle name="Normal 2 8 3 6" xfId="22764"/>
    <cellStyle name="Normal 2 8 3 7" xfId="22765"/>
    <cellStyle name="Normal 2 8 3 8" xfId="22766"/>
    <cellStyle name="Normal 2 8 3 9" xfId="22767"/>
    <cellStyle name="Normal 2 8 30" xfId="22768"/>
    <cellStyle name="Normal 2 8 31" xfId="22769"/>
    <cellStyle name="Normal 2 8 32" xfId="22770"/>
    <cellStyle name="Normal 2 8 33" xfId="22771"/>
    <cellStyle name="Normal 2 8 34" xfId="22772"/>
    <cellStyle name="Normal 2 8 35" xfId="22773"/>
    <cellStyle name="Normal 2 8 36" xfId="22774"/>
    <cellStyle name="Normal 2 8 37" xfId="22775"/>
    <cellStyle name="Normal 2 8 38" xfId="22776"/>
    <cellStyle name="Normal 2 8 39" xfId="22777"/>
    <cellStyle name="Normal 2 8 4" xfId="22778"/>
    <cellStyle name="Normal 2 8 40" xfId="22779"/>
    <cellStyle name="Normal 2 8 41" xfId="22780"/>
    <cellStyle name="Normal 2 8 42" xfId="22781"/>
    <cellStyle name="Normal 2 8 43" xfId="22782"/>
    <cellStyle name="Normal 2 8 44" xfId="22783"/>
    <cellStyle name="Normal 2 8 45" xfId="22784"/>
    <cellStyle name="Normal 2 8 46" xfId="22785"/>
    <cellStyle name="Normal 2 8 47" xfId="22786"/>
    <cellStyle name="Normal 2 8 48" xfId="22787"/>
    <cellStyle name="Normal 2 8 49" xfId="22788"/>
    <cellStyle name="Normal 2 8 5" xfId="22789"/>
    <cellStyle name="Normal 2 8 50" xfId="22790"/>
    <cellStyle name="Normal 2 8 51" xfId="22791"/>
    <cellStyle name="Normal 2 8 52" xfId="22792"/>
    <cellStyle name="Normal 2 8 53" xfId="22793"/>
    <cellStyle name="Normal 2 8 54" xfId="22794"/>
    <cellStyle name="Normal 2 8 55" xfId="22795"/>
    <cellStyle name="Normal 2 8 56" xfId="22796"/>
    <cellStyle name="Normal 2 8 57" xfId="22797"/>
    <cellStyle name="Normal 2 8 58" xfId="22798"/>
    <cellStyle name="Normal 2 8 59" xfId="22799"/>
    <cellStyle name="Normal 2 8 6" xfId="22800"/>
    <cellStyle name="Normal 2 8 60" xfId="22801"/>
    <cellStyle name="Normal 2 8 61" xfId="22802"/>
    <cellStyle name="Normal 2 8 62" xfId="22803"/>
    <cellStyle name="Normal 2 8 63" xfId="22804"/>
    <cellStyle name="Normal 2 8 64" xfId="22805"/>
    <cellStyle name="Normal 2 8 65" xfId="22806"/>
    <cellStyle name="Normal 2 8 66" xfId="22807"/>
    <cellStyle name="Normal 2 8 67" xfId="22808"/>
    <cellStyle name="Normal 2 8 68" xfId="22809"/>
    <cellStyle name="Normal 2 8 69" xfId="22810"/>
    <cellStyle name="Normal 2 8 7" xfId="22811"/>
    <cellStyle name="Normal 2 8 70" xfId="22812"/>
    <cellStyle name="Normal 2 8 71" xfId="22813"/>
    <cellStyle name="Normal 2 8 72" xfId="22814"/>
    <cellStyle name="Normal 2 8 73" xfId="22815"/>
    <cellStyle name="Normal 2 8 74" xfId="22816"/>
    <cellStyle name="Normal 2 8 75" xfId="22817"/>
    <cellStyle name="Normal 2 8 76" xfId="22818"/>
    <cellStyle name="Normal 2 8 77" xfId="22819"/>
    <cellStyle name="Normal 2 8 78" xfId="22820"/>
    <cellStyle name="Normal 2 8 8" xfId="22821"/>
    <cellStyle name="Normal 2 8 9" xfId="22822"/>
    <cellStyle name="Normal 2 80" xfId="22823"/>
    <cellStyle name="Normal 2 81" xfId="22824"/>
    <cellStyle name="Normal 2 82" xfId="22825"/>
    <cellStyle name="Normal 2 83" xfId="22826"/>
    <cellStyle name="Normal 2 84" xfId="22827"/>
    <cellStyle name="Normal 2 85" xfId="22828"/>
    <cellStyle name="Normal 2 86" xfId="22829"/>
    <cellStyle name="Normal 2 87" xfId="22830"/>
    <cellStyle name="Normal 2 88" xfId="22831"/>
    <cellStyle name="Normal 2 89" xfId="22832"/>
    <cellStyle name="Normal 2 9" xfId="1126"/>
    <cellStyle name="Normal 2 9 10" xfId="22833"/>
    <cellStyle name="Normal 2 9 11" xfId="22834"/>
    <cellStyle name="Normal 2 9 12" xfId="22835"/>
    <cellStyle name="Normal 2 9 13" xfId="22836"/>
    <cellStyle name="Normal 2 9 14" xfId="22837"/>
    <cellStyle name="Normal 2 9 15" xfId="22838"/>
    <cellStyle name="Normal 2 9 16" xfId="22839"/>
    <cellStyle name="Normal 2 9 17" xfId="22840"/>
    <cellStyle name="Normal 2 9 18" xfId="22841"/>
    <cellStyle name="Normal 2 9 19" xfId="22842"/>
    <cellStyle name="Normal 2 9 2" xfId="22843"/>
    <cellStyle name="Normal 2 9 2 10" xfId="22844"/>
    <cellStyle name="Normal 2 9 2 11" xfId="22845"/>
    <cellStyle name="Normal 2 9 2 12" xfId="22846"/>
    <cellStyle name="Normal 2 9 2 13" xfId="22847"/>
    <cellStyle name="Normal 2 9 2 14" xfId="22848"/>
    <cellStyle name="Normal 2 9 2 15" xfId="22849"/>
    <cellStyle name="Normal 2 9 2 16" xfId="22850"/>
    <cellStyle name="Normal 2 9 2 17" xfId="22851"/>
    <cellStyle name="Normal 2 9 2 2" xfId="22852"/>
    <cellStyle name="Normal 2 9 2 3" xfId="22853"/>
    <cellStyle name="Normal 2 9 2 4" xfId="22854"/>
    <cellStyle name="Normal 2 9 2 5" xfId="22855"/>
    <cellStyle name="Normal 2 9 2 6" xfId="22856"/>
    <cellStyle name="Normal 2 9 2 7" xfId="22857"/>
    <cellStyle name="Normal 2 9 2 8" xfId="22858"/>
    <cellStyle name="Normal 2 9 2 9" xfId="22859"/>
    <cellStyle name="Normal 2 9 20" xfId="22860"/>
    <cellStyle name="Normal 2 9 21" xfId="22861"/>
    <cellStyle name="Normal 2 9 22" xfId="22862"/>
    <cellStyle name="Normal 2 9 23" xfId="22863"/>
    <cellStyle name="Normal 2 9 24" xfId="22864"/>
    <cellStyle name="Normal 2 9 25" xfId="22865"/>
    <cellStyle name="Normal 2 9 26" xfId="22866"/>
    <cellStyle name="Normal 2 9 27" xfId="22867"/>
    <cellStyle name="Normal 2 9 28" xfId="22868"/>
    <cellStyle name="Normal 2 9 29" xfId="22869"/>
    <cellStyle name="Normal 2 9 3" xfId="22870"/>
    <cellStyle name="Normal 2 9 3 10" xfId="22871"/>
    <cellStyle name="Normal 2 9 3 11" xfId="22872"/>
    <cellStyle name="Normal 2 9 3 12" xfId="22873"/>
    <cellStyle name="Normal 2 9 3 13" xfId="22874"/>
    <cellStyle name="Normal 2 9 3 14" xfId="22875"/>
    <cellStyle name="Normal 2 9 3 15" xfId="22876"/>
    <cellStyle name="Normal 2 9 3 16" xfId="22877"/>
    <cellStyle name="Normal 2 9 3 17" xfId="22878"/>
    <cellStyle name="Normal 2 9 3 2" xfId="22879"/>
    <cellStyle name="Normal 2 9 3 3" xfId="22880"/>
    <cellStyle name="Normal 2 9 3 4" xfId="22881"/>
    <cellStyle name="Normal 2 9 3 5" xfId="22882"/>
    <cellStyle name="Normal 2 9 3 6" xfId="22883"/>
    <cellStyle name="Normal 2 9 3 7" xfId="22884"/>
    <cellStyle name="Normal 2 9 3 8" xfId="22885"/>
    <cellStyle name="Normal 2 9 3 9" xfId="22886"/>
    <cellStyle name="Normal 2 9 30" xfId="22887"/>
    <cellStyle name="Normal 2 9 31" xfId="22888"/>
    <cellStyle name="Normal 2 9 32" xfId="22889"/>
    <cellStyle name="Normal 2 9 33" xfId="22890"/>
    <cellStyle name="Normal 2 9 34" xfId="22891"/>
    <cellStyle name="Normal 2 9 35" xfId="22892"/>
    <cellStyle name="Normal 2 9 36" xfId="22893"/>
    <cellStyle name="Normal 2 9 37" xfId="22894"/>
    <cellStyle name="Normal 2 9 38" xfId="22895"/>
    <cellStyle name="Normal 2 9 39" xfId="22896"/>
    <cellStyle name="Normal 2 9 4" xfId="22897"/>
    <cellStyle name="Normal 2 9 40" xfId="22898"/>
    <cellStyle name="Normal 2 9 41" xfId="22899"/>
    <cellStyle name="Normal 2 9 42" xfId="22900"/>
    <cellStyle name="Normal 2 9 43" xfId="22901"/>
    <cellStyle name="Normal 2 9 44" xfId="22902"/>
    <cellStyle name="Normal 2 9 45" xfId="22903"/>
    <cellStyle name="Normal 2 9 46" xfId="22904"/>
    <cellStyle name="Normal 2 9 47" xfId="22905"/>
    <cellStyle name="Normal 2 9 48" xfId="22906"/>
    <cellStyle name="Normal 2 9 49" xfId="22907"/>
    <cellStyle name="Normal 2 9 5" xfId="22908"/>
    <cellStyle name="Normal 2 9 50" xfId="22909"/>
    <cellStyle name="Normal 2 9 51" xfId="22910"/>
    <cellStyle name="Normal 2 9 52" xfId="22911"/>
    <cellStyle name="Normal 2 9 53" xfId="22912"/>
    <cellStyle name="Normal 2 9 54" xfId="22913"/>
    <cellStyle name="Normal 2 9 55" xfId="22914"/>
    <cellStyle name="Normal 2 9 56" xfId="22915"/>
    <cellStyle name="Normal 2 9 57" xfId="22916"/>
    <cellStyle name="Normal 2 9 58" xfId="22917"/>
    <cellStyle name="Normal 2 9 59" xfId="22918"/>
    <cellStyle name="Normal 2 9 6" xfId="22919"/>
    <cellStyle name="Normal 2 9 60" xfId="22920"/>
    <cellStyle name="Normal 2 9 61" xfId="22921"/>
    <cellStyle name="Normal 2 9 62" xfId="22922"/>
    <cellStyle name="Normal 2 9 63" xfId="22923"/>
    <cellStyle name="Normal 2 9 64" xfId="22924"/>
    <cellStyle name="Normal 2 9 65" xfId="22925"/>
    <cellStyle name="Normal 2 9 66" xfId="22926"/>
    <cellStyle name="Normal 2 9 67" xfId="22927"/>
    <cellStyle name="Normal 2 9 68" xfId="22928"/>
    <cellStyle name="Normal 2 9 69" xfId="22929"/>
    <cellStyle name="Normal 2 9 7" xfId="22930"/>
    <cellStyle name="Normal 2 9 70" xfId="22931"/>
    <cellStyle name="Normal 2 9 71" xfId="22932"/>
    <cellStyle name="Normal 2 9 72" xfId="22933"/>
    <cellStyle name="Normal 2 9 73" xfId="22934"/>
    <cellStyle name="Normal 2 9 74" xfId="22935"/>
    <cellStyle name="Normal 2 9 75" xfId="22936"/>
    <cellStyle name="Normal 2 9 76" xfId="22937"/>
    <cellStyle name="Normal 2 9 77" xfId="22938"/>
    <cellStyle name="Normal 2 9 78" xfId="22939"/>
    <cellStyle name="Normal 2 9 8" xfId="22940"/>
    <cellStyle name="Normal 2 9 9" xfId="22941"/>
    <cellStyle name="Normal 2 90" xfId="22942"/>
    <cellStyle name="Normal 2 91" xfId="22943"/>
    <cellStyle name="Normal 2 92" xfId="22944"/>
    <cellStyle name="Normal 2 93" xfId="22945"/>
    <cellStyle name="Normal 2 94" xfId="22946"/>
    <cellStyle name="Normal 2 95" xfId="22947"/>
    <cellStyle name="Normal 2 96" xfId="22948"/>
    <cellStyle name="Normal 2 97" xfId="22949"/>
    <cellStyle name="Normal 2 98" xfId="22950"/>
    <cellStyle name="Normal 2 99" xfId="22951"/>
    <cellStyle name="Normal 2_1.3s Accounting C Costs Scots" xfId="1127"/>
    <cellStyle name="Normal 20" xfId="1128"/>
    <cellStyle name="Normal 20 10" xfId="4378"/>
    <cellStyle name="Normal 20 10 2" xfId="22952"/>
    <cellStyle name="Normal 20 11" xfId="4379"/>
    <cellStyle name="Normal 20 11 2" xfId="22953"/>
    <cellStyle name="Normal 20 12" xfId="4380"/>
    <cellStyle name="Normal 20 12 2" xfId="22954"/>
    <cellStyle name="Normal 20 13" xfId="4381"/>
    <cellStyle name="Normal 20 13 2" xfId="22955"/>
    <cellStyle name="Normal 20 14" xfId="22956"/>
    <cellStyle name="Normal 20 14 2" xfId="22957"/>
    <cellStyle name="Normal 20 15" xfId="22958"/>
    <cellStyle name="Normal 20 15 2" xfId="22959"/>
    <cellStyle name="Normal 20 16" xfId="22960"/>
    <cellStyle name="Normal 20 16 2" xfId="22961"/>
    <cellStyle name="Normal 20 17" xfId="22962"/>
    <cellStyle name="Normal 20 17 2" xfId="22963"/>
    <cellStyle name="Normal 20 18" xfId="22964"/>
    <cellStyle name="Normal 20 18 2" xfId="22965"/>
    <cellStyle name="Normal 20 19" xfId="22966"/>
    <cellStyle name="Normal 20 19 2" xfId="22967"/>
    <cellStyle name="Normal 20 2" xfId="4382"/>
    <cellStyle name="Normal 20 2 2" xfId="22968"/>
    <cellStyle name="Normal 20 20" xfId="22969"/>
    <cellStyle name="Normal 20 20 2" xfId="22970"/>
    <cellStyle name="Normal 20 21" xfId="22971"/>
    <cellStyle name="Normal 20 21 2" xfId="22972"/>
    <cellStyle name="Normal 20 22" xfId="22973"/>
    <cellStyle name="Normal 20 22 2" xfId="22974"/>
    <cellStyle name="Normal 20 23" xfId="22975"/>
    <cellStyle name="Normal 20 24" xfId="22976"/>
    <cellStyle name="Normal 20 25" xfId="22977"/>
    <cellStyle name="Normal 20 26" xfId="22978"/>
    <cellStyle name="Normal 20 27" xfId="22979"/>
    <cellStyle name="Normal 20 28" xfId="22980"/>
    <cellStyle name="Normal 20 29" xfId="22981"/>
    <cellStyle name="Normal 20 3" xfId="4383"/>
    <cellStyle name="Normal 20 3 2" xfId="22982"/>
    <cellStyle name="Normal 20 30" xfId="22983"/>
    <cellStyle name="Normal 20 31" xfId="22984"/>
    <cellStyle name="Normal 20 32" xfId="22985"/>
    <cellStyle name="Normal 20 33" xfId="22986"/>
    <cellStyle name="Normal 20 34" xfId="22987"/>
    <cellStyle name="Normal 20 35" xfId="22988"/>
    <cellStyle name="Normal 20 36" xfId="22989"/>
    <cellStyle name="Normal 20 37" xfId="22990"/>
    <cellStyle name="Normal 20 38" xfId="22991"/>
    <cellStyle name="Normal 20 39" xfId="22992"/>
    <cellStyle name="Normal 20 4" xfId="4384"/>
    <cellStyle name="Normal 20 4 2" xfId="22993"/>
    <cellStyle name="Normal 20 40" xfId="22994"/>
    <cellStyle name="Normal 20 41" xfId="22995"/>
    <cellStyle name="Normal 20 42" xfId="22996"/>
    <cellStyle name="Normal 20 43" xfId="22997"/>
    <cellStyle name="Normal 20 44" xfId="22998"/>
    <cellStyle name="Normal 20 45" xfId="22999"/>
    <cellStyle name="Normal 20 46" xfId="23000"/>
    <cellStyle name="Normal 20 47" xfId="23001"/>
    <cellStyle name="Normal 20 48" xfId="23002"/>
    <cellStyle name="Normal 20 49" xfId="23003"/>
    <cellStyle name="Normal 20 5" xfId="4385"/>
    <cellStyle name="Normal 20 5 2" xfId="23004"/>
    <cellStyle name="Normal 20 50" xfId="23005"/>
    <cellStyle name="Normal 20 51" xfId="23006"/>
    <cellStyle name="Normal 20 52" xfId="23007"/>
    <cellStyle name="Normal 20 53" xfId="23008"/>
    <cellStyle name="Normal 20 54" xfId="23009"/>
    <cellStyle name="Normal 20 55" xfId="23010"/>
    <cellStyle name="Normal 20 56" xfId="23011"/>
    <cellStyle name="Normal 20 57" xfId="23012"/>
    <cellStyle name="Normal 20 58" xfId="23013"/>
    <cellStyle name="Normal 20 59" xfId="23014"/>
    <cellStyle name="Normal 20 6" xfId="4386"/>
    <cellStyle name="Normal 20 6 2" xfId="23015"/>
    <cellStyle name="Normal 20 60" xfId="23016"/>
    <cellStyle name="Normal 20 61" xfId="23017"/>
    <cellStyle name="Normal 20 62" xfId="23018"/>
    <cellStyle name="Normal 20 63" xfId="23019"/>
    <cellStyle name="Normal 20 64" xfId="23020"/>
    <cellStyle name="Normal 20 65" xfId="23021"/>
    <cellStyle name="Normal 20 66" xfId="23022"/>
    <cellStyle name="Normal 20 67" xfId="23023"/>
    <cellStyle name="Normal 20 68" xfId="23024"/>
    <cellStyle name="Normal 20 69" xfId="23025"/>
    <cellStyle name="Normal 20 7" xfId="4387"/>
    <cellStyle name="Normal 20 7 2" xfId="23026"/>
    <cellStyle name="Normal 20 70" xfId="23027"/>
    <cellStyle name="Normal 20 8" xfId="4388"/>
    <cellStyle name="Normal 20 8 2" xfId="23028"/>
    <cellStyle name="Normal 20 9" xfId="4389"/>
    <cellStyle name="Normal 20 9 2" xfId="23029"/>
    <cellStyle name="Normal 21" xfId="1129"/>
    <cellStyle name="Normal 21 10" xfId="4390"/>
    <cellStyle name="Normal 21 10 2" xfId="23030"/>
    <cellStyle name="Normal 21 11" xfId="4391"/>
    <cellStyle name="Normal 21 11 2" xfId="23031"/>
    <cellStyle name="Normal 21 12" xfId="4392"/>
    <cellStyle name="Normal 21 12 2" xfId="23032"/>
    <cellStyle name="Normal 21 13" xfId="4393"/>
    <cellStyle name="Normal 21 13 2" xfId="23033"/>
    <cellStyle name="Normal 21 14" xfId="23034"/>
    <cellStyle name="Normal 21 14 2" xfId="23035"/>
    <cellStyle name="Normal 21 15" xfId="23036"/>
    <cellStyle name="Normal 21 15 2" xfId="23037"/>
    <cellStyle name="Normal 21 16" xfId="23038"/>
    <cellStyle name="Normal 21 16 2" xfId="23039"/>
    <cellStyle name="Normal 21 17" xfId="23040"/>
    <cellStyle name="Normal 21 17 2" xfId="23041"/>
    <cellStyle name="Normal 21 18" xfId="23042"/>
    <cellStyle name="Normal 21 18 2" xfId="23043"/>
    <cellStyle name="Normal 21 19" xfId="23044"/>
    <cellStyle name="Normal 21 19 2" xfId="23045"/>
    <cellStyle name="Normal 21 2" xfId="4394"/>
    <cellStyle name="Normal 21 2 2" xfId="23046"/>
    <cellStyle name="Normal 21 20" xfId="23047"/>
    <cellStyle name="Normal 21 20 2" xfId="23048"/>
    <cellStyle name="Normal 21 21" xfId="23049"/>
    <cellStyle name="Normal 21 21 2" xfId="23050"/>
    <cellStyle name="Normal 21 22" xfId="23051"/>
    <cellStyle name="Normal 21 22 2" xfId="23052"/>
    <cellStyle name="Normal 21 23" xfId="23053"/>
    <cellStyle name="Normal 21 24" xfId="23054"/>
    <cellStyle name="Normal 21 25" xfId="23055"/>
    <cellStyle name="Normal 21 26" xfId="23056"/>
    <cellStyle name="Normal 21 27" xfId="23057"/>
    <cellStyle name="Normal 21 28" xfId="23058"/>
    <cellStyle name="Normal 21 29" xfId="23059"/>
    <cellStyle name="Normal 21 3" xfId="4395"/>
    <cellStyle name="Normal 21 3 2" xfId="23060"/>
    <cellStyle name="Normal 21 30" xfId="23061"/>
    <cellStyle name="Normal 21 31" xfId="23062"/>
    <cellStyle name="Normal 21 32" xfId="23063"/>
    <cellStyle name="Normal 21 33" xfId="23064"/>
    <cellStyle name="Normal 21 34" xfId="23065"/>
    <cellStyle name="Normal 21 35" xfId="23066"/>
    <cellStyle name="Normal 21 36" xfId="23067"/>
    <cellStyle name="Normal 21 37" xfId="23068"/>
    <cellStyle name="Normal 21 38" xfId="23069"/>
    <cellStyle name="Normal 21 39" xfId="23070"/>
    <cellStyle name="Normal 21 4" xfId="4396"/>
    <cellStyle name="Normal 21 4 2" xfId="23071"/>
    <cellStyle name="Normal 21 40" xfId="23072"/>
    <cellStyle name="Normal 21 41" xfId="23073"/>
    <cellStyle name="Normal 21 42" xfId="23074"/>
    <cellStyle name="Normal 21 43" xfId="23075"/>
    <cellStyle name="Normal 21 44" xfId="23076"/>
    <cellStyle name="Normal 21 45" xfId="23077"/>
    <cellStyle name="Normal 21 46" xfId="23078"/>
    <cellStyle name="Normal 21 47" xfId="23079"/>
    <cellStyle name="Normal 21 48" xfId="23080"/>
    <cellStyle name="Normal 21 49" xfId="23081"/>
    <cellStyle name="Normal 21 5" xfId="4397"/>
    <cellStyle name="Normal 21 5 2" xfId="23082"/>
    <cellStyle name="Normal 21 50" xfId="23083"/>
    <cellStyle name="Normal 21 51" xfId="23084"/>
    <cellStyle name="Normal 21 52" xfId="23085"/>
    <cellStyle name="Normal 21 53" xfId="23086"/>
    <cellStyle name="Normal 21 54" xfId="23087"/>
    <cellStyle name="Normal 21 55" xfId="23088"/>
    <cellStyle name="Normal 21 56" xfId="23089"/>
    <cellStyle name="Normal 21 57" xfId="23090"/>
    <cellStyle name="Normal 21 58" xfId="23091"/>
    <cellStyle name="Normal 21 59" xfId="23092"/>
    <cellStyle name="Normal 21 6" xfId="4398"/>
    <cellStyle name="Normal 21 6 2" xfId="23093"/>
    <cellStyle name="Normal 21 60" xfId="23094"/>
    <cellStyle name="Normal 21 61" xfId="23095"/>
    <cellStyle name="Normal 21 62" xfId="23096"/>
    <cellStyle name="Normal 21 63" xfId="23097"/>
    <cellStyle name="Normal 21 64" xfId="23098"/>
    <cellStyle name="Normal 21 65" xfId="23099"/>
    <cellStyle name="Normal 21 66" xfId="23100"/>
    <cellStyle name="Normal 21 67" xfId="23101"/>
    <cellStyle name="Normal 21 68" xfId="23102"/>
    <cellStyle name="Normal 21 69" xfId="23103"/>
    <cellStyle name="Normal 21 7" xfId="4399"/>
    <cellStyle name="Normal 21 7 2" xfId="23104"/>
    <cellStyle name="Normal 21 70" xfId="23105"/>
    <cellStyle name="Normal 21 8" xfId="4400"/>
    <cellStyle name="Normal 21 8 2" xfId="23106"/>
    <cellStyle name="Normal 21 9" xfId="4401"/>
    <cellStyle name="Normal 21 9 2" xfId="23107"/>
    <cellStyle name="Normal 22" xfId="1130"/>
    <cellStyle name="Normal 22 10" xfId="4402"/>
    <cellStyle name="Normal 22 10 2" xfId="23108"/>
    <cellStyle name="Normal 22 11" xfId="4403"/>
    <cellStyle name="Normal 22 11 2" xfId="23109"/>
    <cellStyle name="Normal 22 12" xfId="4404"/>
    <cellStyle name="Normal 22 12 2" xfId="23110"/>
    <cellStyle name="Normal 22 13" xfId="4405"/>
    <cellStyle name="Normal 22 13 2" xfId="23111"/>
    <cellStyle name="Normal 22 14" xfId="23112"/>
    <cellStyle name="Normal 22 14 2" xfId="23113"/>
    <cellStyle name="Normal 22 15" xfId="23114"/>
    <cellStyle name="Normal 22 15 2" xfId="23115"/>
    <cellStyle name="Normal 22 16" xfId="23116"/>
    <cellStyle name="Normal 22 16 2" xfId="23117"/>
    <cellStyle name="Normal 22 17" xfId="23118"/>
    <cellStyle name="Normal 22 17 2" xfId="23119"/>
    <cellStyle name="Normal 22 18" xfId="23120"/>
    <cellStyle name="Normal 22 18 2" xfId="23121"/>
    <cellStyle name="Normal 22 19" xfId="23122"/>
    <cellStyle name="Normal 22 19 2" xfId="23123"/>
    <cellStyle name="Normal 22 2" xfId="4406"/>
    <cellStyle name="Normal 22 2 2" xfId="23124"/>
    <cellStyle name="Normal 22 20" xfId="23125"/>
    <cellStyle name="Normal 22 20 2" xfId="23126"/>
    <cellStyle name="Normal 22 21" xfId="23127"/>
    <cellStyle name="Normal 22 21 2" xfId="23128"/>
    <cellStyle name="Normal 22 22" xfId="23129"/>
    <cellStyle name="Normal 22 22 2" xfId="23130"/>
    <cellStyle name="Normal 22 23" xfId="23131"/>
    <cellStyle name="Normal 22 24" xfId="23132"/>
    <cellStyle name="Normal 22 25" xfId="23133"/>
    <cellStyle name="Normal 22 26" xfId="23134"/>
    <cellStyle name="Normal 22 27" xfId="23135"/>
    <cellStyle name="Normal 22 28" xfId="23136"/>
    <cellStyle name="Normal 22 29" xfId="23137"/>
    <cellStyle name="Normal 22 3" xfId="4407"/>
    <cellStyle name="Normal 22 3 2" xfId="23138"/>
    <cellStyle name="Normal 22 30" xfId="23139"/>
    <cellStyle name="Normal 22 31" xfId="23140"/>
    <cellStyle name="Normal 22 32" xfId="23141"/>
    <cellStyle name="Normal 22 33" xfId="23142"/>
    <cellStyle name="Normal 22 34" xfId="23143"/>
    <cellStyle name="Normal 22 35" xfId="23144"/>
    <cellStyle name="Normal 22 36" xfId="23145"/>
    <cellStyle name="Normal 22 37" xfId="23146"/>
    <cellStyle name="Normal 22 38" xfId="23147"/>
    <cellStyle name="Normal 22 39" xfId="23148"/>
    <cellStyle name="Normal 22 4" xfId="4408"/>
    <cellStyle name="Normal 22 4 2" xfId="23149"/>
    <cellStyle name="Normal 22 40" xfId="23150"/>
    <cellStyle name="Normal 22 41" xfId="23151"/>
    <cellStyle name="Normal 22 42" xfId="23152"/>
    <cellStyle name="Normal 22 43" xfId="23153"/>
    <cellStyle name="Normal 22 44" xfId="23154"/>
    <cellStyle name="Normal 22 45" xfId="23155"/>
    <cellStyle name="Normal 22 46" xfId="23156"/>
    <cellStyle name="Normal 22 47" xfId="23157"/>
    <cellStyle name="Normal 22 48" xfId="23158"/>
    <cellStyle name="Normal 22 49" xfId="23159"/>
    <cellStyle name="Normal 22 5" xfId="4409"/>
    <cellStyle name="Normal 22 5 2" xfId="23160"/>
    <cellStyle name="Normal 22 50" xfId="23161"/>
    <cellStyle name="Normal 22 51" xfId="23162"/>
    <cellStyle name="Normal 22 52" xfId="23163"/>
    <cellStyle name="Normal 22 53" xfId="23164"/>
    <cellStyle name="Normal 22 54" xfId="23165"/>
    <cellStyle name="Normal 22 55" xfId="23166"/>
    <cellStyle name="Normal 22 56" xfId="23167"/>
    <cellStyle name="Normal 22 57" xfId="23168"/>
    <cellStyle name="Normal 22 58" xfId="23169"/>
    <cellStyle name="Normal 22 59" xfId="23170"/>
    <cellStyle name="Normal 22 6" xfId="4410"/>
    <cellStyle name="Normal 22 6 2" xfId="23171"/>
    <cellStyle name="Normal 22 60" xfId="23172"/>
    <cellStyle name="Normal 22 61" xfId="23173"/>
    <cellStyle name="Normal 22 62" xfId="23174"/>
    <cellStyle name="Normal 22 63" xfId="23175"/>
    <cellStyle name="Normal 22 64" xfId="23176"/>
    <cellStyle name="Normal 22 65" xfId="23177"/>
    <cellStyle name="Normal 22 66" xfId="23178"/>
    <cellStyle name="Normal 22 67" xfId="23179"/>
    <cellStyle name="Normal 22 68" xfId="23180"/>
    <cellStyle name="Normal 22 69" xfId="23181"/>
    <cellStyle name="Normal 22 7" xfId="4411"/>
    <cellStyle name="Normal 22 7 2" xfId="23182"/>
    <cellStyle name="Normal 22 70" xfId="23183"/>
    <cellStyle name="Normal 22 8" xfId="4412"/>
    <cellStyle name="Normal 22 8 2" xfId="23184"/>
    <cellStyle name="Normal 22 9" xfId="4413"/>
    <cellStyle name="Normal 22 9 2" xfId="23185"/>
    <cellStyle name="Normal 23" xfId="1131"/>
    <cellStyle name="Normal 23 10" xfId="4414"/>
    <cellStyle name="Normal 23 10 2" xfId="23186"/>
    <cellStyle name="Normal 23 11" xfId="4415"/>
    <cellStyle name="Normal 23 11 2" xfId="23187"/>
    <cellStyle name="Normal 23 12" xfId="4416"/>
    <cellStyle name="Normal 23 12 2" xfId="23188"/>
    <cellStyle name="Normal 23 13" xfId="4417"/>
    <cellStyle name="Normal 23 13 2" xfId="23189"/>
    <cellStyle name="Normal 23 14" xfId="23190"/>
    <cellStyle name="Normal 23 14 2" xfId="23191"/>
    <cellStyle name="Normal 23 15" xfId="23192"/>
    <cellStyle name="Normal 23 15 2" xfId="23193"/>
    <cellStyle name="Normal 23 16" xfId="23194"/>
    <cellStyle name="Normal 23 16 2" xfId="23195"/>
    <cellStyle name="Normal 23 17" xfId="23196"/>
    <cellStyle name="Normal 23 17 2" xfId="23197"/>
    <cellStyle name="Normal 23 18" xfId="23198"/>
    <cellStyle name="Normal 23 18 2" xfId="23199"/>
    <cellStyle name="Normal 23 19" xfId="23200"/>
    <cellStyle name="Normal 23 19 2" xfId="23201"/>
    <cellStyle name="Normal 23 2" xfId="4418"/>
    <cellStyle name="Normal 23 2 2" xfId="23202"/>
    <cellStyle name="Normal 23 20" xfId="23203"/>
    <cellStyle name="Normal 23 20 2" xfId="23204"/>
    <cellStyle name="Normal 23 21" xfId="23205"/>
    <cellStyle name="Normal 23 21 2" xfId="23206"/>
    <cellStyle name="Normal 23 22" xfId="23207"/>
    <cellStyle name="Normal 23 22 2" xfId="23208"/>
    <cellStyle name="Normal 23 23" xfId="23209"/>
    <cellStyle name="Normal 23 24" xfId="23210"/>
    <cellStyle name="Normal 23 25" xfId="23211"/>
    <cellStyle name="Normal 23 26" xfId="23212"/>
    <cellStyle name="Normal 23 27" xfId="23213"/>
    <cellStyle name="Normal 23 28" xfId="23214"/>
    <cellStyle name="Normal 23 29" xfId="23215"/>
    <cellStyle name="Normal 23 3" xfId="4419"/>
    <cellStyle name="Normal 23 3 2" xfId="23216"/>
    <cellStyle name="Normal 23 30" xfId="23217"/>
    <cellStyle name="Normal 23 31" xfId="23218"/>
    <cellStyle name="Normal 23 32" xfId="23219"/>
    <cellStyle name="Normal 23 33" xfId="23220"/>
    <cellStyle name="Normal 23 34" xfId="23221"/>
    <cellStyle name="Normal 23 35" xfId="23222"/>
    <cellStyle name="Normal 23 36" xfId="23223"/>
    <cellStyle name="Normal 23 37" xfId="23224"/>
    <cellStyle name="Normal 23 38" xfId="23225"/>
    <cellStyle name="Normal 23 39" xfId="23226"/>
    <cellStyle name="Normal 23 4" xfId="4420"/>
    <cellStyle name="Normal 23 4 2" xfId="23227"/>
    <cellStyle name="Normal 23 40" xfId="23228"/>
    <cellStyle name="Normal 23 41" xfId="23229"/>
    <cellStyle name="Normal 23 42" xfId="23230"/>
    <cellStyle name="Normal 23 43" xfId="23231"/>
    <cellStyle name="Normal 23 44" xfId="23232"/>
    <cellStyle name="Normal 23 45" xfId="23233"/>
    <cellStyle name="Normal 23 46" xfId="23234"/>
    <cellStyle name="Normal 23 47" xfId="23235"/>
    <cellStyle name="Normal 23 48" xfId="23236"/>
    <cellStyle name="Normal 23 49" xfId="23237"/>
    <cellStyle name="Normal 23 5" xfId="4421"/>
    <cellStyle name="Normal 23 5 2" xfId="23238"/>
    <cellStyle name="Normal 23 50" xfId="23239"/>
    <cellStyle name="Normal 23 51" xfId="23240"/>
    <cellStyle name="Normal 23 52" xfId="23241"/>
    <cellStyle name="Normal 23 53" xfId="23242"/>
    <cellStyle name="Normal 23 54" xfId="23243"/>
    <cellStyle name="Normal 23 55" xfId="23244"/>
    <cellStyle name="Normal 23 56" xfId="23245"/>
    <cellStyle name="Normal 23 57" xfId="23246"/>
    <cellStyle name="Normal 23 58" xfId="23247"/>
    <cellStyle name="Normal 23 59" xfId="23248"/>
    <cellStyle name="Normal 23 6" xfId="4422"/>
    <cellStyle name="Normal 23 6 2" xfId="23249"/>
    <cellStyle name="Normal 23 60" xfId="23250"/>
    <cellStyle name="Normal 23 61" xfId="23251"/>
    <cellStyle name="Normal 23 62" xfId="23252"/>
    <cellStyle name="Normal 23 63" xfId="23253"/>
    <cellStyle name="Normal 23 64" xfId="23254"/>
    <cellStyle name="Normal 23 65" xfId="23255"/>
    <cellStyle name="Normal 23 66" xfId="23256"/>
    <cellStyle name="Normal 23 67" xfId="23257"/>
    <cellStyle name="Normal 23 68" xfId="23258"/>
    <cellStyle name="Normal 23 69" xfId="23259"/>
    <cellStyle name="Normal 23 7" xfId="4423"/>
    <cellStyle name="Normal 23 7 2" xfId="23260"/>
    <cellStyle name="Normal 23 70" xfId="23261"/>
    <cellStyle name="Normal 23 8" xfId="4424"/>
    <cellStyle name="Normal 23 8 2" xfId="23262"/>
    <cellStyle name="Normal 23 9" xfId="4425"/>
    <cellStyle name="Normal 23 9 2" xfId="23263"/>
    <cellStyle name="Normal 24" xfId="1132"/>
    <cellStyle name="Normal 24 10" xfId="4426"/>
    <cellStyle name="Normal 24 10 2" xfId="23264"/>
    <cellStyle name="Normal 24 11" xfId="4427"/>
    <cellStyle name="Normal 24 11 2" xfId="23265"/>
    <cellStyle name="Normal 24 12" xfId="4428"/>
    <cellStyle name="Normal 24 12 2" xfId="23266"/>
    <cellStyle name="Normal 24 13" xfId="4429"/>
    <cellStyle name="Normal 24 13 2" xfId="23267"/>
    <cellStyle name="Normal 24 14" xfId="23268"/>
    <cellStyle name="Normal 24 14 2" xfId="23269"/>
    <cellStyle name="Normal 24 15" xfId="23270"/>
    <cellStyle name="Normal 24 15 2" xfId="23271"/>
    <cellStyle name="Normal 24 16" xfId="23272"/>
    <cellStyle name="Normal 24 16 2" xfId="23273"/>
    <cellStyle name="Normal 24 17" xfId="23274"/>
    <cellStyle name="Normal 24 17 2" xfId="23275"/>
    <cellStyle name="Normal 24 18" xfId="23276"/>
    <cellStyle name="Normal 24 18 2" xfId="23277"/>
    <cellStyle name="Normal 24 19" xfId="23278"/>
    <cellStyle name="Normal 24 19 2" xfId="23279"/>
    <cellStyle name="Normal 24 2" xfId="4430"/>
    <cellStyle name="Normal 24 2 2" xfId="23280"/>
    <cellStyle name="Normal 24 20" xfId="23281"/>
    <cellStyle name="Normal 24 20 2" xfId="23282"/>
    <cellStyle name="Normal 24 21" xfId="23283"/>
    <cellStyle name="Normal 24 21 2" xfId="23284"/>
    <cellStyle name="Normal 24 22" xfId="23285"/>
    <cellStyle name="Normal 24 22 2" xfId="23286"/>
    <cellStyle name="Normal 24 23" xfId="23287"/>
    <cellStyle name="Normal 24 24" xfId="23288"/>
    <cellStyle name="Normal 24 25" xfId="23289"/>
    <cellStyle name="Normal 24 26" xfId="23290"/>
    <cellStyle name="Normal 24 27" xfId="23291"/>
    <cellStyle name="Normal 24 28" xfId="23292"/>
    <cellStyle name="Normal 24 29" xfId="23293"/>
    <cellStyle name="Normal 24 3" xfId="4431"/>
    <cellStyle name="Normal 24 3 2" xfId="23294"/>
    <cellStyle name="Normal 24 30" xfId="23295"/>
    <cellStyle name="Normal 24 31" xfId="23296"/>
    <cellStyle name="Normal 24 32" xfId="23297"/>
    <cellStyle name="Normal 24 33" xfId="23298"/>
    <cellStyle name="Normal 24 34" xfId="23299"/>
    <cellStyle name="Normal 24 35" xfId="23300"/>
    <cellStyle name="Normal 24 36" xfId="23301"/>
    <cellStyle name="Normal 24 37" xfId="23302"/>
    <cellStyle name="Normal 24 38" xfId="23303"/>
    <cellStyle name="Normal 24 39" xfId="23304"/>
    <cellStyle name="Normal 24 4" xfId="4432"/>
    <cellStyle name="Normal 24 4 2" xfId="23305"/>
    <cellStyle name="Normal 24 40" xfId="23306"/>
    <cellStyle name="Normal 24 41" xfId="23307"/>
    <cellStyle name="Normal 24 42" xfId="23308"/>
    <cellStyle name="Normal 24 43" xfId="23309"/>
    <cellStyle name="Normal 24 44" xfId="23310"/>
    <cellStyle name="Normal 24 45" xfId="23311"/>
    <cellStyle name="Normal 24 46" xfId="23312"/>
    <cellStyle name="Normal 24 47" xfId="23313"/>
    <cellStyle name="Normal 24 48" xfId="23314"/>
    <cellStyle name="Normal 24 49" xfId="23315"/>
    <cellStyle name="Normal 24 5" xfId="4433"/>
    <cellStyle name="Normal 24 5 2" xfId="23316"/>
    <cellStyle name="Normal 24 50" xfId="23317"/>
    <cellStyle name="Normal 24 51" xfId="23318"/>
    <cellStyle name="Normal 24 52" xfId="23319"/>
    <cellStyle name="Normal 24 53" xfId="23320"/>
    <cellStyle name="Normal 24 54" xfId="23321"/>
    <cellStyle name="Normal 24 55" xfId="23322"/>
    <cellStyle name="Normal 24 56" xfId="23323"/>
    <cellStyle name="Normal 24 57" xfId="23324"/>
    <cellStyle name="Normal 24 58" xfId="23325"/>
    <cellStyle name="Normal 24 59" xfId="23326"/>
    <cellStyle name="Normal 24 6" xfId="4434"/>
    <cellStyle name="Normal 24 6 2" xfId="23327"/>
    <cellStyle name="Normal 24 60" xfId="23328"/>
    <cellStyle name="Normal 24 61" xfId="23329"/>
    <cellStyle name="Normal 24 62" xfId="23330"/>
    <cellStyle name="Normal 24 63" xfId="23331"/>
    <cellStyle name="Normal 24 64" xfId="23332"/>
    <cellStyle name="Normal 24 65" xfId="23333"/>
    <cellStyle name="Normal 24 66" xfId="23334"/>
    <cellStyle name="Normal 24 67" xfId="23335"/>
    <cellStyle name="Normal 24 68" xfId="23336"/>
    <cellStyle name="Normal 24 69" xfId="23337"/>
    <cellStyle name="Normal 24 7" xfId="4435"/>
    <cellStyle name="Normal 24 7 2" xfId="23338"/>
    <cellStyle name="Normal 24 70" xfId="23339"/>
    <cellStyle name="Normal 24 8" xfId="4436"/>
    <cellStyle name="Normal 24 8 2" xfId="23340"/>
    <cellStyle name="Normal 24 9" xfId="4437"/>
    <cellStyle name="Normal 24 9 2" xfId="23341"/>
    <cellStyle name="Normal 25" xfId="1133"/>
    <cellStyle name="Normal 25 10" xfId="4438"/>
    <cellStyle name="Normal 25 10 2" xfId="23342"/>
    <cellStyle name="Normal 25 11" xfId="4439"/>
    <cellStyle name="Normal 25 11 2" xfId="23343"/>
    <cellStyle name="Normal 25 12" xfId="4440"/>
    <cellStyle name="Normal 25 12 2" xfId="23344"/>
    <cellStyle name="Normal 25 13" xfId="4441"/>
    <cellStyle name="Normal 25 13 2" xfId="23345"/>
    <cellStyle name="Normal 25 14" xfId="23346"/>
    <cellStyle name="Normal 25 14 2" xfId="23347"/>
    <cellStyle name="Normal 25 15" xfId="23348"/>
    <cellStyle name="Normal 25 15 2" xfId="23349"/>
    <cellStyle name="Normal 25 16" xfId="23350"/>
    <cellStyle name="Normal 25 16 2" xfId="23351"/>
    <cellStyle name="Normal 25 17" xfId="23352"/>
    <cellStyle name="Normal 25 17 2" xfId="23353"/>
    <cellStyle name="Normal 25 18" xfId="23354"/>
    <cellStyle name="Normal 25 18 2" xfId="23355"/>
    <cellStyle name="Normal 25 19" xfId="23356"/>
    <cellStyle name="Normal 25 19 2" xfId="23357"/>
    <cellStyle name="Normal 25 2" xfId="4442"/>
    <cellStyle name="Normal 25 2 2" xfId="23358"/>
    <cellStyle name="Normal 25 20" xfId="23359"/>
    <cellStyle name="Normal 25 20 2" xfId="23360"/>
    <cellStyle name="Normal 25 21" xfId="23361"/>
    <cellStyle name="Normal 25 21 2" xfId="23362"/>
    <cellStyle name="Normal 25 22" xfId="23363"/>
    <cellStyle name="Normal 25 22 2" xfId="23364"/>
    <cellStyle name="Normal 25 23" xfId="23365"/>
    <cellStyle name="Normal 25 24" xfId="23366"/>
    <cellStyle name="Normal 25 25" xfId="23367"/>
    <cellStyle name="Normal 25 26" xfId="23368"/>
    <cellStyle name="Normal 25 27" xfId="23369"/>
    <cellStyle name="Normal 25 28" xfId="23370"/>
    <cellStyle name="Normal 25 29" xfId="23371"/>
    <cellStyle name="Normal 25 3" xfId="4443"/>
    <cellStyle name="Normal 25 3 2" xfId="23372"/>
    <cellStyle name="Normal 25 30" xfId="23373"/>
    <cellStyle name="Normal 25 31" xfId="23374"/>
    <cellStyle name="Normal 25 32" xfId="23375"/>
    <cellStyle name="Normal 25 33" xfId="23376"/>
    <cellStyle name="Normal 25 34" xfId="23377"/>
    <cellStyle name="Normal 25 35" xfId="23378"/>
    <cellStyle name="Normal 25 36" xfId="23379"/>
    <cellStyle name="Normal 25 37" xfId="23380"/>
    <cellStyle name="Normal 25 38" xfId="23381"/>
    <cellStyle name="Normal 25 39" xfId="23382"/>
    <cellStyle name="Normal 25 4" xfId="4444"/>
    <cellStyle name="Normal 25 4 2" xfId="23383"/>
    <cellStyle name="Normal 25 40" xfId="23384"/>
    <cellStyle name="Normal 25 41" xfId="23385"/>
    <cellStyle name="Normal 25 42" xfId="23386"/>
    <cellStyle name="Normal 25 43" xfId="23387"/>
    <cellStyle name="Normal 25 44" xfId="23388"/>
    <cellStyle name="Normal 25 45" xfId="23389"/>
    <cellStyle name="Normal 25 46" xfId="23390"/>
    <cellStyle name="Normal 25 47" xfId="23391"/>
    <cellStyle name="Normal 25 48" xfId="23392"/>
    <cellStyle name="Normal 25 49" xfId="23393"/>
    <cellStyle name="Normal 25 5" xfId="4445"/>
    <cellStyle name="Normal 25 5 2" xfId="23394"/>
    <cellStyle name="Normal 25 50" xfId="23395"/>
    <cellStyle name="Normal 25 51" xfId="23396"/>
    <cellStyle name="Normal 25 52" xfId="23397"/>
    <cellStyle name="Normal 25 53" xfId="23398"/>
    <cellStyle name="Normal 25 54" xfId="23399"/>
    <cellStyle name="Normal 25 55" xfId="23400"/>
    <cellStyle name="Normal 25 56" xfId="23401"/>
    <cellStyle name="Normal 25 57" xfId="23402"/>
    <cellStyle name="Normal 25 58" xfId="23403"/>
    <cellStyle name="Normal 25 59" xfId="23404"/>
    <cellStyle name="Normal 25 6" xfId="4446"/>
    <cellStyle name="Normal 25 6 2" xfId="23405"/>
    <cellStyle name="Normal 25 60" xfId="23406"/>
    <cellStyle name="Normal 25 61" xfId="23407"/>
    <cellStyle name="Normal 25 62" xfId="23408"/>
    <cellStyle name="Normal 25 63" xfId="23409"/>
    <cellStyle name="Normal 25 64" xfId="23410"/>
    <cellStyle name="Normal 25 65" xfId="23411"/>
    <cellStyle name="Normal 25 66" xfId="23412"/>
    <cellStyle name="Normal 25 67" xfId="23413"/>
    <cellStyle name="Normal 25 68" xfId="23414"/>
    <cellStyle name="Normal 25 69" xfId="23415"/>
    <cellStyle name="Normal 25 7" xfId="4447"/>
    <cellStyle name="Normal 25 7 2" xfId="23416"/>
    <cellStyle name="Normal 25 70" xfId="23417"/>
    <cellStyle name="Normal 25 8" xfId="4448"/>
    <cellStyle name="Normal 25 8 2" xfId="23418"/>
    <cellStyle name="Normal 25 9" xfId="4449"/>
    <cellStyle name="Normal 25 9 2" xfId="23419"/>
    <cellStyle name="Normal 26" xfId="1134"/>
    <cellStyle name="Normal 26 10" xfId="4450"/>
    <cellStyle name="Normal 26 10 2" xfId="23420"/>
    <cellStyle name="Normal 26 11" xfId="4451"/>
    <cellStyle name="Normal 26 11 2" xfId="23421"/>
    <cellStyle name="Normal 26 12" xfId="4452"/>
    <cellStyle name="Normal 26 12 2" xfId="23422"/>
    <cellStyle name="Normal 26 13" xfId="4453"/>
    <cellStyle name="Normal 26 13 2" xfId="23423"/>
    <cellStyle name="Normal 26 14" xfId="23424"/>
    <cellStyle name="Normal 26 14 2" xfId="23425"/>
    <cellStyle name="Normal 26 15" xfId="23426"/>
    <cellStyle name="Normal 26 15 2" xfId="23427"/>
    <cellStyle name="Normal 26 16" xfId="23428"/>
    <cellStyle name="Normal 26 16 2" xfId="23429"/>
    <cellStyle name="Normal 26 17" xfId="23430"/>
    <cellStyle name="Normal 26 17 2" xfId="23431"/>
    <cellStyle name="Normal 26 18" xfId="23432"/>
    <cellStyle name="Normal 26 18 2" xfId="23433"/>
    <cellStyle name="Normal 26 19" xfId="23434"/>
    <cellStyle name="Normal 26 19 2" xfId="23435"/>
    <cellStyle name="Normal 26 2" xfId="4454"/>
    <cellStyle name="Normal 26 2 2" xfId="23436"/>
    <cellStyle name="Normal 26 20" xfId="23437"/>
    <cellStyle name="Normal 26 20 2" xfId="23438"/>
    <cellStyle name="Normal 26 21" xfId="23439"/>
    <cellStyle name="Normal 26 21 2" xfId="23440"/>
    <cellStyle name="Normal 26 22" xfId="23441"/>
    <cellStyle name="Normal 26 22 2" xfId="23442"/>
    <cellStyle name="Normal 26 23" xfId="23443"/>
    <cellStyle name="Normal 26 24" xfId="23444"/>
    <cellStyle name="Normal 26 25" xfId="23445"/>
    <cellStyle name="Normal 26 26" xfId="23446"/>
    <cellStyle name="Normal 26 27" xfId="23447"/>
    <cellStyle name="Normal 26 28" xfId="23448"/>
    <cellStyle name="Normal 26 29" xfId="23449"/>
    <cellStyle name="Normal 26 3" xfId="4455"/>
    <cellStyle name="Normal 26 3 2" xfId="23450"/>
    <cellStyle name="Normal 26 30" xfId="23451"/>
    <cellStyle name="Normal 26 31" xfId="23452"/>
    <cellStyle name="Normal 26 32" xfId="23453"/>
    <cellStyle name="Normal 26 33" xfId="23454"/>
    <cellStyle name="Normal 26 34" xfId="23455"/>
    <cellStyle name="Normal 26 35" xfId="23456"/>
    <cellStyle name="Normal 26 36" xfId="23457"/>
    <cellStyle name="Normal 26 37" xfId="23458"/>
    <cellStyle name="Normal 26 38" xfId="23459"/>
    <cellStyle name="Normal 26 39" xfId="23460"/>
    <cellStyle name="Normal 26 4" xfId="4456"/>
    <cellStyle name="Normal 26 4 2" xfId="23461"/>
    <cellStyle name="Normal 26 40" xfId="23462"/>
    <cellStyle name="Normal 26 41" xfId="23463"/>
    <cellStyle name="Normal 26 42" xfId="23464"/>
    <cellStyle name="Normal 26 43" xfId="23465"/>
    <cellStyle name="Normal 26 44" xfId="23466"/>
    <cellStyle name="Normal 26 45" xfId="23467"/>
    <cellStyle name="Normal 26 46" xfId="23468"/>
    <cellStyle name="Normal 26 47" xfId="23469"/>
    <cellStyle name="Normal 26 48" xfId="23470"/>
    <cellStyle name="Normal 26 49" xfId="23471"/>
    <cellStyle name="Normal 26 5" xfId="4457"/>
    <cellStyle name="Normal 26 5 2" xfId="23472"/>
    <cellStyle name="Normal 26 50" xfId="23473"/>
    <cellStyle name="Normal 26 51" xfId="23474"/>
    <cellStyle name="Normal 26 52" xfId="23475"/>
    <cellStyle name="Normal 26 53" xfId="23476"/>
    <cellStyle name="Normal 26 54" xfId="23477"/>
    <cellStyle name="Normal 26 55" xfId="23478"/>
    <cellStyle name="Normal 26 56" xfId="23479"/>
    <cellStyle name="Normal 26 57" xfId="23480"/>
    <cellStyle name="Normal 26 58" xfId="23481"/>
    <cellStyle name="Normal 26 59" xfId="23482"/>
    <cellStyle name="Normal 26 6" xfId="4458"/>
    <cellStyle name="Normal 26 6 2" xfId="23483"/>
    <cellStyle name="Normal 26 60" xfId="23484"/>
    <cellStyle name="Normal 26 61" xfId="23485"/>
    <cellStyle name="Normal 26 62" xfId="23486"/>
    <cellStyle name="Normal 26 63" xfId="23487"/>
    <cellStyle name="Normal 26 64" xfId="23488"/>
    <cellStyle name="Normal 26 65" xfId="23489"/>
    <cellStyle name="Normal 26 66" xfId="23490"/>
    <cellStyle name="Normal 26 67" xfId="23491"/>
    <cellStyle name="Normal 26 68" xfId="23492"/>
    <cellStyle name="Normal 26 69" xfId="23493"/>
    <cellStyle name="Normal 26 7" xfId="4459"/>
    <cellStyle name="Normal 26 7 2" xfId="23494"/>
    <cellStyle name="Normal 26 70" xfId="23495"/>
    <cellStyle name="Normal 26 8" xfId="4460"/>
    <cellStyle name="Normal 26 8 2" xfId="23496"/>
    <cellStyle name="Normal 26 9" xfId="4461"/>
    <cellStyle name="Normal 26 9 2" xfId="23497"/>
    <cellStyle name="Normal 27" xfId="1135"/>
    <cellStyle name="Normal 27 10" xfId="4462"/>
    <cellStyle name="Normal 27 10 2" xfId="23498"/>
    <cellStyle name="Normal 27 11" xfId="4463"/>
    <cellStyle name="Normal 27 11 2" xfId="23499"/>
    <cellStyle name="Normal 27 12" xfId="4464"/>
    <cellStyle name="Normal 27 12 2" xfId="23500"/>
    <cellStyle name="Normal 27 13" xfId="4465"/>
    <cellStyle name="Normal 27 13 2" xfId="23501"/>
    <cellStyle name="Normal 27 14" xfId="23502"/>
    <cellStyle name="Normal 27 14 2" xfId="23503"/>
    <cellStyle name="Normal 27 15" xfId="23504"/>
    <cellStyle name="Normal 27 15 2" xfId="23505"/>
    <cellStyle name="Normal 27 16" xfId="23506"/>
    <cellStyle name="Normal 27 16 2" xfId="23507"/>
    <cellStyle name="Normal 27 17" xfId="23508"/>
    <cellStyle name="Normal 27 17 2" xfId="23509"/>
    <cellStyle name="Normal 27 18" xfId="23510"/>
    <cellStyle name="Normal 27 18 2" xfId="23511"/>
    <cellStyle name="Normal 27 19" xfId="23512"/>
    <cellStyle name="Normal 27 19 2" xfId="23513"/>
    <cellStyle name="Normal 27 2" xfId="4466"/>
    <cellStyle name="Normal 27 2 2" xfId="23514"/>
    <cellStyle name="Normal 27 20" xfId="23515"/>
    <cellStyle name="Normal 27 20 2" xfId="23516"/>
    <cellStyle name="Normal 27 21" xfId="23517"/>
    <cellStyle name="Normal 27 21 2" xfId="23518"/>
    <cellStyle name="Normal 27 22" xfId="23519"/>
    <cellStyle name="Normal 27 22 2" xfId="23520"/>
    <cellStyle name="Normal 27 23" xfId="23521"/>
    <cellStyle name="Normal 27 24" xfId="23522"/>
    <cellStyle name="Normal 27 25" xfId="23523"/>
    <cellStyle name="Normal 27 26" xfId="23524"/>
    <cellStyle name="Normal 27 27" xfId="23525"/>
    <cellStyle name="Normal 27 28" xfId="23526"/>
    <cellStyle name="Normal 27 29" xfId="23527"/>
    <cellStyle name="Normal 27 3" xfId="4467"/>
    <cellStyle name="Normal 27 3 2" xfId="23528"/>
    <cellStyle name="Normal 27 30" xfId="23529"/>
    <cellStyle name="Normal 27 31" xfId="23530"/>
    <cellStyle name="Normal 27 32" xfId="23531"/>
    <cellStyle name="Normal 27 33" xfId="23532"/>
    <cellStyle name="Normal 27 34" xfId="23533"/>
    <cellStyle name="Normal 27 35" xfId="23534"/>
    <cellStyle name="Normal 27 36" xfId="23535"/>
    <cellStyle name="Normal 27 37" xfId="23536"/>
    <cellStyle name="Normal 27 38" xfId="23537"/>
    <cellStyle name="Normal 27 39" xfId="23538"/>
    <cellStyle name="Normal 27 4" xfId="4468"/>
    <cellStyle name="Normal 27 4 2" xfId="23539"/>
    <cellStyle name="Normal 27 40" xfId="23540"/>
    <cellStyle name="Normal 27 41" xfId="23541"/>
    <cellStyle name="Normal 27 42" xfId="23542"/>
    <cellStyle name="Normal 27 43" xfId="23543"/>
    <cellStyle name="Normal 27 44" xfId="23544"/>
    <cellStyle name="Normal 27 45" xfId="23545"/>
    <cellStyle name="Normal 27 46" xfId="23546"/>
    <cellStyle name="Normal 27 47" xfId="23547"/>
    <cellStyle name="Normal 27 48" xfId="23548"/>
    <cellStyle name="Normal 27 49" xfId="23549"/>
    <cellStyle name="Normal 27 5" xfId="4469"/>
    <cellStyle name="Normal 27 5 2" xfId="23550"/>
    <cellStyle name="Normal 27 50" xfId="23551"/>
    <cellStyle name="Normal 27 51" xfId="23552"/>
    <cellStyle name="Normal 27 52" xfId="23553"/>
    <cellStyle name="Normal 27 53" xfId="23554"/>
    <cellStyle name="Normal 27 54" xfId="23555"/>
    <cellStyle name="Normal 27 55" xfId="23556"/>
    <cellStyle name="Normal 27 56" xfId="23557"/>
    <cellStyle name="Normal 27 57" xfId="23558"/>
    <cellStyle name="Normal 27 58" xfId="23559"/>
    <cellStyle name="Normal 27 59" xfId="23560"/>
    <cellStyle name="Normal 27 6" xfId="4470"/>
    <cellStyle name="Normal 27 6 2" xfId="23561"/>
    <cellStyle name="Normal 27 60" xfId="23562"/>
    <cellStyle name="Normal 27 61" xfId="23563"/>
    <cellStyle name="Normal 27 62" xfId="23564"/>
    <cellStyle name="Normal 27 63" xfId="23565"/>
    <cellStyle name="Normal 27 64" xfId="23566"/>
    <cellStyle name="Normal 27 65" xfId="23567"/>
    <cellStyle name="Normal 27 66" xfId="23568"/>
    <cellStyle name="Normal 27 67" xfId="23569"/>
    <cellStyle name="Normal 27 68" xfId="23570"/>
    <cellStyle name="Normal 27 69" xfId="23571"/>
    <cellStyle name="Normal 27 7" xfId="4471"/>
    <cellStyle name="Normal 27 7 2" xfId="23572"/>
    <cellStyle name="Normal 27 70" xfId="23573"/>
    <cellStyle name="Normal 27 8" xfId="4472"/>
    <cellStyle name="Normal 27 8 2" xfId="23574"/>
    <cellStyle name="Normal 27 9" xfId="4473"/>
    <cellStyle name="Normal 27 9 2" xfId="23575"/>
    <cellStyle name="Normal 28" xfId="1136"/>
    <cellStyle name="Normal 28 10" xfId="4474"/>
    <cellStyle name="Normal 28 10 2" xfId="23576"/>
    <cellStyle name="Normal 28 11" xfId="4475"/>
    <cellStyle name="Normal 28 11 2" xfId="23577"/>
    <cellStyle name="Normal 28 12" xfId="4476"/>
    <cellStyle name="Normal 28 12 2" xfId="23578"/>
    <cellStyle name="Normal 28 13" xfId="4477"/>
    <cellStyle name="Normal 28 13 2" xfId="23579"/>
    <cellStyle name="Normal 28 14" xfId="23580"/>
    <cellStyle name="Normal 28 14 2" xfId="23581"/>
    <cellStyle name="Normal 28 15" xfId="23582"/>
    <cellStyle name="Normal 28 15 2" xfId="23583"/>
    <cellStyle name="Normal 28 16" xfId="23584"/>
    <cellStyle name="Normal 28 16 2" xfId="23585"/>
    <cellStyle name="Normal 28 17" xfId="23586"/>
    <cellStyle name="Normal 28 17 2" xfId="23587"/>
    <cellStyle name="Normal 28 18" xfId="23588"/>
    <cellStyle name="Normal 28 18 2" xfId="23589"/>
    <cellStyle name="Normal 28 19" xfId="23590"/>
    <cellStyle name="Normal 28 19 2" xfId="23591"/>
    <cellStyle name="Normal 28 2" xfId="4478"/>
    <cellStyle name="Normal 28 2 2" xfId="23592"/>
    <cellStyle name="Normal 28 20" xfId="23593"/>
    <cellStyle name="Normal 28 20 2" xfId="23594"/>
    <cellStyle name="Normal 28 21" xfId="23595"/>
    <cellStyle name="Normal 28 21 2" xfId="23596"/>
    <cellStyle name="Normal 28 22" xfId="23597"/>
    <cellStyle name="Normal 28 22 2" xfId="23598"/>
    <cellStyle name="Normal 28 23" xfId="23599"/>
    <cellStyle name="Normal 28 24" xfId="23600"/>
    <cellStyle name="Normal 28 25" xfId="23601"/>
    <cellStyle name="Normal 28 26" xfId="23602"/>
    <cellStyle name="Normal 28 27" xfId="23603"/>
    <cellStyle name="Normal 28 28" xfId="23604"/>
    <cellStyle name="Normal 28 29" xfId="23605"/>
    <cellStyle name="Normal 28 3" xfId="4479"/>
    <cellStyle name="Normal 28 3 2" xfId="23606"/>
    <cellStyle name="Normal 28 30" xfId="23607"/>
    <cellStyle name="Normal 28 31" xfId="23608"/>
    <cellStyle name="Normal 28 32" xfId="23609"/>
    <cellStyle name="Normal 28 33" xfId="23610"/>
    <cellStyle name="Normal 28 34" xfId="23611"/>
    <cellStyle name="Normal 28 35" xfId="23612"/>
    <cellStyle name="Normal 28 36" xfId="23613"/>
    <cellStyle name="Normal 28 37" xfId="23614"/>
    <cellStyle name="Normal 28 38" xfId="23615"/>
    <cellStyle name="Normal 28 39" xfId="23616"/>
    <cellStyle name="Normal 28 4" xfId="4480"/>
    <cellStyle name="Normal 28 4 2" xfId="23617"/>
    <cellStyle name="Normal 28 40" xfId="23618"/>
    <cellStyle name="Normal 28 41" xfId="23619"/>
    <cellStyle name="Normal 28 42" xfId="23620"/>
    <cellStyle name="Normal 28 43" xfId="23621"/>
    <cellStyle name="Normal 28 44" xfId="23622"/>
    <cellStyle name="Normal 28 45" xfId="23623"/>
    <cellStyle name="Normal 28 46" xfId="23624"/>
    <cellStyle name="Normal 28 47" xfId="23625"/>
    <cellStyle name="Normal 28 48" xfId="23626"/>
    <cellStyle name="Normal 28 49" xfId="23627"/>
    <cellStyle name="Normal 28 5" xfId="4481"/>
    <cellStyle name="Normal 28 5 2" xfId="23628"/>
    <cellStyle name="Normal 28 50" xfId="23629"/>
    <cellStyle name="Normal 28 51" xfId="23630"/>
    <cellStyle name="Normal 28 52" xfId="23631"/>
    <cellStyle name="Normal 28 53" xfId="23632"/>
    <cellStyle name="Normal 28 54" xfId="23633"/>
    <cellStyle name="Normal 28 55" xfId="23634"/>
    <cellStyle name="Normal 28 56" xfId="23635"/>
    <cellStyle name="Normal 28 57" xfId="23636"/>
    <cellStyle name="Normal 28 58" xfId="23637"/>
    <cellStyle name="Normal 28 59" xfId="23638"/>
    <cellStyle name="Normal 28 6" xfId="4482"/>
    <cellStyle name="Normal 28 6 2" xfId="23639"/>
    <cellStyle name="Normal 28 60" xfId="23640"/>
    <cellStyle name="Normal 28 61" xfId="23641"/>
    <cellStyle name="Normal 28 62" xfId="23642"/>
    <cellStyle name="Normal 28 63" xfId="23643"/>
    <cellStyle name="Normal 28 64" xfId="23644"/>
    <cellStyle name="Normal 28 65" xfId="23645"/>
    <cellStyle name="Normal 28 66" xfId="23646"/>
    <cellStyle name="Normal 28 67" xfId="23647"/>
    <cellStyle name="Normal 28 68" xfId="23648"/>
    <cellStyle name="Normal 28 69" xfId="23649"/>
    <cellStyle name="Normal 28 7" xfId="4483"/>
    <cellStyle name="Normal 28 7 2" xfId="23650"/>
    <cellStyle name="Normal 28 70" xfId="23651"/>
    <cellStyle name="Normal 28 8" xfId="4484"/>
    <cellStyle name="Normal 28 8 2" xfId="23652"/>
    <cellStyle name="Normal 28 9" xfId="4485"/>
    <cellStyle name="Normal 28 9 2" xfId="23653"/>
    <cellStyle name="Normal 29" xfId="1137"/>
    <cellStyle name="Normal 29 10" xfId="4486"/>
    <cellStyle name="Normal 29 10 2" xfId="23654"/>
    <cellStyle name="Normal 29 11" xfId="4487"/>
    <cellStyle name="Normal 29 11 2" xfId="23655"/>
    <cellStyle name="Normal 29 12" xfId="4488"/>
    <cellStyle name="Normal 29 12 2" xfId="23656"/>
    <cellStyle name="Normal 29 13" xfId="4489"/>
    <cellStyle name="Normal 29 13 2" xfId="23657"/>
    <cellStyle name="Normal 29 14" xfId="23658"/>
    <cellStyle name="Normal 29 14 2" xfId="23659"/>
    <cellStyle name="Normal 29 15" xfId="23660"/>
    <cellStyle name="Normal 29 15 2" xfId="23661"/>
    <cellStyle name="Normal 29 16" xfId="23662"/>
    <cellStyle name="Normal 29 16 2" xfId="23663"/>
    <cellStyle name="Normal 29 17" xfId="23664"/>
    <cellStyle name="Normal 29 17 2" xfId="23665"/>
    <cellStyle name="Normal 29 18" xfId="23666"/>
    <cellStyle name="Normal 29 18 2" xfId="23667"/>
    <cellStyle name="Normal 29 19" xfId="23668"/>
    <cellStyle name="Normal 29 19 2" xfId="23669"/>
    <cellStyle name="Normal 29 2" xfId="4490"/>
    <cellStyle name="Normal 29 2 2" xfId="23670"/>
    <cellStyle name="Normal 29 20" xfId="23671"/>
    <cellStyle name="Normal 29 20 2" xfId="23672"/>
    <cellStyle name="Normal 29 21" xfId="23673"/>
    <cellStyle name="Normal 29 21 2" xfId="23674"/>
    <cellStyle name="Normal 29 22" xfId="23675"/>
    <cellStyle name="Normal 29 22 2" xfId="23676"/>
    <cellStyle name="Normal 29 23" xfId="23677"/>
    <cellStyle name="Normal 29 24" xfId="23678"/>
    <cellStyle name="Normal 29 25" xfId="23679"/>
    <cellStyle name="Normal 29 26" xfId="23680"/>
    <cellStyle name="Normal 29 27" xfId="23681"/>
    <cellStyle name="Normal 29 28" xfId="23682"/>
    <cellStyle name="Normal 29 29" xfId="23683"/>
    <cellStyle name="Normal 29 3" xfId="4491"/>
    <cellStyle name="Normal 29 3 2" xfId="23684"/>
    <cellStyle name="Normal 29 30" xfId="23685"/>
    <cellStyle name="Normal 29 31" xfId="23686"/>
    <cellStyle name="Normal 29 32" xfId="23687"/>
    <cellStyle name="Normal 29 33" xfId="23688"/>
    <cellStyle name="Normal 29 34" xfId="23689"/>
    <cellStyle name="Normal 29 35" xfId="23690"/>
    <cellStyle name="Normal 29 36" xfId="23691"/>
    <cellStyle name="Normal 29 37" xfId="23692"/>
    <cellStyle name="Normal 29 38" xfId="23693"/>
    <cellStyle name="Normal 29 39" xfId="23694"/>
    <cellStyle name="Normal 29 4" xfId="4492"/>
    <cellStyle name="Normal 29 4 2" xfId="23695"/>
    <cellStyle name="Normal 29 40" xfId="23696"/>
    <cellStyle name="Normal 29 41" xfId="23697"/>
    <cellStyle name="Normal 29 42" xfId="23698"/>
    <cellStyle name="Normal 29 43" xfId="23699"/>
    <cellStyle name="Normal 29 44" xfId="23700"/>
    <cellStyle name="Normal 29 45" xfId="23701"/>
    <cellStyle name="Normal 29 46" xfId="23702"/>
    <cellStyle name="Normal 29 47" xfId="23703"/>
    <cellStyle name="Normal 29 48" xfId="23704"/>
    <cellStyle name="Normal 29 49" xfId="23705"/>
    <cellStyle name="Normal 29 5" xfId="4493"/>
    <cellStyle name="Normal 29 5 2" xfId="23706"/>
    <cellStyle name="Normal 29 50" xfId="23707"/>
    <cellStyle name="Normal 29 51" xfId="23708"/>
    <cellStyle name="Normal 29 52" xfId="23709"/>
    <cellStyle name="Normal 29 53" xfId="23710"/>
    <cellStyle name="Normal 29 54" xfId="23711"/>
    <cellStyle name="Normal 29 55" xfId="23712"/>
    <cellStyle name="Normal 29 56" xfId="23713"/>
    <cellStyle name="Normal 29 57" xfId="23714"/>
    <cellStyle name="Normal 29 58" xfId="23715"/>
    <cellStyle name="Normal 29 59" xfId="23716"/>
    <cellStyle name="Normal 29 6" xfId="4494"/>
    <cellStyle name="Normal 29 6 2" xfId="23717"/>
    <cellStyle name="Normal 29 60" xfId="23718"/>
    <cellStyle name="Normal 29 61" xfId="23719"/>
    <cellStyle name="Normal 29 62" xfId="23720"/>
    <cellStyle name="Normal 29 63" xfId="23721"/>
    <cellStyle name="Normal 29 64" xfId="23722"/>
    <cellStyle name="Normal 29 65" xfId="23723"/>
    <cellStyle name="Normal 29 66" xfId="23724"/>
    <cellStyle name="Normal 29 67" xfId="23725"/>
    <cellStyle name="Normal 29 68" xfId="23726"/>
    <cellStyle name="Normal 29 69" xfId="23727"/>
    <cellStyle name="Normal 29 7" xfId="4495"/>
    <cellStyle name="Normal 29 7 2" xfId="23728"/>
    <cellStyle name="Normal 29 70" xfId="23729"/>
    <cellStyle name="Normal 29 8" xfId="4496"/>
    <cellStyle name="Normal 29 8 2" xfId="23730"/>
    <cellStyle name="Normal 29 9" xfId="4497"/>
    <cellStyle name="Normal 29 9 2" xfId="23731"/>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2"/>
    <cellStyle name="Normal 3 10 16" xfId="23733"/>
    <cellStyle name="Normal 3 10 17" xfId="23734"/>
    <cellStyle name="Normal 3 10 18" xfId="23735"/>
    <cellStyle name="Normal 3 10 19" xfId="23736"/>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7"/>
    <cellStyle name="Normal 3 10 21" xfId="23738"/>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39"/>
    <cellStyle name="Normal 3 11 11" xfId="23740"/>
    <cellStyle name="Normal 3 11 12" xfId="23741"/>
    <cellStyle name="Normal 3 11 13" xfId="23742"/>
    <cellStyle name="Normal 3 11 14" xfId="23743"/>
    <cellStyle name="Normal 3 11 15" xfId="23744"/>
    <cellStyle name="Normal 3 11 16" xfId="23745"/>
    <cellStyle name="Normal 3 11 17" xfId="23746"/>
    <cellStyle name="Normal 3 11 2" xfId="23747"/>
    <cellStyle name="Normal 3 11 3" xfId="23748"/>
    <cellStyle name="Normal 3 11 4" xfId="23749"/>
    <cellStyle name="Normal 3 11 5" xfId="23750"/>
    <cellStyle name="Normal 3 11 6" xfId="23751"/>
    <cellStyle name="Normal 3 11 7" xfId="23752"/>
    <cellStyle name="Normal 3 11 8" xfId="23753"/>
    <cellStyle name="Normal 3 11 9" xfId="23754"/>
    <cellStyle name="Normal 3 12" xfId="4523"/>
    <cellStyle name="Normal 3 12 10" xfId="23755"/>
    <cellStyle name="Normal 3 12 11" xfId="23756"/>
    <cellStyle name="Normal 3 12 12" xfId="23757"/>
    <cellStyle name="Normal 3 12 13" xfId="23758"/>
    <cellStyle name="Normal 3 12 14" xfId="23759"/>
    <cellStyle name="Normal 3 12 15" xfId="23760"/>
    <cellStyle name="Normal 3 12 16" xfId="23761"/>
    <cellStyle name="Normal 3 12 17" xfId="23762"/>
    <cellStyle name="Normal 3 12 2" xfId="23763"/>
    <cellStyle name="Normal 3 12 3" xfId="23764"/>
    <cellStyle name="Normal 3 12 4" xfId="23765"/>
    <cellStyle name="Normal 3 12 5" xfId="23766"/>
    <cellStyle name="Normal 3 12 6" xfId="23767"/>
    <cellStyle name="Normal 3 12 7" xfId="23768"/>
    <cellStyle name="Normal 3 12 8" xfId="23769"/>
    <cellStyle name="Normal 3 12 9" xfId="23770"/>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1"/>
    <cellStyle name="Normal 3 2 11" xfId="23772"/>
    <cellStyle name="Normal 3 2 12" xfId="23773"/>
    <cellStyle name="Normal 3 2 13" xfId="23774"/>
    <cellStyle name="Normal 3 2 14" xfId="23775"/>
    <cellStyle name="Normal 3 2 15" xfId="23776"/>
    <cellStyle name="Normal 3 2 16" xfId="23777"/>
    <cellStyle name="Normal 3 2 17" xfId="23778"/>
    <cellStyle name="Normal 3 2 18" xfId="23779"/>
    <cellStyle name="Normal 3 2 19" xfId="23780"/>
    <cellStyle name="Normal 3 2 2" xfId="1140"/>
    <cellStyle name="Normal 3 2 2 2" xfId="1141"/>
    <cellStyle name="Normal 3 2 20" xfId="23781"/>
    <cellStyle name="Normal 3 2 21" xfId="23782"/>
    <cellStyle name="Normal 3 2 22" xfId="23783"/>
    <cellStyle name="Normal 3 2 23" xfId="23784"/>
    <cellStyle name="Normal 3 2 24" xfId="23785"/>
    <cellStyle name="Normal 3 2 25" xfId="23786"/>
    <cellStyle name="Normal 3 2 26" xfId="23787"/>
    <cellStyle name="Normal 3 2 27" xfId="23788"/>
    <cellStyle name="Normal 3 2 28" xfId="23789"/>
    <cellStyle name="Normal 3 2 29" xfId="23790"/>
    <cellStyle name="Normal 3 2 3" xfId="17251"/>
    <cellStyle name="Normal 3 2 3 10" xfId="23791"/>
    <cellStyle name="Normal 3 2 3 11" xfId="23792"/>
    <cellStyle name="Normal 3 2 3 12" xfId="23793"/>
    <cellStyle name="Normal 3 2 3 13" xfId="23794"/>
    <cellStyle name="Normal 3 2 3 14" xfId="23795"/>
    <cellStyle name="Normal 3 2 3 15" xfId="23796"/>
    <cellStyle name="Normal 3 2 3 16" xfId="23797"/>
    <cellStyle name="Normal 3 2 3 17" xfId="23798"/>
    <cellStyle name="Normal 3 2 3 2" xfId="23799"/>
    <cellStyle name="Normal 3 2 3 3" xfId="23800"/>
    <cellStyle name="Normal 3 2 3 4" xfId="23801"/>
    <cellStyle name="Normal 3 2 3 5" xfId="23802"/>
    <cellStyle name="Normal 3 2 3 6" xfId="23803"/>
    <cellStyle name="Normal 3 2 3 7" xfId="23804"/>
    <cellStyle name="Normal 3 2 3 8" xfId="23805"/>
    <cellStyle name="Normal 3 2 3 9" xfId="23806"/>
    <cellStyle name="Normal 3 2 30" xfId="23807"/>
    <cellStyle name="Normal 3 2 31" xfId="23808"/>
    <cellStyle name="Normal 3 2 32" xfId="23809"/>
    <cellStyle name="Normal 3 2 33" xfId="23810"/>
    <cellStyle name="Normal 3 2 34" xfId="23811"/>
    <cellStyle name="Normal 3 2 35" xfId="23812"/>
    <cellStyle name="Normal 3 2 36" xfId="23813"/>
    <cellStyle name="Normal 3 2 37" xfId="23814"/>
    <cellStyle name="Normal 3 2 38" xfId="23815"/>
    <cellStyle name="Normal 3 2 39" xfId="23816"/>
    <cellStyle name="Normal 3 2 4" xfId="23817"/>
    <cellStyle name="Normal 3 2 4 10" xfId="23818"/>
    <cellStyle name="Normal 3 2 4 11" xfId="23819"/>
    <cellStyle name="Normal 3 2 4 12" xfId="23820"/>
    <cellStyle name="Normal 3 2 4 13" xfId="23821"/>
    <cellStyle name="Normal 3 2 4 14" xfId="23822"/>
    <cellStyle name="Normal 3 2 4 15" xfId="23823"/>
    <cellStyle name="Normal 3 2 4 16" xfId="23824"/>
    <cellStyle name="Normal 3 2 4 17" xfId="23825"/>
    <cellStyle name="Normal 3 2 4 2" xfId="23826"/>
    <cellStyle name="Normal 3 2 4 3" xfId="23827"/>
    <cellStyle name="Normal 3 2 4 4" xfId="23828"/>
    <cellStyle name="Normal 3 2 4 5" xfId="23829"/>
    <cellStyle name="Normal 3 2 4 6" xfId="23830"/>
    <cellStyle name="Normal 3 2 4 7" xfId="23831"/>
    <cellStyle name="Normal 3 2 4 8" xfId="23832"/>
    <cellStyle name="Normal 3 2 4 9" xfId="23833"/>
    <cellStyle name="Normal 3 2 40" xfId="23834"/>
    <cellStyle name="Normal 3 2 41" xfId="23835"/>
    <cellStyle name="Normal 3 2 42" xfId="23836"/>
    <cellStyle name="Normal 3 2 43" xfId="23837"/>
    <cellStyle name="Normal 3 2 44" xfId="23838"/>
    <cellStyle name="Normal 3 2 45" xfId="23839"/>
    <cellStyle name="Normal 3 2 46" xfId="23840"/>
    <cellStyle name="Normal 3 2 47" xfId="23841"/>
    <cellStyle name="Normal 3 2 48" xfId="23842"/>
    <cellStyle name="Normal 3 2 49" xfId="23843"/>
    <cellStyle name="Normal 3 2 5" xfId="23844"/>
    <cellStyle name="Normal 3 2 50" xfId="23845"/>
    <cellStyle name="Normal 3 2 51" xfId="23846"/>
    <cellStyle name="Normal 3 2 52" xfId="23847"/>
    <cellStyle name="Normal 3 2 53" xfId="23848"/>
    <cellStyle name="Normal 3 2 54" xfId="23849"/>
    <cellStyle name="Normal 3 2 55" xfId="23850"/>
    <cellStyle name="Normal 3 2 56" xfId="23851"/>
    <cellStyle name="Normal 3 2 57" xfId="23852"/>
    <cellStyle name="Normal 3 2 58" xfId="23853"/>
    <cellStyle name="Normal 3 2 59" xfId="23854"/>
    <cellStyle name="Normal 3 2 6" xfId="23855"/>
    <cellStyle name="Normal 3 2 60" xfId="23856"/>
    <cellStyle name="Normal 3 2 61" xfId="23857"/>
    <cellStyle name="Normal 3 2 62" xfId="23858"/>
    <cellStyle name="Normal 3 2 63" xfId="23859"/>
    <cellStyle name="Normal 3 2 64" xfId="23860"/>
    <cellStyle name="Normal 3 2 65" xfId="23861"/>
    <cellStyle name="Normal 3 2 66" xfId="23862"/>
    <cellStyle name="Normal 3 2 67" xfId="23863"/>
    <cellStyle name="Normal 3 2 68" xfId="23864"/>
    <cellStyle name="Normal 3 2 69" xfId="23865"/>
    <cellStyle name="Normal 3 2 7" xfId="23866"/>
    <cellStyle name="Normal 3 2 70" xfId="23867"/>
    <cellStyle name="Normal 3 2 71" xfId="23868"/>
    <cellStyle name="Normal 3 2 72" xfId="23869"/>
    <cellStyle name="Normal 3 2 73" xfId="23870"/>
    <cellStyle name="Normal 3 2 74" xfId="23871"/>
    <cellStyle name="Normal 3 2 75" xfId="23872"/>
    <cellStyle name="Normal 3 2 76" xfId="23873"/>
    <cellStyle name="Normal 3 2 77" xfId="23874"/>
    <cellStyle name="Normal 3 2 78" xfId="23875"/>
    <cellStyle name="Normal 3 2 8" xfId="23876"/>
    <cellStyle name="Normal 3 2 9" xfId="23877"/>
    <cellStyle name="Normal 3 2_3.1.2 DB Pension Detail" xfId="1142"/>
    <cellStyle name="Normal 3 20" xfId="4531"/>
    <cellStyle name="Normal 3 21" xfId="4532"/>
    <cellStyle name="Normal 3 22" xfId="4533"/>
    <cellStyle name="Normal 3 23" xfId="4534"/>
    <cellStyle name="Normal 3 24" xfId="17233"/>
    <cellStyle name="Normal 3 25" xfId="23878"/>
    <cellStyle name="Normal 3 26" xfId="23879"/>
    <cellStyle name="Normal 3 27" xfId="23880"/>
    <cellStyle name="Normal 3 28" xfId="23881"/>
    <cellStyle name="Normal 3 29" xfId="23882"/>
    <cellStyle name="Normal 3 3" xfId="238"/>
    <cellStyle name="Normal 3 3 10" xfId="23883"/>
    <cellStyle name="Normal 3 3 11" xfId="23884"/>
    <cellStyle name="Normal 3 3 12" xfId="23885"/>
    <cellStyle name="Normal 3 3 13" xfId="23886"/>
    <cellStyle name="Normal 3 3 14" xfId="23887"/>
    <cellStyle name="Normal 3 3 15" xfId="23888"/>
    <cellStyle name="Normal 3 3 16" xfId="23889"/>
    <cellStyle name="Normal 3 3 17" xfId="23890"/>
    <cellStyle name="Normal 3 3 18" xfId="23891"/>
    <cellStyle name="Normal 3 3 19" xfId="23892"/>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3"/>
    <cellStyle name="Normal 3 3 2 21" xfId="23894"/>
    <cellStyle name="Normal 3 3 2 22" xfId="23895"/>
    <cellStyle name="Normal 3 3 2 23" xfId="23896"/>
    <cellStyle name="Normal 3 3 2 24" xfId="23897"/>
    <cellStyle name="Normal 3 3 2 25" xfId="23898"/>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899"/>
    <cellStyle name="Normal 3 3 2 3 17" xfId="23900"/>
    <cellStyle name="Normal 3 3 2 3 18" xfId="23901"/>
    <cellStyle name="Normal 3 3 2 3 19" xfId="23902"/>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3"/>
    <cellStyle name="Normal 3 3 2 3 2 16" xfId="23904"/>
    <cellStyle name="Normal 3 3 2 3 2 17" xfId="23905"/>
    <cellStyle name="Normal 3 3 2 3 2 18" xfId="23906"/>
    <cellStyle name="Normal 3 3 2 3 2 19" xfId="23907"/>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08"/>
    <cellStyle name="Normal 3 3 2 3 2 21" xfId="23909"/>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0"/>
    <cellStyle name="Normal 3 3 2 3 21" xfId="23911"/>
    <cellStyle name="Normal 3 3 2 3 22" xfId="23912"/>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3"/>
    <cellStyle name="Normal 3 3 2 4 16" xfId="23914"/>
    <cellStyle name="Normal 3 3 2 4 17" xfId="23915"/>
    <cellStyle name="Normal 3 3 2 4 18" xfId="23916"/>
    <cellStyle name="Normal 3 3 2 4 19" xfId="23917"/>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18"/>
    <cellStyle name="Normal 3 3 2 4 21" xfId="23919"/>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59"/>
    <cellStyle name="Normal 3 3 2 5 15 2 2" xfId="41948"/>
    <cellStyle name="Normal 3 3 2 5 15 2 3" xfId="41989"/>
    <cellStyle name="Normal 3 3 2 5 15 2 4" xfId="42002"/>
    <cellStyle name="Normal 3 3 2 5 15 2 4 2" xfId="42021"/>
    <cellStyle name="Normal 3 3 2 5 16" xfId="23920"/>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1"/>
    <cellStyle name="Normal 3 3 21" xfId="23922"/>
    <cellStyle name="Normal 3 3 22" xfId="23923"/>
    <cellStyle name="Normal 3 3 23" xfId="23924"/>
    <cellStyle name="Normal 3 3 24" xfId="23925"/>
    <cellStyle name="Normal 3 3 25" xfId="23926"/>
    <cellStyle name="Normal 3 3 26" xfId="23927"/>
    <cellStyle name="Normal 3 3 27" xfId="23928"/>
    <cellStyle name="Normal 3 3 28" xfId="23929"/>
    <cellStyle name="Normal 3 3 29" xfId="23930"/>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1"/>
    <cellStyle name="Normal 3 3 3 2 17" xfId="23932"/>
    <cellStyle name="Normal 3 3 3 2 18" xfId="23933"/>
    <cellStyle name="Normal 3 3 3 2 19" xfId="23934"/>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5"/>
    <cellStyle name="Normal 3 3 3 2 2 16" xfId="23936"/>
    <cellStyle name="Normal 3 3 3 2 2 17" xfId="23937"/>
    <cellStyle name="Normal 3 3 3 2 2 18" xfId="23938"/>
    <cellStyle name="Normal 3 3 3 2 2 19" xfId="23939"/>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0"/>
    <cellStyle name="Normal 3 3 3 2 2 21" xfId="23941"/>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2"/>
    <cellStyle name="Normal 3 3 3 2 21" xfId="23943"/>
    <cellStyle name="Normal 3 3 3 2 22" xfId="23944"/>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5"/>
    <cellStyle name="Normal 3 3 3 3 16" xfId="23946"/>
    <cellStyle name="Normal 3 3 3 3 17" xfId="23947"/>
    <cellStyle name="Normal 3 3 3 3 18" xfId="23948"/>
    <cellStyle name="Normal 3 3 3 3 19" xfId="23949"/>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0"/>
    <cellStyle name="Normal 3 3 3 3 21" xfId="23951"/>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2"/>
    <cellStyle name="Normal 3 3 31" xfId="23953"/>
    <cellStyle name="Normal 3 3 32" xfId="23954"/>
    <cellStyle name="Normal 3 3 33" xfId="23955"/>
    <cellStyle name="Normal 3 3 34" xfId="23956"/>
    <cellStyle name="Normal 3 3 35" xfId="23957"/>
    <cellStyle name="Normal 3 3 36" xfId="23958"/>
    <cellStyle name="Normal 3 3 37" xfId="23959"/>
    <cellStyle name="Normal 3 3 38" xfId="23960"/>
    <cellStyle name="Normal 3 3 39" xfId="23961"/>
    <cellStyle name="Normal 3 3 4" xfId="1158"/>
    <cellStyle name="Normal 3 3 40" xfId="23962"/>
    <cellStyle name="Normal 3 3 41" xfId="23963"/>
    <cellStyle name="Normal 3 3 42" xfId="23964"/>
    <cellStyle name="Normal 3 3 43" xfId="23965"/>
    <cellStyle name="Normal 3 3 44" xfId="23966"/>
    <cellStyle name="Normal 3 3 45" xfId="23967"/>
    <cellStyle name="Normal 3 3 46" xfId="23968"/>
    <cellStyle name="Normal 3 3 47" xfId="23969"/>
    <cellStyle name="Normal 3 3 48" xfId="23970"/>
    <cellStyle name="Normal 3 3 49" xfId="23971"/>
    <cellStyle name="Normal 3 3 5" xfId="23972"/>
    <cellStyle name="Normal 3 3 5 10" xfId="23973"/>
    <cellStyle name="Normal 3 3 5 11" xfId="23974"/>
    <cellStyle name="Normal 3 3 5 12" xfId="23975"/>
    <cellStyle name="Normal 3 3 5 13" xfId="23976"/>
    <cellStyle name="Normal 3 3 5 14" xfId="23977"/>
    <cellStyle name="Normal 3 3 5 15" xfId="23978"/>
    <cellStyle name="Normal 3 3 5 16" xfId="23979"/>
    <cellStyle name="Normal 3 3 5 17" xfId="23980"/>
    <cellStyle name="Normal 3 3 5 2" xfId="23981"/>
    <cellStyle name="Normal 3 3 5 3" xfId="23982"/>
    <cellStyle name="Normal 3 3 5 4" xfId="23983"/>
    <cellStyle name="Normal 3 3 5 5" xfId="23984"/>
    <cellStyle name="Normal 3 3 5 6" xfId="23985"/>
    <cellStyle name="Normal 3 3 5 7" xfId="23986"/>
    <cellStyle name="Normal 3 3 5 8" xfId="23987"/>
    <cellStyle name="Normal 3 3 5 9" xfId="23988"/>
    <cellStyle name="Normal 3 3 50" xfId="23989"/>
    <cellStyle name="Normal 3 3 51" xfId="23990"/>
    <cellStyle name="Normal 3 3 52" xfId="23991"/>
    <cellStyle name="Normal 3 3 53" xfId="23992"/>
    <cellStyle name="Normal 3 3 54" xfId="23993"/>
    <cellStyle name="Normal 3 3 55" xfId="23994"/>
    <cellStyle name="Normal 3 3 56" xfId="23995"/>
    <cellStyle name="Normal 3 3 57" xfId="23996"/>
    <cellStyle name="Normal 3 3 58" xfId="23997"/>
    <cellStyle name="Normal 3 3 59" xfId="23998"/>
    <cellStyle name="Normal 3 3 6" xfId="23999"/>
    <cellStyle name="Normal 3 3 6 10" xfId="24000"/>
    <cellStyle name="Normal 3 3 6 11" xfId="24001"/>
    <cellStyle name="Normal 3 3 6 12" xfId="24002"/>
    <cellStyle name="Normal 3 3 6 13" xfId="24003"/>
    <cellStyle name="Normal 3 3 6 14" xfId="24004"/>
    <cellStyle name="Normal 3 3 6 15" xfId="24005"/>
    <cellStyle name="Normal 3 3 6 16" xfId="24006"/>
    <cellStyle name="Normal 3 3 6 17" xfId="24007"/>
    <cellStyle name="Normal 3 3 6 2" xfId="24008"/>
    <cellStyle name="Normal 3 3 6 3" xfId="24009"/>
    <cellStyle name="Normal 3 3 6 4" xfId="24010"/>
    <cellStyle name="Normal 3 3 6 5" xfId="24011"/>
    <cellStyle name="Normal 3 3 6 6" xfId="24012"/>
    <cellStyle name="Normal 3 3 6 7" xfId="24013"/>
    <cellStyle name="Normal 3 3 6 8" xfId="24014"/>
    <cellStyle name="Normal 3 3 6 9" xfId="24015"/>
    <cellStyle name="Normal 3 3 60" xfId="24016"/>
    <cellStyle name="Normal 3 3 61" xfId="24017"/>
    <cellStyle name="Normal 3 3 62" xfId="24018"/>
    <cellStyle name="Normal 3 3 63" xfId="24019"/>
    <cellStyle name="Normal 3 3 64" xfId="24020"/>
    <cellStyle name="Normal 3 3 65" xfId="24021"/>
    <cellStyle name="Normal 3 3 66" xfId="24022"/>
    <cellStyle name="Normal 3 3 67" xfId="24023"/>
    <cellStyle name="Normal 3 3 68" xfId="24024"/>
    <cellStyle name="Normal 3 3 69" xfId="24025"/>
    <cellStyle name="Normal 3 3 7" xfId="24026"/>
    <cellStyle name="Normal 3 3 70" xfId="24027"/>
    <cellStyle name="Normal 3 3 71" xfId="24028"/>
    <cellStyle name="Normal 3 3 72" xfId="24029"/>
    <cellStyle name="Normal 3 3 73" xfId="24030"/>
    <cellStyle name="Normal 3 3 74" xfId="24031"/>
    <cellStyle name="Normal 3 3 75" xfId="24032"/>
    <cellStyle name="Normal 3 3 76" xfId="24033"/>
    <cellStyle name="Normal 3 3 77" xfId="24034"/>
    <cellStyle name="Normal 3 3 78" xfId="24035"/>
    <cellStyle name="Normal 3 3 79" xfId="24036"/>
    <cellStyle name="Normal 3 3 8" xfId="24037"/>
    <cellStyle name="Normal 3 3 80" xfId="24038"/>
    <cellStyle name="Normal 3 3 81" xfId="24039"/>
    <cellStyle name="Normal 3 3 82" xfId="24040"/>
    <cellStyle name="Normal 3 3 83" xfId="24041"/>
    <cellStyle name="Normal 3 3 84" xfId="24042"/>
    <cellStyle name="Normal 3 3 9" xfId="24043"/>
    <cellStyle name="Normal 3 3_2010_NGET_TPCR4_RO_FBPQ(Opex) trace only FINAL(DPP)" xfId="1159"/>
    <cellStyle name="Normal 3 30" xfId="24044"/>
    <cellStyle name="Normal 3 31" xfId="24045"/>
    <cellStyle name="Normal 3 32" xfId="24046"/>
    <cellStyle name="Normal 3 33" xfId="24047"/>
    <cellStyle name="Normal 3 34" xfId="24048"/>
    <cellStyle name="Normal 3 35" xfId="24049"/>
    <cellStyle name="Normal 3 36" xfId="24050"/>
    <cellStyle name="Normal 3 37" xfId="24051"/>
    <cellStyle name="Normal 3 38" xfId="24052"/>
    <cellStyle name="Normal 3 39" xfId="24053"/>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4"/>
    <cellStyle name="Normal 3 4 19" xfId="24055"/>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6"/>
    <cellStyle name="Normal 3 4 2 17" xfId="24057"/>
    <cellStyle name="Normal 3 4 2 18" xfId="24058"/>
    <cellStyle name="Normal 3 4 2 19" xfId="24059"/>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0"/>
    <cellStyle name="Normal 3 4 2 2 16" xfId="24061"/>
    <cellStyle name="Normal 3 4 2 2 17" xfId="24062"/>
    <cellStyle name="Normal 3 4 2 2 18" xfId="24063"/>
    <cellStyle name="Normal 3 4 2 2 19" xfId="24064"/>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5"/>
    <cellStyle name="Normal 3 4 2 2 21" xfId="24066"/>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7"/>
    <cellStyle name="Normal 3 4 2 21" xfId="24068"/>
    <cellStyle name="Normal 3 4 2 22" xfId="24069"/>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0"/>
    <cellStyle name="Normal 3 4 21" xfId="24071"/>
    <cellStyle name="Normal 3 4 22" xfId="24072"/>
    <cellStyle name="Normal 3 4 23" xfId="24073"/>
    <cellStyle name="Normal 3 4 24" xfId="24074"/>
    <cellStyle name="Normal 3 4 25" xfId="24075"/>
    <cellStyle name="Normal 3 4 26" xfId="24076"/>
    <cellStyle name="Normal 3 4 27" xfId="24077"/>
    <cellStyle name="Normal 3 4 28" xfId="24078"/>
    <cellStyle name="Normal 3 4 29" xfId="24079"/>
    <cellStyle name="Normal 3 4 3" xfId="1164"/>
    <cellStyle name="Normal 3 4 3 10" xfId="4809"/>
    <cellStyle name="Normal 3 4 3 11" xfId="4810"/>
    <cellStyle name="Normal 3 4 3 12" xfId="4811"/>
    <cellStyle name="Normal 3 4 3 13" xfId="4812"/>
    <cellStyle name="Normal 3 4 3 14" xfId="4813"/>
    <cellStyle name="Normal 3 4 3 15" xfId="24080"/>
    <cellStyle name="Normal 3 4 3 16" xfId="24081"/>
    <cellStyle name="Normal 3 4 3 17" xfId="24082"/>
    <cellStyle name="Normal 3 4 3 18" xfId="24083"/>
    <cellStyle name="Normal 3 4 3 19" xfId="24084"/>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5"/>
    <cellStyle name="Normal 3 4 3 21" xfId="24086"/>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7"/>
    <cellStyle name="Normal 3 4 31" xfId="24088"/>
    <cellStyle name="Normal 3 4 32" xfId="24089"/>
    <cellStyle name="Normal 3 4 33" xfId="24090"/>
    <cellStyle name="Normal 3 4 34" xfId="24091"/>
    <cellStyle name="Normal 3 4 35" xfId="24092"/>
    <cellStyle name="Normal 3 4 36" xfId="24093"/>
    <cellStyle name="Normal 3 4 37" xfId="24094"/>
    <cellStyle name="Normal 3 4 38" xfId="24095"/>
    <cellStyle name="Normal 3 4 39" xfId="24096"/>
    <cellStyle name="Normal 3 4 4" xfId="1166"/>
    <cellStyle name="Normal 3 4 4 10" xfId="4833"/>
    <cellStyle name="Normal 3 4 4 11" xfId="4834"/>
    <cellStyle name="Normal 3 4 4 12" xfId="4835"/>
    <cellStyle name="Normal 3 4 4 13" xfId="4836"/>
    <cellStyle name="Normal 3 4 4 14" xfId="24097"/>
    <cellStyle name="Normal 3 4 4 15" xfId="24098"/>
    <cellStyle name="Normal 3 4 4 16" xfId="24099"/>
    <cellStyle name="Normal 3 4 4 17" xfId="24100"/>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1"/>
    <cellStyle name="Normal 3 4 41" xfId="24102"/>
    <cellStyle name="Normal 3 4 42" xfId="24103"/>
    <cellStyle name="Normal 3 4 43" xfId="24104"/>
    <cellStyle name="Normal 3 4 44" xfId="24105"/>
    <cellStyle name="Normal 3 4 45" xfId="24106"/>
    <cellStyle name="Normal 3 4 46" xfId="24107"/>
    <cellStyle name="Normal 3 4 47" xfId="24108"/>
    <cellStyle name="Normal 3 4 48" xfId="24109"/>
    <cellStyle name="Normal 3 4 49" xfId="24110"/>
    <cellStyle name="Normal 3 4 5" xfId="4845"/>
    <cellStyle name="Normal 3 4 5 10" xfId="24111"/>
    <cellStyle name="Normal 3 4 5 11" xfId="24112"/>
    <cellStyle name="Normal 3 4 5 12" xfId="24113"/>
    <cellStyle name="Normal 3 4 5 13" xfId="24114"/>
    <cellStyle name="Normal 3 4 5 14" xfId="24115"/>
    <cellStyle name="Normal 3 4 5 15" xfId="24116"/>
    <cellStyle name="Normal 3 4 5 16" xfId="24117"/>
    <cellStyle name="Normal 3 4 5 17" xfId="24118"/>
    <cellStyle name="Normal 3 4 5 2" xfId="24119"/>
    <cellStyle name="Normal 3 4 5 3" xfId="24120"/>
    <cellStyle name="Normal 3 4 5 4" xfId="24121"/>
    <cellStyle name="Normal 3 4 5 5" xfId="24122"/>
    <cellStyle name="Normal 3 4 5 6" xfId="24123"/>
    <cellStyle name="Normal 3 4 5 7" xfId="24124"/>
    <cellStyle name="Normal 3 4 5 8" xfId="24125"/>
    <cellStyle name="Normal 3 4 5 9" xfId="24126"/>
    <cellStyle name="Normal 3 4 50" xfId="24127"/>
    <cellStyle name="Normal 3 4 51" xfId="24128"/>
    <cellStyle name="Normal 3 4 52" xfId="24129"/>
    <cellStyle name="Normal 3 4 53" xfId="24130"/>
    <cellStyle name="Normal 3 4 54" xfId="24131"/>
    <cellStyle name="Normal 3 4 55" xfId="24132"/>
    <cellStyle name="Normal 3 4 56" xfId="24133"/>
    <cellStyle name="Normal 3 4 57" xfId="24134"/>
    <cellStyle name="Normal 3 4 58" xfId="24135"/>
    <cellStyle name="Normal 3 4 59" xfId="24136"/>
    <cellStyle name="Normal 3 4 6" xfId="4846"/>
    <cellStyle name="Normal 3 4 60" xfId="24137"/>
    <cellStyle name="Normal 3 4 61" xfId="24138"/>
    <cellStyle name="Normal 3 4 62" xfId="24139"/>
    <cellStyle name="Normal 3 4 63" xfId="24140"/>
    <cellStyle name="Normal 3 4 64" xfId="24141"/>
    <cellStyle name="Normal 3 4 65" xfId="24142"/>
    <cellStyle name="Normal 3 4 66" xfId="24143"/>
    <cellStyle name="Normal 3 4 67" xfId="24144"/>
    <cellStyle name="Normal 3 4 68" xfId="24145"/>
    <cellStyle name="Normal 3 4 69" xfId="24146"/>
    <cellStyle name="Normal 3 4 7" xfId="4847"/>
    <cellStyle name="Normal 3 4 70" xfId="24147"/>
    <cellStyle name="Normal 3 4 71" xfId="24148"/>
    <cellStyle name="Normal 3 4 72" xfId="24149"/>
    <cellStyle name="Normal 3 4 73" xfId="24150"/>
    <cellStyle name="Normal 3 4 74" xfId="24151"/>
    <cellStyle name="Normal 3 4 75" xfId="24152"/>
    <cellStyle name="Normal 3 4 76" xfId="24153"/>
    <cellStyle name="Normal 3 4 77" xfId="24154"/>
    <cellStyle name="Normal 3 4 78" xfId="24155"/>
    <cellStyle name="Normal 3 4 79" xfId="24156"/>
    <cellStyle name="Normal 3 4 8" xfId="4848"/>
    <cellStyle name="Normal 3 4 80" xfId="24157"/>
    <cellStyle name="Normal 3 4 81" xfId="24158"/>
    <cellStyle name="Normal 3 4 82" xfId="24159"/>
    <cellStyle name="Normal 3 4 83" xfId="24160"/>
    <cellStyle name="Normal 3 4 9" xfId="4849"/>
    <cellStyle name="Normal 3 4_4 28 1_Asst_Health_Crit_AllTO_RIIO_20110714pm" xfId="15587"/>
    <cellStyle name="Normal 3 40" xfId="24161"/>
    <cellStyle name="Normal 3 41" xfId="24162"/>
    <cellStyle name="Normal 3 42" xfId="24163"/>
    <cellStyle name="Normal 3 43" xfId="24164"/>
    <cellStyle name="Normal 3 44" xfId="24165"/>
    <cellStyle name="Normal 3 45" xfId="24166"/>
    <cellStyle name="Normal 3 46" xfId="24167"/>
    <cellStyle name="Normal 3 47" xfId="24168"/>
    <cellStyle name="Normal 3 48" xfId="24169"/>
    <cellStyle name="Normal 3 49" xfId="24170"/>
    <cellStyle name="Normal 3 5" xfId="1167"/>
    <cellStyle name="Normal 3 5 10" xfId="24171"/>
    <cellStyle name="Normal 3 5 11" xfId="24172"/>
    <cellStyle name="Normal 3 5 12" xfId="24173"/>
    <cellStyle name="Normal 3 5 13" xfId="24174"/>
    <cellStyle name="Normal 3 5 14" xfId="24175"/>
    <cellStyle name="Normal 3 5 15" xfId="24176"/>
    <cellStyle name="Normal 3 5 16" xfId="24177"/>
    <cellStyle name="Normal 3 5 17" xfId="24178"/>
    <cellStyle name="Normal 3 5 18" xfId="24179"/>
    <cellStyle name="Normal 3 5 19" xfId="24180"/>
    <cellStyle name="Normal 3 5 2" xfId="24181"/>
    <cellStyle name="Normal 3 5 2 10" xfId="24182"/>
    <cellStyle name="Normal 3 5 2 11" xfId="24183"/>
    <cellStyle name="Normal 3 5 2 12" xfId="24184"/>
    <cellStyle name="Normal 3 5 2 13" xfId="24185"/>
    <cellStyle name="Normal 3 5 2 14" xfId="24186"/>
    <cellStyle name="Normal 3 5 2 15" xfId="24187"/>
    <cellStyle name="Normal 3 5 2 16" xfId="24188"/>
    <cellStyle name="Normal 3 5 2 17" xfId="24189"/>
    <cellStyle name="Normal 3 5 2 2" xfId="24190"/>
    <cellStyle name="Normal 3 5 2 3" xfId="24191"/>
    <cellStyle name="Normal 3 5 2 4" xfId="24192"/>
    <cellStyle name="Normal 3 5 2 5" xfId="24193"/>
    <cellStyle name="Normal 3 5 2 6" xfId="24194"/>
    <cellStyle name="Normal 3 5 2 7" xfId="24195"/>
    <cellStyle name="Normal 3 5 2 8" xfId="24196"/>
    <cellStyle name="Normal 3 5 2 9" xfId="24197"/>
    <cellStyle name="Normal 3 5 20" xfId="24198"/>
    <cellStyle name="Normal 3 5 21" xfId="24199"/>
    <cellStyle name="Normal 3 5 22" xfId="24200"/>
    <cellStyle name="Normal 3 5 23" xfId="24201"/>
    <cellStyle name="Normal 3 5 24" xfId="24202"/>
    <cellStyle name="Normal 3 5 25" xfId="24203"/>
    <cellStyle name="Normal 3 5 26" xfId="24204"/>
    <cellStyle name="Normal 3 5 27" xfId="24205"/>
    <cellStyle name="Normal 3 5 28" xfId="24206"/>
    <cellStyle name="Normal 3 5 29" xfId="24207"/>
    <cellStyle name="Normal 3 5 3" xfId="24208"/>
    <cellStyle name="Normal 3 5 3 10" xfId="24209"/>
    <cellStyle name="Normal 3 5 3 11" xfId="24210"/>
    <cellStyle name="Normal 3 5 3 12" xfId="24211"/>
    <cellStyle name="Normal 3 5 3 13" xfId="24212"/>
    <cellStyle name="Normal 3 5 3 14" xfId="24213"/>
    <cellStyle name="Normal 3 5 3 15" xfId="24214"/>
    <cellStyle name="Normal 3 5 3 16" xfId="24215"/>
    <cellStyle name="Normal 3 5 3 17" xfId="24216"/>
    <cellStyle name="Normal 3 5 3 2" xfId="24217"/>
    <cellStyle name="Normal 3 5 3 3" xfId="24218"/>
    <cellStyle name="Normal 3 5 3 4" xfId="24219"/>
    <cellStyle name="Normal 3 5 3 5" xfId="24220"/>
    <cellStyle name="Normal 3 5 3 6" xfId="24221"/>
    <cellStyle name="Normal 3 5 3 7" xfId="24222"/>
    <cellStyle name="Normal 3 5 3 8" xfId="24223"/>
    <cellStyle name="Normal 3 5 3 9" xfId="24224"/>
    <cellStyle name="Normal 3 5 30" xfId="24225"/>
    <cellStyle name="Normal 3 5 31" xfId="24226"/>
    <cellStyle name="Normal 3 5 32" xfId="24227"/>
    <cellStyle name="Normal 3 5 33" xfId="24228"/>
    <cellStyle name="Normal 3 5 34" xfId="24229"/>
    <cellStyle name="Normal 3 5 35" xfId="24230"/>
    <cellStyle name="Normal 3 5 36" xfId="24231"/>
    <cellStyle name="Normal 3 5 37" xfId="24232"/>
    <cellStyle name="Normal 3 5 38" xfId="24233"/>
    <cellStyle name="Normal 3 5 39" xfId="24234"/>
    <cellStyle name="Normal 3 5 4" xfId="24235"/>
    <cellStyle name="Normal 3 5 40" xfId="24236"/>
    <cellStyle name="Normal 3 5 41" xfId="24237"/>
    <cellStyle name="Normal 3 5 42" xfId="24238"/>
    <cellStyle name="Normal 3 5 43" xfId="24239"/>
    <cellStyle name="Normal 3 5 44" xfId="24240"/>
    <cellStyle name="Normal 3 5 45" xfId="24241"/>
    <cellStyle name="Normal 3 5 46" xfId="24242"/>
    <cellStyle name="Normal 3 5 47" xfId="24243"/>
    <cellStyle name="Normal 3 5 48" xfId="24244"/>
    <cellStyle name="Normal 3 5 49" xfId="24245"/>
    <cellStyle name="Normal 3 5 5" xfId="24246"/>
    <cellStyle name="Normal 3 5 50" xfId="24247"/>
    <cellStyle name="Normal 3 5 51" xfId="24248"/>
    <cellStyle name="Normal 3 5 52" xfId="24249"/>
    <cellStyle name="Normal 3 5 53" xfId="24250"/>
    <cellStyle name="Normal 3 5 54" xfId="24251"/>
    <cellStyle name="Normal 3 5 55" xfId="24252"/>
    <cellStyle name="Normal 3 5 56" xfId="24253"/>
    <cellStyle name="Normal 3 5 57" xfId="24254"/>
    <cellStyle name="Normal 3 5 58" xfId="24255"/>
    <cellStyle name="Normal 3 5 59" xfId="24256"/>
    <cellStyle name="Normal 3 5 6" xfId="24257"/>
    <cellStyle name="Normal 3 5 60" xfId="24258"/>
    <cellStyle name="Normal 3 5 61" xfId="24259"/>
    <cellStyle name="Normal 3 5 62" xfId="24260"/>
    <cellStyle name="Normal 3 5 63" xfId="24261"/>
    <cellStyle name="Normal 3 5 64" xfId="24262"/>
    <cellStyle name="Normal 3 5 65" xfId="24263"/>
    <cellStyle name="Normal 3 5 66" xfId="24264"/>
    <cellStyle name="Normal 3 5 67" xfId="24265"/>
    <cellStyle name="Normal 3 5 68" xfId="24266"/>
    <cellStyle name="Normal 3 5 69" xfId="24267"/>
    <cellStyle name="Normal 3 5 7" xfId="24268"/>
    <cellStyle name="Normal 3 5 70" xfId="24269"/>
    <cellStyle name="Normal 3 5 71" xfId="24270"/>
    <cellStyle name="Normal 3 5 72" xfId="24271"/>
    <cellStyle name="Normal 3 5 73" xfId="24272"/>
    <cellStyle name="Normal 3 5 74" xfId="24273"/>
    <cellStyle name="Normal 3 5 75" xfId="24274"/>
    <cellStyle name="Normal 3 5 76" xfId="24275"/>
    <cellStyle name="Normal 3 5 77" xfId="24276"/>
    <cellStyle name="Normal 3 5 78" xfId="24277"/>
    <cellStyle name="Normal 3 5 79" xfId="24278"/>
    <cellStyle name="Normal 3 5 8" xfId="24279"/>
    <cellStyle name="Normal 3 5 80" xfId="24280"/>
    <cellStyle name="Normal 3 5 81" xfId="24281"/>
    <cellStyle name="Normal 3 5 82" xfId="24282"/>
    <cellStyle name="Normal 3 5 9" xfId="24283"/>
    <cellStyle name="Normal 3 50" xfId="24284"/>
    <cellStyle name="Normal 3 51" xfId="24285"/>
    <cellStyle name="Normal 3 52" xfId="24286"/>
    <cellStyle name="Normal 3 53" xfId="24287"/>
    <cellStyle name="Normal 3 54" xfId="24288"/>
    <cellStyle name="Normal 3 55" xfId="24289"/>
    <cellStyle name="Normal 3 56" xfId="24290"/>
    <cellStyle name="Normal 3 57" xfId="24291"/>
    <cellStyle name="Normal 3 58" xfId="24292"/>
    <cellStyle name="Normal 3 59" xfId="24293"/>
    <cellStyle name="Normal 3 6" xfId="1168"/>
    <cellStyle name="Normal 3 6 10" xfId="4850"/>
    <cellStyle name="Normal 3 6 11" xfId="4851"/>
    <cellStyle name="Normal 3 6 12" xfId="4852"/>
    <cellStyle name="Normal 3 6 13" xfId="4853"/>
    <cellStyle name="Normal 3 6 14" xfId="4854"/>
    <cellStyle name="Normal 3 6 15" xfId="24294"/>
    <cellStyle name="Normal 3 6 16" xfId="24295"/>
    <cellStyle name="Normal 3 6 17" xfId="24296"/>
    <cellStyle name="Normal 3 6 18" xfId="24297"/>
    <cellStyle name="Normal 3 6 19" xfId="24298"/>
    <cellStyle name="Normal 3 6 2" xfId="1169"/>
    <cellStyle name="Normal 3 6 2 10" xfId="4855"/>
    <cellStyle name="Normal 3 6 2 11" xfId="4856"/>
    <cellStyle name="Normal 3 6 2 12" xfId="4857"/>
    <cellStyle name="Normal 3 6 2 13" xfId="4858"/>
    <cellStyle name="Normal 3 6 2 14" xfId="24299"/>
    <cellStyle name="Normal 3 6 2 15" xfId="24300"/>
    <cellStyle name="Normal 3 6 2 16" xfId="24301"/>
    <cellStyle name="Normal 3 6 2 17" xfId="24302"/>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3"/>
    <cellStyle name="Normal 3 6 21" xfId="24304"/>
    <cellStyle name="Normal 3 6 22" xfId="24305"/>
    <cellStyle name="Normal 3 6 23" xfId="24306"/>
    <cellStyle name="Normal 3 6 24" xfId="24307"/>
    <cellStyle name="Normal 3 6 25" xfId="24308"/>
    <cellStyle name="Normal 3 6 26" xfId="24309"/>
    <cellStyle name="Normal 3 6 27" xfId="24310"/>
    <cellStyle name="Normal 3 6 28" xfId="24311"/>
    <cellStyle name="Normal 3 6 29" xfId="24312"/>
    <cellStyle name="Normal 3 6 3" xfId="4867"/>
    <cellStyle name="Normal 3 6 3 10" xfId="24313"/>
    <cellStyle name="Normal 3 6 3 11" xfId="24314"/>
    <cellStyle name="Normal 3 6 3 12" xfId="24315"/>
    <cellStyle name="Normal 3 6 3 13" xfId="24316"/>
    <cellStyle name="Normal 3 6 3 14" xfId="24317"/>
    <cellStyle name="Normal 3 6 3 15" xfId="24318"/>
    <cellStyle name="Normal 3 6 3 16" xfId="24319"/>
    <cellStyle name="Normal 3 6 3 17" xfId="24320"/>
    <cellStyle name="Normal 3 6 3 2" xfId="24321"/>
    <cellStyle name="Normal 3 6 3 3" xfId="24322"/>
    <cellStyle name="Normal 3 6 3 4" xfId="24323"/>
    <cellStyle name="Normal 3 6 3 5" xfId="24324"/>
    <cellStyle name="Normal 3 6 3 6" xfId="24325"/>
    <cellStyle name="Normal 3 6 3 7" xfId="24326"/>
    <cellStyle name="Normal 3 6 3 8" xfId="24327"/>
    <cellStyle name="Normal 3 6 3 9" xfId="24328"/>
    <cellStyle name="Normal 3 6 30" xfId="24329"/>
    <cellStyle name="Normal 3 6 31" xfId="24330"/>
    <cellStyle name="Normal 3 6 32" xfId="24331"/>
    <cellStyle name="Normal 3 6 33" xfId="24332"/>
    <cellStyle name="Normal 3 6 34" xfId="24333"/>
    <cellStyle name="Normal 3 6 35" xfId="24334"/>
    <cellStyle name="Normal 3 6 36" xfId="24335"/>
    <cellStyle name="Normal 3 6 37" xfId="24336"/>
    <cellStyle name="Normal 3 6 38" xfId="24337"/>
    <cellStyle name="Normal 3 6 39" xfId="24338"/>
    <cellStyle name="Normal 3 6 4" xfId="4868"/>
    <cellStyle name="Normal 3 6 40" xfId="24339"/>
    <cellStyle name="Normal 3 6 41" xfId="24340"/>
    <cellStyle name="Normal 3 6 42" xfId="24341"/>
    <cellStyle name="Normal 3 6 43" xfId="24342"/>
    <cellStyle name="Normal 3 6 44" xfId="24343"/>
    <cellStyle name="Normal 3 6 45" xfId="24344"/>
    <cellStyle name="Normal 3 6 46" xfId="24345"/>
    <cellStyle name="Normal 3 6 47" xfId="24346"/>
    <cellStyle name="Normal 3 6 48" xfId="24347"/>
    <cellStyle name="Normal 3 6 49" xfId="24348"/>
    <cellStyle name="Normal 3 6 5" xfId="4869"/>
    <cellStyle name="Normal 3 6 50" xfId="24349"/>
    <cellStyle name="Normal 3 6 51" xfId="24350"/>
    <cellStyle name="Normal 3 6 52" xfId="24351"/>
    <cellStyle name="Normal 3 6 53" xfId="24352"/>
    <cellStyle name="Normal 3 6 54" xfId="24353"/>
    <cellStyle name="Normal 3 6 55" xfId="24354"/>
    <cellStyle name="Normal 3 6 56" xfId="24355"/>
    <cellStyle name="Normal 3 6 57" xfId="24356"/>
    <cellStyle name="Normal 3 6 58" xfId="24357"/>
    <cellStyle name="Normal 3 6 59" xfId="24358"/>
    <cellStyle name="Normal 3 6 6" xfId="4870"/>
    <cellStyle name="Normal 3 6 60" xfId="24359"/>
    <cellStyle name="Normal 3 6 61" xfId="24360"/>
    <cellStyle name="Normal 3 6 62" xfId="24361"/>
    <cellStyle name="Normal 3 6 63" xfId="24362"/>
    <cellStyle name="Normal 3 6 64" xfId="24363"/>
    <cellStyle name="Normal 3 6 65" xfId="24364"/>
    <cellStyle name="Normal 3 6 66" xfId="24365"/>
    <cellStyle name="Normal 3 6 67" xfId="24366"/>
    <cellStyle name="Normal 3 6 68" xfId="24367"/>
    <cellStyle name="Normal 3 6 69" xfId="24368"/>
    <cellStyle name="Normal 3 6 7" xfId="4871"/>
    <cellStyle name="Normal 3 6 70" xfId="24369"/>
    <cellStyle name="Normal 3 6 71" xfId="24370"/>
    <cellStyle name="Normal 3 6 72" xfId="24371"/>
    <cellStyle name="Normal 3 6 73" xfId="24372"/>
    <cellStyle name="Normal 3 6 74" xfId="24373"/>
    <cellStyle name="Normal 3 6 75" xfId="24374"/>
    <cellStyle name="Normal 3 6 76" xfId="24375"/>
    <cellStyle name="Normal 3 6 77" xfId="24376"/>
    <cellStyle name="Normal 3 6 78" xfId="24377"/>
    <cellStyle name="Normal 3 6 79" xfId="24378"/>
    <cellStyle name="Normal 3 6 8" xfId="4872"/>
    <cellStyle name="Normal 3 6 80" xfId="24379"/>
    <cellStyle name="Normal 3 6 81" xfId="24380"/>
    <cellStyle name="Normal 3 6 82" xfId="24381"/>
    <cellStyle name="Normal 3 6 9" xfId="4873"/>
    <cellStyle name="Normal 3 60" xfId="24382"/>
    <cellStyle name="Normal 3 61" xfId="24383"/>
    <cellStyle name="Normal 3 62" xfId="24384"/>
    <cellStyle name="Normal 3 63" xfId="24385"/>
    <cellStyle name="Normal 3 64" xfId="24386"/>
    <cellStyle name="Normal 3 65" xfId="24387"/>
    <cellStyle name="Normal 3 66" xfId="24388"/>
    <cellStyle name="Normal 3 67" xfId="24389"/>
    <cellStyle name="Normal 3 68" xfId="24390"/>
    <cellStyle name="Normal 3 69" xfId="24391"/>
    <cellStyle name="Normal 3 7" xfId="1170"/>
    <cellStyle name="Normal 3 7 10" xfId="4874"/>
    <cellStyle name="Normal 3 7 11" xfId="4875"/>
    <cellStyle name="Normal 3 7 12" xfId="4876"/>
    <cellStyle name="Normal 3 7 13" xfId="4877"/>
    <cellStyle name="Normal 3 7 14" xfId="4878"/>
    <cellStyle name="Normal 3 7 15" xfId="24392"/>
    <cellStyle name="Normal 3 7 16" xfId="24393"/>
    <cellStyle name="Normal 3 7 17" xfId="24394"/>
    <cellStyle name="Normal 3 7 18" xfId="24395"/>
    <cellStyle name="Normal 3 7 19" xfId="24396"/>
    <cellStyle name="Normal 3 7 2" xfId="1171"/>
    <cellStyle name="Normal 3 7 2 10" xfId="4879"/>
    <cellStyle name="Normal 3 7 2 11" xfId="4880"/>
    <cellStyle name="Normal 3 7 2 12" xfId="4881"/>
    <cellStyle name="Normal 3 7 2 13" xfId="4882"/>
    <cellStyle name="Normal 3 7 2 14" xfId="24397"/>
    <cellStyle name="Normal 3 7 2 15" xfId="24398"/>
    <cellStyle name="Normal 3 7 2 16" xfId="24399"/>
    <cellStyle name="Normal 3 7 2 17" xfId="24400"/>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1"/>
    <cellStyle name="Normal 3 7 21" xfId="24402"/>
    <cellStyle name="Normal 3 7 22" xfId="24403"/>
    <cellStyle name="Normal 3 7 23" xfId="24404"/>
    <cellStyle name="Normal 3 7 24" xfId="24405"/>
    <cellStyle name="Normal 3 7 25" xfId="24406"/>
    <cellStyle name="Normal 3 7 26" xfId="24407"/>
    <cellStyle name="Normal 3 7 27" xfId="24408"/>
    <cellStyle name="Normal 3 7 28" xfId="24409"/>
    <cellStyle name="Normal 3 7 29" xfId="24410"/>
    <cellStyle name="Normal 3 7 3" xfId="4891"/>
    <cellStyle name="Normal 3 7 3 10" xfId="24411"/>
    <cellStyle name="Normal 3 7 3 11" xfId="24412"/>
    <cellStyle name="Normal 3 7 3 12" xfId="24413"/>
    <cellStyle name="Normal 3 7 3 13" xfId="24414"/>
    <cellStyle name="Normal 3 7 3 14" xfId="24415"/>
    <cellStyle name="Normal 3 7 3 15" xfId="24416"/>
    <cellStyle name="Normal 3 7 3 16" xfId="24417"/>
    <cellStyle name="Normal 3 7 3 17" xfId="24418"/>
    <cellStyle name="Normal 3 7 3 2" xfId="24419"/>
    <cellStyle name="Normal 3 7 3 3" xfId="24420"/>
    <cellStyle name="Normal 3 7 3 4" xfId="24421"/>
    <cellStyle name="Normal 3 7 3 5" xfId="24422"/>
    <cellStyle name="Normal 3 7 3 6" xfId="24423"/>
    <cellStyle name="Normal 3 7 3 7" xfId="24424"/>
    <cellStyle name="Normal 3 7 3 8" xfId="24425"/>
    <cellStyle name="Normal 3 7 3 9" xfId="24426"/>
    <cellStyle name="Normal 3 7 30" xfId="24427"/>
    <cellStyle name="Normal 3 7 31" xfId="24428"/>
    <cellStyle name="Normal 3 7 32" xfId="24429"/>
    <cellStyle name="Normal 3 7 33" xfId="24430"/>
    <cellStyle name="Normal 3 7 34" xfId="24431"/>
    <cellStyle name="Normal 3 7 35" xfId="24432"/>
    <cellStyle name="Normal 3 7 36" xfId="24433"/>
    <cellStyle name="Normal 3 7 37" xfId="24434"/>
    <cellStyle name="Normal 3 7 38" xfId="24435"/>
    <cellStyle name="Normal 3 7 39" xfId="24436"/>
    <cellStyle name="Normal 3 7 4" xfId="4892"/>
    <cellStyle name="Normal 3 7 40" xfId="24437"/>
    <cellStyle name="Normal 3 7 41" xfId="24438"/>
    <cellStyle name="Normal 3 7 42" xfId="24439"/>
    <cellStyle name="Normal 3 7 43" xfId="24440"/>
    <cellStyle name="Normal 3 7 44" xfId="24441"/>
    <cellStyle name="Normal 3 7 45" xfId="24442"/>
    <cellStyle name="Normal 3 7 46" xfId="24443"/>
    <cellStyle name="Normal 3 7 47" xfId="24444"/>
    <cellStyle name="Normal 3 7 48" xfId="24445"/>
    <cellStyle name="Normal 3 7 49" xfId="24446"/>
    <cellStyle name="Normal 3 7 5" xfId="4893"/>
    <cellStyle name="Normal 3 7 50" xfId="24447"/>
    <cellStyle name="Normal 3 7 51" xfId="24448"/>
    <cellStyle name="Normal 3 7 52" xfId="24449"/>
    <cellStyle name="Normal 3 7 53" xfId="24450"/>
    <cellStyle name="Normal 3 7 54" xfId="24451"/>
    <cellStyle name="Normal 3 7 55" xfId="24452"/>
    <cellStyle name="Normal 3 7 56" xfId="24453"/>
    <cellStyle name="Normal 3 7 57" xfId="24454"/>
    <cellStyle name="Normal 3 7 58" xfId="24455"/>
    <cellStyle name="Normal 3 7 59" xfId="24456"/>
    <cellStyle name="Normal 3 7 6" xfId="4894"/>
    <cellStyle name="Normal 3 7 60" xfId="24457"/>
    <cellStyle name="Normal 3 7 61" xfId="24458"/>
    <cellStyle name="Normal 3 7 62" xfId="24459"/>
    <cellStyle name="Normal 3 7 63" xfId="24460"/>
    <cellStyle name="Normal 3 7 64" xfId="24461"/>
    <cellStyle name="Normal 3 7 65" xfId="24462"/>
    <cellStyle name="Normal 3 7 66" xfId="24463"/>
    <cellStyle name="Normal 3 7 67" xfId="24464"/>
    <cellStyle name="Normal 3 7 68" xfId="24465"/>
    <cellStyle name="Normal 3 7 69" xfId="24466"/>
    <cellStyle name="Normal 3 7 7" xfId="4895"/>
    <cellStyle name="Normal 3 7 70" xfId="24467"/>
    <cellStyle name="Normal 3 7 71" xfId="24468"/>
    <cellStyle name="Normal 3 7 72" xfId="24469"/>
    <cellStyle name="Normal 3 7 73" xfId="24470"/>
    <cellStyle name="Normal 3 7 74" xfId="24471"/>
    <cellStyle name="Normal 3 7 75" xfId="24472"/>
    <cellStyle name="Normal 3 7 76" xfId="24473"/>
    <cellStyle name="Normal 3 7 77" xfId="24474"/>
    <cellStyle name="Normal 3 7 78" xfId="24475"/>
    <cellStyle name="Normal 3 7 79" xfId="24476"/>
    <cellStyle name="Normal 3 7 8" xfId="4896"/>
    <cellStyle name="Normal 3 7 80" xfId="24477"/>
    <cellStyle name="Normal 3 7 81" xfId="24478"/>
    <cellStyle name="Normal 3 7 82" xfId="24479"/>
    <cellStyle name="Normal 3 7 9" xfId="4897"/>
    <cellStyle name="Normal 3 70" xfId="24480"/>
    <cellStyle name="Normal 3 71" xfId="24481"/>
    <cellStyle name="Normal 3 72" xfId="24482"/>
    <cellStyle name="Normal 3 73" xfId="24483"/>
    <cellStyle name="Normal 3 74" xfId="24484"/>
    <cellStyle name="Normal 3 75" xfId="24485"/>
    <cellStyle name="Normal 3 76" xfId="24486"/>
    <cellStyle name="Normal 3 77" xfId="24487"/>
    <cellStyle name="Normal 3 78" xfId="24488"/>
    <cellStyle name="Normal 3 79" xfId="24489"/>
    <cellStyle name="Normal 3 8" xfId="1172"/>
    <cellStyle name="Normal 3 8 10" xfId="4898"/>
    <cellStyle name="Normal 3 8 11" xfId="4899"/>
    <cellStyle name="Normal 3 8 12" xfId="4900"/>
    <cellStyle name="Normal 3 8 13" xfId="4901"/>
    <cellStyle name="Normal 3 8 14" xfId="4902"/>
    <cellStyle name="Normal 3 8 15" xfId="24490"/>
    <cellStyle name="Normal 3 8 16" xfId="24491"/>
    <cellStyle name="Normal 3 8 17" xfId="24492"/>
    <cellStyle name="Normal 3 8 18" xfId="24493"/>
    <cellStyle name="Normal 3 8 19" xfId="24494"/>
    <cellStyle name="Normal 3 8 2" xfId="1173"/>
    <cellStyle name="Normal 3 8 2 10" xfId="4903"/>
    <cellStyle name="Normal 3 8 2 11" xfId="4904"/>
    <cellStyle name="Normal 3 8 2 12" xfId="4905"/>
    <cellStyle name="Normal 3 8 2 13" xfId="4906"/>
    <cellStyle name="Normal 3 8 2 14" xfId="24495"/>
    <cellStyle name="Normal 3 8 2 15" xfId="24496"/>
    <cellStyle name="Normal 3 8 2 16" xfId="24497"/>
    <cellStyle name="Normal 3 8 2 17" xfId="24498"/>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499"/>
    <cellStyle name="Normal 3 8 21" xfId="24500"/>
    <cellStyle name="Normal 3 8 22" xfId="24501"/>
    <cellStyle name="Normal 3 8 23" xfId="24502"/>
    <cellStyle name="Normal 3 8 24" xfId="24503"/>
    <cellStyle name="Normal 3 8 25" xfId="24504"/>
    <cellStyle name="Normal 3 8 26" xfId="24505"/>
    <cellStyle name="Normal 3 8 27" xfId="24506"/>
    <cellStyle name="Normal 3 8 28" xfId="24507"/>
    <cellStyle name="Normal 3 8 29" xfId="24508"/>
    <cellStyle name="Normal 3 8 3" xfId="4915"/>
    <cellStyle name="Normal 3 8 3 10" xfId="24509"/>
    <cellStyle name="Normal 3 8 3 11" xfId="24510"/>
    <cellStyle name="Normal 3 8 3 12" xfId="24511"/>
    <cellStyle name="Normal 3 8 3 13" xfId="24512"/>
    <cellStyle name="Normal 3 8 3 14" xfId="24513"/>
    <cellStyle name="Normal 3 8 3 15" xfId="24514"/>
    <cellStyle name="Normal 3 8 3 16" xfId="24515"/>
    <cellStyle name="Normal 3 8 3 17" xfId="24516"/>
    <cellStyle name="Normal 3 8 3 2" xfId="24517"/>
    <cellStyle name="Normal 3 8 3 3" xfId="24518"/>
    <cellStyle name="Normal 3 8 3 4" xfId="24519"/>
    <cellStyle name="Normal 3 8 3 5" xfId="24520"/>
    <cellStyle name="Normal 3 8 3 6" xfId="24521"/>
    <cellStyle name="Normal 3 8 3 7" xfId="24522"/>
    <cellStyle name="Normal 3 8 3 8" xfId="24523"/>
    <cellStyle name="Normal 3 8 3 9" xfId="24524"/>
    <cellStyle name="Normal 3 8 30" xfId="24525"/>
    <cellStyle name="Normal 3 8 31" xfId="24526"/>
    <cellStyle name="Normal 3 8 32" xfId="24527"/>
    <cellStyle name="Normal 3 8 33" xfId="24528"/>
    <cellStyle name="Normal 3 8 34" xfId="24529"/>
    <cellStyle name="Normal 3 8 35" xfId="24530"/>
    <cellStyle name="Normal 3 8 36" xfId="24531"/>
    <cellStyle name="Normal 3 8 37" xfId="24532"/>
    <cellStyle name="Normal 3 8 38" xfId="24533"/>
    <cellStyle name="Normal 3 8 39" xfId="24534"/>
    <cellStyle name="Normal 3 8 4" xfId="4916"/>
    <cellStyle name="Normal 3 8 40" xfId="24535"/>
    <cellStyle name="Normal 3 8 41" xfId="24536"/>
    <cellStyle name="Normal 3 8 42" xfId="24537"/>
    <cellStyle name="Normal 3 8 43" xfId="24538"/>
    <cellStyle name="Normal 3 8 44" xfId="24539"/>
    <cellStyle name="Normal 3 8 45" xfId="24540"/>
    <cellStyle name="Normal 3 8 46" xfId="24541"/>
    <cellStyle name="Normal 3 8 47" xfId="24542"/>
    <cellStyle name="Normal 3 8 48" xfId="24543"/>
    <cellStyle name="Normal 3 8 49" xfId="24544"/>
    <cellStyle name="Normal 3 8 5" xfId="4917"/>
    <cellStyle name="Normal 3 8 50" xfId="24545"/>
    <cellStyle name="Normal 3 8 51" xfId="24546"/>
    <cellStyle name="Normal 3 8 52" xfId="24547"/>
    <cellStyle name="Normal 3 8 53" xfId="24548"/>
    <cellStyle name="Normal 3 8 54" xfId="24549"/>
    <cellStyle name="Normal 3 8 55" xfId="24550"/>
    <cellStyle name="Normal 3 8 56" xfId="24551"/>
    <cellStyle name="Normal 3 8 57" xfId="24552"/>
    <cellStyle name="Normal 3 8 58" xfId="24553"/>
    <cellStyle name="Normal 3 8 59" xfId="24554"/>
    <cellStyle name="Normal 3 8 6" xfId="4918"/>
    <cellStyle name="Normal 3 8 60" xfId="24555"/>
    <cellStyle name="Normal 3 8 61" xfId="24556"/>
    <cellStyle name="Normal 3 8 62" xfId="24557"/>
    <cellStyle name="Normal 3 8 63" xfId="24558"/>
    <cellStyle name="Normal 3 8 64" xfId="24559"/>
    <cellStyle name="Normal 3 8 65" xfId="24560"/>
    <cellStyle name="Normal 3 8 66" xfId="24561"/>
    <cellStyle name="Normal 3 8 67" xfId="24562"/>
    <cellStyle name="Normal 3 8 68" xfId="24563"/>
    <cellStyle name="Normal 3 8 69" xfId="24564"/>
    <cellStyle name="Normal 3 8 7" xfId="4919"/>
    <cellStyle name="Normal 3 8 70" xfId="24565"/>
    <cellStyle name="Normal 3 8 71" xfId="24566"/>
    <cellStyle name="Normal 3 8 72" xfId="24567"/>
    <cellStyle name="Normal 3 8 73" xfId="24568"/>
    <cellStyle name="Normal 3 8 74" xfId="24569"/>
    <cellStyle name="Normal 3 8 75" xfId="24570"/>
    <cellStyle name="Normal 3 8 76" xfId="24571"/>
    <cellStyle name="Normal 3 8 77" xfId="24572"/>
    <cellStyle name="Normal 3 8 78" xfId="24573"/>
    <cellStyle name="Normal 3 8 79" xfId="24574"/>
    <cellStyle name="Normal 3 8 8" xfId="4920"/>
    <cellStyle name="Normal 3 8 80" xfId="24575"/>
    <cellStyle name="Normal 3 8 81" xfId="24576"/>
    <cellStyle name="Normal 3 8 82" xfId="24577"/>
    <cellStyle name="Normal 3 8 9" xfId="4921"/>
    <cellStyle name="Normal 3 80" xfId="24578"/>
    <cellStyle name="Normal 3 81" xfId="24579"/>
    <cellStyle name="Normal 3 82" xfId="24580"/>
    <cellStyle name="Normal 3 83" xfId="24581"/>
    <cellStyle name="Normal 3 84" xfId="24582"/>
    <cellStyle name="Normal 3 85" xfId="24583"/>
    <cellStyle name="Normal 3 86" xfId="24584"/>
    <cellStyle name="Normal 3 87" xfId="24585"/>
    <cellStyle name="Normal 3 88" xfId="24586"/>
    <cellStyle name="Normal 3 89" xfId="24587"/>
    <cellStyle name="Normal 3 9" xfId="1174"/>
    <cellStyle name="Normal 3 9 10" xfId="4922"/>
    <cellStyle name="Normal 3 9 11" xfId="4923"/>
    <cellStyle name="Normal 3 9 12" xfId="4924"/>
    <cellStyle name="Normal 3 9 13" xfId="4925"/>
    <cellStyle name="Normal 3 9 14" xfId="4926"/>
    <cellStyle name="Normal 3 9 15" xfId="24588"/>
    <cellStyle name="Normal 3 9 16" xfId="24589"/>
    <cellStyle name="Normal 3 9 17" xfId="24590"/>
    <cellStyle name="Normal 3 9 18" xfId="24591"/>
    <cellStyle name="Normal 3 9 19" xfId="24592"/>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3"/>
    <cellStyle name="Normal 3 9 21" xfId="24594"/>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5"/>
    <cellStyle name="Normal 3_1.3s Accounting C Costs Scots" xfId="1176"/>
    <cellStyle name="Normal 30" xfId="1177"/>
    <cellStyle name="Normal 30 10" xfId="4946"/>
    <cellStyle name="Normal 30 10 2" xfId="24596"/>
    <cellStyle name="Normal 30 11" xfId="4947"/>
    <cellStyle name="Normal 30 11 2" xfId="24597"/>
    <cellStyle name="Normal 30 12" xfId="4948"/>
    <cellStyle name="Normal 30 12 2" xfId="24598"/>
    <cellStyle name="Normal 30 13" xfId="4949"/>
    <cellStyle name="Normal 30 13 2" xfId="24599"/>
    <cellStyle name="Normal 30 14" xfId="24600"/>
    <cellStyle name="Normal 30 14 2" xfId="24601"/>
    <cellStyle name="Normal 30 15" xfId="24602"/>
    <cellStyle name="Normal 30 15 2" xfId="24603"/>
    <cellStyle name="Normal 30 16" xfId="24604"/>
    <cellStyle name="Normal 30 16 2" xfId="24605"/>
    <cellStyle name="Normal 30 17" xfId="24606"/>
    <cellStyle name="Normal 30 17 2" xfId="24607"/>
    <cellStyle name="Normal 30 18" xfId="24608"/>
    <cellStyle name="Normal 30 18 2" xfId="24609"/>
    <cellStyle name="Normal 30 19" xfId="24610"/>
    <cellStyle name="Normal 30 19 2" xfId="24611"/>
    <cellStyle name="Normal 30 2" xfId="4950"/>
    <cellStyle name="Normal 30 2 2" xfId="24612"/>
    <cellStyle name="Normal 30 20" xfId="24613"/>
    <cellStyle name="Normal 30 20 2" xfId="24614"/>
    <cellStyle name="Normal 30 21" xfId="24615"/>
    <cellStyle name="Normal 30 21 2" xfId="24616"/>
    <cellStyle name="Normal 30 22" xfId="24617"/>
    <cellStyle name="Normal 30 22 2" xfId="24618"/>
    <cellStyle name="Normal 30 23" xfId="24619"/>
    <cellStyle name="Normal 30 24" xfId="24620"/>
    <cellStyle name="Normal 30 25" xfId="24621"/>
    <cellStyle name="Normal 30 26" xfId="24622"/>
    <cellStyle name="Normal 30 27" xfId="24623"/>
    <cellStyle name="Normal 30 28" xfId="24624"/>
    <cellStyle name="Normal 30 29" xfId="24625"/>
    <cellStyle name="Normal 30 3" xfId="4951"/>
    <cellStyle name="Normal 30 3 2" xfId="24626"/>
    <cellStyle name="Normal 30 30" xfId="24627"/>
    <cellStyle name="Normal 30 31" xfId="24628"/>
    <cellStyle name="Normal 30 32" xfId="24629"/>
    <cellStyle name="Normal 30 33" xfId="24630"/>
    <cellStyle name="Normal 30 34" xfId="24631"/>
    <cellStyle name="Normal 30 35" xfId="24632"/>
    <cellStyle name="Normal 30 36" xfId="24633"/>
    <cellStyle name="Normal 30 37" xfId="24634"/>
    <cellStyle name="Normal 30 38" xfId="24635"/>
    <cellStyle name="Normal 30 39" xfId="24636"/>
    <cellStyle name="Normal 30 4" xfId="4952"/>
    <cellStyle name="Normal 30 4 2" xfId="24637"/>
    <cellStyle name="Normal 30 40" xfId="24638"/>
    <cellStyle name="Normal 30 41" xfId="24639"/>
    <cellStyle name="Normal 30 42" xfId="24640"/>
    <cellStyle name="Normal 30 43" xfId="24641"/>
    <cellStyle name="Normal 30 44" xfId="24642"/>
    <cellStyle name="Normal 30 45" xfId="24643"/>
    <cellStyle name="Normal 30 46" xfId="24644"/>
    <cellStyle name="Normal 30 47" xfId="24645"/>
    <cellStyle name="Normal 30 48" xfId="24646"/>
    <cellStyle name="Normal 30 49" xfId="24647"/>
    <cellStyle name="Normal 30 5" xfId="4953"/>
    <cellStyle name="Normal 30 5 2" xfId="24648"/>
    <cellStyle name="Normal 30 50" xfId="24649"/>
    <cellStyle name="Normal 30 51" xfId="24650"/>
    <cellStyle name="Normal 30 52" xfId="24651"/>
    <cellStyle name="Normal 30 53" xfId="24652"/>
    <cellStyle name="Normal 30 54" xfId="24653"/>
    <cellStyle name="Normal 30 55" xfId="24654"/>
    <cellStyle name="Normal 30 56" xfId="24655"/>
    <cellStyle name="Normal 30 57" xfId="24656"/>
    <cellStyle name="Normal 30 58" xfId="24657"/>
    <cellStyle name="Normal 30 59" xfId="24658"/>
    <cellStyle name="Normal 30 6" xfId="4954"/>
    <cellStyle name="Normal 30 6 2" xfId="24659"/>
    <cellStyle name="Normal 30 60" xfId="24660"/>
    <cellStyle name="Normal 30 61" xfId="24661"/>
    <cellStyle name="Normal 30 62" xfId="24662"/>
    <cellStyle name="Normal 30 63" xfId="24663"/>
    <cellStyle name="Normal 30 64" xfId="24664"/>
    <cellStyle name="Normal 30 65" xfId="24665"/>
    <cellStyle name="Normal 30 66" xfId="24666"/>
    <cellStyle name="Normal 30 67" xfId="24667"/>
    <cellStyle name="Normal 30 68" xfId="24668"/>
    <cellStyle name="Normal 30 69" xfId="24669"/>
    <cellStyle name="Normal 30 7" xfId="4955"/>
    <cellStyle name="Normal 30 7 2" xfId="24670"/>
    <cellStyle name="Normal 30 70" xfId="24671"/>
    <cellStyle name="Normal 30 8" xfId="4956"/>
    <cellStyle name="Normal 30 8 2" xfId="24672"/>
    <cellStyle name="Normal 30 9" xfId="4957"/>
    <cellStyle name="Normal 30 9 2" xfId="24673"/>
    <cellStyle name="Normal 31" xfId="1178"/>
    <cellStyle name="Normal 31 10" xfId="4958"/>
    <cellStyle name="Normal 31 10 2" xfId="24674"/>
    <cellStyle name="Normal 31 11" xfId="4959"/>
    <cellStyle name="Normal 31 11 2" xfId="24675"/>
    <cellStyle name="Normal 31 12" xfId="4960"/>
    <cellStyle name="Normal 31 12 2" xfId="24676"/>
    <cellStyle name="Normal 31 13" xfId="4961"/>
    <cellStyle name="Normal 31 13 2" xfId="24677"/>
    <cellStyle name="Normal 31 14" xfId="24678"/>
    <cellStyle name="Normal 31 14 2" xfId="24679"/>
    <cellStyle name="Normal 31 15" xfId="24680"/>
    <cellStyle name="Normal 31 15 2" xfId="24681"/>
    <cellStyle name="Normal 31 16" xfId="24682"/>
    <cellStyle name="Normal 31 16 2" xfId="24683"/>
    <cellStyle name="Normal 31 17" xfId="24684"/>
    <cellStyle name="Normal 31 17 2" xfId="24685"/>
    <cellStyle name="Normal 31 18" xfId="24686"/>
    <cellStyle name="Normal 31 18 2" xfId="24687"/>
    <cellStyle name="Normal 31 19" xfId="24688"/>
    <cellStyle name="Normal 31 19 2" xfId="24689"/>
    <cellStyle name="Normal 31 2" xfId="4962"/>
    <cellStyle name="Normal 31 2 2" xfId="24690"/>
    <cellStyle name="Normal 31 20" xfId="24691"/>
    <cellStyle name="Normal 31 20 2" xfId="24692"/>
    <cellStyle name="Normal 31 21" xfId="24693"/>
    <cellStyle name="Normal 31 21 2" xfId="24694"/>
    <cellStyle name="Normal 31 22" xfId="24695"/>
    <cellStyle name="Normal 31 22 2" xfId="24696"/>
    <cellStyle name="Normal 31 23" xfId="24697"/>
    <cellStyle name="Normal 31 24" xfId="24698"/>
    <cellStyle name="Normal 31 25" xfId="24699"/>
    <cellStyle name="Normal 31 26" xfId="24700"/>
    <cellStyle name="Normal 31 27" xfId="24701"/>
    <cellStyle name="Normal 31 28" xfId="24702"/>
    <cellStyle name="Normal 31 29" xfId="24703"/>
    <cellStyle name="Normal 31 3" xfId="4963"/>
    <cellStyle name="Normal 31 3 2" xfId="24704"/>
    <cellStyle name="Normal 31 30" xfId="24705"/>
    <cellStyle name="Normal 31 31" xfId="24706"/>
    <cellStyle name="Normal 31 32" xfId="24707"/>
    <cellStyle name="Normal 31 33" xfId="24708"/>
    <cellStyle name="Normal 31 34" xfId="24709"/>
    <cellStyle name="Normal 31 35" xfId="24710"/>
    <cellStyle name="Normal 31 36" xfId="24711"/>
    <cellStyle name="Normal 31 37" xfId="24712"/>
    <cellStyle name="Normal 31 38" xfId="24713"/>
    <cellStyle name="Normal 31 39" xfId="24714"/>
    <cellStyle name="Normal 31 4" xfId="4964"/>
    <cellStyle name="Normal 31 4 2" xfId="24715"/>
    <cellStyle name="Normal 31 40" xfId="24716"/>
    <cellStyle name="Normal 31 41" xfId="24717"/>
    <cellStyle name="Normal 31 42" xfId="24718"/>
    <cellStyle name="Normal 31 43" xfId="24719"/>
    <cellStyle name="Normal 31 44" xfId="24720"/>
    <cellStyle name="Normal 31 45" xfId="24721"/>
    <cellStyle name="Normal 31 46" xfId="24722"/>
    <cellStyle name="Normal 31 47" xfId="24723"/>
    <cellStyle name="Normal 31 48" xfId="24724"/>
    <cellStyle name="Normal 31 49" xfId="24725"/>
    <cellStyle name="Normal 31 5" xfId="4965"/>
    <cellStyle name="Normal 31 5 2" xfId="24726"/>
    <cellStyle name="Normal 31 50" xfId="24727"/>
    <cellStyle name="Normal 31 51" xfId="24728"/>
    <cellStyle name="Normal 31 52" xfId="24729"/>
    <cellStyle name="Normal 31 53" xfId="24730"/>
    <cellStyle name="Normal 31 54" xfId="24731"/>
    <cellStyle name="Normal 31 55" xfId="24732"/>
    <cellStyle name="Normal 31 56" xfId="24733"/>
    <cellStyle name="Normal 31 57" xfId="24734"/>
    <cellStyle name="Normal 31 58" xfId="24735"/>
    <cellStyle name="Normal 31 59" xfId="24736"/>
    <cellStyle name="Normal 31 6" xfId="4966"/>
    <cellStyle name="Normal 31 6 2" xfId="24737"/>
    <cellStyle name="Normal 31 60" xfId="24738"/>
    <cellStyle name="Normal 31 61" xfId="24739"/>
    <cellStyle name="Normal 31 62" xfId="24740"/>
    <cellStyle name="Normal 31 63" xfId="24741"/>
    <cellStyle name="Normal 31 64" xfId="24742"/>
    <cellStyle name="Normal 31 65" xfId="24743"/>
    <cellStyle name="Normal 31 66" xfId="24744"/>
    <cellStyle name="Normal 31 67" xfId="24745"/>
    <cellStyle name="Normal 31 68" xfId="24746"/>
    <cellStyle name="Normal 31 69" xfId="24747"/>
    <cellStyle name="Normal 31 7" xfId="4967"/>
    <cellStyle name="Normal 31 7 2" xfId="24748"/>
    <cellStyle name="Normal 31 70" xfId="24749"/>
    <cellStyle name="Normal 31 8" xfId="4968"/>
    <cellStyle name="Normal 31 8 2" xfId="24750"/>
    <cellStyle name="Normal 31 9" xfId="4969"/>
    <cellStyle name="Normal 31 9 2" xfId="24751"/>
    <cellStyle name="Normal 32" xfId="1179"/>
    <cellStyle name="Normal 32 10" xfId="4970"/>
    <cellStyle name="Normal 32 10 2" xfId="24752"/>
    <cellStyle name="Normal 32 11" xfId="4971"/>
    <cellStyle name="Normal 32 11 2" xfId="24753"/>
    <cellStyle name="Normal 32 12" xfId="4972"/>
    <cellStyle name="Normal 32 12 2" xfId="24754"/>
    <cellStyle name="Normal 32 13" xfId="4973"/>
    <cellStyle name="Normal 32 13 2" xfId="24755"/>
    <cellStyle name="Normal 32 14" xfId="24756"/>
    <cellStyle name="Normal 32 14 2" xfId="24757"/>
    <cellStyle name="Normal 32 15" xfId="24758"/>
    <cellStyle name="Normal 32 15 2" xfId="24759"/>
    <cellStyle name="Normal 32 16" xfId="24760"/>
    <cellStyle name="Normal 32 16 2" xfId="24761"/>
    <cellStyle name="Normal 32 17" xfId="24762"/>
    <cellStyle name="Normal 32 17 2" xfId="24763"/>
    <cellStyle name="Normal 32 18" xfId="24764"/>
    <cellStyle name="Normal 32 18 2" xfId="24765"/>
    <cellStyle name="Normal 32 19" xfId="24766"/>
    <cellStyle name="Normal 32 19 2" xfId="24767"/>
    <cellStyle name="Normal 32 2" xfId="4974"/>
    <cellStyle name="Normal 32 2 2" xfId="24768"/>
    <cellStyle name="Normal 32 20" xfId="24769"/>
    <cellStyle name="Normal 32 20 2" xfId="24770"/>
    <cellStyle name="Normal 32 21" xfId="24771"/>
    <cellStyle name="Normal 32 21 2" xfId="24772"/>
    <cellStyle name="Normal 32 22" xfId="24773"/>
    <cellStyle name="Normal 32 22 2" xfId="24774"/>
    <cellStyle name="Normal 32 23" xfId="24775"/>
    <cellStyle name="Normal 32 24" xfId="24776"/>
    <cellStyle name="Normal 32 25" xfId="24777"/>
    <cellStyle name="Normal 32 26" xfId="24778"/>
    <cellStyle name="Normal 32 27" xfId="24779"/>
    <cellStyle name="Normal 32 28" xfId="24780"/>
    <cellStyle name="Normal 32 29" xfId="24781"/>
    <cellStyle name="Normal 32 3" xfId="4975"/>
    <cellStyle name="Normal 32 3 2" xfId="24782"/>
    <cellStyle name="Normal 32 30" xfId="24783"/>
    <cellStyle name="Normal 32 31" xfId="24784"/>
    <cellStyle name="Normal 32 32" xfId="24785"/>
    <cellStyle name="Normal 32 33" xfId="24786"/>
    <cellStyle name="Normal 32 34" xfId="24787"/>
    <cellStyle name="Normal 32 35" xfId="24788"/>
    <cellStyle name="Normal 32 36" xfId="24789"/>
    <cellStyle name="Normal 32 37" xfId="24790"/>
    <cellStyle name="Normal 32 38" xfId="24791"/>
    <cellStyle name="Normal 32 39" xfId="24792"/>
    <cellStyle name="Normal 32 4" xfId="4976"/>
    <cellStyle name="Normal 32 4 2" xfId="24793"/>
    <cellStyle name="Normal 32 40" xfId="24794"/>
    <cellStyle name="Normal 32 41" xfId="24795"/>
    <cellStyle name="Normal 32 42" xfId="24796"/>
    <cellStyle name="Normal 32 43" xfId="24797"/>
    <cellStyle name="Normal 32 44" xfId="24798"/>
    <cellStyle name="Normal 32 45" xfId="24799"/>
    <cellStyle name="Normal 32 46" xfId="24800"/>
    <cellStyle name="Normal 32 47" xfId="24801"/>
    <cellStyle name="Normal 32 48" xfId="24802"/>
    <cellStyle name="Normal 32 49" xfId="24803"/>
    <cellStyle name="Normal 32 5" xfId="4977"/>
    <cellStyle name="Normal 32 5 2" xfId="24804"/>
    <cellStyle name="Normal 32 50" xfId="24805"/>
    <cellStyle name="Normal 32 51" xfId="24806"/>
    <cellStyle name="Normal 32 52" xfId="24807"/>
    <cellStyle name="Normal 32 53" xfId="24808"/>
    <cellStyle name="Normal 32 54" xfId="24809"/>
    <cellStyle name="Normal 32 55" xfId="24810"/>
    <cellStyle name="Normal 32 56" xfId="24811"/>
    <cellStyle name="Normal 32 57" xfId="24812"/>
    <cellStyle name="Normal 32 58" xfId="24813"/>
    <cellStyle name="Normal 32 59" xfId="24814"/>
    <cellStyle name="Normal 32 6" xfId="4978"/>
    <cellStyle name="Normal 32 6 2" xfId="24815"/>
    <cellStyle name="Normal 32 60" xfId="24816"/>
    <cellStyle name="Normal 32 61" xfId="24817"/>
    <cellStyle name="Normal 32 62" xfId="24818"/>
    <cellStyle name="Normal 32 63" xfId="24819"/>
    <cellStyle name="Normal 32 64" xfId="24820"/>
    <cellStyle name="Normal 32 65" xfId="24821"/>
    <cellStyle name="Normal 32 66" xfId="24822"/>
    <cellStyle name="Normal 32 67" xfId="24823"/>
    <cellStyle name="Normal 32 68" xfId="24824"/>
    <cellStyle name="Normal 32 69" xfId="24825"/>
    <cellStyle name="Normal 32 7" xfId="4979"/>
    <cellStyle name="Normal 32 7 2" xfId="24826"/>
    <cellStyle name="Normal 32 70" xfId="24827"/>
    <cellStyle name="Normal 32 8" xfId="4980"/>
    <cellStyle name="Normal 32 8 2" xfId="24828"/>
    <cellStyle name="Normal 32 9" xfId="4981"/>
    <cellStyle name="Normal 32 9 2" xfId="24829"/>
    <cellStyle name="Normal 33" xfId="1180"/>
    <cellStyle name="Normal 33 10" xfId="4982"/>
    <cellStyle name="Normal 33 10 2" xfId="24830"/>
    <cellStyle name="Normal 33 11" xfId="4983"/>
    <cellStyle name="Normal 33 11 2" xfId="24831"/>
    <cellStyle name="Normal 33 12" xfId="4984"/>
    <cellStyle name="Normal 33 12 2" xfId="24832"/>
    <cellStyle name="Normal 33 13" xfId="4985"/>
    <cellStyle name="Normal 33 13 2" xfId="24833"/>
    <cellStyle name="Normal 33 14" xfId="24834"/>
    <cellStyle name="Normal 33 14 2" xfId="24835"/>
    <cellStyle name="Normal 33 15" xfId="24836"/>
    <cellStyle name="Normal 33 15 2" xfId="24837"/>
    <cellStyle name="Normal 33 16" xfId="24838"/>
    <cellStyle name="Normal 33 16 2" xfId="24839"/>
    <cellStyle name="Normal 33 17" xfId="24840"/>
    <cellStyle name="Normal 33 17 2" xfId="24841"/>
    <cellStyle name="Normal 33 18" xfId="24842"/>
    <cellStyle name="Normal 33 18 2" xfId="24843"/>
    <cellStyle name="Normal 33 19" xfId="24844"/>
    <cellStyle name="Normal 33 19 2" xfId="24845"/>
    <cellStyle name="Normal 33 2" xfId="4986"/>
    <cellStyle name="Normal 33 2 2" xfId="24846"/>
    <cellStyle name="Normal 33 20" xfId="24847"/>
    <cellStyle name="Normal 33 20 2" xfId="24848"/>
    <cellStyle name="Normal 33 21" xfId="24849"/>
    <cellStyle name="Normal 33 21 2" xfId="24850"/>
    <cellStyle name="Normal 33 22" xfId="24851"/>
    <cellStyle name="Normal 33 22 2" xfId="24852"/>
    <cellStyle name="Normal 33 23" xfId="24853"/>
    <cellStyle name="Normal 33 24" xfId="24854"/>
    <cellStyle name="Normal 33 25" xfId="24855"/>
    <cellStyle name="Normal 33 26" xfId="24856"/>
    <cellStyle name="Normal 33 27" xfId="24857"/>
    <cellStyle name="Normal 33 28" xfId="24858"/>
    <cellStyle name="Normal 33 29" xfId="24859"/>
    <cellStyle name="Normal 33 3" xfId="4987"/>
    <cellStyle name="Normal 33 3 2" xfId="24860"/>
    <cellStyle name="Normal 33 30" xfId="24861"/>
    <cellStyle name="Normal 33 31" xfId="24862"/>
    <cellStyle name="Normal 33 32" xfId="24863"/>
    <cellStyle name="Normal 33 33" xfId="24864"/>
    <cellStyle name="Normal 33 34" xfId="24865"/>
    <cellStyle name="Normal 33 35" xfId="24866"/>
    <cellStyle name="Normal 33 36" xfId="24867"/>
    <cellStyle name="Normal 33 37" xfId="24868"/>
    <cellStyle name="Normal 33 38" xfId="24869"/>
    <cellStyle name="Normal 33 39" xfId="24870"/>
    <cellStyle name="Normal 33 4" xfId="4988"/>
    <cellStyle name="Normal 33 4 2" xfId="24871"/>
    <cellStyle name="Normal 33 40" xfId="24872"/>
    <cellStyle name="Normal 33 41" xfId="24873"/>
    <cellStyle name="Normal 33 42" xfId="24874"/>
    <cellStyle name="Normal 33 43" xfId="24875"/>
    <cellStyle name="Normal 33 44" xfId="24876"/>
    <cellStyle name="Normal 33 45" xfId="24877"/>
    <cellStyle name="Normal 33 46" xfId="24878"/>
    <cellStyle name="Normal 33 47" xfId="24879"/>
    <cellStyle name="Normal 33 48" xfId="24880"/>
    <cellStyle name="Normal 33 49" xfId="24881"/>
    <cellStyle name="Normal 33 5" xfId="4989"/>
    <cellStyle name="Normal 33 5 2" xfId="24882"/>
    <cellStyle name="Normal 33 50" xfId="24883"/>
    <cellStyle name="Normal 33 51" xfId="24884"/>
    <cellStyle name="Normal 33 52" xfId="24885"/>
    <cellStyle name="Normal 33 53" xfId="24886"/>
    <cellStyle name="Normal 33 54" xfId="24887"/>
    <cellStyle name="Normal 33 55" xfId="24888"/>
    <cellStyle name="Normal 33 56" xfId="24889"/>
    <cellStyle name="Normal 33 57" xfId="24890"/>
    <cellStyle name="Normal 33 58" xfId="24891"/>
    <cellStyle name="Normal 33 59" xfId="24892"/>
    <cellStyle name="Normal 33 6" xfId="4990"/>
    <cellStyle name="Normal 33 6 2" xfId="24893"/>
    <cellStyle name="Normal 33 60" xfId="24894"/>
    <cellStyle name="Normal 33 61" xfId="24895"/>
    <cellStyle name="Normal 33 62" xfId="24896"/>
    <cellStyle name="Normal 33 63" xfId="24897"/>
    <cellStyle name="Normal 33 64" xfId="24898"/>
    <cellStyle name="Normal 33 65" xfId="24899"/>
    <cellStyle name="Normal 33 66" xfId="24900"/>
    <cellStyle name="Normal 33 67" xfId="24901"/>
    <cellStyle name="Normal 33 68" xfId="24902"/>
    <cellStyle name="Normal 33 69" xfId="24903"/>
    <cellStyle name="Normal 33 7" xfId="4991"/>
    <cellStyle name="Normal 33 7 2" xfId="24904"/>
    <cellStyle name="Normal 33 70" xfId="24905"/>
    <cellStyle name="Normal 33 8" xfId="4992"/>
    <cellStyle name="Normal 33 8 2" xfId="24906"/>
    <cellStyle name="Normal 33 9" xfId="4993"/>
    <cellStyle name="Normal 33 9 2" xfId="24907"/>
    <cellStyle name="Normal 34" xfId="1181"/>
    <cellStyle name="Normal 34 10" xfId="4994"/>
    <cellStyle name="Normal 34 10 2" xfId="24908"/>
    <cellStyle name="Normal 34 11" xfId="4995"/>
    <cellStyle name="Normal 34 11 2" xfId="24909"/>
    <cellStyle name="Normal 34 12" xfId="4996"/>
    <cellStyle name="Normal 34 12 2" xfId="24910"/>
    <cellStyle name="Normal 34 13" xfId="4997"/>
    <cellStyle name="Normal 34 13 2" xfId="24911"/>
    <cellStyle name="Normal 34 14" xfId="24912"/>
    <cellStyle name="Normal 34 14 2" xfId="24913"/>
    <cellStyle name="Normal 34 15" xfId="24914"/>
    <cellStyle name="Normal 34 15 2" xfId="24915"/>
    <cellStyle name="Normal 34 16" xfId="24916"/>
    <cellStyle name="Normal 34 16 2" xfId="24917"/>
    <cellStyle name="Normal 34 17" xfId="24918"/>
    <cellStyle name="Normal 34 17 2" xfId="24919"/>
    <cellStyle name="Normal 34 18" xfId="24920"/>
    <cellStyle name="Normal 34 18 2" xfId="24921"/>
    <cellStyle name="Normal 34 19" xfId="24922"/>
    <cellStyle name="Normal 34 19 2" xfId="24923"/>
    <cellStyle name="Normal 34 2" xfId="4998"/>
    <cellStyle name="Normal 34 2 2" xfId="24924"/>
    <cellStyle name="Normal 34 20" xfId="24925"/>
    <cellStyle name="Normal 34 20 2" xfId="24926"/>
    <cellStyle name="Normal 34 21" xfId="24927"/>
    <cellStyle name="Normal 34 21 2" xfId="24928"/>
    <cellStyle name="Normal 34 22" xfId="24929"/>
    <cellStyle name="Normal 34 22 2" xfId="24930"/>
    <cellStyle name="Normal 34 23" xfId="24931"/>
    <cellStyle name="Normal 34 24" xfId="24932"/>
    <cellStyle name="Normal 34 25" xfId="24933"/>
    <cellStyle name="Normal 34 26" xfId="24934"/>
    <cellStyle name="Normal 34 27" xfId="24935"/>
    <cellStyle name="Normal 34 28" xfId="24936"/>
    <cellStyle name="Normal 34 29" xfId="24937"/>
    <cellStyle name="Normal 34 3" xfId="4999"/>
    <cellStyle name="Normal 34 3 2" xfId="24938"/>
    <cellStyle name="Normal 34 30" xfId="24939"/>
    <cellStyle name="Normal 34 31" xfId="24940"/>
    <cellStyle name="Normal 34 32" xfId="24941"/>
    <cellStyle name="Normal 34 33" xfId="24942"/>
    <cellStyle name="Normal 34 34" xfId="24943"/>
    <cellStyle name="Normal 34 35" xfId="24944"/>
    <cellStyle name="Normal 34 36" xfId="24945"/>
    <cellStyle name="Normal 34 37" xfId="24946"/>
    <cellStyle name="Normal 34 38" xfId="24947"/>
    <cellStyle name="Normal 34 39" xfId="24948"/>
    <cellStyle name="Normal 34 4" xfId="5000"/>
    <cellStyle name="Normal 34 4 2" xfId="24949"/>
    <cellStyle name="Normal 34 40" xfId="24950"/>
    <cellStyle name="Normal 34 41" xfId="24951"/>
    <cellStyle name="Normal 34 42" xfId="24952"/>
    <cellStyle name="Normal 34 43" xfId="24953"/>
    <cellStyle name="Normal 34 44" xfId="24954"/>
    <cellStyle name="Normal 34 45" xfId="24955"/>
    <cellStyle name="Normal 34 46" xfId="24956"/>
    <cellStyle name="Normal 34 47" xfId="24957"/>
    <cellStyle name="Normal 34 48" xfId="24958"/>
    <cellStyle name="Normal 34 49" xfId="24959"/>
    <cellStyle name="Normal 34 5" xfId="5001"/>
    <cellStyle name="Normal 34 5 2" xfId="24960"/>
    <cellStyle name="Normal 34 50" xfId="24961"/>
    <cellStyle name="Normal 34 51" xfId="24962"/>
    <cellStyle name="Normal 34 52" xfId="24963"/>
    <cellStyle name="Normal 34 53" xfId="24964"/>
    <cellStyle name="Normal 34 54" xfId="24965"/>
    <cellStyle name="Normal 34 55" xfId="24966"/>
    <cellStyle name="Normal 34 56" xfId="24967"/>
    <cellStyle name="Normal 34 57" xfId="24968"/>
    <cellStyle name="Normal 34 58" xfId="24969"/>
    <cellStyle name="Normal 34 59" xfId="24970"/>
    <cellStyle name="Normal 34 6" xfId="5002"/>
    <cellStyle name="Normal 34 6 2" xfId="24971"/>
    <cellStyle name="Normal 34 60" xfId="24972"/>
    <cellStyle name="Normal 34 61" xfId="24973"/>
    <cellStyle name="Normal 34 62" xfId="24974"/>
    <cellStyle name="Normal 34 63" xfId="24975"/>
    <cellStyle name="Normal 34 64" xfId="24976"/>
    <cellStyle name="Normal 34 65" xfId="24977"/>
    <cellStyle name="Normal 34 66" xfId="24978"/>
    <cellStyle name="Normal 34 67" xfId="24979"/>
    <cellStyle name="Normal 34 68" xfId="24980"/>
    <cellStyle name="Normal 34 69" xfId="24981"/>
    <cellStyle name="Normal 34 7" xfId="5003"/>
    <cellStyle name="Normal 34 7 2" xfId="24982"/>
    <cellStyle name="Normal 34 70" xfId="24983"/>
    <cellStyle name="Normal 34 8" xfId="5004"/>
    <cellStyle name="Normal 34 8 2" xfId="24984"/>
    <cellStyle name="Normal 34 9" xfId="5005"/>
    <cellStyle name="Normal 34 9 2" xfId="24985"/>
    <cellStyle name="Normal 35" xfId="1182"/>
    <cellStyle name="Normal 35 10" xfId="5006"/>
    <cellStyle name="Normal 35 10 2" xfId="24986"/>
    <cellStyle name="Normal 35 11" xfId="5007"/>
    <cellStyle name="Normal 35 11 2" xfId="24987"/>
    <cellStyle name="Normal 35 12" xfId="5008"/>
    <cellStyle name="Normal 35 12 2" xfId="24988"/>
    <cellStyle name="Normal 35 13" xfId="5009"/>
    <cellStyle name="Normal 35 13 2" xfId="24989"/>
    <cellStyle name="Normal 35 14" xfId="24990"/>
    <cellStyle name="Normal 35 14 2" xfId="24991"/>
    <cellStyle name="Normal 35 15" xfId="24992"/>
    <cellStyle name="Normal 35 15 2" xfId="24993"/>
    <cellStyle name="Normal 35 16" xfId="24994"/>
    <cellStyle name="Normal 35 16 2" xfId="24995"/>
    <cellStyle name="Normal 35 17" xfId="24996"/>
    <cellStyle name="Normal 35 17 2" xfId="24997"/>
    <cellStyle name="Normal 35 18" xfId="24998"/>
    <cellStyle name="Normal 35 18 2" xfId="24999"/>
    <cellStyle name="Normal 35 19" xfId="25000"/>
    <cellStyle name="Normal 35 19 2" xfId="25001"/>
    <cellStyle name="Normal 35 2" xfId="5010"/>
    <cellStyle name="Normal 35 2 2" xfId="25002"/>
    <cellStyle name="Normal 35 20" xfId="25003"/>
    <cellStyle name="Normal 35 20 2" xfId="25004"/>
    <cellStyle name="Normal 35 21" xfId="25005"/>
    <cellStyle name="Normal 35 21 2" xfId="25006"/>
    <cellStyle name="Normal 35 22" xfId="25007"/>
    <cellStyle name="Normal 35 22 2" xfId="25008"/>
    <cellStyle name="Normal 35 23" xfId="25009"/>
    <cellStyle name="Normal 35 24" xfId="25010"/>
    <cellStyle name="Normal 35 25" xfId="25011"/>
    <cellStyle name="Normal 35 26" xfId="25012"/>
    <cellStyle name="Normal 35 27" xfId="25013"/>
    <cellStyle name="Normal 35 28" xfId="25014"/>
    <cellStyle name="Normal 35 29" xfId="25015"/>
    <cellStyle name="Normal 35 3" xfId="5011"/>
    <cellStyle name="Normal 35 3 2" xfId="25016"/>
    <cellStyle name="Normal 35 30" xfId="25017"/>
    <cellStyle name="Normal 35 31" xfId="25018"/>
    <cellStyle name="Normal 35 32" xfId="25019"/>
    <cellStyle name="Normal 35 33" xfId="25020"/>
    <cellStyle name="Normal 35 34" xfId="25021"/>
    <cellStyle name="Normal 35 35" xfId="25022"/>
    <cellStyle name="Normal 35 36" xfId="25023"/>
    <cellStyle name="Normal 35 37" xfId="25024"/>
    <cellStyle name="Normal 35 38" xfId="25025"/>
    <cellStyle name="Normal 35 39" xfId="25026"/>
    <cellStyle name="Normal 35 4" xfId="5012"/>
    <cellStyle name="Normal 35 4 2" xfId="25027"/>
    <cellStyle name="Normal 35 40" xfId="25028"/>
    <cellStyle name="Normal 35 41" xfId="25029"/>
    <cellStyle name="Normal 35 42" xfId="25030"/>
    <cellStyle name="Normal 35 43" xfId="25031"/>
    <cellStyle name="Normal 35 44" xfId="25032"/>
    <cellStyle name="Normal 35 45" xfId="25033"/>
    <cellStyle name="Normal 35 46" xfId="25034"/>
    <cellStyle name="Normal 35 47" xfId="25035"/>
    <cellStyle name="Normal 35 48" xfId="25036"/>
    <cellStyle name="Normal 35 49" xfId="25037"/>
    <cellStyle name="Normal 35 5" xfId="5013"/>
    <cellStyle name="Normal 35 5 2" xfId="25038"/>
    <cellStyle name="Normal 35 50" xfId="25039"/>
    <cellStyle name="Normal 35 51" xfId="25040"/>
    <cellStyle name="Normal 35 52" xfId="25041"/>
    <cellStyle name="Normal 35 53" xfId="25042"/>
    <cellStyle name="Normal 35 54" xfId="25043"/>
    <cellStyle name="Normal 35 55" xfId="25044"/>
    <cellStyle name="Normal 35 56" xfId="25045"/>
    <cellStyle name="Normal 35 57" xfId="25046"/>
    <cellStyle name="Normal 35 58" xfId="25047"/>
    <cellStyle name="Normal 35 59" xfId="25048"/>
    <cellStyle name="Normal 35 6" xfId="5014"/>
    <cellStyle name="Normal 35 6 2" xfId="25049"/>
    <cellStyle name="Normal 35 60" xfId="25050"/>
    <cellStyle name="Normal 35 61" xfId="25051"/>
    <cellStyle name="Normal 35 62" xfId="25052"/>
    <cellStyle name="Normal 35 63" xfId="25053"/>
    <cellStyle name="Normal 35 64" xfId="25054"/>
    <cellStyle name="Normal 35 65" xfId="25055"/>
    <cellStyle name="Normal 35 66" xfId="25056"/>
    <cellStyle name="Normal 35 67" xfId="25057"/>
    <cellStyle name="Normal 35 68" xfId="25058"/>
    <cellStyle name="Normal 35 69" xfId="25059"/>
    <cellStyle name="Normal 35 7" xfId="5015"/>
    <cellStyle name="Normal 35 7 2" xfId="25060"/>
    <cellStyle name="Normal 35 70" xfId="25061"/>
    <cellStyle name="Normal 35 8" xfId="5016"/>
    <cellStyle name="Normal 35 8 2" xfId="25062"/>
    <cellStyle name="Normal 35 9" xfId="5017"/>
    <cellStyle name="Normal 35 9 2" xfId="25063"/>
    <cellStyle name="Normal 36" xfId="1183"/>
    <cellStyle name="Normal 36 10" xfId="5018"/>
    <cellStyle name="Normal 36 10 2" xfId="25064"/>
    <cellStyle name="Normal 36 11" xfId="5019"/>
    <cellStyle name="Normal 36 11 2" xfId="25065"/>
    <cellStyle name="Normal 36 12" xfId="5020"/>
    <cellStyle name="Normal 36 12 2" xfId="25066"/>
    <cellStyle name="Normal 36 13" xfId="5021"/>
    <cellStyle name="Normal 36 13 2" xfId="25067"/>
    <cellStyle name="Normal 36 14" xfId="25068"/>
    <cellStyle name="Normal 36 14 2" xfId="25069"/>
    <cellStyle name="Normal 36 15" xfId="25070"/>
    <cellStyle name="Normal 36 15 2" xfId="25071"/>
    <cellStyle name="Normal 36 16" xfId="25072"/>
    <cellStyle name="Normal 36 16 2" xfId="25073"/>
    <cellStyle name="Normal 36 17" xfId="25074"/>
    <cellStyle name="Normal 36 17 2" xfId="25075"/>
    <cellStyle name="Normal 36 18" xfId="25076"/>
    <cellStyle name="Normal 36 18 2" xfId="25077"/>
    <cellStyle name="Normal 36 19" xfId="25078"/>
    <cellStyle name="Normal 36 19 2" xfId="25079"/>
    <cellStyle name="Normal 36 2" xfId="5022"/>
    <cellStyle name="Normal 36 2 2" xfId="25080"/>
    <cellStyle name="Normal 36 20" xfId="25081"/>
    <cellStyle name="Normal 36 20 2" xfId="25082"/>
    <cellStyle name="Normal 36 21" xfId="25083"/>
    <cellStyle name="Normal 36 21 2" xfId="25084"/>
    <cellStyle name="Normal 36 22" xfId="25085"/>
    <cellStyle name="Normal 36 22 2" xfId="25086"/>
    <cellStyle name="Normal 36 23" xfId="25087"/>
    <cellStyle name="Normal 36 24" xfId="25088"/>
    <cellStyle name="Normal 36 25" xfId="25089"/>
    <cellStyle name="Normal 36 26" xfId="25090"/>
    <cellStyle name="Normal 36 27" xfId="25091"/>
    <cellStyle name="Normal 36 28" xfId="25092"/>
    <cellStyle name="Normal 36 29" xfId="25093"/>
    <cellStyle name="Normal 36 3" xfId="5023"/>
    <cellStyle name="Normal 36 3 2" xfId="25094"/>
    <cellStyle name="Normal 36 30" xfId="25095"/>
    <cellStyle name="Normal 36 31" xfId="25096"/>
    <cellStyle name="Normal 36 32" xfId="25097"/>
    <cellStyle name="Normal 36 33" xfId="25098"/>
    <cellStyle name="Normal 36 34" xfId="25099"/>
    <cellStyle name="Normal 36 35" xfId="25100"/>
    <cellStyle name="Normal 36 36" xfId="25101"/>
    <cellStyle name="Normal 36 37" xfId="25102"/>
    <cellStyle name="Normal 36 38" xfId="25103"/>
    <cellStyle name="Normal 36 39" xfId="25104"/>
    <cellStyle name="Normal 36 4" xfId="5024"/>
    <cellStyle name="Normal 36 4 2" xfId="25105"/>
    <cellStyle name="Normal 36 40" xfId="25106"/>
    <cellStyle name="Normal 36 41" xfId="25107"/>
    <cellStyle name="Normal 36 42" xfId="25108"/>
    <cellStyle name="Normal 36 43" xfId="25109"/>
    <cellStyle name="Normal 36 44" xfId="25110"/>
    <cellStyle name="Normal 36 45" xfId="25111"/>
    <cellStyle name="Normal 36 46" xfId="25112"/>
    <cellStyle name="Normal 36 47" xfId="25113"/>
    <cellStyle name="Normal 36 48" xfId="25114"/>
    <cellStyle name="Normal 36 49" xfId="25115"/>
    <cellStyle name="Normal 36 5" xfId="5025"/>
    <cellStyle name="Normal 36 5 2" xfId="25116"/>
    <cellStyle name="Normal 36 50" xfId="25117"/>
    <cellStyle name="Normal 36 51" xfId="25118"/>
    <cellStyle name="Normal 36 52" xfId="25119"/>
    <cellStyle name="Normal 36 53" xfId="25120"/>
    <cellStyle name="Normal 36 54" xfId="25121"/>
    <cellStyle name="Normal 36 55" xfId="25122"/>
    <cellStyle name="Normal 36 56" xfId="25123"/>
    <cellStyle name="Normal 36 57" xfId="25124"/>
    <cellStyle name="Normal 36 58" xfId="25125"/>
    <cellStyle name="Normal 36 59" xfId="25126"/>
    <cellStyle name="Normal 36 6" xfId="5026"/>
    <cellStyle name="Normal 36 6 2" xfId="25127"/>
    <cellStyle name="Normal 36 60" xfId="25128"/>
    <cellStyle name="Normal 36 61" xfId="25129"/>
    <cellStyle name="Normal 36 62" xfId="25130"/>
    <cellStyle name="Normal 36 63" xfId="25131"/>
    <cellStyle name="Normal 36 64" xfId="25132"/>
    <cellStyle name="Normal 36 65" xfId="25133"/>
    <cellStyle name="Normal 36 66" xfId="25134"/>
    <cellStyle name="Normal 36 67" xfId="25135"/>
    <cellStyle name="Normal 36 68" xfId="25136"/>
    <cellStyle name="Normal 36 69" xfId="25137"/>
    <cellStyle name="Normal 36 7" xfId="5027"/>
    <cellStyle name="Normal 36 7 2" xfId="25138"/>
    <cellStyle name="Normal 36 70" xfId="25139"/>
    <cellStyle name="Normal 36 8" xfId="5028"/>
    <cellStyle name="Normal 36 8 2" xfId="25140"/>
    <cellStyle name="Normal 36 9" xfId="5029"/>
    <cellStyle name="Normal 36 9 2" xfId="25141"/>
    <cellStyle name="Normal 37" xfId="1184"/>
    <cellStyle name="Normal 37 10" xfId="5030"/>
    <cellStyle name="Normal 37 10 2" xfId="25142"/>
    <cellStyle name="Normal 37 11" xfId="5031"/>
    <cellStyle name="Normal 37 11 2" xfId="25143"/>
    <cellStyle name="Normal 37 12" xfId="5032"/>
    <cellStyle name="Normal 37 12 2" xfId="25144"/>
    <cellStyle name="Normal 37 13" xfId="5033"/>
    <cellStyle name="Normal 37 13 2" xfId="25145"/>
    <cellStyle name="Normal 37 14" xfId="25146"/>
    <cellStyle name="Normal 37 14 2" xfId="25147"/>
    <cellStyle name="Normal 37 15" xfId="25148"/>
    <cellStyle name="Normal 37 15 2" xfId="25149"/>
    <cellStyle name="Normal 37 16" xfId="25150"/>
    <cellStyle name="Normal 37 16 2" xfId="25151"/>
    <cellStyle name="Normal 37 17" xfId="25152"/>
    <cellStyle name="Normal 37 17 2" xfId="25153"/>
    <cellStyle name="Normal 37 18" xfId="25154"/>
    <cellStyle name="Normal 37 18 2" xfId="25155"/>
    <cellStyle name="Normal 37 19" xfId="25156"/>
    <cellStyle name="Normal 37 19 2" xfId="25157"/>
    <cellStyle name="Normal 37 2" xfId="5034"/>
    <cellStyle name="Normal 37 2 2" xfId="25158"/>
    <cellStyle name="Normal 37 20" xfId="25159"/>
    <cellStyle name="Normal 37 20 2" xfId="25160"/>
    <cellStyle name="Normal 37 21" xfId="25161"/>
    <cellStyle name="Normal 37 21 2" xfId="25162"/>
    <cellStyle name="Normal 37 22" xfId="25163"/>
    <cellStyle name="Normal 37 22 2" xfId="25164"/>
    <cellStyle name="Normal 37 23" xfId="25165"/>
    <cellStyle name="Normal 37 24" xfId="25166"/>
    <cellStyle name="Normal 37 25" xfId="25167"/>
    <cellStyle name="Normal 37 26" xfId="25168"/>
    <cellStyle name="Normal 37 27" xfId="25169"/>
    <cellStyle name="Normal 37 28" xfId="25170"/>
    <cellStyle name="Normal 37 29" xfId="25171"/>
    <cellStyle name="Normal 37 3" xfId="5035"/>
    <cellStyle name="Normal 37 3 2" xfId="25172"/>
    <cellStyle name="Normal 37 30" xfId="25173"/>
    <cellStyle name="Normal 37 31" xfId="25174"/>
    <cellStyle name="Normal 37 32" xfId="25175"/>
    <cellStyle name="Normal 37 33" xfId="25176"/>
    <cellStyle name="Normal 37 34" xfId="25177"/>
    <cellStyle name="Normal 37 35" xfId="25178"/>
    <cellStyle name="Normal 37 36" xfId="25179"/>
    <cellStyle name="Normal 37 37" xfId="25180"/>
    <cellStyle name="Normal 37 38" xfId="25181"/>
    <cellStyle name="Normal 37 39" xfId="25182"/>
    <cellStyle name="Normal 37 4" xfId="5036"/>
    <cellStyle name="Normal 37 4 2" xfId="25183"/>
    <cellStyle name="Normal 37 40" xfId="25184"/>
    <cellStyle name="Normal 37 41" xfId="25185"/>
    <cellStyle name="Normal 37 42" xfId="25186"/>
    <cellStyle name="Normal 37 43" xfId="25187"/>
    <cellStyle name="Normal 37 44" xfId="25188"/>
    <cellStyle name="Normal 37 45" xfId="25189"/>
    <cellStyle name="Normal 37 46" xfId="25190"/>
    <cellStyle name="Normal 37 47" xfId="25191"/>
    <cellStyle name="Normal 37 48" xfId="25192"/>
    <cellStyle name="Normal 37 49" xfId="25193"/>
    <cellStyle name="Normal 37 5" xfId="5037"/>
    <cellStyle name="Normal 37 5 2" xfId="25194"/>
    <cellStyle name="Normal 37 50" xfId="25195"/>
    <cellStyle name="Normal 37 51" xfId="25196"/>
    <cellStyle name="Normal 37 52" xfId="25197"/>
    <cellStyle name="Normal 37 53" xfId="25198"/>
    <cellStyle name="Normal 37 54" xfId="25199"/>
    <cellStyle name="Normal 37 55" xfId="25200"/>
    <cellStyle name="Normal 37 56" xfId="25201"/>
    <cellStyle name="Normal 37 57" xfId="25202"/>
    <cellStyle name="Normal 37 58" xfId="25203"/>
    <cellStyle name="Normal 37 59" xfId="25204"/>
    <cellStyle name="Normal 37 6" xfId="5038"/>
    <cellStyle name="Normal 37 6 2" xfId="25205"/>
    <cellStyle name="Normal 37 60" xfId="25206"/>
    <cellStyle name="Normal 37 61" xfId="25207"/>
    <cellStyle name="Normal 37 62" xfId="25208"/>
    <cellStyle name="Normal 37 63" xfId="25209"/>
    <cellStyle name="Normal 37 64" xfId="25210"/>
    <cellStyle name="Normal 37 65" xfId="25211"/>
    <cellStyle name="Normal 37 66" xfId="25212"/>
    <cellStyle name="Normal 37 67" xfId="25213"/>
    <cellStyle name="Normal 37 68" xfId="25214"/>
    <cellStyle name="Normal 37 69" xfId="25215"/>
    <cellStyle name="Normal 37 7" xfId="5039"/>
    <cellStyle name="Normal 37 7 2" xfId="25216"/>
    <cellStyle name="Normal 37 70" xfId="25217"/>
    <cellStyle name="Normal 37 8" xfId="5040"/>
    <cellStyle name="Normal 37 8 2" xfId="25218"/>
    <cellStyle name="Normal 37 9" xfId="5041"/>
    <cellStyle name="Normal 37 9 2" xfId="25219"/>
    <cellStyle name="Normal 38" xfId="1185"/>
    <cellStyle name="Normal 38 10" xfId="5042"/>
    <cellStyle name="Normal 38 10 2" xfId="25220"/>
    <cellStyle name="Normal 38 11" xfId="5043"/>
    <cellStyle name="Normal 38 11 2" xfId="25221"/>
    <cellStyle name="Normal 38 12" xfId="5044"/>
    <cellStyle name="Normal 38 12 2" xfId="25222"/>
    <cellStyle name="Normal 38 13" xfId="5045"/>
    <cellStyle name="Normal 38 13 2" xfId="25223"/>
    <cellStyle name="Normal 38 14" xfId="25224"/>
    <cellStyle name="Normal 38 14 2" xfId="25225"/>
    <cellStyle name="Normal 38 15" xfId="25226"/>
    <cellStyle name="Normal 38 15 2" xfId="25227"/>
    <cellStyle name="Normal 38 16" xfId="25228"/>
    <cellStyle name="Normal 38 16 2" xfId="25229"/>
    <cellStyle name="Normal 38 17" xfId="25230"/>
    <cellStyle name="Normal 38 17 2" xfId="25231"/>
    <cellStyle name="Normal 38 18" xfId="25232"/>
    <cellStyle name="Normal 38 18 2" xfId="25233"/>
    <cellStyle name="Normal 38 19" xfId="25234"/>
    <cellStyle name="Normal 38 19 2" xfId="25235"/>
    <cellStyle name="Normal 38 2" xfId="5046"/>
    <cellStyle name="Normal 38 2 2" xfId="25236"/>
    <cellStyle name="Normal 38 20" xfId="25237"/>
    <cellStyle name="Normal 38 20 2" xfId="25238"/>
    <cellStyle name="Normal 38 21" xfId="25239"/>
    <cellStyle name="Normal 38 21 2" xfId="25240"/>
    <cellStyle name="Normal 38 22" xfId="25241"/>
    <cellStyle name="Normal 38 22 2" xfId="25242"/>
    <cellStyle name="Normal 38 23" xfId="25243"/>
    <cellStyle name="Normal 38 24" xfId="25244"/>
    <cellStyle name="Normal 38 25" xfId="25245"/>
    <cellStyle name="Normal 38 26" xfId="25246"/>
    <cellStyle name="Normal 38 27" xfId="25247"/>
    <cellStyle name="Normal 38 28" xfId="25248"/>
    <cellStyle name="Normal 38 29" xfId="25249"/>
    <cellStyle name="Normal 38 3" xfId="5047"/>
    <cellStyle name="Normal 38 3 2" xfId="25250"/>
    <cellStyle name="Normal 38 30" xfId="25251"/>
    <cellStyle name="Normal 38 31" xfId="25252"/>
    <cellStyle name="Normal 38 32" xfId="25253"/>
    <cellStyle name="Normal 38 33" xfId="25254"/>
    <cellStyle name="Normal 38 34" xfId="25255"/>
    <cellStyle name="Normal 38 35" xfId="25256"/>
    <cellStyle name="Normal 38 36" xfId="25257"/>
    <cellStyle name="Normal 38 37" xfId="25258"/>
    <cellStyle name="Normal 38 38" xfId="25259"/>
    <cellStyle name="Normal 38 39" xfId="25260"/>
    <cellStyle name="Normal 38 4" xfId="5048"/>
    <cellStyle name="Normal 38 4 2" xfId="25261"/>
    <cellStyle name="Normal 38 40" xfId="25262"/>
    <cellStyle name="Normal 38 41" xfId="25263"/>
    <cellStyle name="Normal 38 42" xfId="25264"/>
    <cellStyle name="Normal 38 43" xfId="25265"/>
    <cellStyle name="Normal 38 44" xfId="25266"/>
    <cellStyle name="Normal 38 45" xfId="25267"/>
    <cellStyle name="Normal 38 46" xfId="25268"/>
    <cellStyle name="Normal 38 47" xfId="25269"/>
    <cellStyle name="Normal 38 48" xfId="25270"/>
    <cellStyle name="Normal 38 49" xfId="25271"/>
    <cellStyle name="Normal 38 5" xfId="5049"/>
    <cellStyle name="Normal 38 5 2" xfId="25272"/>
    <cellStyle name="Normal 38 50" xfId="25273"/>
    <cellStyle name="Normal 38 51" xfId="25274"/>
    <cellStyle name="Normal 38 52" xfId="25275"/>
    <cellStyle name="Normal 38 53" xfId="25276"/>
    <cellStyle name="Normal 38 54" xfId="25277"/>
    <cellStyle name="Normal 38 55" xfId="25278"/>
    <cellStyle name="Normal 38 56" xfId="25279"/>
    <cellStyle name="Normal 38 57" xfId="25280"/>
    <cellStyle name="Normal 38 58" xfId="25281"/>
    <cellStyle name="Normal 38 59" xfId="25282"/>
    <cellStyle name="Normal 38 6" xfId="5050"/>
    <cellStyle name="Normal 38 6 2" xfId="25283"/>
    <cellStyle name="Normal 38 60" xfId="25284"/>
    <cellStyle name="Normal 38 61" xfId="25285"/>
    <cellStyle name="Normal 38 62" xfId="25286"/>
    <cellStyle name="Normal 38 63" xfId="25287"/>
    <cellStyle name="Normal 38 64" xfId="25288"/>
    <cellStyle name="Normal 38 65" xfId="25289"/>
    <cellStyle name="Normal 38 66" xfId="25290"/>
    <cellStyle name="Normal 38 67" xfId="25291"/>
    <cellStyle name="Normal 38 68" xfId="25292"/>
    <cellStyle name="Normal 38 69" xfId="25293"/>
    <cellStyle name="Normal 38 7" xfId="5051"/>
    <cellStyle name="Normal 38 7 2" xfId="25294"/>
    <cellStyle name="Normal 38 70" xfId="25295"/>
    <cellStyle name="Normal 38 8" xfId="5052"/>
    <cellStyle name="Normal 38 8 2" xfId="25296"/>
    <cellStyle name="Normal 38 9" xfId="5053"/>
    <cellStyle name="Normal 38 9 2" xfId="25297"/>
    <cellStyle name="Normal 39" xfId="1186"/>
    <cellStyle name="Normal 39 10" xfId="5054"/>
    <cellStyle name="Normal 39 10 2" xfId="25298"/>
    <cellStyle name="Normal 39 11" xfId="5055"/>
    <cellStyle name="Normal 39 11 2" xfId="25299"/>
    <cellStyle name="Normal 39 12" xfId="5056"/>
    <cellStyle name="Normal 39 12 2" xfId="25300"/>
    <cellStyle name="Normal 39 13" xfId="5057"/>
    <cellStyle name="Normal 39 13 2" xfId="25301"/>
    <cellStyle name="Normal 39 14" xfId="25302"/>
    <cellStyle name="Normal 39 14 2" xfId="25303"/>
    <cellStyle name="Normal 39 15" xfId="25304"/>
    <cellStyle name="Normal 39 15 2" xfId="25305"/>
    <cellStyle name="Normal 39 16" xfId="25306"/>
    <cellStyle name="Normal 39 16 2" xfId="25307"/>
    <cellStyle name="Normal 39 17" xfId="25308"/>
    <cellStyle name="Normal 39 17 2" xfId="25309"/>
    <cellStyle name="Normal 39 18" xfId="25310"/>
    <cellStyle name="Normal 39 18 2" xfId="25311"/>
    <cellStyle name="Normal 39 19" xfId="25312"/>
    <cellStyle name="Normal 39 19 2" xfId="25313"/>
    <cellStyle name="Normal 39 2" xfId="5058"/>
    <cellStyle name="Normal 39 2 2" xfId="25314"/>
    <cellStyle name="Normal 39 20" xfId="25315"/>
    <cellStyle name="Normal 39 20 2" xfId="25316"/>
    <cellStyle name="Normal 39 21" xfId="25317"/>
    <cellStyle name="Normal 39 21 2" xfId="25318"/>
    <cellStyle name="Normal 39 22" xfId="25319"/>
    <cellStyle name="Normal 39 22 2" xfId="25320"/>
    <cellStyle name="Normal 39 23" xfId="25321"/>
    <cellStyle name="Normal 39 24" xfId="25322"/>
    <cellStyle name="Normal 39 25" xfId="25323"/>
    <cellStyle name="Normal 39 26" xfId="25324"/>
    <cellStyle name="Normal 39 27" xfId="25325"/>
    <cellStyle name="Normal 39 28" xfId="25326"/>
    <cellStyle name="Normal 39 29" xfId="25327"/>
    <cellStyle name="Normal 39 3" xfId="5059"/>
    <cellStyle name="Normal 39 3 2" xfId="25328"/>
    <cellStyle name="Normal 39 30" xfId="25329"/>
    <cellStyle name="Normal 39 31" xfId="25330"/>
    <cellStyle name="Normal 39 32" xfId="25331"/>
    <cellStyle name="Normal 39 33" xfId="25332"/>
    <cellStyle name="Normal 39 34" xfId="25333"/>
    <cellStyle name="Normal 39 35" xfId="25334"/>
    <cellStyle name="Normal 39 36" xfId="25335"/>
    <cellStyle name="Normal 39 37" xfId="25336"/>
    <cellStyle name="Normal 39 38" xfId="25337"/>
    <cellStyle name="Normal 39 39" xfId="25338"/>
    <cellStyle name="Normal 39 4" xfId="5060"/>
    <cellStyle name="Normal 39 4 2" xfId="25339"/>
    <cellStyle name="Normal 39 40" xfId="25340"/>
    <cellStyle name="Normal 39 41" xfId="25341"/>
    <cellStyle name="Normal 39 42" xfId="25342"/>
    <cellStyle name="Normal 39 43" xfId="25343"/>
    <cellStyle name="Normal 39 44" xfId="25344"/>
    <cellStyle name="Normal 39 45" xfId="25345"/>
    <cellStyle name="Normal 39 46" xfId="25346"/>
    <cellStyle name="Normal 39 47" xfId="25347"/>
    <cellStyle name="Normal 39 48" xfId="25348"/>
    <cellStyle name="Normal 39 49" xfId="25349"/>
    <cellStyle name="Normal 39 5" xfId="5061"/>
    <cellStyle name="Normal 39 5 2" xfId="25350"/>
    <cellStyle name="Normal 39 50" xfId="25351"/>
    <cellStyle name="Normal 39 51" xfId="25352"/>
    <cellStyle name="Normal 39 52" xfId="25353"/>
    <cellStyle name="Normal 39 53" xfId="25354"/>
    <cellStyle name="Normal 39 54" xfId="25355"/>
    <cellStyle name="Normal 39 55" xfId="25356"/>
    <cellStyle name="Normal 39 56" xfId="25357"/>
    <cellStyle name="Normal 39 57" xfId="25358"/>
    <cellStyle name="Normal 39 58" xfId="25359"/>
    <cellStyle name="Normal 39 59" xfId="25360"/>
    <cellStyle name="Normal 39 6" xfId="5062"/>
    <cellStyle name="Normal 39 6 2" xfId="25361"/>
    <cellStyle name="Normal 39 60" xfId="25362"/>
    <cellStyle name="Normal 39 61" xfId="25363"/>
    <cellStyle name="Normal 39 62" xfId="25364"/>
    <cellStyle name="Normal 39 63" xfId="25365"/>
    <cellStyle name="Normal 39 64" xfId="25366"/>
    <cellStyle name="Normal 39 65" xfId="25367"/>
    <cellStyle name="Normal 39 66" xfId="25368"/>
    <cellStyle name="Normal 39 67" xfId="25369"/>
    <cellStyle name="Normal 39 68" xfId="25370"/>
    <cellStyle name="Normal 39 69" xfId="25371"/>
    <cellStyle name="Normal 39 7" xfId="5063"/>
    <cellStyle name="Normal 39 7 2" xfId="25372"/>
    <cellStyle name="Normal 39 70" xfId="25373"/>
    <cellStyle name="Normal 39 8" xfId="5064"/>
    <cellStyle name="Normal 39 8 2" xfId="25374"/>
    <cellStyle name="Normal 39 9" xfId="5065"/>
    <cellStyle name="Normal 39 9 2" xfId="25375"/>
    <cellStyle name="Normal 4" xfId="19"/>
    <cellStyle name="Normal 4 10" xfId="17252"/>
    <cellStyle name="Normal 4 11" xfId="25376"/>
    <cellStyle name="Normal 4 12" xfId="25377"/>
    <cellStyle name="Normal 4 13" xfId="25378"/>
    <cellStyle name="Normal 4 14" xfId="25379"/>
    <cellStyle name="Normal 4 15" xfId="25380"/>
    <cellStyle name="Normal 4 16" xfId="25381"/>
    <cellStyle name="Normal 4 17" xfId="25382"/>
    <cellStyle name="Normal 4 18" xfId="25383"/>
    <cellStyle name="Normal 4 19" xfId="25384"/>
    <cellStyle name="Normal 4 2" xfId="14"/>
    <cellStyle name="Normal 4 2 10" xfId="25385"/>
    <cellStyle name="Normal 4 2 11" xfId="25386"/>
    <cellStyle name="Normal 4 2 12" xfId="25387"/>
    <cellStyle name="Normal 4 2 13" xfId="25388"/>
    <cellStyle name="Normal 4 2 14" xfId="25389"/>
    <cellStyle name="Normal 4 2 15" xfId="25390"/>
    <cellStyle name="Normal 4 2 16" xfId="25391"/>
    <cellStyle name="Normal 4 2 17" xfId="25392"/>
    <cellStyle name="Normal 4 2 18" xfId="25393"/>
    <cellStyle name="Normal 4 2 19" xfId="25394"/>
    <cellStyle name="Normal 4 2 2" xfId="5066"/>
    <cellStyle name="Normal 4 2 2 10" xfId="25395"/>
    <cellStyle name="Normal 4 2 2 11" xfId="25396"/>
    <cellStyle name="Normal 4 2 2 12" xfId="25397"/>
    <cellStyle name="Normal 4 2 2 13" xfId="25398"/>
    <cellStyle name="Normal 4 2 2 14" xfId="25399"/>
    <cellStyle name="Normal 4 2 2 15" xfId="25400"/>
    <cellStyle name="Normal 4 2 2 16" xfId="25401"/>
    <cellStyle name="Normal 4 2 2 17" xfId="25402"/>
    <cellStyle name="Normal 4 2 2 18" xfId="25403"/>
    <cellStyle name="Normal 4 2 2 19" xfId="25404"/>
    <cellStyle name="Normal 4 2 2 2" xfId="5067"/>
    <cellStyle name="Normal 4 2 2 2 10" xfId="25405"/>
    <cellStyle name="Normal 4 2 2 2 11" xfId="25406"/>
    <cellStyle name="Normal 4 2 2 2 12" xfId="25407"/>
    <cellStyle name="Normal 4 2 2 2 13" xfId="25408"/>
    <cellStyle name="Normal 4 2 2 2 14" xfId="25409"/>
    <cellStyle name="Normal 4 2 2 2 15" xfId="25410"/>
    <cellStyle name="Normal 4 2 2 2 16" xfId="25411"/>
    <cellStyle name="Normal 4 2 2 2 17" xfId="25412"/>
    <cellStyle name="Normal 4 2 2 2 18" xfId="25413"/>
    <cellStyle name="Normal 4 2 2 2 19" xfId="25414"/>
    <cellStyle name="Normal 4 2 2 2 2" xfId="25415"/>
    <cellStyle name="Normal 4 2 2 2 2 10" xfId="25416"/>
    <cellStyle name="Normal 4 2 2 2 2 11" xfId="25417"/>
    <cellStyle name="Normal 4 2 2 2 2 12" xfId="25418"/>
    <cellStyle name="Normal 4 2 2 2 2 13" xfId="25419"/>
    <cellStyle name="Normal 4 2 2 2 2 14" xfId="25420"/>
    <cellStyle name="Normal 4 2 2 2 2 15" xfId="25421"/>
    <cellStyle name="Normal 4 2 2 2 2 16" xfId="25422"/>
    <cellStyle name="Normal 4 2 2 2 2 17" xfId="25423"/>
    <cellStyle name="Normal 4 2 2 2 2 18" xfId="25424"/>
    <cellStyle name="Normal 4 2 2 2 2 19" xfId="25425"/>
    <cellStyle name="Normal 4 2 2 2 2 2" xfId="25426"/>
    <cellStyle name="Normal 4 2 2 2 2 2 10" xfId="25427"/>
    <cellStyle name="Normal 4 2 2 2 2 2 11" xfId="25428"/>
    <cellStyle name="Normal 4 2 2 2 2 2 12" xfId="25429"/>
    <cellStyle name="Normal 4 2 2 2 2 2 13" xfId="25430"/>
    <cellStyle name="Normal 4 2 2 2 2 2 14" xfId="25431"/>
    <cellStyle name="Normal 4 2 2 2 2 2 15" xfId="25432"/>
    <cellStyle name="Normal 4 2 2 2 2 2 16" xfId="25433"/>
    <cellStyle name="Normal 4 2 2 2 2 2 17" xfId="25434"/>
    <cellStyle name="Normal 4 2 2 2 2 2 18" xfId="25435"/>
    <cellStyle name="Normal 4 2 2 2 2 2 2" xfId="25436"/>
    <cellStyle name="Normal 4 2 2 2 2 2 3" xfId="25437"/>
    <cellStyle name="Normal 4 2 2 2 2 2 4" xfId="25438"/>
    <cellStyle name="Normal 4 2 2 2 2 2 5" xfId="25439"/>
    <cellStyle name="Normal 4 2 2 2 2 2 6" xfId="25440"/>
    <cellStyle name="Normal 4 2 2 2 2 2 7" xfId="25441"/>
    <cellStyle name="Normal 4 2 2 2 2 2 8" xfId="25442"/>
    <cellStyle name="Normal 4 2 2 2 2 2 9" xfId="25443"/>
    <cellStyle name="Normal 4 2 2 2 2 3" xfId="25444"/>
    <cellStyle name="Normal 4 2 2 2 2 4" xfId="25445"/>
    <cellStyle name="Normal 4 2 2 2 2 5" xfId="25446"/>
    <cellStyle name="Normal 4 2 2 2 2 6" xfId="25447"/>
    <cellStyle name="Normal 4 2 2 2 2 7" xfId="25448"/>
    <cellStyle name="Normal 4 2 2 2 2 8" xfId="25449"/>
    <cellStyle name="Normal 4 2 2 2 2 9" xfId="25450"/>
    <cellStyle name="Normal 4 2 2 2 2_ELEC SAP FCST UPLOAD" xfId="25451"/>
    <cellStyle name="Normal 4 2 2 2 20" xfId="25452"/>
    <cellStyle name="Normal 4 2 2 2 21" xfId="25453"/>
    <cellStyle name="Normal 4 2 2 2 22" xfId="25454"/>
    <cellStyle name="Normal 4 2 2 2 3" xfId="25455"/>
    <cellStyle name="Normal 4 2 2 2 4" xfId="25456"/>
    <cellStyle name="Normal 4 2 2 2 5" xfId="25457"/>
    <cellStyle name="Normal 4 2 2 2 6" xfId="25458"/>
    <cellStyle name="Normal 4 2 2 2 7" xfId="25459"/>
    <cellStyle name="Normal 4 2 2 2 8" xfId="25460"/>
    <cellStyle name="Normal 4 2 2 2 9" xfId="25461"/>
    <cellStyle name="Normal 4 2 2 2_ELEC SAP FCST UPLOAD" xfId="25462"/>
    <cellStyle name="Normal 4 2 2 20" xfId="25463"/>
    <cellStyle name="Normal 4 2 2 21" xfId="25464"/>
    <cellStyle name="Normal 4 2 2 22" xfId="25465"/>
    <cellStyle name="Normal 4 2 2 3" xfId="25466"/>
    <cellStyle name="Normal 4 2 2 3 2" xfId="25467"/>
    <cellStyle name="Normal 4 2 2 3 3" xfId="25468"/>
    <cellStyle name="Normal 4 2 2 3_ELEC SAP FCST UPLOAD" xfId="25469"/>
    <cellStyle name="Normal 4 2 2 4" xfId="25470"/>
    <cellStyle name="Normal 4 2 2 5" xfId="25471"/>
    <cellStyle name="Normal 4 2 2 6" xfId="25472"/>
    <cellStyle name="Normal 4 2 2 7" xfId="25473"/>
    <cellStyle name="Normal 4 2 2 8" xfId="25474"/>
    <cellStyle name="Normal 4 2 2 9" xfId="25475"/>
    <cellStyle name="Normal 4 2 2_ELEC SAP FCST UPLOAD" xfId="25476"/>
    <cellStyle name="Normal 4 2 20" xfId="25477"/>
    <cellStyle name="Normal 4 2 21" xfId="25478"/>
    <cellStyle name="Normal 4 2 22" xfId="25479"/>
    <cellStyle name="Normal 4 2 23" xfId="25480"/>
    <cellStyle name="Normal 4 2 3" xfId="25481"/>
    <cellStyle name="Normal 4 2 3 2" xfId="25482"/>
    <cellStyle name="Normal 4 2 3 3" xfId="25483"/>
    <cellStyle name="Normal 4 2 3 5" xfId="42040"/>
    <cellStyle name="Normal 4 2 3_ELEC SAP FCST UPLOAD" xfId="25484"/>
    <cellStyle name="Normal 4 2 4" xfId="25485"/>
    <cellStyle name="Normal 4 2 5" xfId="25486"/>
    <cellStyle name="Normal 4 2 6" xfId="25487"/>
    <cellStyle name="Normal 4 2 7" xfId="25488"/>
    <cellStyle name="Normal 4 2 8" xfId="25489"/>
    <cellStyle name="Normal 4 2 9" xfId="25490"/>
    <cellStyle name="Normal 4 2_ELEC SAP FCST UPLOAD" xfId="25491"/>
    <cellStyle name="Normal 4 20" xfId="25492"/>
    <cellStyle name="Normal 4 21" xfId="25493"/>
    <cellStyle name="Normal 4 22" xfId="25494"/>
    <cellStyle name="Normal 4 23" xfId="25495"/>
    <cellStyle name="Normal 4 24" xfId="25496"/>
    <cellStyle name="Normal 4 25" xfId="25497"/>
    <cellStyle name="Normal 4 26" xfId="25498"/>
    <cellStyle name="Normal 4 27" xfId="25499"/>
    <cellStyle name="Normal 4 28" xfId="25500"/>
    <cellStyle name="Normal 4 29" xfId="25501"/>
    <cellStyle name="Normal 4 3" xfId="62"/>
    <cellStyle name="Normal 4 3 2" xfId="25502"/>
    <cellStyle name="Normal 4 3 2 2" xfId="25503"/>
    <cellStyle name="Normal 4 3 2 3" xfId="25504"/>
    <cellStyle name="Normal 4 3 2_ELEC SAP FCST UPLOAD" xfId="25505"/>
    <cellStyle name="Normal 4 3 3" xfId="25506"/>
    <cellStyle name="Normal 4 3 4" xfId="25507"/>
    <cellStyle name="Normal 4 3 5" xfId="25508"/>
    <cellStyle name="Normal 4 3 6" xfId="25509"/>
    <cellStyle name="Normal 4 3_ELEC SAP FCST UPLOAD" xfId="25510"/>
    <cellStyle name="Normal 4 30" xfId="25511"/>
    <cellStyle name="Normal 4 31" xfId="25512"/>
    <cellStyle name="Normal 4 32" xfId="25513"/>
    <cellStyle name="Normal 4 33" xfId="25514"/>
    <cellStyle name="Normal 4 34" xfId="25515"/>
    <cellStyle name="Normal 4 35" xfId="25516"/>
    <cellStyle name="Normal 4 36" xfId="25517"/>
    <cellStyle name="Normal 4 37" xfId="25518"/>
    <cellStyle name="Normal 4 38" xfId="25519"/>
    <cellStyle name="Normal 4 39" xfId="25520"/>
    <cellStyle name="Normal 4 4" xfId="63"/>
    <cellStyle name="Normal 4 40" xfId="25521"/>
    <cellStyle name="Normal 4 41" xfId="25522"/>
    <cellStyle name="Normal 4 42" xfId="25523"/>
    <cellStyle name="Normal 4 43" xfId="25524"/>
    <cellStyle name="Normal 4 44" xfId="25525"/>
    <cellStyle name="Normal 4 45" xfId="25526"/>
    <cellStyle name="Normal 4 46" xfId="25527"/>
    <cellStyle name="Normal 4 47" xfId="25528"/>
    <cellStyle name="Normal 4 48" xfId="25529"/>
    <cellStyle name="Normal 4 49" xfId="25530"/>
    <cellStyle name="Normal 4 5" xfId="64"/>
    <cellStyle name="Normal 4 50" xfId="25531"/>
    <cellStyle name="Normal 4 51" xfId="25532"/>
    <cellStyle name="Normal 4 52" xfId="25533"/>
    <cellStyle name="Normal 4 53" xfId="25534"/>
    <cellStyle name="Normal 4 54" xfId="25535"/>
    <cellStyle name="Normal 4 55" xfId="25536"/>
    <cellStyle name="Normal 4 56" xfId="25537"/>
    <cellStyle name="Normal 4 57" xfId="25538"/>
    <cellStyle name="Normal 4 58" xfId="25539"/>
    <cellStyle name="Normal 4 59" xfId="25540"/>
    <cellStyle name="Normal 4 6" xfId="65"/>
    <cellStyle name="Normal 4 60" xfId="25541"/>
    <cellStyle name="Normal 4 61" xfId="25542"/>
    <cellStyle name="Normal 4 62" xfId="25543"/>
    <cellStyle name="Normal 4 63" xfId="25544"/>
    <cellStyle name="Normal 4 64" xfId="25545"/>
    <cellStyle name="Normal 4 65" xfId="25546"/>
    <cellStyle name="Normal 4 66" xfId="25547"/>
    <cellStyle name="Normal 4 67" xfId="25548"/>
    <cellStyle name="Normal 4 68" xfId="25549"/>
    <cellStyle name="Normal 4 69" xfId="25550"/>
    <cellStyle name="Normal 4 7" xfId="66"/>
    <cellStyle name="Normal 4 7 10" xfId="25551"/>
    <cellStyle name="Normal 4 7 11" xfId="25552"/>
    <cellStyle name="Normal 4 7 12" xfId="25553"/>
    <cellStyle name="Normal 4 7 13" xfId="25554"/>
    <cellStyle name="Normal 4 7 14" xfId="25555"/>
    <cellStyle name="Normal 4 7 15" xfId="25556"/>
    <cellStyle name="Normal 4 7 16" xfId="25557"/>
    <cellStyle name="Normal 4 7 17" xfId="25558"/>
    <cellStyle name="Normal 4 7 2" xfId="25559"/>
    <cellStyle name="Normal 4 7 3" xfId="25560"/>
    <cellStyle name="Normal 4 7 4" xfId="25561"/>
    <cellStyle name="Normal 4 7 5" xfId="25562"/>
    <cellStyle name="Normal 4 7 6" xfId="25563"/>
    <cellStyle name="Normal 4 7 7" xfId="25564"/>
    <cellStyle name="Normal 4 7 8" xfId="25565"/>
    <cellStyle name="Normal 4 7 9" xfId="25566"/>
    <cellStyle name="Normal 4 70" xfId="25567"/>
    <cellStyle name="Normal 4 71" xfId="25568"/>
    <cellStyle name="Normal 4 72" xfId="25569"/>
    <cellStyle name="Normal 4 73" xfId="25570"/>
    <cellStyle name="Normal 4 74" xfId="25571"/>
    <cellStyle name="Normal 4 75" xfId="25572"/>
    <cellStyle name="Normal 4 76" xfId="25573"/>
    <cellStyle name="Normal 4 77" xfId="25574"/>
    <cellStyle name="Normal 4 78" xfId="25575"/>
    <cellStyle name="Normal 4 79" xfId="25576"/>
    <cellStyle name="Normal 4 8" xfId="67"/>
    <cellStyle name="Normal 4 80" xfId="25577"/>
    <cellStyle name="Normal 4 81" xfId="25578"/>
    <cellStyle name="Normal 4 82" xfId="25579"/>
    <cellStyle name="Normal 4 83" xfId="25580"/>
    <cellStyle name="Normal 4 84" xfId="41869"/>
    <cellStyle name="Normal 4 85" xfId="41898"/>
    <cellStyle name="Normal 4 9" xfId="5068"/>
    <cellStyle name="Normal 4 9 2" xfId="17237"/>
    <cellStyle name="Normal 4_Book1" xfId="68"/>
    <cellStyle name="Normal 40" xfId="1187"/>
    <cellStyle name="Normal 40 10" xfId="5069"/>
    <cellStyle name="Normal 40 10 2" xfId="25581"/>
    <cellStyle name="Normal 40 11" xfId="5070"/>
    <cellStyle name="Normal 40 11 2" xfId="25582"/>
    <cellStyle name="Normal 40 12" xfId="5071"/>
    <cellStyle name="Normal 40 12 2" xfId="25583"/>
    <cellStyle name="Normal 40 13" xfId="5072"/>
    <cellStyle name="Normal 40 13 2" xfId="25584"/>
    <cellStyle name="Normal 40 14" xfId="25585"/>
    <cellStyle name="Normal 40 14 2" xfId="25586"/>
    <cellStyle name="Normal 40 15" xfId="25587"/>
    <cellStyle name="Normal 40 15 2" xfId="25588"/>
    <cellStyle name="Normal 40 16" xfId="25589"/>
    <cellStyle name="Normal 40 16 2" xfId="25590"/>
    <cellStyle name="Normal 40 17" xfId="25591"/>
    <cellStyle name="Normal 40 17 2" xfId="25592"/>
    <cellStyle name="Normal 40 18" xfId="25593"/>
    <cellStyle name="Normal 40 18 2" xfId="25594"/>
    <cellStyle name="Normal 40 19" xfId="25595"/>
    <cellStyle name="Normal 40 19 2" xfId="25596"/>
    <cellStyle name="Normal 40 2" xfId="5073"/>
    <cellStyle name="Normal 40 2 2" xfId="25597"/>
    <cellStyle name="Normal 40 20" xfId="25598"/>
    <cellStyle name="Normal 40 20 2" xfId="25599"/>
    <cellStyle name="Normal 40 21" xfId="25600"/>
    <cellStyle name="Normal 40 21 2" xfId="25601"/>
    <cellStyle name="Normal 40 22" xfId="25602"/>
    <cellStyle name="Normal 40 22 2" xfId="25603"/>
    <cellStyle name="Normal 40 23" xfId="25604"/>
    <cellStyle name="Normal 40 24" xfId="25605"/>
    <cellStyle name="Normal 40 25" xfId="25606"/>
    <cellStyle name="Normal 40 26" xfId="25607"/>
    <cellStyle name="Normal 40 27" xfId="25608"/>
    <cellStyle name="Normal 40 28" xfId="25609"/>
    <cellStyle name="Normal 40 29" xfId="25610"/>
    <cellStyle name="Normal 40 3" xfId="5074"/>
    <cellStyle name="Normal 40 3 2" xfId="25611"/>
    <cellStyle name="Normal 40 30" xfId="25612"/>
    <cellStyle name="Normal 40 31" xfId="25613"/>
    <cellStyle name="Normal 40 32" xfId="25614"/>
    <cellStyle name="Normal 40 33" xfId="25615"/>
    <cellStyle name="Normal 40 34" xfId="25616"/>
    <cellStyle name="Normal 40 35" xfId="25617"/>
    <cellStyle name="Normal 40 36" xfId="25618"/>
    <cellStyle name="Normal 40 37" xfId="25619"/>
    <cellStyle name="Normal 40 38" xfId="25620"/>
    <cellStyle name="Normal 40 39" xfId="25621"/>
    <cellStyle name="Normal 40 4" xfId="5075"/>
    <cellStyle name="Normal 40 4 2" xfId="25622"/>
    <cellStyle name="Normal 40 40" xfId="25623"/>
    <cellStyle name="Normal 40 41" xfId="25624"/>
    <cellStyle name="Normal 40 42" xfId="25625"/>
    <cellStyle name="Normal 40 43" xfId="25626"/>
    <cellStyle name="Normal 40 44" xfId="25627"/>
    <cellStyle name="Normal 40 45" xfId="25628"/>
    <cellStyle name="Normal 40 46" xfId="25629"/>
    <cellStyle name="Normal 40 47" xfId="25630"/>
    <cellStyle name="Normal 40 48" xfId="25631"/>
    <cellStyle name="Normal 40 49" xfId="25632"/>
    <cellStyle name="Normal 40 5" xfId="5076"/>
    <cellStyle name="Normal 40 5 2" xfId="25633"/>
    <cellStyle name="Normal 40 50" xfId="25634"/>
    <cellStyle name="Normal 40 51" xfId="25635"/>
    <cellStyle name="Normal 40 52" xfId="25636"/>
    <cellStyle name="Normal 40 53" xfId="25637"/>
    <cellStyle name="Normal 40 54" xfId="25638"/>
    <cellStyle name="Normal 40 55" xfId="25639"/>
    <cellStyle name="Normal 40 56" xfId="25640"/>
    <cellStyle name="Normal 40 57" xfId="25641"/>
    <cellStyle name="Normal 40 58" xfId="25642"/>
    <cellStyle name="Normal 40 59" xfId="25643"/>
    <cellStyle name="Normal 40 6" xfId="5077"/>
    <cellStyle name="Normal 40 6 2" xfId="25644"/>
    <cellStyle name="Normal 40 60" xfId="25645"/>
    <cellStyle name="Normal 40 61" xfId="25646"/>
    <cellStyle name="Normal 40 62" xfId="25647"/>
    <cellStyle name="Normal 40 63" xfId="25648"/>
    <cellStyle name="Normal 40 64" xfId="25649"/>
    <cellStyle name="Normal 40 65" xfId="25650"/>
    <cellStyle name="Normal 40 66" xfId="25651"/>
    <cellStyle name="Normal 40 67" xfId="25652"/>
    <cellStyle name="Normal 40 68" xfId="25653"/>
    <cellStyle name="Normal 40 69" xfId="25654"/>
    <cellStyle name="Normal 40 7" xfId="5078"/>
    <cellStyle name="Normal 40 7 2" xfId="25655"/>
    <cellStyle name="Normal 40 70" xfId="25656"/>
    <cellStyle name="Normal 40 8" xfId="5079"/>
    <cellStyle name="Normal 40 8 2" xfId="25657"/>
    <cellStyle name="Normal 40 9" xfId="5080"/>
    <cellStyle name="Normal 40 9 2" xfId="25658"/>
    <cellStyle name="Normal 41" xfId="1188"/>
    <cellStyle name="Normal 41 10" xfId="5081"/>
    <cellStyle name="Normal 41 10 2" xfId="25659"/>
    <cellStyle name="Normal 41 11" xfId="5082"/>
    <cellStyle name="Normal 41 11 2" xfId="25660"/>
    <cellStyle name="Normal 41 12" xfId="5083"/>
    <cellStyle name="Normal 41 12 2" xfId="25661"/>
    <cellStyle name="Normal 41 13" xfId="5084"/>
    <cellStyle name="Normal 41 13 2" xfId="25662"/>
    <cellStyle name="Normal 41 14" xfId="25663"/>
    <cellStyle name="Normal 41 14 2" xfId="25664"/>
    <cellStyle name="Normal 41 15" xfId="25665"/>
    <cellStyle name="Normal 41 15 2" xfId="25666"/>
    <cellStyle name="Normal 41 16" xfId="25667"/>
    <cellStyle name="Normal 41 16 2" xfId="25668"/>
    <cellStyle name="Normal 41 17" xfId="25669"/>
    <cellStyle name="Normal 41 17 2" xfId="25670"/>
    <cellStyle name="Normal 41 18" xfId="25671"/>
    <cellStyle name="Normal 41 18 2" xfId="25672"/>
    <cellStyle name="Normal 41 19" xfId="25673"/>
    <cellStyle name="Normal 41 19 2" xfId="25674"/>
    <cellStyle name="Normal 41 2" xfId="5085"/>
    <cellStyle name="Normal 41 2 2" xfId="25675"/>
    <cellStyle name="Normal 41 20" xfId="25676"/>
    <cellStyle name="Normal 41 20 2" xfId="25677"/>
    <cellStyle name="Normal 41 21" xfId="25678"/>
    <cellStyle name="Normal 41 21 2" xfId="25679"/>
    <cellStyle name="Normal 41 22" xfId="25680"/>
    <cellStyle name="Normal 41 22 2" xfId="25681"/>
    <cellStyle name="Normal 41 23" xfId="25682"/>
    <cellStyle name="Normal 41 24" xfId="25683"/>
    <cellStyle name="Normal 41 25" xfId="25684"/>
    <cellStyle name="Normal 41 26" xfId="25685"/>
    <cellStyle name="Normal 41 27" xfId="25686"/>
    <cellStyle name="Normal 41 28" xfId="25687"/>
    <cellStyle name="Normal 41 29" xfId="25688"/>
    <cellStyle name="Normal 41 3" xfId="5086"/>
    <cellStyle name="Normal 41 3 2" xfId="25689"/>
    <cellStyle name="Normal 41 30" xfId="25690"/>
    <cellStyle name="Normal 41 31" xfId="25691"/>
    <cellStyle name="Normal 41 32" xfId="25692"/>
    <cellStyle name="Normal 41 33" xfId="25693"/>
    <cellStyle name="Normal 41 34" xfId="25694"/>
    <cellStyle name="Normal 41 35" xfId="25695"/>
    <cellStyle name="Normal 41 36" xfId="25696"/>
    <cellStyle name="Normal 41 37" xfId="25697"/>
    <cellStyle name="Normal 41 38" xfId="25698"/>
    <cellStyle name="Normal 41 39" xfId="25699"/>
    <cellStyle name="Normal 41 4" xfId="5087"/>
    <cellStyle name="Normal 41 4 2" xfId="25700"/>
    <cellStyle name="Normal 41 40" xfId="25701"/>
    <cellStyle name="Normal 41 41" xfId="25702"/>
    <cellStyle name="Normal 41 42" xfId="25703"/>
    <cellStyle name="Normal 41 43" xfId="25704"/>
    <cellStyle name="Normal 41 44" xfId="25705"/>
    <cellStyle name="Normal 41 45" xfId="25706"/>
    <cellStyle name="Normal 41 46" xfId="25707"/>
    <cellStyle name="Normal 41 47" xfId="25708"/>
    <cellStyle name="Normal 41 48" xfId="25709"/>
    <cellStyle name="Normal 41 49" xfId="25710"/>
    <cellStyle name="Normal 41 5" xfId="5088"/>
    <cellStyle name="Normal 41 5 2" xfId="25711"/>
    <cellStyle name="Normal 41 50" xfId="25712"/>
    <cellStyle name="Normal 41 51" xfId="25713"/>
    <cellStyle name="Normal 41 52" xfId="25714"/>
    <cellStyle name="Normal 41 53" xfId="25715"/>
    <cellStyle name="Normal 41 54" xfId="25716"/>
    <cellStyle name="Normal 41 55" xfId="25717"/>
    <cellStyle name="Normal 41 56" xfId="25718"/>
    <cellStyle name="Normal 41 57" xfId="25719"/>
    <cellStyle name="Normal 41 58" xfId="25720"/>
    <cellStyle name="Normal 41 59" xfId="25721"/>
    <cellStyle name="Normal 41 6" xfId="5089"/>
    <cellStyle name="Normal 41 6 2" xfId="25722"/>
    <cellStyle name="Normal 41 60" xfId="25723"/>
    <cellStyle name="Normal 41 61" xfId="25724"/>
    <cellStyle name="Normal 41 62" xfId="25725"/>
    <cellStyle name="Normal 41 63" xfId="25726"/>
    <cellStyle name="Normal 41 64" xfId="25727"/>
    <cellStyle name="Normal 41 65" xfId="25728"/>
    <cellStyle name="Normal 41 66" xfId="25729"/>
    <cellStyle name="Normal 41 67" xfId="25730"/>
    <cellStyle name="Normal 41 68" xfId="25731"/>
    <cellStyle name="Normal 41 69" xfId="25732"/>
    <cellStyle name="Normal 41 7" xfId="5090"/>
    <cellStyle name="Normal 41 7 2" xfId="25733"/>
    <cellStyle name="Normal 41 70" xfId="25734"/>
    <cellStyle name="Normal 41 8" xfId="5091"/>
    <cellStyle name="Normal 41 8 2" xfId="25735"/>
    <cellStyle name="Normal 41 9" xfId="5092"/>
    <cellStyle name="Normal 41 9 2" xfId="25736"/>
    <cellStyle name="Normal 42" xfId="1189"/>
    <cellStyle name="Normal 42 10" xfId="5093"/>
    <cellStyle name="Normal 42 10 2" xfId="25737"/>
    <cellStyle name="Normal 42 11" xfId="5094"/>
    <cellStyle name="Normal 42 11 2" xfId="25738"/>
    <cellStyle name="Normal 42 12" xfId="5095"/>
    <cellStyle name="Normal 42 12 2" xfId="25739"/>
    <cellStyle name="Normal 42 13" xfId="5096"/>
    <cellStyle name="Normal 42 13 2" xfId="25740"/>
    <cellStyle name="Normal 42 14" xfId="25741"/>
    <cellStyle name="Normal 42 14 2" xfId="25742"/>
    <cellStyle name="Normal 42 15" xfId="25743"/>
    <cellStyle name="Normal 42 15 2" xfId="25744"/>
    <cellStyle name="Normal 42 16" xfId="25745"/>
    <cellStyle name="Normal 42 16 2" xfId="25746"/>
    <cellStyle name="Normal 42 17" xfId="25747"/>
    <cellStyle name="Normal 42 17 2" xfId="25748"/>
    <cellStyle name="Normal 42 18" xfId="25749"/>
    <cellStyle name="Normal 42 18 2" xfId="25750"/>
    <cellStyle name="Normal 42 19" xfId="25751"/>
    <cellStyle name="Normal 42 19 2" xfId="25752"/>
    <cellStyle name="Normal 42 2" xfId="5097"/>
    <cellStyle name="Normal 42 2 2" xfId="25753"/>
    <cellStyle name="Normal 42 20" xfId="25754"/>
    <cellStyle name="Normal 42 20 2" xfId="25755"/>
    <cellStyle name="Normal 42 21" xfId="25756"/>
    <cellStyle name="Normal 42 21 2" xfId="25757"/>
    <cellStyle name="Normal 42 22" xfId="25758"/>
    <cellStyle name="Normal 42 22 2" xfId="25759"/>
    <cellStyle name="Normal 42 23" xfId="25760"/>
    <cellStyle name="Normal 42 24" xfId="25761"/>
    <cellStyle name="Normal 42 25" xfId="25762"/>
    <cellStyle name="Normal 42 26" xfId="25763"/>
    <cellStyle name="Normal 42 27" xfId="25764"/>
    <cellStyle name="Normal 42 28" xfId="25765"/>
    <cellStyle name="Normal 42 29" xfId="25766"/>
    <cellStyle name="Normal 42 3" xfId="5098"/>
    <cellStyle name="Normal 42 3 2" xfId="25767"/>
    <cellStyle name="Normal 42 30" xfId="25768"/>
    <cellStyle name="Normal 42 31" xfId="25769"/>
    <cellStyle name="Normal 42 32" xfId="25770"/>
    <cellStyle name="Normal 42 33" xfId="25771"/>
    <cellStyle name="Normal 42 34" xfId="25772"/>
    <cellStyle name="Normal 42 35" xfId="25773"/>
    <cellStyle name="Normal 42 36" xfId="25774"/>
    <cellStyle name="Normal 42 37" xfId="25775"/>
    <cellStyle name="Normal 42 38" xfId="25776"/>
    <cellStyle name="Normal 42 39" xfId="25777"/>
    <cellStyle name="Normal 42 4" xfId="5099"/>
    <cellStyle name="Normal 42 4 2" xfId="25778"/>
    <cellStyle name="Normal 42 40" xfId="25779"/>
    <cellStyle name="Normal 42 41" xfId="25780"/>
    <cellStyle name="Normal 42 42" xfId="25781"/>
    <cellStyle name="Normal 42 43" xfId="25782"/>
    <cellStyle name="Normal 42 44" xfId="25783"/>
    <cellStyle name="Normal 42 45" xfId="25784"/>
    <cellStyle name="Normal 42 46" xfId="25785"/>
    <cellStyle name="Normal 42 47" xfId="25786"/>
    <cellStyle name="Normal 42 48" xfId="25787"/>
    <cellStyle name="Normal 42 49" xfId="25788"/>
    <cellStyle name="Normal 42 5" xfId="5100"/>
    <cellStyle name="Normal 42 5 2" xfId="25789"/>
    <cellStyle name="Normal 42 50" xfId="25790"/>
    <cellStyle name="Normal 42 51" xfId="25791"/>
    <cellStyle name="Normal 42 52" xfId="25792"/>
    <cellStyle name="Normal 42 53" xfId="25793"/>
    <cellStyle name="Normal 42 54" xfId="25794"/>
    <cellStyle name="Normal 42 55" xfId="25795"/>
    <cellStyle name="Normal 42 56" xfId="25796"/>
    <cellStyle name="Normal 42 57" xfId="25797"/>
    <cellStyle name="Normal 42 58" xfId="25798"/>
    <cellStyle name="Normal 42 59" xfId="25799"/>
    <cellStyle name="Normal 42 6" xfId="5101"/>
    <cellStyle name="Normal 42 6 2" xfId="25800"/>
    <cellStyle name="Normal 42 60" xfId="25801"/>
    <cellStyle name="Normal 42 61" xfId="25802"/>
    <cellStyle name="Normal 42 62" xfId="25803"/>
    <cellStyle name="Normal 42 63" xfId="25804"/>
    <cellStyle name="Normal 42 64" xfId="25805"/>
    <cellStyle name="Normal 42 65" xfId="25806"/>
    <cellStyle name="Normal 42 66" xfId="25807"/>
    <cellStyle name="Normal 42 67" xfId="25808"/>
    <cellStyle name="Normal 42 68" xfId="25809"/>
    <cellStyle name="Normal 42 69" xfId="25810"/>
    <cellStyle name="Normal 42 7" xfId="5102"/>
    <cellStyle name="Normal 42 7 2" xfId="25811"/>
    <cellStyle name="Normal 42 70" xfId="25812"/>
    <cellStyle name="Normal 42 8" xfId="5103"/>
    <cellStyle name="Normal 42 8 2" xfId="25813"/>
    <cellStyle name="Normal 42 9" xfId="5104"/>
    <cellStyle name="Normal 42 9 2" xfId="25814"/>
    <cellStyle name="Normal 43" xfId="1190"/>
    <cellStyle name="Normal 43 10" xfId="5105"/>
    <cellStyle name="Normal 43 10 2" xfId="25815"/>
    <cellStyle name="Normal 43 11" xfId="5106"/>
    <cellStyle name="Normal 43 11 2" xfId="25816"/>
    <cellStyle name="Normal 43 12" xfId="5107"/>
    <cellStyle name="Normal 43 12 2" xfId="25817"/>
    <cellStyle name="Normal 43 13" xfId="5108"/>
    <cellStyle name="Normal 43 13 2" xfId="25818"/>
    <cellStyle name="Normal 43 14" xfId="25819"/>
    <cellStyle name="Normal 43 14 2" xfId="25820"/>
    <cellStyle name="Normal 43 15" xfId="25821"/>
    <cellStyle name="Normal 43 15 2" xfId="25822"/>
    <cellStyle name="Normal 43 16" xfId="25823"/>
    <cellStyle name="Normal 43 16 2" xfId="25824"/>
    <cellStyle name="Normal 43 17" xfId="25825"/>
    <cellStyle name="Normal 43 17 2" xfId="25826"/>
    <cellStyle name="Normal 43 18" xfId="25827"/>
    <cellStyle name="Normal 43 18 2" xfId="25828"/>
    <cellStyle name="Normal 43 19" xfId="25829"/>
    <cellStyle name="Normal 43 19 2" xfId="25830"/>
    <cellStyle name="Normal 43 2" xfId="5109"/>
    <cellStyle name="Normal 43 2 2" xfId="25831"/>
    <cellStyle name="Normal 43 20" xfId="25832"/>
    <cellStyle name="Normal 43 20 2" xfId="25833"/>
    <cellStyle name="Normal 43 21" xfId="25834"/>
    <cellStyle name="Normal 43 21 2" xfId="25835"/>
    <cellStyle name="Normal 43 22" xfId="25836"/>
    <cellStyle name="Normal 43 22 2" xfId="25837"/>
    <cellStyle name="Normal 43 23" xfId="25838"/>
    <cellStyle name="Normal 43 24" xfId="25839"/>
    <cellStyle name="Normal 43 25" xfId="25840"/>
    <cellStyle name="Normal 43 26" xfId="25841"/>
    <cellStyle name="Normal 43 27" xfId="25842"/>
    <cellStyle name="Normal 43 28" xfId="25843"/>
    <cellStyle name="Normal 43 29" xfId="25844"/>
    <cellStyle name="Normal 43 3" xfId="5110"/>
    <cellStyle name="Normal 43 3 2" xfId="25845"/>
    <cellStyle name="Normal 43 30" xfId="25846"/>
    <cellStyle name="Normal 43 31" xfId="25847"/>
    <cellStyle name="Normal 43 32" xfId="25848"/>
    <cellStyle name="Normal 43 33" xfId="25849"/>
    <cellStyle name="Normal 43 34" xfId="25850"/>
    <cellStyle name="Normal 43 35" xfId="25851"/>
    <cellStyle name="Normal 43 36" xfId="25852"/>
    <cellStyle name="Normal 43 37" xfId="25853"/>
    <cellStyle name="Normal 43 38" xfId="25854"/>
    <cellStyle name="Normal 43 39" xfId="25855"/>
    <cellStyle name="Normal 43 4" xfId="5111"/>
    <cellStyle name="Normal 43 4 2" xfId="25856"/>
    <cellStyle name="Normal 43 40" xfId="25857"/>
    <cellStyle name="Normal 43 41" xfId="25858"/>
    <cellStyle name="Normal 43 42" xfId="25859"/>
    <cellStyle name="Normal 43 43" xfId="25860"/>
    <cellStyle name="Normal 43 44" xfId="25861"/>
    <cellStyle name="Normal 43 45" xfId="25862"/>
    <cellStyle name="Normal 43 46" xfId="25863"/>
    <cellStyle name="Normal 43 47" xfId="25864"/>
    <cellStyle name="Normal 43 48" xfId="25865"/>
    <cellStyle name="Normal 43 49" xfId="25866"/>
    <cellStyle name="Normal 43 5" xfId="5112"/>
    <cellStyle name="Normal 43 5 2" xfId="25867"/>
    <cellStyle name="Normal 43 50" xfId="25868"/>
    <cellStyle name="Normal 43 51" xfId="25869"/>
    <cellStyle name="Normal 43 52" xfId="25870"/>
    <cellStyle name="Normal 43 53" xfId="25871"/>
    <cellStyle name="Normal 43 54" xfId="25872"/>
    <cellStyle name="Normal 43 55" xfId="25873"/>
    <cellStyle name="Normal 43 56" xfId="25874"/>
    <cellStyle name="Normal 43 57" xfId="25875"/>
    <cellStyle name="Normal 43 58" xfId="25876"/>
    <cellStyle name="Normal 43 59" xfId="25877"/>
    <cellStyle name="Normal 43 6" xfId="5113"/>
    <cellStyle name="Normal 43 6 2" xfId="25878"/>
    <cellStyle name="Normal 43 60" xfId="25879"/>
    <cellStyle name="Normal 43 61" xfId="25880"/>
    <cellStyle name="Normal 43 62" xfId="25881"/>
    <cellStyle name="Normal 43 63" xfId="25882"/>
    <cellStyle name="Normal 43 64" xfId="25883"/>
    <cellStyle name="Normal 43 65" xfId="25884"/>
    <cellStyle name="Normal 43 66" xfId="25885"/>
    <cellStyle name="Normal 43 67" xfId="25886"/>
    <cellStyle name="Normal 43 68" xfId="25887"/>
    <cellStyle name="Normal 43 69" xfId="25888"/>
    <cellStyle name="Normal 43 7" xfId="5114"/>
    <cellStyle name="Normal 43 7 2" xfId="25889"/>
    <cellStyle name="Normal 43 70" xfId="25890"/>
    <cellStyle name="Normal 43 8" xfId="5115"/>
    <cellStyle name="Normal 43 8 2" xfId="25891"/>
    <cellStyle name="Normal 43 9" xfId="5116"/>
    <cellStyle name="Normal 43 9 2" xfId="25892"/>
    <cellStyle name="Normal 44" xfId="1191"/>
    <cellStyle name="Normal 44 10" xfId="5117"/>
    <cellStyle name="Normal 44 10 2" xfId="25893"/>
    <cellStyle name="Normal 44 11" xfId="5118"/>
    <cellStyle name="Normal 44 11 2" xfId="25894"/>
    <cellStyle name="Normal 44 12" xfId="5119"/>
    <cellStyle name="Normal 44 12 2" xfId="25895"/>
    <cellStyle name="Normal 44 13" xfId="5120"/>
    <cellStyle name="Normal 44 13 2" xfId="25896"/>
    <cellStyle name="Normal 44 14" xfId="25897"/>
    <cellStyle name="Normal 44 14 2" xfId="25898"/>
    <cellStyle name="Normal 44 15" xfId="25899"/>
    <cellStyle name="Normal 44 15 2" xfId="25900"/>
    <cellStyle name="Normal 44 16" xfId="25901"/>
    <cellStyle name="Normal 44 16 2" xfId="25902"/>
    <cellStyle name="Normal 44 17" xfId="25903"/>
    <cellStyle name="Normal 44 17 2" xfId="25904"/>
    <cellStyle name="Normal 44 18" xfId="25905"/>
    <cellStyle name="Normal 44 18 2" xfId="25906"/>
    <cellStyle name="Normal 44 19" xfId="25907"/>
    <cellStyle name="Normal 44 19 2" xfId="25908"/>
    <cellStyle name="Normal 44 2" xfId="5121"/>
    <cellStyle name="Normal 44 2 2" xfId="25909"/>
    <cellStyle name="Normal 44 20" xfId="25910"/>
    <cellStyle name="Normal 44 20 2" xfId="25911"/>
    <cellStyle name="Normal 44 21" xfId="25912"/>
    <cellStyle name="Normal 44 21 2" xfId="25913"/>
    <cellStyle name="Normal 44 22" xfId="25914"/>
    <cellStyle name="Normal 44 22 2" xfId="25915"/>
    <cellStyle name="Normal 44 23" xfId="25916"/>
    <cellStyle name="Normal 44 24" xfId="25917"/>
    <cellStyle name="Normal 44 25" xfId="25918"/>
    <cellStyle name="Normal 44 26" xfId="25919"/>
    <cellStyle name="Normal 44 27" xfId="25920"/>
    <cellStyle name="Normal 44 28" xfId="25921"/>
    <cellStyle name="Normal 44 29" xfId="25922"/>
    <cellStyle name="Normal 44 3" xfId="5122"/>
    <cellStyle name="Normal 44 3 2" xfId="25923"/>
    <cellStyle name="Normal 44 30" xfId="25924"/>
    <cellStyle name="Normal 44 31" xfId="25925"/>
    <cellStyle name="Normal 44 32" xfId="25926"/>
    <cellStyle name="Normal 44 33" xfId="25927"/>
    <cellStyle name="Normal 44 34" xfId="25928"/>
    <cellStyle name="Normal 44 35" xfId="25929"/>
    <cellStyle name="Normal 44 36" xfId="25930"/>
    <cellStyle name="Normal 44 37" xfId="25931"/>
    <cellStyle name="Normal 44 38" xfId="25932"/>
    <cellStyle name="Normal 44 39" xfId="25933"/>
    <cellStyle name="Normal 44 4" xfId="5123"/>
    <cellStyle name="Normal 44 4 2" xfId="25934"/>
    <cellStyle name="Normal 44 40" xfId="25935"/>
    <cellStyle name="Normal 44 41" xfId="25936"/>
    <cellStyle name="Normal 44 42" xfId="25937"/>
    <cellStyle name="Normal 44 43" xfId="25938"/>
    <cellStyle name="Normal 44 44" xfId="25939"/>
    <cellStyle name="Normal 44 45" xfId="25940"/>
    <cellStyle name="Normal 44 46" xfId="25941"/>
    <cellStyle name="Normal 44 47" xfId="25942"/>
    <cellStyle name="Normal 44 48" xfId="25943"/>
    <cellStyle name="Normal 44 49" xfId="25944"/>
    <cellStyle name="Normal 44 5" xfId="5124"/>
    <cellStyle name="Normal 44 5 2" xfId="25945"/>
    <cellStyle name="Normal 44 50" xfId="25946"/>
    <cellStyle name="Normal 44 51" xfId="25947"/>
    <cellStyle name="Normal 44 52" xfId="25948"/>
    <cellStyle name="Normal 44 53" xfId="25949"/>
    <cellStyle name="Normal 44 54" xfId="25950"/>
    <cellStyle name="Normal 44 55" xfId="25951"/>
    <cellStyle name="Normal 44 56" xfId="25952"/>
    <cellStyle name="Normal 44 57" xfId="25953"/>
    <cellStyle name="Normal 44 58" xfId="25954"/>
    <cellStyle name="Normal 44 59" xfId="25955"/>
    <cellStyle name="Normal 44 6" xfId="5125"/>
    <cellStyle name="Normal 44 6 2" xfId="25956"/>
    <cellStyle name="Normal 44 60" xfId="25957"/>
    <cellStyle name="Normal 44 61" xfId="25958"/>
    <cellStyle name="Normal 44 62" xfId="25959"/>
    <cellStyle name="Normal 44 63" xfId="25960"/>
    <cellStyle name="Normal 44 64" xfId="25961"/>
    <cellStyle name="Normal 44 65" xfId="25962"/>
    <cellStyle name="Normal 44 66" xfId="25963"/>
    <cellStyle name="Normal 44 67" xfId="25964"/>
    <cellStyle name="Normal 44 68" xfId="25965"/>
    <cellStyle name="Normal 44 69" xfId="25966"/>
    <cellStyle name="Normal 44 7" xfId="5126"/>
    <cellStyle name="Normal 44 7 2" xfId="25967"/>
    <cellStyle name="Normal 44 70" xfId="25968"/>
    <cellStyle name="Normal 44 8" xfId="5127"/>
    <cellStyle name="Normal 44 8 2" xfId="25969"/>
    <cellStyle name="Normal 44 9" xfId="5128"/>
    <cellStyle name="Normal 44 9 2" xfId="25970"/>
    <cellStyle name="Normal 45" xfId="1192"/>
    <cellStyle name="Normal 45 10" xfId="5129"/>
    <cellStyle name="Normal 45 10 2" xfId="25971"/>
    <cellStyle name="Normal 45 11" xfId="5130"/>
    <cellStyle name="Normal 45 11 2" xfId="25972"/>
    <cellStyle name="Normal 45 12" xfId="5131"/>
    <cellStyle name="Normal 45 12 2" xfId="25973"/>
    <cellStyle name="Normal 45 13" xfId="5132"/>
    <cellStyle name="Normal 45 13 2" xfId="25974"/>
    <cellStyle name="Normal 45 14" xfId="25975"/>
    <cellStyle name="Normal 45 14 2" xfId="25976"/>
    <cellStyle name="Normal 45 15" xfId="25977"/>
    <cellStyle name="Normal 45 15 2" xfId="25978"/>
    <cellStyle name="Normal 45 16" xfId="25979"/>
    <cellStyle name="Normal 45 16 2" xfId="25980"/>
    <cellStyle name="Normal 45 17" xfId="25981"/>
    <cellStyle name="Normal 45 17 2" xfId="25982"/>
    <cellStyle name="Normal 45 18" xfId="25983"/>
    <cellStyle name="Normal 45 18 2" xfId="25984"/>
    <cellStyle name="Normal 45 19" xfId="25985"/>
    <cellStyle name="Normal 45 19 2" xfId="25986"/>
    <cellStyle name="Normal 45 2" xfId="5133"/>
    <cellStyle name="Normal 45 2 2" xfId="25987"/>
    <cellStyle name="Normal 45 20" xfId="25988"/>
    <cellStyle name="Normal 45 20 2" xfId="25989"/>
    <cellStyle name="Normal 45 21" xfId="25990"/>
    <cellStyle name="Normal 45 21 2" xfId="25991"/>
    <cellStyle name="Normal 45 22" xfId="25992"/>
    <cellStyle name="Normal 45 22 2" xfId="25993"/>
    <cellStyle name="Normal 45 23" xfId="25994"/>
    <cellStyle name="Normal 45 24" xfId="25995"/>
    <cellStyle name="Normal 45 25" xfId="25996"/>
    <cellStyle name="Normal 45 26" xfId="25997"/>
    <cellStyle name="Normal 45 27" xfId="25998"/>
    <cellStyle name="Normal 45 28" xfId="25999"/>
    <cellStyle name="Normal 45 29" xfId="26000"/>
    <cellStyle name="Normal 45 3" xfId="5134"/>
    <cellStyle name="Normal 45 3 2" xfId="26001"/>
    <cellStyle name="Normal 45 30" xfId="26002"/>
    <cellStyle name="Normal 45 31" xfId="26003"/>
    <cellStyle name="Normal 45 32" xfId="26004"/>
    <cellStyle name="Normal 45 33" xfId="26005"/>
    <cellStyle name="Normal 45 34" xfId="26006"/>
    <cellStyle name="Normal 45 35" xfId="26007"/>
    <cellStyle name="Normal 45 36" xfId="26008"/>
    <cellStyle name="Normal 45 37" xfId="26009"/>
    <cellStyle name="Normal 45 38" xfId="26010"/>
    <cellStyle name="Normal 45 39" xfId="26011"/>
    <cellStyle name="Normal 45 4" xfId="5135"/>
    <cellStyle name="Normal 45 4 2" xfId="26012"/>
    <cellStyle name="Normal 45 40" xfId="26013"/>
    <cellStyle name="Normal 45 41" xfId="26014"/>
    <cellStyle name="Normal 45 42" xfId="26015"/>
    <cellStyle name="Normal 45 43" xfId="26016"/>
    <cellStyle name="Normal 45 44" xfId="26017"/>
    <cellStyle name="Normal 45 45" xfId="26018"/>
    <cellStyle name="Normal 45 46" xfId="26019"/>
    <cellStyle name="Normal 45 47" xfId="26020"/>
    <cellStyle name="Normal 45 48" xfId="26021"/>
    <cellStyle name="Normal 45 49" xfId="26022"/>
    <cellStyle name="Normal 45 5" xfId="5136"/>
    <cellStyle name="Normal 45 5 2" xfId="26023"/>
    <cellStyle name="Normal 45 50" xfId="26024"/>
    <cellStyle name="Normal 45 51" xfId="26025"/>
    <cellStyle name="Normal 45 52" xfId="26026"/>
    <cellStyle name="Normal 45 53" xfId="26027"/>
    <cellStyle name="Normal 45 54" xfId="26028"/>
    <cellStyle name="Normal 45 55" xfId="26029"/>
    <cellStyle name="Normal 45 56" xfId="26030"/>
    <cellStyle name="Normal 45 57" xfId="26031"/>
    <cellStyle name="Normal 45 58" xfId="26032"/>
    <cellStyle name="Normal 45 59" xfId="26033"/>
    <cellStyle name="Normal 45 6" xfId="5137"/>
    <cellStyle name="Normal 45 6 2" xfId="26034"/>
    <cellStyle name="Normal 45 60" xfId="26035"/>
    <cellStyle name="Normal 45 61" xfId="26036"/>
    <cellStyle name="Normal 45 62" xfId="26037"/>
    <cellStyle name="Normal 45 63" xfId="26038"/>
    <cellStyle name="Normal 45 64" xfId="26039"/>
    <cellStyle name="Normal 45 65" xfId="26040"/>
    <cellStyle name="Normal 45 66" xfId="26041"/>
    <cellStyle name="Normal 45 67" xfId="26042"/>
    <cellStyle name="Normal 45 68" xfId="26043"/>
    <cellStyle name="Normal 45 69" xfId="26044"/>
    <cellStyle name="Normal 45 7" xfId="5138"/>
    <cellStyle name="Normal 45 7 2" xfId="26045"/>
    <cellStyle name="Normal 45 70" xfId="26046"/>
    <cellStyle name="Normal 45 8" xfId="5139"/>
    <cellStyle name="Normal 45 8 2" xfId="26047"/>
    <cellStyle name="Normal 45 9" xfId="5140"/>
    <cellStyle name="Normal 45 9 2" xfId="26048"/>
    <cellStyle name="Normal 46" xfId="1193"/>
    <cellStyle name="Normal 46 10" xfId="5141"/>
    <cellStyle name="Normal 46 10 2" xfId="26049"/>
    <cellStyle name="Normal 46 11" xfId="5142"/>
    <cellStyle name="Normal 46 11 2" xfId="26050"/>
    <cellStyle name="Normal 46 12" xfId="5143"/>
    <cellStyle name="Normal 46 12 2" xfId="26051"/>
    <cellStyle name="Normal 46 13" xfId="5144"/>
    <cellStyle name="Normal 46 13 2" xfId="26052"/>
    <cellStyle name="Normal 46 14" xfId="26053"/>
    <cellStyle name="Normal 46 14 2" xfId="26054"/>
    <cellStyle name="Normal 46 15" xfId="26055"/>
    <cellStyle name="Normal 46 15 2" xfId="26056"/>
    <cellStyle name="Normal 46 16" xfId="26057"/>
    <cellStyle name="Normal 46 16 2" xfId="26058"/>
    <cellStyle name="Normal 46 17" xfId="26059"/>
    <cellStyle name="Normal 46 17 2" xfId="26060"/>
    <cellStyle name="Normal 46 18" xfId="26061"/>
    <cellStyle name="Normal 46 18 2" xfId="26062"/>
    <cellStyle name="Normal 46 19" xfId="26063"/>
    <cellStyle name="Normal 46 19 2" xfId="26064"/>
    <cellStyle name="Normal 46 2" xfId="5145"/>
    <cellStyle name="Normal 46 2 2" xfId="26065"/>
    <cellStyle name="Normal 46 20" xfId="26066"/>
    <cellStyle name="Normal 46 20 2" xfId="26067"/>
    <cellStyle name="Normal 46 21" xfId="26068"/>
    <cellStyle name="Normal 46 21 2" xfId="26069"/>
    <cellStyle name="Normal 46 22" xfId="26070"/>
    <cellStyle name="Normal 46 22 2" xfId="26071"/>
    <cellStyle name="Normal 46 23" xfId="26072"/>
    <cellStyle name="Normal 46 24" xfId="26073"/>
    <cellStyle name="Normal 46 25" xfId="26074"/>
    <cellStyle name="Normal 46 26" xfId="26075"/>
    <cellStyle name="Normal 46 27" xfId="26076"/>
    <cellStyle name="Normal 46 28" xfId="26077"/>
    <cellStyle name="Normal 46 29" xfId="26078"/>
    <cellStyle name="Normal 46 3" xfId="5146"/>
    <cellStyle name="Normal 46 3 2" xfId="26079"/>
    <cellStyle name="Normal 46 30" xfId="26080"/>
    <cellStyle name="Normal 46 31" xfId="26081"/>
    <cellStyle name="Normal 46 32" xfId="26082"/>
    <cellStyle name="Normal 46 33" xfId="26083"/>
    <cellStyle name="Normal 46 34" xfId="26084"/>
    <cellStyle name="Normal 46 35" xfId="26085"/>
    <cellStyle name="Normal 46 36" xfId="26086"/>
    <cellStyle name="Normal 46 37" xfId="26087"/>
    <cellStyle name="Normal 46 38" xfId="26088"/>
    <cellStyle name="Normal 46 39" xfId="26089"/>
    <cellStyle name="Normal 46 4" xfId="5147"/>
    <cellStyle name="Normal 46 4 2" xfId="26090"/>
    <cellStyle name="Normal 46 40" xfId="26091"/>
    <cellStyle name="Normal 46 41" xfId="26092"/>
    <cellStyle name="Normal 46 42" xfId="26093"/>
    <cellStyle name="Normal 46 43" xfId="26094"/>
    <cellStyle name="Normal 46 44" xfId="26095"/>
    <cellStyle name="Normal 46 45" xfId="26096"/>
    <cellStyle name="Normal 46 46" xfId="26097"/>
    <cellStyle name="Normal 46 47" xfId="26098"/>
    <cellStyle name="Normal 46 48" xfId="26099"/>
    <cellStyle name="Normal 46 49" xfId="26100"/>
    <cellStyle name="Normal 46 5" xfId="5148"/>
    <cellStyle name="Normal 46 5 2" xfId="26101"/>
    <cellStyle name="Normal 46 50" xfId="26102"/>
    <cellStyle name="Normal 46 51" xfId="26103"/>
    <cellStyle name="Normal 46 52" xfId="26104"/>
    <cellStyle name="Normal 46 53" xfId="26105"/>
    <cellStyle name="Normal 46 54" xfId="26106"/>
    <cellStyle name="Normal 46 55" xfId="26107"/>
    <cellStyle name="Normal 46 56" xfId="26108"/>
    <cellStyle name="Normal 46 57" xfId="26109"/>
    <cellStyle name="Normal 46 58" xfId="26110"/>
    <cellStyle name="Normal 46 59" xfId="26111"/>
    <cellStyle name="Normal 46 6" xfId="5149"/>
    <cellStyle name="Normal 46 6 2" xfId="26112"/>
    <cellStyle name="Normal 46 60" xfId="26113"/>
    <cellStyle name="Normal 46 61" xfId="26114"/>
    <cellStyle name="Normal 46 62" xfId="26115"/>
    <cellStyle name="Normal 46 63" xfId="26116"/>
    <cellStyle name="Normal 46 64" xfId="26117"/>
    <cellStyle name="Normal 46 65" xfId="26118"/>
    <cellStyle name="Normal 46 66" xfId="26119"/>
    <cellStyle name="Normal 46 67" xfId="26120"/>
    <cellStyle name="Normal 46 68" xfId="26121"/>
    <cellStyle name="Normal 46 69" xfId="26122"/>
    <cellStyle name="Normal 46 7" xfId="5150"/>
    <cellStyle name="Normal 46 7 2" xfId="26123"/>
    <cellStyle name="Normal 46 70" xfId="26124"/>
    <cellStyle name="Normal 46 8" xfId="5151"/>
    <cellStyle name="Normal 46 8 2" xfId="26125"/>
    <cellStyle name="Normal 46 9" xfId="5152"/>
    <cellStyle name="Normal 46 9 2" xfId="26126"/>
    <cellStyle name="Normal 47" xfId="1194"/>
    <cellStyle name="Normal 47 10" xfId="5153"/>
    <cellStyle name="Normal 47 10 2" xfId="26127"/>
    <cellStyle name="Normal 47 11" xfId="5154"/>
    <cellStyle name="Normal 47 11 2" xfId="26128"/>
    <cellStyle name="Normal 47 12" xfId="5155"/>
    <cellStyle name="Normal 47 12 2" xfId="26129"/>
    <cellStyle name="Normal 47 13" xfId="5156"/>
    <cellStyle name="Normal 47 13 2" xfId="26130"/>
    <cellStyle name="Normal 47 14" xfId="26131"/>
    <cellStyle name="Normal 47 14 2" xfId="26132"/>
    <cellStyle name="Normal 47 15" xfId="26133"/>
    <cellStyle name="Normal 47 15 2" xfId="26134"/>
    <cellStyle name="Normal 47 16" xfId="26135"/>
    <cellStyle name="Normal 47 16 2" xfId="26136"/>
    <cellStyle name="Normal 47 17" xfId="26137"/>
    <cellStyle name="Normal 47 17 2" xfId="26138"/>
    <cellStyle name="Normal 47 18" xfId="26139"/>
    <cellStyle name="Normal 47 18 2" xfId="26140"/>
    <cellStyle name="Normal 47 19" xfId="26141"/>
    <cellStyle name="Normal 47 19 2" xfId="26142"/>
    <cellStyle name="Normal 47 2" xfId="5157"/>
    <cellStyle name="Normal 47 2 2" xfId="26143"/>
    <cellStyle name="Normal 47 20" xfId="26144"/>
    <cellStyle name="Normal 47 20 2" xfId="26145"/>
    <cellStyle name="Normal 47 21" xfId="26146"/>
    <cellStyle name="Normal 47 21 2" xfId="26147"/>
    <cellStyle name="Normal 47 22" xfId="26148"/>
    <cellStyle name="Normal 47 22 2" xfId="26149"/>
    <cellStyle name="Normal 47 23" xfId="26150"/>
    <cellStyle name="Normal 47 24" xfId="26151"/>
    <cellStyle name="Normal 47 25" xfId="26152"/>
    <cellStyle name="Normal 47 26" xfId="26153"/>
    <cellStyle name="Normal 47 27" xfId="26154"/>
    <cellStyle name="Normal 47 28" xfId="26155"/>
    <cellStyle name="Normal 47 29" xfId="26156"/>
    <cellStyle name="Normal 47 3" xfId="5158"/>
    <cellStyle name="Normal 47 3 2" xfId="26157"/>
    <cellStyle name="Normal 47 30" xfId="26158"/>
    <cellStyle name="Normal 47 31" xfId="26159"/>
    <cellStyle name="Normal 47 32" xfId="26160"/>
    <cellStyle name="Normal 47 33" xfId="26161"/>
    <cellStyle name="Normal 47 34" xfId="26162"/>
    <cellStyle name="Normal 47 35" xfId="26163"/>
    <cellStyle name="Normal 47 36" xfId="26164"/>
    <cellStyle name="Normal 47 37" xfId="26165"/>
    <cellStyle name="Normal 47 38" xfId="26166"/>
    <cellStyle name="Normal 47 39" xfId="26167"/>
    <cellStyle name="Normal 47 4" xfId="5159"/>
    <cellStyle name="Normal 47 4 2" xfId="26168"/>
    <cellStyle name="Normal 47 40" xfId="26169"/>
    <cellStyle name="Normal 47 41" xfId="26170"/>
    <cellStyle name="Normal 47 42" xfId="26171"/>
    <cellStyle name="Normal 47 43" xfId="26172"/>
    <cellStyle name="Normal 47 44" xfId="26173"/>
    <cellStyle name="Normal 47 45" xfId="26174"/>
    <cellStyle name="Normal 47 46" xfId="26175"/>
    <cellStyle name="Normal 47 47" xfId="26176"/>
    <cellStyle name="Normal 47 48" xfId="26177"/>
    <cellStyle name="Normal 47 49" xfId="26178"/>
    <cellStyle name="Normal 47 5" xfId="5160"/>
    <cellStyle name="Normal 47 5 2" xfId="26179"/>
    <cellStyle name="Normal 47 50" xfId="26180"/>
    <cellStyle name="Normal 47 51" xfId="26181"/>
    <cellStyle name="Normal 47 52" xfId="26182"/>
    <cellStyle name="Normal 47 53" xfId="26183"/>
    <cellStyle name="Normal 47 54" xfId="26184"/>
    <cellStyle name="Normal 47 55" xfId="26185"/>
    <cellStyle name="Normal 47 56" xfId="26186"/>
    <cellStyle name="Normal 47 57" xfId="26187"/>
    <cellStyle name="Normal 47 58" xfId="26188"/>
    <cellStyle name="Normal 47 59" xfId="26189"/>
    <cellStyle name="Normal 47 6" xfId="5161"/>
    <cellStyle name="Normal 47 6 2" xfId="26190"/>
    <cellStyle name="Normal 47 60" xfId="26191"/>
    <cellStyle name="Normal 47 61" xfId="26192"/>
    <cellStyle name="Normal 47 62" xfId="26193"/>
    <cellStyle name="Normal 47 63" xfId="26194"/>
    <cellStyle name="Normal 47 64" xfId="26195"/>
    <cellStyle name="Normal 47 65" xfId="26196"/>
    <cellStyle name="Normal 47 66" xfId="26197"/>
    <cellStyle name="Normal 47 67" xfId="26198"/>
    <cellStyle name="Normal 47 68" xfId="26199"/>
    <cellStyle name="Normal 47 69" xfId="26200"/>
    <cellStyle name="Normal 47 7" xfId="5162"/>
    <cellStyle name="Normal 47 7 2" xfId="26201"/>
    <cellStyle name="Normal 47 70" xfId="26202"/>
    <cellStyle name="Normal 47 8" xfId="5163"/>
    <cellStyle name="Normal 47 8 2" xfId="26203"/>
    <cellStyle name="Normal 47 9" xfId="5164"/>
    <cellStyle name="Normal 47 9 2" xfId="26204"/>
    <cellStyle name="Normal 48" xfId="1195"/>
    <cellStyle name="Normal 48 10" xfId="5165"/>
    <cellStyle name="Normal 48 10 2" xfId="26205"/>
    <cellStyle name="Normal 48 11" xfId="5166"/>
    <cellStyle name="Normal 48 11 2" xfId="26206"/>
    <cellStyle name="Normal 48 12" xfId="5167"/>
    <cellStyle name="Normal 48 12 2" xfId="26207"/>
    <cellStyle name="Normal 48 13" xfId="5168"/>
    <cellStyle name="Normal 48 13 2" xfId="26208"/>
    <cellStyle name="Normal 48 14" xfId="26209"/>
    <cellStyle name="Normal 48 14 2" xfId="26210"/>
    <cellStyle name="Normal 48 15" xfId="26211"/>
    <cellStyle name="Normal 48 15 2" xfId="26212"/>
    <cellStyle name="Normal 48 16" xfId="26213"/>
    <cellStyle name="Normal 48 16 2" xfId="26214"/>
    <cellStyle name="Normal 48 17" xfId="26215"/>
    <cellStyle name="Normal 48 17 2" xfId="26216"/>
    <cellStyle name="Normal 48 18" xfId="26217"/>
    <cellStyle name="Normal 48 18 2" xfId="26218"/>
    <cellStyle name="Normal 48 19" xfId="26219"/>
    <cellStyle name="Normal 48 19 2" xfId="26220"/>
    <cellStyle name="Normal 48 2" xfId="5169"/>
    <cellStyle name="Normal 48 2 2" xfId="26221"/>
    <cellStyle name="Normal 48 20" xfId="26222"/>
    <cellStyle name="Normal 48 20 2" xfId="26223"/>
    <cellStyle name="Normal 48 21" xfId="26224"/>
    <cellStyle name="Normal 48 21 2" xfId="26225"/>
    <cellStyle name="Normal 48 22" xfId="26226"/>
    <cellStyle name="Normal 48 22 2" xfId="26227"/>
    <cellStyle name="Normal 48 23" xfId="26228"/>
    <cellStyle name="Normal 48 24" xfId="26229"/>
    <cellStyle name="Normal 48 25" xfId="26230"/>
    <cellStyle name="Normal 48 26" xfId="26231"/>
    <cellStyle name="Normal 48 27" xfId="26232"/>
    <cellStyle name="Normal 48 28" xfId="26233"/>
    <cellStyle name="Normal 48 29" xfId="26234"/>
    <cellStyle name="Normal 48 3" xfId="5170"/>
    <cellStyle name="Normal 48 3 2" xfId="26235"/>
    <cellStyle name="Normal 48 30" xfId="26236"/>
    <cellStyle name="Normal 48 31" xfId="26237"/>
    <cellStyle name="Normal 48 32" xfId="26238"/>
    <cellStyle name="Normal 48 33" xfId="26239"/>
    <cellStyle name="Normal 48 34" xfId="26240"/>
    <cellStyle name="Normal 48 35" xfId="26241"/>
    <cellStyle name="Normal 48 36" xfId="26242"/>
    <cellStyle name="Normal 48 37" xfId="26243"/>
    <cellStyle name="Normal 48 38" xfId="26244"/>
    <cellStyle name="Normal 48 39" xfId="26245"/>
    <cellStyle name="Normal 48 4" xfId="5171"/>
    <cellStyle name="Normal 48 4 2" xfId="26246"/>
    <cellStyle name="Normal 48 40" xfId="26247"/>
    <cellStyle name="Normal 48 41" xfId="26248"/>
    <cellStyle name="Normal 48 42" xfId="26249"/>
    <cellStyle name="Normal 48 43" xfId="26250"/>
    <cellStyle name="Normal 48 44" xfId="26251"/>
    <cellStyle name="Normal 48 45" xfId="26252"/>
    <cellStyle name="Normal 48 46" xfId="26253"/>
    <cellStyle name="Normal 48 47" xfId="26254"/>
    <cellStyle name="Normal 48 48" xfId="26255"/>
    <cellStyle name="Normal 48 49" xfId="26256"/>
    <cellStyle name="Normal 48 5" xfId="5172"/>
    <cellStyle name="Normal 48 5 2" xfId="26257"/>
    <cellStyle name="Normal 48 50" xfId="26258"/>
    <cellStyle name="Normal 48 51" xfId="26259"/>
    <cellStyle name="Normal 48 52" xfId="26260"/>
    <cellStyle name="Normal 48 53" xfId="26261"/>
    <cellStyle name="Normal 48 54" xfId="26262"/>
    <cellStyle name="Normal 48 55" xfId="26263"/>
    <cellStyle name="Normal 48 56" xfId="26264"/>
    <cellStyle name="Normal 48 57" xfId="26265"/>
    <cellStyle name="Normal 48 58" xfId="26266"/>
    <cellStyle name="Normal 48 59" xfId="26267"/>
    <cellStyle name="Normal 48 6" xfId="5173"/>
    <cellStyle name="Normal 48 6 2" xfId="26268"/>
    <cellStyle name="Normal 48 60" xfId="26269"/>
    <cellStyle name="Normal 48 61" xfId="26270"/>
    <cellStyle name="Normal 48 62" xfId="26271"/>
    <cellStyle name="Normal 48 63" xfId="26272"/>
    <cellStyle name="Normal 48 64" xfId="26273"/>
    <cellStyle name="Normal 48 65" xfId="26274"/>
    <cellStyle name="Normal 48 66" xfId="26275"/>
    <cellStyle name="Normal 48 67" xfId="26276"/>
    <cellStyle name="Normal 48 68" xfId="26277"/>
    <cellStyle name="Normal 48 69" xfId="26278"/>
    <cellStyle name="Normal 48 7" xfId="5174"/>
    <cellStyle name="Normal 48 7 2" xfId="26279"/>
    <cellStyle name="Normal 48 70" xfId="26280"/>
    <cellStyle name="Normal 48 8" xfId="5175"/>
    <cellStyle name="Normal 48 8 2" xfId="26281"/>
    <cellStyle name="Normal 48 9" xfId="5176"/>
    <cellStyle name="Normal 48 9 2" xfId="26282"/>
    <cellStyle name="Normal 49" xfId="1196"/>
    <cellStyle name="Normal 49 10" xfId="5177"/>
    <cellStyle name="Normal 49 10 2" xfId="26283"/>
    <cellStyle name="Normal 49 11" xfId="5178"/>
    <cellStyle name="Normal 49 11 2" xfId="26284"/>
    <cellStyle name="Normal 49 12" xfId="5179"/>
    <cellStyle name="Normal 49 12 2" xfId="26285"/>
    <cellStyle name="Normal 49 13" xfId="5180"/>
    <cellStyle name="Normal 49 13 2" xfId="26286"/>
    <cellStyle name="Normal 49 14" xfId="26287"/>
    <cellStyle name="Normal 49 14 2" xfId="26288"/>
    <cellStyle name="Normal 49 15" xfId="26289"/>
    <cellStyle name="Normal 49 15 2" xfId="26290"/>
    <cellStyle name="Normal 49 16" xfId="26291"/>
    <cellStyle name="Normal 49 16 2" xfId="26292"/>
    <cellStyle name="Normal 49 17" xfId="26293"/>
    <cellStyle name="Normal 49 17 2" xfId="26294"/>
    <cellStyle name="Normal 49 18" xfId="26295"/>
    <cellStyle name="Normal 49 18 2" xfId="26296"/>
    <cellStyle name="Normal 49 19" xfId="26297"/>
    <cellStyle name="Normal 49 19 2" xfId="26298"/>
    <cellStyle name="Normal 49 2" xfId="5181"/>
    <cellStyle name="Normal 49 2 2" xfId="26299"/>
    <cellStyle name="Normal 49 20" xfId="26300"/>
    <cellStyle name="Normal 49 20 2" xfId="26301"/>
    <cellStyle name="Normal 49 21" xfId="26302"/>
    <cellStyle name="Normal 49 21 2" xfId="26303"/>
    <cellStyle name="Normal 49 22" xfId="26304"/>
    <cellStyle name="Normal 49 22 2" xfId="26305"/>
    <cellStyle name="Normal 49 23" xfId="26306"/>
    <cellStyle name="Normal 49 24" xfId="26307"/>
    <cellStyle name="Normal 49 25" xfId="26308"/>
    <cellStyle name="Normal 49 26" xfId="26309"/>
    <cellStyle name="Normal 49 27" xfId="26310"/>
    <cellStyle name="Normal 49 28" xfId="26311"/>
    <cellStyle name="Normal 49 29" xfId="26312"/>
    <cellStyle name="Normal 49 3" xfId="5182"/>
    <cellStyle name="Normal 49 3 2" xfId="26313"/>
    <cellStyle name="Normal 49 30" xfId="26314"/>
    <cellStyle name="Normal 49 31" xfId="26315"/>
    <cellStyle name="Normal 49 32" xfId="26316"/>
    <cellStyle name="Normal 49 33" xfId="26317"/>
    <cellStyle name="Normal 49 34" xfId="26318"/>
    <cellStyle name="Normal 49 35" xfId="26319"/>
    <cellStyle name="Normal 49 36" xfId="26320"/>
    <cellStyle name="Normal 49 37" xfId="26321"/>
    <cellStyle name="Normal 49 38" xfId="26322"/>
    <cellStyle name="Normal 49 39" xfId="26323"/>
    <cellStyle name="Normal 49 4" xfId="5183"/>
    <cellStyle name="Normal 49 4 2" xfId="26324"/>
    <cellStyle name="Normal 49 40" xfId="26325"/>
    <cellStyle name="Normal 49 41" xfId="26326"/>
    <cellStyle name="Normal 49 42" xfId="26327"/>
    <cellStyle name="Normal 49 43" xfId="26328"/>
    <cellStyle name="Normal 49 44" xfId="26329"/>
    <cellStyle name="Normal 49 45" xfId="26330"/>
    <cellStyle name="Normal 49 46" xfId="26331"/>
    <cellStyle name="Normal 49 47" xfId="26332"/>
    <cellStyle name="Normal 49 48" xfId="26333"/>
    <cellStyle name="Normal 49 49" xfId="26334"/>
    <cellStyle name="Normal 49 5" xfId="5184"/>
    <cellStyle name="Normal 49 5 2" xfId="26335"/>
    <cellStyle name="Normal 49 50" xfId="26336"/>
    <cellStyle name="Normal 49 51" xfId="26337"/>
    <cellStyle name="Normal 49 52" xfId="26338"/>
    <cellStyle name="Normal 49 53" xfId="26339"/>
    <cellStyle name="Normal 49 54" xfId="26340"/>
    <cellStyle name="Normal 49 55" xfId="26341"/>
    <cellStyle name="Normal 49 56" xfId="26342"/>
    <cellStyle name="Normal 49 57" xfId="26343"/>
    <cellStyle name="Normal 49 58" xfId="26344"/>
    <cellStyle name="Normal 49 59" xfId="26345"/>
    <cellStyle name="Normal 49 6" xfId="5185"/>
    <cellStyle name="Normal 49 6 2" xfId="26346"/>
    <cellStyle name="Normal 49 60" xfId="26347"/>
    <cellStyle name="Normal 49 61" xfId="26348"/>
    <cellStyle name="Normal 49 62" xfId="26349"/>
    <cellStyle name="Normal 49 63" xfId="26350"/>
    <cellStyle name="Normal 49 64" xfId="26351"/>
    <cellStyle name="Normal 49 65" xfId="26352"/>
    <cellStyle name="Normal 49 66" xfId="26353"/>
    <cellStyle name="Normal 49 67" xfId="26354"/>
    <cellStyle name="Normal 49 68" xfId="26355"/>
    <cellStyle name="Normal 49 69" xfId="26356"/>
    <cellStyle name="Normal 49 7" xfId="5186"/>
    <cellStyle name="Normal 49 7 2" xfId="26357"/>
    <cellStyle name="Normal 49 70" xfId="26358"/>
    <cellStyle name="Normal 49 8" xfId="5187"/>
    <cellStyle name="Normal 49 8 2" xfId="26359"/>
    <cellStyle name="Normal 49 9" xfId="5188"/>
    <cellStyle name="Normal 49 9 2" xfId="26360"/>
    <cellStyle name="Normal 5" xfId="69"/>
    <cellStyle name="Normal 5 10" xfId="70"/>
    <cellStyle name="Normal 5 11" xfId="17253"/>
    <cellStyle name="Normal 5 11 2" xfId="41908"/>
    <cellStyle name="Normal 5 12" xfId="26361"/>
    <cellStyle name="Normal 5 13" xfId="26362"/>
    <cellStyle name="Normal 5 14" xfId="26363"/>
    <cellStyle name="Normal 5 15" xfId="26364"/>
    <cellStyle name="Normal 5 16" xfId="26365"/>
    <cellStyle name="Normal 5 17" xfId="26366"/>
    <cellStyle name="Normal 5 18" xfId="26367"/>
    <cellStyle name="Normal 5 19" xfId="26368"/>
    <cellStyle name="Normal 5 2" xfId="71"/>
    <cellStyle name="Normal 5 2 10" xfId="26369"/>
    <cellStyle name="Normal 5 2 11" xfId="26370"/>
    <cellStyle name="Normal 5 2 12" xfId="26371"/>
    <cellStyle name="Normal 5 2 13" xfId="26372"/>
    <cellStyle name="Normal 5 2 14" xfId="26373"/>
    <cellStyle name="Normal 5 2 15" xfId="26374"/>
    <cellStyle name="Normal 5 2 16" xfId="26375"/>
    <cellStyle name="Normal 5 2 17" xfId="26376"/>
    <cellStyle name="Normal 5 2 18" xfId="26377"/>
    <cellStyle name="Normal 5 2 19" xfId="26378"/>
    <cellStyle name="Normal 5 2 2" xfId="26379"/>
    <cellStyle name="Normal 5 2 2 10" xfId="26380"/>
    <cellStyle name="Normal 5 2 2 11" xfId="26381"/>
    <cellStyle name="Normal 5 2 2 12" xfId="26382"/>
    <cellStyle name="Normal 5 2 2 13" xfId="26383"/>
    <cellStyle name="Normal 5 2 2 14" xfId="26384"/>
    <cellStyle name="Normal 5 2 2 15" xfId="26385"/>
    <cellStyle name="Normal 5 2 2 16" xfId="26386"/>
    <cellStyle name="Normal 5 2 2 17" xfId="26387"/>
    <cellStyle name="Normal 5 2 2 18" xfId="26388"/>
    <cellStyle name="Normal 5 2 2 19" xfId="26389"/>
    <cellStyle name="Normal 5 2 2 2" xfId="26390"/>
    <cellStyle name="Normal 5 2 2 2 10" xfId="26391"/>
    <cellStyle name="Normal 5 2 2 2 11" xfId="26392"/>
    <cellStyle name="Normal 5 2 2 2 12" xfId="26393"/>
    <cellStyle name="Normal 5 2 2 2 13" xfId="26394"/>
    <cellStyle name="Normal 5 2 2 2 14" xfId="26395"/>
    <cellStyle name="Normal 5 2 2 2 15" xfId="26396"/>
    <cellStyle name="Normal 5 2 2 2 16" xfId="26397"/>
    <cellStyle name="Normal 5 2 2 2 17" xfId="26398"/>
    <cellStyle name="Normal 5 2 2 2 18" xfId="26399"/>
    <cellStyle name="Normal 5 2 2 2 2" xfId="26400"/>
    <cellStyle name="Normal 5 2 2 2 3" xfId="26401"/>
    <cellStyle name="Normal 5 2 2 2 4" xfId="26402"/>
    <cellStyle name="Normal 5 2 2 2 5" xfId="26403"/>
    <cellStyle name="Normal 5 2 2 2 6" xfId="26404"/>
    <cellStyle name="Normal 5 2 2 2 7" xfId="26405"/>
    <cellStyle name="Normal 5 2 2 2 8" xfId="26406"/>
    <cellStyle name="Normal 5 2 2 2 9" xfId="26407"/>
    <cellStyle name="Normal 5 2 2 3" xfId="26408"/>
    <cellStyle name="Normal 5 2 2 4" xfId="26409"/>
    <cellStyle name="Normal 5 2 2 5" xfId="26410"/>
    <cellStyle name="Normal 5 2 2 6" xfId="26411"/>
    <cellStyle name="Normal 5 2 2 7" xfId="26412"/>
    <cellStyle name="Normal 5 2 2 8" xfId="26413"/>
    <cellStyle name="Normal 5 2 2 9" xfId="26414"/>
    <cellStyle name="Normal 5 2 2_ELEC SAP FCST UPLOAD" xfId="26415"/>
    <cellStyle name="Normal 5 2 20" xfId="26416"/>
    <cellStyle name="Normal 5 2 21" xfId="26417"/>
    <cellStyle name="Normal 5 2 22" xfId="26418"/>
    <cellStyle name="Normal 5 2 3" xfId="26419"/>
    <cellStyle name="Normal 5 2 4" xfId="26420"/>
    <cellStyle name="Normal 5 2 5" xfId="26421"/>
    <cellStyle name="Normal 5 2 6" xfId="26422"/>
    <cellStyle name="Normal 5 2 7" xfId="26423"/>
    <cellStyle name="Normal 5 2 8" xfId="26424"/>
    <cellStyle name="Normal 5 2 9" xfId="26425"/>
    <cellStyle name="Normal 5 2_ELEC SAP FCST UPLOAD" xfId="26426"/>
    <cellStyle name="Normal 5 20" xfId="26427"/>
    <cellStyle name="Normal 5 21" xfId="26428"/>
    <cellStyle name="Normal 5 22" xfId="26429"/>
    <cellStyle name="Normal 5 23" xfId="26430"/>
    <cellStyle name="Normal 5 24" xfId="26431"/>
    <cellStyle name="Normal 5 25" xfId="26432"/>
    <cellStyle name="Normal 5 26" xfId="26433"/>
    <cellStyle name="Normal 5 27" xfId="26434"/>
    <cellStyle name="Normal 5 28" xfId="26435"/>
    <cellStyle name="Normal 5 29" xfId="26436"/>
    <cellStyle name="Normal 5 3" xfId="72"/>
    <cellStyle name="Normal 5 30" xfId="26437"/>
    <cellStyle name="Normal 5 31" xfId="26438"/>
    <cellStyle name="Normal 5 32" xfId="26439"/>
    <cellStyle name="Normal 5 33" xfId="26440"/>
    <cellStyle name="Normal 5 34" xfId="26441"/>
    <cellStyle name="Normal 5 35" xfId="26442"/>
    <cellStyle name="Normal 5 36" xfId="26443"/>
    <cellStyle name="Normal 5 37" xfId="26444"/>
    <cellStyle name="Normal 5 38" xfId="26445"/>
    <cellStyle name="Normal 5 39" xfId="26446"/>
    <cellStyle name="Normal 5 4" xfId="73"/>
    <cellStyle name="Normal 5 40" xfId="26447"/>
    <cellStyle name="Normal 5 41" xfId="26448"/>
    <cellStyle name="Normal 5 42" xfId="26449"/>
    <cellStyle name="Normal 5 43" xfId="26450"/>
    <cellStyle name="Normal 5 44" xfId="26451"/>
    <cellStyle name="Normal 5 45" xfId="26452"/>
    <cellStyle name="Normal 5 46" xfId="26453"/>
    <cellStyle name="Normal 5 47" xfId="26454"/>
    <cellStyle name="Normal 5 48" xfId="26455"/>
    <cellStyle name="Normal 5 49" xfId="26456"/>
    <cellStyle name="Normal 5 5" xfId="74"/>
    <cellStyle name="Normal 5 50" xfId="26457"/>
    <cellStyle name="Normal 5 51" xfId="26458"/>
    <cellStyle name="Normal 5 52" xfId="26459"/>
    <cellStyle name="Normal 5 53" xfId="26460"/>
    <cellStyle name="Normal 5 54" xfId="26461"/>
    <cellStyle name="Normal 5 55" xfId="26462"/>
    <cellStyle name="Normal 5 56" xfId="26463"/>
    <cellStyle name="Normal 5 57" xfId="26464"/>
    <cellStyle name="Normal 5 58" xfId="26465"/>
    <cellStyle name="Normal 5 59" xfId="26466"/>
    <cellStyle name="Normal 5 6" xfId="75"/>
    <cellStyle name="Normal 5 6 10" xfId="26467"/>
    <cellStyle name="Normal 5 6 11" xfId="26468"/>
    <cellStyle name="Normal 5 6 12" xfId="26469"/>
    <cellStyle name="Normal 5 6 13" xfId="26470"/>
    <cellStyle name="Normal 5 6 14" xfId="26471"/>
    <cellStyle name="Normal 5 6 15" xfId="26472"/>
    <cellStyle name="Normal 5 6 16" xfId="26473"/>
    <cellStyle name="Normal 5 6 17" xfId="26474"/>
    <cellStyle name="Normal 5 6 2" xfId="26475"/>
    <cellStyle name="Normal 5 6 3" xfId="26476"/>
    <cellStyle name="Normal 5 6 4" xfId="26477"/>
    <cellStyle name="Normal 5 6 5" xfId="26478"/>
    <cellStyle name="Normal 5 6 6" xfId="26479"/>
    <cellStyle name="Normal 5 6 7" xfId="26480"/>
    <cellStyle name="Normal 5 6 8" xfId="26481"/>
    <cellStyle name="Normal 5 6 9" xfId="26482"/>
    <cellStyle name="Normal 5 60" xfId="26483"/>
    <cellStyle name="Normal 5 61" xfId="26484"/>
    <cellStyle name="Normal 5 62" xfId="26485"/>
    <cellStyle name="Normal 5 63" xfId="26486"/>
    <cellStyle name="Normal 5 64" xfId="26487"/>
    <cellStyle name="Normal 5 65" xfId="26488"/>
    <cellStyle name="Normal 5 66" xfId="26489"/>
    <cellStyle name="Normal 5 67" xfId="26490"/>
    <cellStyle name="Normal 5 68" xfId="26491"/>
    <cellStyle name="Normal 5 69" xfId="26492"/>
    <cellStyle name="Normal 5 7" xfId="76"/>
    <cellStyle name="Normal 5 70" xfId="26493"/>
    <cellStyle name="Normal 5 71" xfId="26494"/>
    <cellStyle name="Normal 5 72" xfId="26495"/>
    <cellStyle name="Normal 5 73" xfId="26496"/>
    <cellStyle name="Normal 5 74" xfId="26497"/>
    <cellStyle name="Normal 5 75" xfId="26498"/>
    <cellStyle name="Normal 5 76" xfId="26499"/>
    <cellStyle name="Normal 5 77" xfId="26500"/>
    <cellStyle name="Normal 5 78" xfId="26501"/>
    <cellStyle name="Normal 5 79" xfId="26502"/>
    <cellStyle name="Normal 5 8" xfId="77"/>
    <cellStyle name="Normal 5 80" xfId="26503"/>
    <cellStyle name="Normal 5 81" xfId="26504"/>
    <cellStyle name="Normal 5 82" xfId="26505"/>
    <cellStyle name="Normal 5 83" xfId="26506"/>
    <cellStyle name="Normal 5 9" xfId="78"/>
    <cellStyle name="Normal 5_Customer Operations Business Plan Input Reqs (3)" xfId="5189"/>
    <cellStyle name="Normal 50" xfId="1197"/>
    <cellStyle name="Normal 50 10" xfId="5190"/>
    <cellStyle name="Normal 50 10 2" xfId="26507"/>
    <cellStyle name="Normal 50 11" xfId="5191"/>
    <cellStyle name="Normal 50 11 2" xfId="26508"/>
    <cellStyle name="Normal 50 12" xfId="5192"/>
    <cellStyle name="Normal 50 12 2" xfId="26509"/>
    <cellStyle name="Normal 50 13" xfId="5193"/>
    <cellStyle name="Normal 50 13 2" xfId="26510"/>
    <cellStyle name="Normal 50 14" xfId="26511"/>
    <cellStyle name="Normal 50 14 2" xfId="26512"/>
    <cellStyle name="Normal 50 15" xfId="26513"/>
    <cellStyle name="Normal 50 15 2" xfId="26514"/>
    <cellStyle name="Normal 50 16" xfId="26515"/>
    <cellStyle name="Normal 50 16 2" xfId="26516"/>
    <cellStyle name="Normal 50 17" xfId="26517"/>
    <cellStyle name="Normal 50 17 2" xfId="26518"/>
    <cellStyle name="Normal 50 18" xfId="26519"/>
    <cellStyle name="Normal 50 18 2" xfId="26520"/>
    <cellStyle name="Normal 50 19" xfId="26521"/>
    <cellStyle name="Normal 50 19 2" xfId="26522"/>
    <cellStyle name="Normal 50 2" xfId="5194"/>
    <cellStyle name="Normal 50 2 2" xfId="26523"/>
    <cellStyle name="Normal 50 20" xfId="26524"/>
    <cellStyle name="Normal 50 20 2" xfId="26525"/>
    <cellStyle name="Normal 50 21" xfId="26526"/>
    <cellStyle name="Normal 50 21 2" xfId="26527"/>
    <cellStyle name="Normal 50 22" xfId="26528"/>
    <cellStyle name="Normal 50 22 2" xfId="26529"/>
    <cellStyle name="Normal 50 23" xfId="26530"/>
    <cellStyle name="Normal 50 24" xfId="26531"/>
    <cellStyle name="Normal 50 25" xfId="26532"/>
    <cellStyle name="Normal 50 26" xfId="26533"/>
    <cellStyle name="Normal 50 27" xfId="26534"/>
    <cellStyle name="Normal 50 28" xfId="26535"/>
    <cellStyle name="Normal 50 29" xfId="26536"/>
    <cellStyle name="Normal 50 3" xfId="5195"/>
    <cellStyle name="Normal 50 3 2" xfId="26537"/>
    <cellStyle name="Normal 50 30" xfId="26538"/>
    <cellStyle name="Normal 50 31" xfId="26539"/>
    <cellStyle name="Normal 50 32" xfId="26540"/>
    <cellStyle name="Normal 50 33" xfId="26541"/>
    <cellStyle name="Normal 50 34" xfId="26542"/>
    <cellStyle name="Normal 50 35" xfId="26543"/>
    <cellStyle name="Normal 50 36" xfId="26544"/>
    <cellStyle name="Normal 50 37" xfId="26545"/>
    <cellStyle name="Normal 50 38" xfId="26546"/>
    <cellStyle name="Normal 50 39" xfId="26547"/>
    <cellStyle name="Normal 50 4" xfId="5196"/>
    <cellStyle name="Normal 50 4 2" xfId="26548"/>
    <cellStyle name="Normal 50 40" xfId="26549"/>
    <cellStyle name="Normal 50 41" xfId="26550"/>
    <cellStyle name="Normal 50 42" xfId="26551"/>
    <cellStyle name="Normal 50 43" xfId="26552"/>
    <cellStyle name="Normal 50 44" xfId="26553"/>
    <cellStyle name="Normal 50 45" xfId="26554"/>
    <cellStyle name="Normal 50 46" xfId="26555"/>
    <cellStyle name="Normal 50 47" xfId="26556"/>
    <cellStyle name="Normal 50 48" xfId="26557"/>
    <cellStyle name="Normal 50 49" xfId="26558"/>
    <cellStyle name="Normal 50 5" xfId="5197"/>
    <cellStyle name="Normal 50 5 2" xfId="26559"/>
    <cellStyle name="Normal 50 50" xfId="26560"/>
    <cellStyle name="Normal 50 51" xfId="26561"/>
    <cellStyle name="Normal 50 52" xfId="26562"/>
    <cellStyle name="Normal 50 53" xfId="26563"/>
    <cellStyle name="Normal 50 54" xfId="26564"/>
    <cellStyle name="Normal 50 55" xfId="26565"/>
    <cellStyle name="Normal 50 56" xfId="26566"/>
    <cellStyle name="Normal 50 57" xfId="26567"/>
    <cellStyle name="Normal 50 58" xfId="26568"/>
    <cellStyle name="Normal 50 59" xfId="26569"/>
    <cellStyle name="Normal 50 6" xfId="5198"/>
    <cellStyle name="Normal 50 6 2" xfId="26570"/>
    <cellStyle name="Normal 50 60" xfId="26571"/>
    <cellStyle name="Normal 50 61" xfId="26572"/>
    <cellStyle name="Normal 50 62" xfId="26573"/>
    <cellStyle name="Normal 50 63" xfId="26574"/>
    <cellStyle name="Normal 50 64" xfId="26575"/>
    <cellStyle name="Normal 50 65" xfId="26576"/>
    <cellStyle name="Normal 50 66" xfId="26577"/>
    <cellStyle name="Normal 50 67" xfId="26578"/>
    <cellStyle name="Normal 50 68" xfId="26579"/>
    <cellStyle name="Normal 50 69" xfId="26580"/>
    <cellStyle name="Normal 50 7" xfId="5199"/>
    <cellStyle name="Normal 50 7 2" xfId="26581"/>
    <cellStyle name="Normal 50 70" xfId="26582"/>
    <cellStyle name="Normal 50 8" xfId="5200"/>
    <cellStyle name="Normal 50 8 2" xfId="26583"/>
    <cellStyle name="Normal 50 9" xfId="5201"/>
    <cellStyle name="Normal 50 9 2" xfId="26584"/>
    <cellStyle name="Normal 51" xfId="1198"/>
    <cellStyle name="Normal 51 10" xfId="26585"/>
    <cellStyle name="Normal 51 11" xfId="26586"/>
    <cellStyle name="Normal 51 12" xfId="26587"/>
    <cellStyle name="Normal 51 13" xfId="26588"/>
    <cellStyle name="Normal 51 14" xfId="26589"/>
    <cellStyle name="Normal 51 15" xfId="26590"/>
    <cellStyle name="Normal 51 16" xfId="26591"/>
    <cellStyle name="Normal 51 17" xfId="26592"/>
    <cellStyle name="Normal 51 2" xfId="26593"/>
    <cellStyle name="Normal 51 3" xfId="26594"/>
    <cellStyle name="Normal 51 4" xfId="26595"/>
    <cellStyle name="Normal 51 5" xfId="26596"/>
    <cellStyle name="Normal 51 6" xfId="26597"/>
    <cellStyle name="Normal 51 7" xfId="26598"/>
    <cellStyle name="Normal 51 8" xfId="26599"/>
    <cellStyle name="Normal 51 9" xfId="26600"/>
    <cellStyle name="Normal 52" xfId="1199"/>
    <cellStyle name="Normal 52 10" xfId="5202"/>
    <cellStyle name="Normal 52 10 2" xfId="26601"/>
    <cellStyle name="Normal 52 11" xfId="5203"/>
    <cellStyle name="Normal 52 11 2" xfId="26602"/>
    <cellStyle name="Normal 52 12" xfId="5204"/>
    <cellStyle name="Normal 52 12 2" xfId="26603"/>
    <cellStyle name="Normal 52 13" xfId="5205"/>
    <cellStyle name="Normal 52 13 2" xfId="26604"/>
    <cellStyle name="Normal 52 14" xfId="26605"/>
    <cellStyle name="Normal 52 14 2" xfId="26606"/>
    <cellStyle name="Normal 52 15" xfId="26607"/>
    <cellStyle name="Normal 52 15 2" xfId="26608"/>
    <cellStyle name="Normal 52 16" xfId="26609"/>
    <cellStyle name="Normal 52 16 2" xfId="26610"/>
    <cellStyle name="Normal 52 17" xfId="26611"/>
    <cellStyle name="Normal 52 17 2" xfId="26612"/>
    <cellStyle name="Normal 52 18" xfId="26613"/>
    <cellStyle name="Normal 52 18 2" xfId="26614"/>
    <cellStyle name="Normal 52 19" xfId="26615"/>
    <cellStyle name="Normal 52 19 2" xfId="26616"/>
    <cellStyle name="Normal 52 2" xfId="5206"/>
    <cellStyle name="Normal 52 2 2" xfId="26617"/>
    <cellStyle name="Normal 52 20" xfId="26618"/>
    <cellStyle name="Normal 52 20 2" xfId="26619"/>
    <cellStyle name="Normal 52 21" xfId="26620"/>
    <cellStyle name="Normal 52 21 2" xfId="26621"/>
    <cellStyle name="Normal 52 22" xfId="26622"/>
    <cellStyle name="Normal 52 22 2" xfId="26623"/>
    <cellStyle name="Normal 52 23" xfId="26624"/>
    <cellStyle name="Normal 52 24" xfId="26625"/>
    <cellStyle name="Normal 52 25" xfId="26626"/>
    <cellStyle name="Normal 52 26" xfId="26627"/>
    <cellStyle name="Normal 52 27" xfId="26628"/>
    <cellStyle name="Normal 52 28" xfId="26629"/>
    <cellStyle name="Normal 52 29" xfId="26630"/>
    <cellStyle name="Normal 52 3" xfId="5207"/>
    <cellStyle name="Normal 52 3 2" xfId="26631"/>
    <cellStyle name="Normal 52 30" xfId="26632"/>
    <cellStyle name="Normal 52 31" xfId="26633"/>
    <cellStyle name="Normal 52 32" xfId="26634"/>
    <cellStyle name="Normal 52 33" xfId="26635"/>
    <cellStyle name="Normal 52 34" xfId="26636"/>
    <cellStyle name="Normal 52 35" xfId="26637"/>
    <cellStyle name="Normal 52 36" xfId="26638"/>
    <cellStyle name="Normal 52 37" xfId="26639"/>
    <cellStyle name="Normal 52 38" xfId="26640"/>
    <cellStyle name="Normal 52 39" xfId="26641"/>
    <cellStyle name="Normal 52 4" xfId="5208"/>
    <cellStyle name="Normal 52 4 2" xfId="26642"/>
    <cellStyle name="Normal 52 40" xfId="26643"/>
    <cellStyle name="Normal 52 41" xfId="26644"/>
    <cellStyle name="Normal 52 42" xfId="26645"/>
    <cellStyle name="Normal 52 43" xfId="26646"/>
    <cellStyle name="Normal 52 44" xfId="26647"/>
    <cellStyle name="Normal 52 45" xfId="26648"/>
    <cellStyle name="Normal 52 46" xfId="26649"/>
    <cellStyle name="Normal 52 47" xfId="26650"/>
    <cellStyle name="Normal 52 48" xfId="26651"/>
    <cellStyle name="Normal 52 49" xfId="26652"/>
    <cellStyle name="Normal 52 5" xfId="5209"/>
    <cellStyle name="Normal 52 5 2" xfId="26653"/>
    <cellStyle name="Normal 52 50" xfId="26654"/>
    <cellStyle name="Normal 52 51" xfId="26655"/>
    <cellStyle name="Normal 52 52" xfId="26656"/>
    <cellStyle name="Normal 52 53" xfId="26657"/>
    <cellStyle name="Normal 52 54" xfId="26658"/>
    <cellStyle name="Normal 52 55" xfId="26659"/>
    <cellStyle name="Normal 52 56" xfId="26660"/>
    <cellStyle name="Normal 52 57" xfId="26661"/>
    <cellStyle name="Normal 52 58" xfId="26662"/>
    <cellStyle name="Normal 52 59" xfId="26663"/>
    <cellStyle name="Normal 52 6" xfId="5210"/>
    <cellStyle name="Normal 52 6 2" xfId="26664"/>
    <cellStyle name="Normal 52 60" xfId="26665"/>
    <cellStyle name="Normal 52 61" xfId="26666"/>
    <cellStyle name="Normal 52 62" xfId="26667"/>
    <cellStyle name="Normal 52 63" xfId="26668"/>
    <cellStyle name="Normal 52 64" xfId="26669"/>
    <cellStyle name="Normal 52 65" xfId="26670"/>
    <cellStyle name="Normal 52 66" xfId="26671"/>
    <cellStyle name="Normal 52 67" xfId="26672"/>
    <cellStyle name="Normal 52 68" xfId="26673"/>
    <cellStyle name="Normal 52 69" xfId="26674"/>
    <cellStyle name="Normal 52 7" xfId="5211"/>
    <cellStyle name="Normal 52 7 2" xfId="26675"/>
    <cellStyle name="Normal 52 70" xfId="26676"/>
    <cellStyle name="Normal 52 8" xfId="5212"/>
    <cellStyle name="Normal 52 8 2" xfId="26677"/>
    <cellStyle name="Normal 52 9" xfId="5213"/>
    <cellStyle name="Normal 52 9 2" xfId="26678"/>
    <cellStyle name="Normal 53" xfId="1200"/>
    <cellStyle name="Normal 53 10" xfId="5214"/>
    <cellStyle name="Normal 53 10 2" xfId="26679"/>
    <cellStyle name="Normal 53 11" xfId="5215"/>
    <cellStyle name="Normal 53 11 2" xfId="26680"/>
    <cellStyle name="Normal 53 12" xfId="5216"/>
    <cellStyle name="Normal 53 12 2" xfId="26681"/>
    <cellStyle name="Normal 53 13" xfId="5217"/>
    <cellStyle name="Normal 53 13 2" xfId="26682"/>
    <cellStyle name="Normal 53 14" xfId="26683"/>
    <cellStyle name="Normal 53 14 2" xfId="26684"/>
    <cellStyle name="Normal 53 15" xfId="26685"/>
    <cellStyle name="Normal 53 15 2" xfId="26686"/>
    <cellStyle name="Normal 53 16" xfId="26687"/>
    <cellStyle name="Normal 53 16 2" xfId="26688"/>
    <cellStyle name="Normal 53 17" xfId="26689"/>
    <cellStyle name="Normal 53 17 2" xfId="26690"/>
    <cellStyle name="Normal 53 18" xfId="26691"/>
    <cellStyle name="Normal 53 18 2" xfId="26692"/>
    <cellStyle name="Normal 53 19" xfId="26693"/>
    <cellStyle name="Normal 53 19 2" xfId="26694"/>
    <cellStyle name="Normal 53 2" xfId="5218"/>
    <cellStyle name="Normal 53 2 2" xfId="26695"/>
    <cellStyle name="Normal 53 20" xfId="26696"/>
    <cellStyle name="Normal 53 20 2" xfId="26697"/>
    <cellStyle name="Normal 53 21" xfId="26698"/>
    <cellStyle name="Normal 53 21 2" xfId="26699"/>
    <cellStyle name="Normal 53 22" xfId="26700"/>
    <cellStyle name="Normal 53 22 2" xfId="26701"/>
    <cellStyle name="Normal 53 23" xfId="26702"/>
    <cellStyle name="Normal 53 24" xfId="26703"/>
    <cellStyle name="Normal 53 25" xfId="26704"/>
    <cellStyle name="Normal 53 26" xfId="26705"/>
    <cellStyle name="Normal 53 27" xfId="26706"/>
    <cellStyle name="Normal 53 28" xfId="26707"/>
    <cellStyle name="Normal 53 29" xfId="26708"/>
    <cellStyle name="Normal 53 3" xfId="5219"/>
    <cellStyle name="Normal 53 3 2" xfId="26709"/>
    <cellStyle name="Normal 53 30" xfId="26710"/>
    <cellStyle name="Normal 53 31" xfId="26711"/>
    <cellStyle name="Normal 53 32" xfId="26712"/>
    <cellStyle name="Normal 53 33" xfId="26713"/>
    <cellStyle name="Normal 53 34" xfId="26714"/>
    <cellStyle name="Normal 53 35" xfId="26715"/>
    <cellStyle name="Normal 53 36" xfId="26716"/>
    <cellStyle name="Normal 53 37" xfId="26717"/>
    <cellStyle name="Normal 53 38" xfId="26718"/>
    <cellStyle name="Normal 53 39" xfId="26719"/>
    <cellStyle name="Normal 53 4" xfId="5220"/>
    <cellStyle name="Normal 53 4 2" xfId="26720"/>
    <cellStyle name="Normal 53 40" xfId="26721"/>
    <cellStyle name="Normal 53 41" xfId="26722"/>
    <cellStyle name="Normal 53 42" xfId="26723"/>
    <cellStyle name="Normal 53 43" xfId="26724"/>
    <cellStyle name="Normal 53 44" xfId="26725"/>
    <cellStyle name="Normal 53 45" xfId="26726"/>
    <cellStyle name="Normal 53 46" xfId="26727"/>
    <cellStyle name="Normal 53 47" xfId="26728"/>
    <cellStyle name="Normal 53 48" xfId="26729"/>
    <cellStyle name="Normal 53 49" xfId="26730"/>
    <cellStyle name="Normal 53 5" xfId="5221"/>
    <cellStyle name="Normal 53 5 2" xfId="26731"/>
    <cellStyle name="Normal 53 50" xfId="26732"/>
    <cellStyle name="Normal 53 51" xfId="26733"/>
    <cellStyle name="Normal 53 52" xfId="26734"/>
    <cellStyle name="Normal 53 53" xfId="26735"/>
    <cellStyle name="Normal 53 54" xfId="26736"/>
    <cellStyle name="Normal 53 55" xfId="26737"/>
    <cellStyle name="Normal 53 56" xfId="26738"/>
    <cellStyle name="Normal 53 57" xfId="26739"/>
    <cellStyle name="Normal 53 58" xfId="26740"/>
    <cellStyle name="Normal 53 59" xfId="26741"/>
    <cellStyle name="Normal 53 6" xfId="5222"/>
    <cellStyle name="Normal 53 6 2" xfId="26742"/>
    <cellStyle name="Normal 53 60" xfId="26743"/>
    <cellStyle name="Normal 53 61" xfId="26744"/>
    <cellStyle name="Normal 53 62" xfId="26745"/>
    <cellStyle name="Normal 53 63" xfId="26746"/>
    <cellStyle name="Normal 53 64" xfId="26747"/>
    <cellStyle name="Normal 53 65" xfId="26748"/>
    <cellStyle name="Normal 53 66" xfId="26749"/>
    <cellStyle name="Normal 53 67" xfId="26750"/>
    <cellStyle name="Normal 53 68" xfId="26751"/>
    <cellStyle name="Normal 53 69" xfId="26752"/>
    <cellStyle name="Normal 53 7" xfId="5223"/>
    <cellStyle name="Normal 53 7 2" xfId="26753"/>
    <cellStyle name="Normal 53 70" xfId="26754"/>
    <cellStyle name="Normal 53 8" xfId="5224"/>
    <cellStyle name="Normal 53 8 2" xfId="26755"/>
    <cellStyle name="Normal 53 9" xfId="5225"/>
    <cellStyle name="Normal 53 9 2" xfId="26756"/>
    <cellStyle name="Normal 54" xfId="1201"/>
    <cellStyle name="Normal 54 10" xfId="5226"/>
    <cellStyle name="Normal 54 11" xfId="5227"/>
    <cellStyle name="Normal 54 12" xfId="5228"/>
    <cellStyle name="Normal 54 13" xfId="5229"/>
    <cellStyle name="Normal 54 14" xfId="5230"/>
    <cellStyle name="Normal 54 15" xfId="26757"/>
    <cellStyle name="Normal 54 16" xfId="26758"/>
    <cellStyle name="Normal 54 17" xfId="26759"/>
    <cellStyle name="Normal 54 18" xfId="26760"/>
    <cellStyle name="Normal 54 19" xfId="26761"/>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2"/>
    <cellStyle name="Normal 54 21" xfId="26763"/>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4"/>
    <cellStyle name="Normal 56 11" xfId="26765"/>
    <cellStyle name="Normal 56 12" xfId="26766"/>
    <cellStyle name="Normal 56 13" xfId="26767"/>
    <cellStyle name="Normal 56 14" xfId="26768"/>
    <cellStyle name="Normal 56 15" xfId="26769"/>
    <cellStyle name="Normal 56 16" xfId="26770"/>
    <cellStyle name="Normal 56 17" xfId="26771"/>
    <cellStyle name="Normal 56 2" xfId="17254"/>
    <cellStyle name="Normal 56 3" xfId="26772"/>
    <cellStyle name="Normal 56 4" xfId="26773"/>
    <cellStyle name="Normal 56 5" xfId="26774"/>
    <cellStyle name="Normal 56 6" xfId="26775"/>
    <cellStyle name="Normal 56 7" xfId="26776"/>
    <cellStyle name="Normal 56 8" xfId="26777"/>
    <cellStyle name="Normal 56 9" xfId="26778"/>
    <cellStyle name="Normal 57" xfId="1206"/>
    <cellStyle name="Normal 57 2" xfId="5274"/>
    <cellStyle name="Normal 58" xfId="1207"/>
    <cellStyle name="Normal 58 2" xfId="1208"/>
    <cellStyle name="Normal 58 3" xfId="2291"/>
    <cellStyle name="Normal 58 3 2" xfId="17212"/>
    <cellStyle name="Normal 58 3 2 2" xfId="41874"/>
    <cellStyle name="Normal 58 3 2 2 2" xfId="41959"/>
    <cellStyle name="Normal 58 3 2 2 3" xfId="41966"/>
    <cellStyle name="Normal 58 3 2 3" xfId="41916"/>
    <cellStyle name="Normal 58 3 2 3 2" xfId="41960"/>
    <cellStyle name="Normal 58 3 2 3 3" xfId="41975"/>
    <cellStyle name="Normal 58 4" xfId="15697"/>
    <cellStyle name="Normal 58 4 2" xfId="17226"/>
    <cellStyle name="Normal 58 4 3" xfId="41881"/>
    <cellStyle name="Normal 58 4 3 2" xfId="41961"/>
    <cellStyle name="Normal 58 4 3 3" xfId="41977"/>
    <cellStyle name="Normal 58 5" xfId="17223"/>
    <cellStyle name="Normal 58 5 2" xfId="41883"/>
    <cellStyle name="Normal 58 5 2 2" xfId="41878"/>
    <cellStyle name="Normal 58 5 2 2 2" xfId="41920"/>
    <cellStyle name="Normal 58 5 2 2 2 2" xfId="41962"/>
    <cellStyle name="Normal 58 5 2 2 2 3" xfId="41973"/>
    <cellStyle name="Normal 58 5 3" xfId="42005"/>
    <cellStyle name="Normal 58 5 3 2" xfId="42012"/>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79"/>
    <cellStyle name="Normal 6 16" xfId="26780"/>
    <cellStyle name="Normal 6 17" xfId="26781"/>
    <cellStyle name="Normal 6 18" xfId="26782"/>
    <cellStyle name="Normal 6 19" xfId="26783"/>
    <cellStyle name="Normal 6 2" xfId="5280"/>
    <cellStyle name="Normal 6 2 10" xfId="26784"/>
    <cellStyle name="Normal 6 2 11" xfId="26785"/>
    <cellStyle name="Normal 6 2 12" xfId="26786"/>
    <cellStyle name="Normal 6 2 13" xfId="26787"/>
    <cellStyle name="Normal 6 2 14" xfId="26788"/>
    <cellStyle name="Normal 6 2 15" xfId="26789"/>
    <cellStyle name="Normal 6 2 16" xfId="26790"/>
    <cellStyle name="Normal 6 2 17" xfId="26791"/>
    <cellStyle name="Normal 6 2 2" xfId="26792"/>
    <cellStyle name="Normal 6 2 3" xfId="26793"/>
    <cellStyle name="Normal 6 2 4" xfId="26794"/>
    <cellStyle name="Normal 6 2 5" xfId="26795"/>
    <cellStyle name="Normal 6 2 6" xfId="26796"/>
    <cellStyle name="Normal 6 2 7" xfId="26797"/>
    <cellStyle name="Normal 6 2 8" xfId="26798"/>
    <cellStyle name="Normal 6 2 9" xfId="26799"/>
    <cellStyle name="Normal 6 20" xfId="26800"/>
    <cellStyle name="Normal 6 21" xfId="26801"/>
    <cellStyle name="Normal 6 22" xfId="26802"/>
    <cellStyle name="Normal 6 23" xfId="26803"/>
    <cellStyle name="Normal 6 24" xfId="26804"/>
    <cellStyle name="Normal 6 25" xfId="26805"/>
    <cellStyle name="Normal 6 26" xfId="26806"/>
    <cellStyle name="Normal 6 27" xfId="26807"/>
    <cellStyle name="Normal 6 28" xfId="26808"/>
    <cellStyle name="Normal 6 29" xfId="26809"/>
    <cellStyle name="Normal 6 3" xfId="5281"/>
    <cellStyle name="Normal 6 3 10" xfId="26810"/>
    <cellStyle name="Normal 6 3 11" xfId="26811"/>
    <cellStyle name="Normal 6 3 12" xfId="26812"/>
    <cellStyle name="Normal 6 3 13" xfId="26813"/>
    <cellStyle name="Normal 6 3 14" xfId="26814"/>
    <cellStyle name="Normal 6 3 15" xfId="26815"/>
    <cellStyle name="Normal 6 3 16" xfId="26816"/>
    <cellStyle name="Normal 6 3 17" xfId="26817"/>
    <cellStyle name="Normal 6 3 2" xfId="26818"/>
    <cellStyle name="Normal 6 3 3" xfId="26819"/>
    <cellStyle name="Normal 6 3 4" xfId="26820"/>
    <cellStyle name="Normal 6 3 5" xfId="26821"/>
    <cellStyle name="Normal 6 3 6" xfId="26822"/>
    <cellStyle name="Normal 6 3 7" xfId="26823"/>
    <cellStyle name="Normal 6 3 8" xfId="26824"/>
    <cellStyle name="Normal 6 3 9" xfId="26825"/>
    <cellStyle name="Normal 6 30" xfId="26826"/>
    <cellStyle name="Normal 6 31" xfId="26827"/>
    <cellStyle name="Normal 6 32" xfId="26828"/>
    <cellStyle name="Normal 6 33" xfId="26829"/>
    <cellStyle name="Normal 6 34" xfId="26830"/>
    <cellStyle name="Normal 6 35" xfId="26831"/>
    <cellStyle name="Normal 6 36" xfId="26832"/>
    <cellStyle name="Normal 6 37" xfId="26833"/>
    <cellStyle name="Normal 6 38" xfId="26834"/>
    <cellStyle name="Normal 6 39" xfId="26835"/>
    <cellStyle name="Normal 6 4" xfId="5282"/>
    <cellStyle name="Normal 6 40" xfId="26836"/>
    <cellStyle name="Normal 6 41" xfId="26837"/>
    <cellStyle name="Normal 6 42" xfId="26838"/>
    <cellStyle name="Normal 6 43" xfId="26839"/>
    <cellStyle name="Normal 6 44" xfId="26840"/>
    <cellStyle name="Normal 6 45" xfId="26841"/>
    <cellStyle name="Normal 6 46" xfId="26842"/>
    <cellStyle name="Normal 6 47" xfId="26843"/>
    <cellStyle name="Normal 6 48" xfId="26844"/>
    <cellStyle name="Normal 6 49" xfId="26845"/>
    <cellStyle name="Normal 6 5" xfId="5283"/>
    <cellStyle name="Normal 6 50" xfId="26846"/>
    <cellStyle name="Normal 6 51" xfId="26847"/>
    <cellStyle name="Normal 6 52" xfId="26848"/>
    <cellStyle name="Normal 6 53" xfId="26849"/>
    <cellStyle name="Normal 6 54" xfId="26850"/>
    <cellStyle name="Normal 6 55" xfId="26851"/>
    <cellStyle name="Normal 6 56" xfId="26852"/>
    <cellStyle name="Normal 6 57" xfId="26853"/>
    <cellStyle name="Normal 6 58" xfId="26854"/>
    <cellStyle name="Normal 6 59" xfId="26855"/>
    <cellStyle name="Normal 6 6" xfId="5284"/>
    <cellStyle name="Normal 6 60" xfId="26856"/>
    <cellStyle name="Normal 6 61" xfId="26857"/>
    <cellStyle name="Normal 6 62" xfId="26858"/>
    <cellStyle name="Normal 6 63" xfId="26859"/>
    <cellStyle name="Normal 6 64" xfId="26860"/>
    <cellStyle name="Normal 6 65" xfId="26861"/>
    <cellStyle name="Normal 6 66" xfId="26862"/>
    <cellStyle name="Normal 6 67" xfId="26863"/>
    <cellStyle name="Normal 6 68" xfId="26864"/>
    <cellStyle name="Normal 6 69" xfId="26865"/>
    <cellStyle name="Normal 6 7" xfId="5285"/>
    <cellStyle name="Normal 6 70" xfId="26866"/>
    <cellStyle name="Normal 6 71" xfId="26867"/>
    <cellStyle name="Normal 6 72" xfId="26868"/>
    <cellStyle name="Normal 6 73" xfId="26869"/>
    <cellStyle name="Normal 6 74" xfId="26870"/>
    <cellStyle name="Normal 6 75" xfId="26871"/>
    <cellStyle name="Normal 6 76" xfId="26872"/>
    <cellStyle name="Normal 6 77" xfId="26873"/>
    <cellStyle name="Normal 6 78" xfId="26874"/>
    <cellStyle name="Normal 6 79" xfId="26875"/>
    <cellStyle name="Normal 6 8" xfId="5286"/>
    <cellStyle name="Normal 6 80" xfId="26876"/>
    <cellStyle name="Normal 6 81" xfId="26877"/>
    <cellStyle name="Normal 6 82" xfId="26878"/>
    <cellStyle name="Normal 6 83" xfId="26879"/>
    <cellStyle name="Normal 6 9" xfId="5287"/>
    <cellStyle name="Normal 60" xfId="321"/>
    <cellStyle name="Normal 61" xfId="5288"/>
    <cellStyle name="Normal 61 2" xfId="15538"/>
    <cellStyle name="Normal 61 2 2" xfId="15740"/>
    <cellStyle name="Normal 61 2 3" xfId="17208"/>
    <cellStyle name="Normal 61 2 4" xfId="41870"/>
    <cellStyle name="Normal 61 2 5" xfId="41956"/>
    <cellStyle name="Normal 61 2 6" xfId="41980"/>
    <cellStyle name="Normal 61 2 7" xfId="41982"/>
    <cellStyle name="Normal 61 2 8" xfId="42007"/>
    <cellStyle name="Normal 62" xfId="15702"/>
    <cellStyle name="Normal 63" xfId="15771"/>
    <cellStyle name="Normal 63 2" xfId="15772"/>
    <cellStyle name="Normal 63 2 2" xfId="15773"/>
    <cellStyle name="Normal 63 2 3" xfId="17220"/>
    <cellStyle name="Normal 63 2 3 2" xfId="42004"/>
    <cellStyle name="Normal 63 2 3 2 2" xfId="42010"/>
    <cellStyle name="Normal 63 2 4" xfId="41884"/>
    <cellStyle name="Normal 63 2 4 2" xfId="41877"/>
    <cellStyle name="Normal 63 2 4 2 2" xfId="41918"/>
    <cellStyle name="Normal 63 2 4 2 2 2" xfId="41963"/>
    <cellStyle name="Normal 63 2 4 2 2 3" xfId="41970"/>
    <cellStyle name="Normal 63 3" xfId="17256"/>
    <cellStyle name="Normal 63 3 2" xfId="41913"/>
    <cellStyle name="Normal 63 3 3" xfId="41929"/>
    <cellStyle name="Normal 63 3 3 2" xfId="42014"/>
    <cellStyle name="Normal 63 4" xfId="41893"/>
    <cellStyle name="Normal 63 5" xfId="41899"/>
    <cellStyle name="Normal 64" xfId="15791"/>
    <cellStyle name="Normal 64 2" xfId="17219"/>
    <cellStyle name="Normal 64 3" xfId="41885"/>
    <cellStyle name="Normal 64 3 2" xfId="41876"/>
    <cellStyle name="Normal 64 3 2 2" xfId="41917"/>
    <cellStyle name="Normal 64 3 2 2 2" xfId="41964"/>
    <cellStyle name="Normal 64 3 2 2 3" xfId="41969"/>
    <cellStyle name="Normal 64 3 2 2 3 2" xfId="42008"/>
    <cellStyle name="Normal 64 4" xfId="41901"/>
    <cellStyle name="Normal 65" xfId="17210"/>
    <cellStyle name="Normal 66" xfId="17211"/>
    <cellStyle name="Normal 66 2" xfId="17264"/>
    <cellStyle name="Normal 66 2 2" xfId="41888"/>
    <cellStyle name="Normal 66 2 3" xfId="41923"/>
    <cellStyle name="Normal 66 2 4" xfId="41952"/>
    <cellStyle name="Normal 66 3" xfId="41983"/>
    <cellStyle name="Normal 67" xfId="17238"/>
    <cellStyle name="Normal 67 2" xfId="41890"/>
    <cellStyle name="Normal 67 3" xfId="41925"/>
    <cellStyle name="Normal 67 4" xfId="41954"/>
    <cellStyle name="Normal 68" xfId="41887"/>
    <cellStyle name="Normal 68 2" xfId="41919"/>
    <cellStyle name="Normal 68 2 2" xfId="41965"/>
    <cellStyle name="Normal 68 2 3" xfId="41972"/>
    <cellStyle name="Normal 69" xfId="41906"/>
    <cellStyle name="Normal 7" xfId="2"/>
    <cellStyle name="Normal 7 10" xfId="26880"/>
    <cellStyle name="Normal 7 11" xfId="26881"/>
    <cellStyle name="Normal 7 12" xfId="26882"/>
    <cellStyle name="Normal 7 13" xfId="26883"/>
    <cellStyle name="Normal 7 14" xfId="26884"/>
    <cellStyle name="Normal 7 15" xfId="26885"/>
    <cellStyle name="Normal 7 16" xfId="26886"/>
    <cellStyle name="Normal 7 17" xfId="26887"/>
    <cellStyle name="Normal 7 18" xfId="26888"/>
    <cellStyle name="Normal 7 19" xfId="26889"/>
    <cellStyle name="Normal 7 2" xfId="5"/>
    <cellStyle name="Normal 7 2 10" xfId="26890"/>
    <cellStyle name="Normal 7 2 11" xfId="26891"/>
    <cellStyle name="Normal 7 2 12" xfId="26892"/>
    <cellStyle name="Normal 7 2 13" xfId="26893"/>
    <cellStyle name="Normal 7 2 14" xfId="26894"/>
    <cellStyle name="Normal 7 2 15" xfId="26895"/>
    <cellStyle name="Normal 7 2 16" xfId="26896"/>
    <cellStyle name="Normal 7 2 17" xfId="26897"/>
    <cellStyle name="Normal 7 2 18" xfId="26898"/>
    <cellStyle name="Normal 7 2 19" xfId="26899"/>
    <cellStyle name="Normal 7 2 2" xfId="21"/>
    <cellStyle name="Normal 7 2 20" xfId="26900"/>
    <cellStyle name="Normal 7 2 21" xfId="26901"/>
    <cellStyle name="Normal 7 2 22" xfId="26902"/>
    <cellStyle name="Normal 7 2 23" xfId="26903"/>
    <cellStyle name="Normal 7 2 24" xfId="26904"/>
    <cellStyle name="Normal 7 2 25" xfId="26905"/>
    <cellStyle name="Normal 7 2 26" xfId="26906"/>
    <cellStyle name="Normal 7 2 27" xfId="26907"/>
    <cellStyle name="Normal 7 2 28" xfId="26908"/>
    <cellStyle name="Normal 7 2 29" xfId="26909"/>
    <cellStyle name="Normal 7 2 3" xfId="26910"/>
    <cellStyle name="Normal 7 2 30" xfId="26911"/>
    <cellStyle name="Normal 7 2 31" xfId="26912"/>
    <cellStyle name="Normal 7 2 32" xfId="26913"/>
    <cellStyle name="Normal 7 2 33" xfId="26914"/>
    <cellStyle name="Normal 7 2 34" xfId="26915"/>
    <cellStyle name="Normal 7 2 35" xfId="26916"/>
    <cellStyle name="Normal 7 2 36" xfId="26917"/>
    <cellStyle name="Normal 7 2 37" xfId="26918"/>
    <cellStyle name="Normal 7 2 38" xfId="26919"/>
    <cellStyle name="Normal 7 2 39" xfId="26920"/>
    <cellStyle name="Normal 7 2 4" xfId="26921"/>
    <cellStyle name="Normal 7 2 40" xfId="26922"/>
    <cellStyle name="Normal 7 2 41" xfId="26923"/>
    <cellStyle name="Normal 7 2 42" xfId="26924"/>
    <cellStyle name="Normal 7 2 43" xfId="26925"/>
    <cellStyle name="Normal 7 2 44" xfId="26926"/>
    <cellStyle name="Normal 7 2 45" xfId="26927"/>
    <cellStyle name="Normal 7 2 46" xfId="26928"/>
    <cellStyle name="Normal 7 2 47" xfId="26929"/>
    <cellStyle name="Normal 7 2 48" xfId="26930"/>
    <cellStyle name="Normal 7 2 49" xfId="26931"/>
    <cellStyle name="Normal 7 2 5" xfId="26932"/>
    <cellStyle name="Normal 7 2 50" xfId="26933"/>
    <cellStyle name="Normal 7 2 51" xfId="26934"/>
    <cellStyle name="Normal 7 2 52" xfId="26935"/>
    <cellStyle name="Normal 7 2 53" xfId="26936"/>
    <cellStyle name="Normal 7 2 54" xfId="26937"/>
    <cellStyle name="Normal 7 2 55" xfId="26938"/>
    <cellStyle name="Normal 7 2 56" xfId="26939"/>
    <cellStyle name="Normal 7 2 57" xfId="26940"/>
    <cellStyle name="Normal 7 2 58" xfId="26941"/>
    <cellStyle name="Normal 7 2 59" xfId="26942"/>
    <cellStyle name="Normal 7 2 6" xfId="26943"/>
    <cellStyle name="Normal 7 2 60" xfId="26944"/>
    <cellStyle name="Normal 7 2 61" xfId="26945"/>
    <cellStyle name="Normal 7 2 62" xfId="26946"/>
    <cellStyle name="Normal 7 2 63" xfId="26947"/>
    <cellStyle name="Normal 7 2 64" xfId="26948"/>
    <cellStyle name="Normal 7 2 65" xfId="26949"/>
    <cellStyle name="Normal 7 2 66" xfId="26950"/>
    <cellStyle name="Normal 7 2 67" xfId="26951"/>
    <cellStyle name="Normal 7 2 68" xfId="26952"/>
    <cellStyle name="Normal 7 2 69" xfId="26953"/>
    <cellStyle name="Normal 7 2 7" xfId="26954"/>
    <cellStyle name="Normal 7 2 70" xfId="26955"/>
    <cellStyle name="Normal 7 2 71" xfId="26956"/>
    <cellStyle name="Normal 7 2 72" xfId="26957"/>
    <cellStyle name="Normal 7 2 73" xfId="26958"/>
    <cellStyle name="Normal 7 2 74" xfId="26959"/>
    <cellStyle name="Normal 7 2 75" xfId="26960"/>
    <cellStyle name="Normal 7 2 76" xfId="26961"/>
    <cellStyle name="Normal 7 2 77" xfId="26962"/>
    <cellStyle name="Normal 7 2 78" xfId="26963"/>
    <cellStyle name="Normal 7 2 8" xfId="26964"/>
    <cellStyle name="Normal 7 2 9" xfId="26965"/>
    <cellStyle name="Normal 7 20" xfId="26966"/>
    <cellStyle name="Normal 7 21" xfId="26967"/>
    <cellStyle name="Normal 7 22" xfId="26968"/>
    <cellStyle name="Normal 7 23" xfId="26969"/>
    <cellStyle name="Normal 7 24" xfId="26970"/>
    <cellStyle name="Normal 7 25" xfId="26971"/>
    <cellStyle name="Normal 7 26" xfId="26972"/>
    <cellStyle name="Normal 7 27" xfId="26973"/>
    <cellStyle name="Normal 7 28" xfId="26974"/>
    <cellStyle name="Normal 7 29" xfId="26975"/>
    <cellStyle name="Normal 7 3" xfId="307"/>
    <cellStyle name="Normal 7 3 10" xfId="26976"/>
    <cellStyle name="Normal 7 3 11" xfId="26977"/>
    <cellStyle name="Normal 7 3 12" xfId="26978"/>
    <cellStyle name="Normal 7 3 13" xfId="26979"/>
    <cellStyle name="Normal 7 3 14" xfId="26980"/>
    <cellStyle name="Normal 7 3 15" xfId="26981"/>
    <cellStyle name="Normal 7 3 16" xfId="26982"/>
    <cellStyle name="Normal 7 3 17" xfId="26983"/>
    <cellStyle name="Normal 7 3 2" xfId="15737"/>
    <cellStyle name="Normal 7 3 3" xfId="26984"/>
    <cellStyle name="Normal 7 3 4" xfId="26985"/>
    <cellStyle name="Normal 7 3 5" xfId="26986"/>
    <cellStyle name="Normal 7 3 6" xfId="26987"/>
    <cellStyle name="Normal 7 3 7" xfId="26988"/>
    <cellStyle name="Normal 7 3 8" xfId="26989"/>
    <cellStyle name="Normal 7 3 9" xfId="26990"/>
    <cellStyle name="Normal 7 30" xfId="26991"/>
    <cellStyle name="Normal 7 31" xfId="26992"/>
    <cellStyle name="Normal 7 32" xfId="26993"/>
    <cellStyle name="Normal 7 33" xfId="26994"/>
    <cellStyle name="Normal 7 34" xfId="26995"/>
    <cellStyle name="Normal 7 35" xfId="26996"/>
    <cellStyle name="Normal 7 36" xfId="26997"/>
    <cellStyle name="Normal 7 37" xfId="26998"/>
    <cellStyle name="Normal 7 38" xfId="26999"/>
    <cellStyle name="Normal 7 39" xfId="27000"/>
    <cellStyle name="Normal 7 4" xfId="5289"/>
    <cellStyle name="Normal 7 4 10" xfId="27001"/>
    <cellStyle name="Normal 7 4 11" xfId="27002"/>
    <cellStyle name="Normal 7 4 12" xfId="27003"/>
    <cellStyle name="Normal 7 4 13" xfId="27004"/>
    <cellStyle name="Normal 7 4 14" xfId="27005"/>
    <cellStyle name="Normal 7 4 15" xfId="27006"/>
    <cellStyle name="Normal 7 4 16" xfId="27007"/>
    <cellStyle name="Normal 7 4 17" xfId="27008"/>
    <cellStyle name="Normal 7 4 2" xfId="15542"/>
    <cellStyle name="Normal 7 4 3" xfId="27009"/>
    <cellStyle name="Normal 7 4 4" xfId="27010"/>
    <cellStyle name="Normal 7 4 5" xfId="27011"/>
    <cellStyle name="Normal 7 4 6" xfId="27012"/>
    <cellStyle name="Normal 7 4 7" xfId="27013"/>
    <cellStyle name="Normal 7 4 8" xfId="27014"/>
    <cellStyle name="Normal 7 4 9" xfId="27015"/>
    <cellStyle name="Normal 7 40" xfId="27016"/>
    <cellStyle name="Normal 7 41" xfId="27017"/>
    <cellStyle name="Normal 7 42" xfId="27018"/>
    <cellStyle name="Normal 7 43" xfId="27019"/>
    <cellStyle name="Normal 7 44" xfId="27020"/>
    <cellStyle name="Normal 7 45" xfId="27021"/>
    <cellStyle name="Normal 7 46" xfId="27022"/>
    <cellStyle name="Normal 7 47" xfId="27023"/>
    <cellStyle name="Normal 7 48" xfId="27024"/>
    <cellStyle name="Normal 7 49" xfId="27025"/>
    <cellStyle name="Normal 7 5" xfId="15705"/>
    <cellStyle name="Normal 7 5 2" xfId="17227"/>
    <cellStyle name="Normal 7 50" xfId="27026"/>
    <cellStyle name="Normal 7 51" xfId="27027"/>
    <cellStyle name="Normal 7 52" xfId="27028"/>
    <cellStyle name="Normal 7 53" xfId="27029"/>
    <cellStyle name="Normal 7 54" xfId="27030"/>
    <cellStyle name="Normal 7 55" xfId="27031"/>
    <cellStyle name="Normal 7 56" xfId="27032"/>
    <cellStyle name="Normal 7 57" xfId="27033"/>
    <cellStyle name="Normal 7 58" xfId="27034"/>
    <cellStyle name="Normal 7 59" xfId="27035"/>
    <cellStyle name="Normal 7 6" xfId="27036"/>
    <cellStyle name="Normal 7 60" xfId="27037"/>
    <cellStyle name="Normal 7 61" xfId="27038"/>
    <cellStyle name="Normal 7 62" xfId="27039"/>
    <cellStyle name="Normal 7 63" xfId="27040"/>
    <cellStyle name="Normal 7 64" xfId="27041"/>
    <cellStyle name="Normal 7 65" xfId="27042"/>
    <cellStyle name="Normal 7 66" xfId="27043"/>
    <cellStyle name="Normal 7 67" xfId="27044"/>
    <cellStyle name="Normal 7 68" xfId="27045"/>
    <cellStyle name="Normal 7 69" xfId="27046"/>
    <cellStyle name="Normal 7 7" xfId="27047"/>
    <cellStyle name="Normal 7 70" xfId="27048"/>
    <cellStyle name="Normal 7 71" xfId="27049"/>
    <cellStyle name="Normal 7 72" xfId="27050"/>
    <cellStyle name="Normal 7 73" xfId="27051"/>
    <cellStyle name="Normal 7 74" xfId="27052"/>
    <cellStyle name="Normal 7 75" xfId="27053"/>
    <cellStyle name="Normal 7 76" xfId="27054"/>
    <cellStyle name="Normal 7 77" xfId="27055"/>
    <cellStyle name="Normal 7 78" xfId="27056"/>
    <cellStyle name="Normal 7 8" xfId="27057"/>
    <cellStyle name="Normal 7 9" xfId="27058"/>
    <cellStyle name="Normal 70" xfId="41911"/>
    <cellStyle name="Normal 71" xfId="41914"/>
    <cellStyle name="Normal 71 2" xfId="41932"/>
    <cellStyle name="Normal 72" xfId="41933"/>
    <cellStyle name="Normal 72 2" xfId="41992"/>
    <cellStyle name="Normal 72 2 2" xfId="42026"/>
    <cellStyle name="Normal 73" xfId="41951"/>
    <cellStyle name="Normal 74" xfId="41979"/>
    <cellStyle name="Normal 74 2" xfId="42003"/>
    <cellStyle name="Normal 75" xfId="41981"/>
    <cellStyle name="Normal 76" xfId="42006"/>
    <cellStyle name="Normal 77" xfId="42015"/>
    <cellStyle name="Normal 78" xfId="42016"/>
    <cellStyle name="Normal 79" xfId="42035"/>
    <cellStyle name="Normal 8" xfId="206"/>
    <cellStyle name="Normal 8 10" xfId="27059"/>
    <cellStyle name="Normal 8 11" xfId="27060"/>
    <cellStyle name="Normal 8 12" xfId="27061"/>
    <cellStyle name="Normal 8 13" xfId="27062"/>
    <cellStyle name="Normal 8 14" xfId="27063"/>
    <cellStyle name="Normal 8 15" xfId="27064"/>
    <cellStyle name="Normal 8 16" xfId="27065"/>
    <cellStyle name="Normal 8 17" xfId="27066"/>
    <cellStyle name="Normal 8 18" xfId="27067"/>
    <cellStyle name="Normal 8 19" xfId="27068"/>
    <cellStyle name="Normal 8 2" xfId="1210"/>
    <cellStyle name="Normal 8 2 10" xfId="27069"/>
    <cellStyle name="Normal 8 2 11" xfId="27070"/>
    <cellStyle name="Normal 8 2 12" xfId="27071"/>
    <cellStyle name="Normal 8 2 13" xfId="27072"/>
    <cellStyle name="Normal 8 2 14" xfId="27073"/>
    <cellStyle name="Normal 8 2 15" xfId="27074"/>
    <cellStyle name="Normal 8 2 16" xfId="27075"/>
    <cellStyle name="Normal 8 2 17" xfId="27076"/>
    <cellStyle name="Normal 8 2 2" xfId="27077"/>
    <cellStyle name="Normal 8 2 3" xfId="27078"/>
    <cellStyle name="Normal 8 2 4" xfId="27079"/>
    <cellStyle name="Normal 8 2 5" xfId="27080"/>
    <cellStyle name="Normal 8 2 6" xfId="27081"/>
    <cellStyle name="Normal 8 2 7" xfId="27082"/>
    <cellStyle name="Normal 8 2 8" xfId="27083"/>
    <cellStyle name="Normal 8 2 9" xfId="27084"/>
    <cellStyle name="Normal 8 20" xfId="27085"/>
    <cellStyle name="Normal 8 21" xfId="27086"/>
    <cellStyle name="Normal 8 22" xfId="27087"/>
    <cellStyle name="Normal 8 23" xfId="27088"/>
    <cellStyle name="Normal 8 24" xfId="27089"/>
    <cellStyle name="Normal 8 25" xfId="27090"/>
    <cellStyle name="Normal 8 26" xfId="27091"/>
    <cellStyle name="Normal 8 27" xfId="27092"/>
    <cellStyle name="Normal 8 28" xfId="27093"/>
    <cellStyle name="Normal 8 29" xfId="27094"/>
    <cellStyle name="Normal 8 3" xfId="17216"/>
    <cellStyle name="Normal 8 3 10" xfId="27095"/>
    <cellStyle name="Normal 8 3 11" xfId="27096"/>
    <cellStyle name="Normal 8 3 12" xfId="27097"/>
    <cellStyle name="Normal 8 3 13" xfId="27098"/>
    <cellStyle name="Normal 8 3 14" xfId="27099"/>
    <cellStyle name="Normal 8 3 15" xfId="27100"/>
    <cellStyle name="Normal 8 3 16" xfId="27101"/>
    <cellStyle name="Normal 8 3 17" xfId="27102"/>
    <cellStyle name="Normal 8 3 2" xfId="27103"/>
    <cellStyle name="Normal 8 3 3" xfId="27104"/>
    <cellStyle name="Normal 8 3 4" xfId="27105"/>
    <cellStyle name="Normal 8 3 5" xfId="27106"/>
    <cellStyle name="Normal 8 3 6" xfId="27107"/>
    <cellStyle name="Normal 8 3 7" xfId="27108"/>
    <cellStyle name="Normal 8 3 8" xfId="27109"/>
    <cellStyle name="Normal 8 3 9" xfId="27110"/>
    <cellStyle name="Normal 8 30" xfId="27111"/>
    <cellStyle name="Normal 8 31" xfId="27112"/>
    <cellStyle name="Normal 8 32" xfId="27113"/>
    <cellStyle name="Normal 8 33" xfId="27114"/>
    <cellStyle name="Normal 8 34" xfId="27115"/>
    <cellStyle name="Normal 8 35" xfId="27116"/>
    <cellStyle name="Normal 8 36" xfId="27117"/>
    <cellStyle name="Normal 8 37" xfId="27118"/>
    <cellStyle name="Normal 8 38" xfId="27119"/>
    <cellStyle name="Normal 8 39" xfId="27120"/>
    <cellStyle name="Normal 8 4" xfId="17255"/>
    <cellStyle name="Normal 8 4 10" xfId="27121"/>
    <cellStyle name="Normal 8 4 11" xfId="27122"/>
    <cellStyle name="Normal 8 4 12" xfId="27123"/>
    <cellStyle name="Normal 8 4 13" xfId="27124"/>
    <cellStyle name="Normal 8 4 14" xfId="27125"/>
    <cellStyle name="Normal 8 4 15" xfId="27126"/>
    <cellStyle name="Normal 8 4 16" xfId="27127"/>
    <cellStyle name="Normal 8 4 17" xfId="27128"/>
    <cellStyle name="Normal 8 4 18" xfId="41875"/>
    <cellStyle name="Normal 8 4 19" xfId="41931"/>
    <cellStyle name="Normal 8 4 19 2" xfId="41968"/>
    <cellStyle name="Normal 8 4 2" xfId="27129"/>
    <cellStyle name="Normal 8 4 3" xfId="27130"/>
    <cellStyle name="Normal 8 4 4" xfId="27131"/>
    <cellStyle name="Normal 8 4 5" xfId="27132"/>
    <cellStyle name="Normal 8 4 6" xfId="27133"/>
    <cellStyle name="Normal 8 4 7" xfId="27134"/>
    <cellStyle name="Normal 8 4 8" xfId="27135"/>
    <cellStyle name="Normal 8 4 9" xfId="27136"/>
    <cellStyle name="Normal 8 40" xfId="27137"/>
    <cellStyle name="Normal 8 41" xfId="27138"/>
    <cellStyle name="Normal 8 42" xfId="27139"/>
    <cellStyle name="Normal 8 43" xfId="27140"/>
    <cellStyle name="Normal 8 44" xfId="27141"/>
    <cellStyle name="Normal 8 45" xfId="27142"/>
    <cellStyle name="Normal 8 46" xfId="27143"/>
    <cellStyle name="Normal 8 47" xfId="27144"/>
    <cellStyle name="Normal 8 48" xfId="27145"/>
    <cellStyle name="Normal 8 49" xfId="27146"/>
    <cellStyle name="Normal 8 5" xfId="27147"/>
    <cellStyle name="Normal 8 50" xfId="27148"/>
    <cellStyle name="Normal 8 51" xfId="27149"/>
    <cellStyle name="Normal 8 52" xfId="27150"/>
    <cellStyle name="Normal 8 53" xfId="27151"/>
    <cellStyle name="Normal 8 54" xfId="27152"/>
    <cellStyle name="Normal 8 55" xfId="27153"/>
    <cellStyle name="Normal 8 56" xfId="27154"/>
    <cellStyle name="Normal 8 57" xfId="27155"/>
    <cellStyle name="Normal 8 58" xfId="27156"/>
    <cellStyle name="Normal 8 59" xfId="27157"/>
    <cellStyle name="Normal 8 6" xfId="27158"/>
    <cellStyle name="Normal 8 60" xfId="27159"/>
    <cellStyle name="Normal 8 61" xfId="27160"/>
    <cellStyle name="Normal 8 62" xfId="27161"/>
    <cellStyle name="Normal 8 63" xfId="27162"/>
    <cellStyle name="Normal 8 64" xfId="27163"/>
    <cellStyle name="Normal 8 65" xfId="27164"/>
    <cellStyle name="Normal 8 66" xfId="27165"/>
    <cellStyle name="Normal 8 67" xfId="27166"/>
    <cellStyle name="Normal 8 68" xfId="27167"/>
    <cellStyle name="Normal 8 69" xfId="27168"/>
    <cellStyle name="Normal 8 7" xfId="27169"/>
    <cellStyle name="Normal 8 70" xfId="27170"/>
    <cellStyle name="Normal 8 71" xfId="27171"/>
    <cellStyle name="Normal 8 72" xfId="27172"/>
    <cellStyle name="Normal 8 73" xfId="27173"/>
    <cellStyle name="Normal 8 74" xfId="27174"/>
    <cellStyle name="Normal 8 75" xfId="27175"/>
    <cellStyle name="Normal 8 76" xfId="27176"/>
    <cellStyle name="Normal 8 77" xfId="27177"/>
    <cellStyle name="Normal 8 78" xfId="27178"/>
    <cellStyle name="Normal 8 79" xfId="42036"/>
    <cellStyle name="Normal 8 8" xfId="27179"/>
    <cellStyle name="Normal 8 9" xfId="27180"/>
    <cellStyle name="Normal 80" xfId="42062"/>
    <cellStyle name="Normal 9" xfId="243"/>
    <cellStyle name="Normal 9 10" xfId="320"/>
    <cellStyle name="Normal 9 10 10" xfId="27181"/>
    <cellStyle name="Normal 9 10 11" xfId="27182"/>
    <cellStyle name="Normal 9 10 12" xfId="27183"/>
    <cellStyle name="Normal 9 10 13" xfId="27184"/>
    <cellStyle name="Normal 9 10 14" xfId="27185"/>
    <cellStyle name="Normal 9 10 15" xfId="27186"/>
    <cellStyle name="Normal 9 10 16" xfId="27187"/>
    <cellStyle name="Normal 9 10 17" xfId="27188"/>
    <cellStyle name="Normal 9 10 2" xfId="27189"/>
    <cellStyle name="Normal 9 10 3" xfId="27190"/>
    <cellStyle name="Normal 9 10 4" xfId="27191"/>
    <cellStyle name="Normal 9 10 5" xfId="27192"/>
    <cellStyle name="Normal 9 10 6" xfId="27193"/>
    <cellStyle name="Normal 9 10 7" xfId="27194"/>
    <cellStyle name="Normal 9 10 8" xfId="27195"/>
    <cellStyle name="Normal 9 10 9" xfId="27196"/>
    <cellStyle name="Normal 9 100" xfId="27197"/>
    <cellStyle name="Normal 9 101" xfId="27198"/>
    <cellStyle name="Normal 9 102" xfId="27199"/>
    <cellStyle name="Normal 9 103" xfId="27200"/>
    <cellStyle name="Normal 9 104" xfId="27201"/>
    <cellStyle name="Normal 9 105" xfId="27202"/>
    <cellStyle name="Normal 9 106" xfId="27203"/>
    <cellStyle name="Normal 9 107" xfId="27204"/>
    <cellStyle name="Normal 9 108" xfId="27205"/>
    <cellStyle name="Normal 9 109" xfId="27206"/>
    <cellStyle name="Normal 9 11" xfId="1211"/>
    <cellStyle name="Normal 9 11 10" xfId="27207"/>
    <cellStyle name="Normal 9 11 11" xfId="27208"/>
    <cellStyle name="Normal 9 11 12" xfId="27209"/>
    <cellStyle name="Normal 9 11 13" xfId="27210"/>
    <cellStyle name="Normal 9 11 14" xfId="27211"/>
    <cellStyle name="Normal 9 11 15" xfId="27212"/>
    <cellStyle name="Normal 9 11 16" xfId="27213"/>
    <cellStyle name="Normal 9 11 17" xfId="27214"/>
    <cellStyle name="Normal 9 11 2" xfId="27215"/>
    <cellStyle name="Normal 9 11 3" xfId="27216"/>
    <cellStyle name="Normal 9 11 4" xfId="27217"/>
    <cellStyle name="Normal 9 11 5" xfId="27218"/>
    <cellStyle name="Normal 9 11 6" xfId="27219"/>
    <cellStyle name="Normal 9 11 7" xfId="27220"/>
    <cellStyle name="Normal 9 11 8" xfId="27221"/>
    <cellStyle name="Normal 9 11 9" xfId="27222"/>
    <cellStyle name="Normal 9 110" xfId="27223"/>
    <cellStyle name="Normal 9 111" xfId="27224"/>
    <cellStyle name="Normal 9 112" xfId="27225"/>
    <cellStyle name="Normal 9 113" xfId="27226"/>
    <cellStyle name="Normal 9 114" xfId="27227"/>
    <cellStyle name="Normal 9 115" xfId="27228"/>
    <cellStyle name="Normal 9 116" xfId="27229"/>
    <cellStyle name="Normal 9 117" xfId="27230"/>
    <cellStyle name="Normal 9 118" xfId="27231"/>
    <cellStyle name="Normal 9 119" xfId="27232"/>
    <cellStyle name="Normal 9 12" xfId="1212"/>
    <cellStyle name="Normal 9 12 10" xfId="27233"/>
    <cellStyle name="Normal 9 12 11" xfId="27234"/>
    <cellStyle name="Normal 9 12 12" xfId="27235"/>
    <cellStyle name="Normal 9 12 13" xfId="27236"/>
    <cellStyle name="Normal 9 12 14" xfId="27237"/>
    <cellStyle name="Normal 9 12 15" xfId="27238"/>
    <cellStyle name="Normal 9 12 16" xfId="27239"/>
    <cellStyle name="Normal 9 12 17" xfId="27240"/>
    <cellStyle name="Normal 9 12 2" xfId="27241"/>
    <cellStyle name="Normal 9 12 3" xfId="27242"/>
    <cellStyle name="Normal 9 12 4" xfId="27243"/>
    <cellStyle name="Normal 9 12 5" xfId="27244"/>
    <cellStyle name="Normal 9 12 6" xfId="27245"/>
    <cellStyle name="Normal 9 12 7" xfId="27246"/>
    <cellStyle name="Normal 9 12 8" xfId="27247"/>
    <cellStyle name="Normal 9 12 9" xfId="27248"/>
    <cellStyle name="Normal 9 120" xfId="27249"/>
    <cellStyle name="Normal 9 121" xfId="27250"/>
    <cellStyle name="Normal 9 122" xfId="27251"/>
    <cellStyle name="Normal 9 123" xfId="27252"/>
    <cellStyle name="Normal 9 124" xfId="27253"/>
    <cellStyle name="Normal 9 13" xfId="1213"/>
    <cellStyle name="Normal 9 13 10" xfId="27254"/>
    <cellStyle name="Normal 9 13 11" xfId="27255"/>
    <cellStyle name="Normal 9 13 12" xfId="27256"/>
    <cellStyle name="Normal 9 13 13" xfId="27257"/>
    <cellStyle name="Normal 9 13 14" xfId="27258"/>
    <cellStyle name="Normal 9 13 15" xfId="27259"/>
    <cellStyle name="Normal 9 13 16" xfId="27260"/>
    <cellStyle name="Normal 9 13 17" xfId="27261"/>
    <cellStyle name="Normal 9 13 2" xfId="27262"/>
    <cellStyle name="Normal 9 13 3" xfId="27263"/>
    <cellStyle name="Normal 9 13 4" xfId="27264"/>
    <cellStyle name="Normal 9 13 5" xfId="27265"/>
    <cellStyle name="Normal 9 13 6" xfId="27266"/>
    <cellStyle name="Normal 9 13 7" xfId="27267"/>
    <cellStyle name="Normal 9 13 8" xfId="27268"/>
    <cellStyle name="Normal 9 13 9" xfId="27269"/>
    <cellStyle name="Normal 9 14" xfId="1214"/>
    <cellStyle name="Normal 9 14 10" xfId="27270"/>
    <cellStyle name="Normal 9 14 11" xfId="27271"/>
    <cellStyle name="Normal 9 14 12" xfId="27272"/>
    <cellStyle name="Normal 9 14 13" xfId="27273"/>
    <cellStyle name="Normal 9 14 14" xfId="27274"/>
    <cellStyle name="Normal 9 14 15" xfId="27275"/>
    <cellStyle name="Normal 9 14 16" xfId="27276"/>
    <cellStyle name="Normal 9 14 17" xfId="27277"/>
    <cellStyle name="Normal 9 14 2" xfId="27278"/>
    <cellStyle name="Normal 9 14 3" xfId="27279"/>
    <cellStyle name="Normal 9 14 4" xfId="27280"/>
    <cellStyle name="Normal 9 14 5" xfId="27281"/>
    <cellStyle name="Normal 9 14 6" xfId="27282"/>
    <cellStyle name="Normal 9 14 7" xfId="27283"/>
    <cellStyle name="Normal 9 14 8" xfId="27284"/>
    <cellStyle name="Normal 9 14 9" xfId="27285"/>
    <cellStyle name="Normal 9 15" xfId="1215"/>
    <cellStyle name="Normal 9 15 10" xfId="27286"/>
    <cellStyle name="Normal 9 15 11" xfId="27287"/>
    <cellStyle name="Normal 9 15 12" xfId="27288"/>
    <cellStyle name="Normal 9 15 13" xfId="27289"/>
    <cellStyle name="Normal 9 15 14" xfId="27290"/>
    <cellStyle name="Normal 9 15 15" xfId="27291"/>
    <cellStyle name="Normal 9 15 16" xfId="27292"/>
    <cellStyle name="Normal 9 15 17" xfId="27293"/>
    <cellStyle name="Normal 9 15 2" xfId="27294"/>
    <cellStyle name="Normal 9 15 3" xfId="27295"/>
    <cellStyle name="Normal 9 15 4" xfId="27296"/>
    <cellStyle name="Normal 9 15 5" xfId="27297"/>
    <cellStyle name="Normal 9 15 6" xfId="27298"/>
    <cellStyle name="Normal 9 15 7" xfId="27299"/>
    <cellStyle name="Normal 9 15 8" xfId="27300"/>
    <cellStyle name="Normal 9 15 9" xfId="27301"/>
    <cellStyle name="Normal 9 16" xfId="1216"/>
    <cellStyle name="Normal 9 16 10" xfId="27302"/>
    <cellStyle name="Normal 9 16 11" xfId="27303"/>
    <cellStyle name="Normal 9 16 12" xfId="27304"/>
    <cellStyle name="Normal 9 16 13" xfId="27305"/>
    <cellStyle name="Normal 9 16 14" xfId="27306"/>
    <cellStyle name="Normal 9 16 15" xfId="27307"/>
    <cellStyle name="Normal 9 16 16" xfId="27308"/>
    <cellStyle name="Normal 9 16 17" xfId="27309"/>
    <cellStyle name="Normal 9 16 2" xfId="27310"/>
    <cellStyle name="Normal 9 16 3" xfId="27311"/>
    <cellStyle name="Normal 9 16 4" xfId="27312"/>
    <cellStyle name="Normal 9 16 5" xfId="27313"/>
    <cellStyle name="Normal 9 16 6" xfId="27314"/>
    <cellStyle name="Normal 9 16 7" xfId="27315"/>
    <cellStyle name="Normal 9 16 8" xfId="27316"/>
    <cellStyle name="Normal 9 16 9" xfId="27317"/>
    <cellStyle name="Normal 9 17" xfId="1217"/>
    <cellStyle name="Normal 9 17 10" xfId="27318"/>
    <cellStyle name="Normal 9 17 11" xfId="27319"/>
    <cellStyle name="Normal 9 17 12" xfId="27320"/>
    <cellStyle name="Normal 9 17 13" xfId="27321"/>
    <cellStyle name="Normal 9 17 14" xfId="27322"/>
    <cellStyle name="Normal 9 17 15" xfId="27323"/>
    <cellStyle name="Normal 9 17 16" xfId="27324"/>
    <cellStyle name="Normal 9 17 17" xfId="27325"/>
    <cellStyle name="Normal 9 17 2" xfId="27326"/>
    <cellStyle name="Normal 9 17 3" xfId="27327"/>
    <cellStyle name="Normal 9 17 4" xfId="27328"/>
    <cellStyle name="Normal 9 17 5" xfId="27329"/>
    <cellStyle name="Normal 9 17 6" xfId="27330"/>
    <cellStyle name="Normal 9 17 7" xfId="27331"/>
    <cellStyle name="Normal 9 17 8" xfId="27332"/>
    <cellStyle name="Normal 9 17 9" xfId="27333"/>
    <cellStyle name="Normal 9 18" xfId="1218"/>
    <cellStyle name="Normal 9 18 10" xfId="27334"/>
    <cellStyle name="Normal 9 18 11" xfId="27335"/>
    <cellStyle name="Normal 9 18 12" xfId="27336"/>
    <cellStyle name="Normal 9 18 13" xfId="27337"/>
    <cellStyle name="Normal 9 18 14" xfId="27338"/>
    <cellStyle name="Normal 9 18 15" xfId="27339"/>
    <cellStyle name="Normal 9 18 16" xfId="27340"/>
    <cellStyle name="Normal 9 18 17" xfId="27341"/>
    <cellStyle name="Normal 9 18 2" xfId="27342"/>
    <cellStyle name="Normal 9 18 3" xfId="27343"/>
    <cellStyle name="Normal 9 18 4" xfId="27344"/>
    <cellStyle name="Normal 9 18 5" xfId="27345"/>
    <cellStyle name="Normal 9 18 6" xfId="27346"/>
    <cellStyle name="Normal 9 18 7" xfId="27347"/>
    <cellStyle name="Normal 9 18 8" xfId="27348"/>
    <cellStyle name="Normal 9 18 9" xfId="27349"/>
    <cellStyle name="Normal 9 19" xfId="1219"/>
    <cellStyle name="Normal 9 19 10" xfId="27350"/>
    <cellStyle name="Normal 9 19 11" xfId="27351"/>
    <cellStyle name="Normal 9 19 12" xfId="27352"/>
    <cellStyle name="Normal 9 19 13" xfId="27353"/>
    <cellStyle name="Normal 9 19 14" xfId="27354"/>
    <cellStyle name="Normal 9 19 15" xfId="27355"/>
    <cellStyle name="Normal 9 19 16" xfId="27356"/>
    <cellStyle name="Normal 9 19 17" xfId="27357"/>
    <cellStyle name="Normal 9 19 2" xfId="27358"/>
    <cellStyle name="Normal 9 19 3" xfId="27359"/>
    <cellStyle name="Normal 9 19 4" xfId="27360"/>
    <cellStyle name="Normal 9 19 5" xfId="27361"/>
    <cellStyle name="Normal 9 19 6" xfId="27362"/>
    <cellStyle name="Normal 9 19 7" xfId="27363"/>
    <cellStyle name="Normal 9 19 8" xfId="27364"/>
    <cellStyle name="Normal 9 19 9" xfId="27365"/>
    <cellStyle name="Normal 9 2" xfId="244"/>
    <cellStyle name="Normal 9 2 2" xfId="1220"/>
    <cellStyle name="Normal 9 2 2 10" xfId="27366"/>
    <cellStyle name="Normal 9 2 2 11" xfId="27367"/>
    <cellStyle name="Normal 9 2 2 12" xfId="27368"/>
    <cellStyle name="Normal 9 2 2 13" xfId="27369"/>
    <cellStyle name="Normal 9 2 2 14" xfId="27370"/>
    <cellStyle name="Normal 9 2 2 15" xfId="27371"/>
    <cellStyle name="Normal 9 2 2 16" xfId="27372"/>
    <cellStyle name="Normal 9 2 2 17" xfId="27373"/>
    <cellStyle name="Normal 9 2 2 2" xfId="27374"/>
    <cellStyle name="Normal 9 2 2 3" xfId="27375"/>
    <cellStyle name="Normal 9 2 2 4" xfId="27376"/>
    <cellStyle name="Normal 9 2 2 5" xfId="27377"/>
    <cellStyle name="Normal 9 2 2 6" xfId="27378"/>
    <cellStyle name="Normal 9 2 2 7" xfId="27379"/>
    <cellStyle name="Normal 9 2 2 8" xfId="27380"/>
    <cellStyle name="Normal 9 2 2 9" xfId="27381"/>
    <cellStyle name="Normal 9 20" xfId="1221"/>
    <cellStyle name="Normal 9 20 10" xfId="27382"/>
    <cellStyle name="Normal 9 20 11" xfId="27383"/>
    <cellStyle name="Normal 9 20 12" xfId="27384"/>
    <cellStyle name="Normal 9 20 13" xfId="27385"/>
    <cellStyle name="Normal 9 20 14" xfId="27386"/>
    <cellStyle name="Normal 9 20 15" xfId="27387"/>
    <cellStyle name="Normal 9 20 16" xfId="27388"/>
    <cellStyle name="Normal 9 20 17" xfId="27389"/>
    <cellStyle name="Normal 9 20 2" xfId="27390"/>
    <cellStyle name="Normal 9 20 3" xfId="27391"/>
    <cellStyle name="Normal 9 20 4" xfId="27392"/>
    <cellStyle name="Normal 9 20 5" xfId="27393"/>
    <cellStyle name="Normal 9 20 6" xfId="27394"/>
    <cellStyle name="Normal 9 20 7" xfId="27395"/>
    <cellStyle name="Normal 9 20 8" xfId="27396"/>
    <cellStyle name="Normal 9 20 9" xfId="27397"/>
    <cellStyle name="Normal 9 21" xfId="1222"/>
    <cellStyle name="Normal 9 21 10" xfId="27398"/>
    <cellStyle name="Normal 9 21 11" xfId="27399"/>
    <cellStyle name="Normal 9 21 12" xfId="27400"/>
    <cellStyle name="Normal 9 21 13" xfId="27401"/>
    <cellStyle name="Normal 9 21 14" xfId="27402"/>
    <cellStyle name="Normal 9 21 15" xfId="27403"/>
    <cellStyle name="Normal 9 21 16" xfId="27404"/>
    <cellStyle name="Normal 9 21 17" xfId="27405"/>
    <cellStyle name="Normal 9 21 2" xfId="27406"/>
    <cellStyle name="Normal 9 21 3" xfId="27407"/>
    <cellStyle name="Normal 9 21 4" xfId="27408"/>
    <cellStyle name="Normal 9 21 5" xfId="27409"/>
    <cellStyle name="Normal 9 21 6" xfId="27410"/>
    <cellStyle name="Normal 9 21 7" xfId="27411"/>
    <cellStyle name="Normal 9 21 8" xfId="27412"/>
    <cellStyle name="Normal 9 21 9" xfId="27413"/>
    <cellStyle name="Normal 9 22" xfId="1223"/>
    <cellStyle name="Normal 9 22 10" xfId="27414"/>
    <cellStyle name="Normal 9 22 11" xfId="27415"/>
    <cellStyle name="Normal 9 22 12" xfId="27416"/>
    <cellStyle name="Normal 9 22 13" xfId="27417"/>
    <cellStyle name="Normal 9 22 14" xfId="27418"/>
    <cellStyle name="Normal 9 22 15" xfId="27419"/>
    <cellStyle name="Normal 9 22 16" xfId="27420"/>
    <cellStyle name="Normal 9 22 17" xfId="27421"/>
    <cellStyle name="Normal 9 22 2" xfId="27422"/>
    <cellStyle name="Normal 9 22 3" xfId="27423"/>
    <cellStyle name="Normal 9 22 4" xfId="27424"/>
    <cellStyle name="Normal 9 22 5" xfId="27425"/>
    <cellStyle name="Normal 9 22 6" xfId="27426"/>
    <cellStyle name="Normal 9 22 7" xfId="27427"/>
    <cellStyle name="Normal 9 22 8" xfId="27428"/>
    <cellStyle name="Normal 9 22 9" xfId="27429"/>
    <cellStyle name="Normal 9 23" xfId="1224"/>
    <cellStyle name="Normal 9 23 10" xfId="27430"/>
    <cellStyle name="Normal 9 23 11" xfId="27431"/>
    <cellStyle name="Normal 9 23 12" xfId="27432"/>
    <cellStyle name="Normal 9 23 13" xfId="27433"/>
    <cellStyle name="Normal 9 23 14" xfId="27434"/>
    <cellStyle name="Normal 9 23 15" xfId="27435"/>
    <cellStyle name="Normal 9 23 16" xfId="27436"/>
    <cellStyle name="Normal 9 23 17" xfId="27437"/>
    <cellStyle name="Normal 9 23 2" xfId="27438"/>
    <cellStyle name="Normal 9 23 3" xfId="27439"/>
    <cellStyle name="Normal 9 23 4" xfId="27440"/>
    <cellStyle name="Normal 9 23 5" xfId="27441"/>
    <cellStyle name="Normal 9 23 6" xfId="27442"/>
    <cellStyle name="Normal 9 23 7" xfId="27443"/>
    <cellStyle name="Normal 9 23 8" xfId="27444"/>
    <cellStyle name="Normal 9 23 9" xfId="27445"/>
    <cellStyle name="Normal 9 24" xfId="1225"/>
    <cellStyle name="Normal 9 24 10" xfId="27446"/>
    <cellStyle name="Normal 9 24 11" xfId="27447"/>
    <cellStyle name="Normal 9 24 12" xfId="27448"/>
    <cellStyle name="Normal 9 24 13" xfId="27449"/>
    <cellStyle name="Normal 9 24 14" xfId="27450"/>
    <cellStyle name="Normal 9 24 15" xfId="27451"/>
    <cellStyle name="Normal 9 24 16" xfId="27452"/>
    <cellStyle name="Normal 9 24 17" xfId="27453"/>
    <cellStyle name="Normal 9 24 2" xfId="27454"/>
    <cellStyle name="Normal 9 24 3" xfId="27455"/>
    <cellStyle name="Normal 9 24 4" xfId="27456"/>
    <cellStyle name="Normal 9 24 5" xfId="27457"/>
    <cellStyle name="Normal 9 24 6" xfId="27458"/>
    <cellStyle name="Normal 9 24 7" xfId="27459"/>
    <cellStyle name="Normal 9 24 8" xfId="27460"/>
    <cellStyle name="Normal 9 24 9" xfId="27461"/>
    <cellStyle name="Normal 9 25" xfId="1226"/>
    <cellStyle name="Normal 9 25 10" xfId="27462"/>
    <cellStyle name="Normal 9 25 11" xfId="27463"/>
    <cellStyle name="Normal 9 25 12" xfId="27464"/>
    <cellStyle name="Normal 9 25 13" xfId="27465"/>
    <cellStyle name="Normal 9 25 14" xfId="27466"/>
    <cellStyle name="Normal 9 25 15" xfId="27467"/>
    <cellStyle name="Normal 9 25 16" xfId="27468"/>
    <cellStyle name="Normal 9 25 17" xfId="27469"/>
    <cellStyle name="Normal 9 25 2" xfId="27470"/>
    <cellStyle name="Normal 9 25 3" xfId="27471"/>
    <cellStyle name="Normal 9 25 4" xfId="27472"/>
    <cellStyle name="Normal 9 25 5" xfId="27473"/>
    <cellStyle name="Normal 9 25 6" xfId="27474"/>
    <cellStyle name="Normal 9 25 7" xfId="27475"/>
    <cellStyle name="Normal 9 25 8" xfId="27476"/>
    <cellStyle name="Normal 9 25 9" xfId="27477"/>
    <cellStyle name="Normal 9 26" xfId="1227"/>
    <cellStyle name="Normal 9 26 10" xfId="27478"/>
    <cellStyle name="Normal 9 26 11" xfId="27479"/>
    <cellStyle name="Normal 9 26 12" xfId="27480"/>
    <cellStyle name="Normal 9 26 13" xfId="27481"/>
    <cellStyle name="Normal 9 26 14" xfId="27482"/>
    <cellStyle name="Normal 9 26 15" xfId="27483"/>
    <cellStyle name="Normal 9 26 16" xfId="27484"/>
    <cellStyle name="Normal 9 26 17" xfId="27485"/>
    <cellStyle name="Normal 9 26 2" xfId="27486"/>
    <cellStyle name="Normal 9 26 3" xfId="27487"/>
    <cellStyle name="Normal 9 26 4" xfId="27488"/>
    <cellStyle name="Normal 9 26 5" xfId="27489"/>
    <cellStyle name="Normal 9 26 6" xfId="27490"/>
    <cellStyle name="Normal 9 26 7" xfId="27491"/>
    <cellStyle name="Normal 9 26 8" xfId="27492"/>
    <cellStyle name="Normal 9 26 9" xfId="27493"/>
    <cellStyle name="Normal 9 27" xfId="1228"/>
    <cellStyle name="Normal 9 27 10" xfId="27494"/>
    <cellStyle name="Normal 9 27 11" xfId="27495"/>
    <cellStyle name="Normal 9 27 12" xfId="27496"/>
    <cellStyle name="Normal 9 27 13" xfId="27497"/>
    <cellStyle name="Normal 9 27 14" xfId="27498"/>
    <cellStyle name="Normal 9 27 15" xfId="27499"/>
    <cellStyle name="Normal 9 27 16" xfId="27500"/>
    <cellStyle name="Normal 9 27 17" xfId="27501"/>
    <cellStyle name="Normal 9 27 2" xfId="27502"/>
    <cellStyle name="Normal 9 27 3" xfId="27503"/>
    <cellStyle name="Normal 9 27 4" xfId="27504"/>
    <cellStyle name="Normal 9 27 5" xfId="27505"/>
    <cellStyle name="Normal 9 27 6" xfId="27506"/>
    <cellStyle name="Normal 9 27 7" xfId="27507"/>
    <cellStyle name="Normal 9 27 8" xfId="27508"/>
    <cellStyle name="Normal 9 27 9" xfId="27509"/>
    <cellStyle name="Normal 9 28" xfId="1229"/>
    <cellStyle name="Normal 9 28 10" xfId="27510"/>
    <cellStyle name="Normal 9 28 11" xfId="27511"/>
    <cellStyle name="Normal 9 28 12" xfId="27512"/>
    <cellStyle name="Normal 9 28 13" xfId="27513"/>
    <cellStyle name="Normal 9 28 14" xfId="27514"/>
    <cellStyle name="Normal 9 28 15" xfId="27515"/>
    <cellStyle name="Normal 9 28 16" xfId="27516"/>
    <cellStyle name="Normal 9 28 17" xfId="27517"/>
    <cellStyle name="Normal 9 28 2" xfId="27518"/>
    <cellStyle name="Normal 9 28 3" xfId="27519"/>
    <cellStyle name="Normal 9 28 4" xfId="27520"/>
    <cellStyle name="Normal 9 28 5" xfId="27521"/>
    <cellStyle name="Normal 9 28 6" xfId="27522"/>
    <cellStyle name="Normal 9 28 7" xfId="27523"/>
    <cellStyle name="Normal 9 28 8" xfId="27524"/>
    <cellStyle name="Normal 9 28 9" xfId="27525"/>
    <cellStyle name="Normal 9 29" xfId="1230"/>
    <cellStyle name="Normal 9 29 10" xfId="27526"/>
    <cellStyle name="Normal 9 29 11" xfId="27527"/>
    <cellStyle name="Normal 9 29 12" xfId="27528"/>
    <cellStyle name="Normal 9 29 13" xfId="27529"/>
    <cellStyle name="Normal 9 29 14" xfId="27530"/>
    <cellStyle name="Normal 9 29 15" xfId="27531"/>
    <cellStyle name="Normal 9 29 16" xfId="27532"/>
    <cellStyle name="Normal 9 29 17" xfId="27533"/>
    <cellStyle name="Normal 9 29 2" xfId="27534"/>
    <cellStyle name="Normal 9 29 3" xfId="27535"/>
    <cellStyle name="Normal 9 29 4" xfId="27536"/>
    <cellStyle name="Normal 9 29 5" xfId="27537"/>
    <cellStyle name="Normal 9 29 6" xfId="27538"/>
    <cellStyle name="Normal 9 29 7" xfId="27539"/>
    <cellStyle name="Normal 9 29 8" xfId="27540"/>
    <cellStyle name="Normal 9 29 9" xfId="27541"/>
    <cellStyle name="Normal 9 3" xfId="1231"/>
    <cellStyle name="Normal 9 3 10" xfId="27542"/>
    <cellStyle name="Normal 9 3 11" xfId="27543"/>
    <cellStyle name="Normal 9 3 12" xfId="27544"/>
    <cellStyle name="Normal 9 3 13" xfId="27545"/>
    <cellStyle name="Normal 9 3 14" xfId="27546"/>
    <cellStyle name="Normal 9 3 15" xfId="27547"/>
    <cellStyle name="Normal 9 3 16" xfId="27548"/>
    <cellStyle name="Normal 9 3 17" xfId="27549"/>
    <cellStyle name="Normal 9 3 18" xfId="27550"/>
    <cellStyle name="Normal 9 3 19" xfId="27551"/>
    <cellStyle name="Normal 9 3 2" xfId="27552"/>
    <cellStyle name="Normal 9 3 20" xfId="27553"/>
    <cellStyle name="Normal 9 3 21" xfId="27554"/>
    <cellStyle name="Normal 9 3 22" xfId="27555"/>
    <cellStyle name="Normal 9 3 23" xfId="27556"/>
    <cellStyle name="Normal 9 3 24" xfId="27557"/>
    <cellStyle name="Normal 9 3 25" xfId="27558"/>
    <cellStyle name="Normal 9 3 26" xfId="27559"/>
    <cellStyle name="Normal 9 3 27" xfId="27560"/>
    <cellStyle name="Normal 9 3 28" xfId="27561"/>
    <cellStyle name="Normal 9 3 29" xfId="27562"/>
    <cellStyle name="Normal 9 3 3" xfId="27563"/>
    <cellStyle name="Normal 9 3 30" xfId="27564"/>
    <cellStyle name="Normal 9 3 31" xfId="27565"/>
    <cellStyle name="Normal 9 3 32" xfId="27566"/>
    <cellStyle name="Normal 9 3 33" xfId="27567"/>
    <cellStyle name="Normal 9 3 34" xfId="27568"/>
    <cellStyle name="Normal 9 3 35" xfId="27569"/>
    <cellStyle name="Normal 9 3 36" xfId="27570"/>
    <cellStyle name="Normal 9 3 37" xfId="27571"/>
    <cellStyle name="Normal 9 3 38" xfId="27572"/>
    <cellStyle name="Normal 9 3 39" xfId="27573"/>
    <cellStyle name="Normal 9 3 4" xfId="27574"/>
    <cellStyle name="Normal 9 3 40" xfId="27575"/>
    <cellStyle name="Normal 9 3 41" xfId="27576"/>
    <cellStyle name="Normal 9 3 42" xfId="27577"/>
    <cellStyle name="Normal 9 3 43" xfId="27578"/>
    <cellStyle name="Normal 9 3 44" xfId="27579"/>
    <cellStyle name="Normal 9 3 45" xfId="27580"/>
    <cellStyle name="Normal 9 3 46" xfId="27581"/>
    <cellStyle name="Normal 9 3 47" xfId="27582"/>
    <cellStyle name="Normal 9 3 48" xfId="27583"/>
    <cellStyle name="Normal 9 3 49" xfId="27584"/>
    <cellStyle name="Normal 9 3 5" xfId="27585"/>
    <cellStyle name="Normal 9 3 50" xfId="27586"/>
    <cellStyle name="Normal 9 3 51" xfId="27587"/>
    <cellStyle name="Normal 9 3 52" xfId="27588"/>
    <cellStyle name="Normal 9 3 53" xfId="27589"/>
    <cellStyle name="Normal 9 3 54" xfId="27590"/>
    <cellStyle name="Normal 9 3 55" xfId="27591"/>
    <cellStyle name="Normal 9 3 56" xfId="27592"/>
    <cellStyle name="Normal 9 3 57" xfId="27593"/>
    <cellStyle name="Normal 9 3 58" xfId="27594"/>
    <cellStyle name="Normal 9 3 59" xfId="27595"/>
    <cellStyle name="Normal 9 3 6" xfId="27596"/>
    <cellStyle name="Normal 9 3 60" xfId="27597"/>
    <cellStyle name="Normal 9 3 61" xfId="27598"/>
    <cellStyle name="Normal 9 3 62" xfId="27599"/>
    <cellStyle name="Normal 9 3 63" xfId="27600"/>
    <cellStyle name="Normal 9 3 64" xfId="27601"/>
    <cellStyle name="Normal 9 3 65" xfId="27602"/>
    <cellStyle name="Normal 9 3 66" xfId="27603"/>
    <cellStyle name="Normal 9 3 67" xfId="27604"/>
    <cellStyle name="Normal 9 3 68" xfId="27605"/>
    <cellStyle name="Normal 9 3 69" xfId="27606"/>
    <cellStyle name="Normal 9 3 7" xfId="27607"/>
    <cellStyle name="Normal 9 3 70" xfId="27608"/>
    <cellStyle name="Normal 9 3 71" xfId="27609"/>
    <cellStyle name="Normal 9 3 72" xfId="27610"/>
    <cellStyle name="Normal 9 3 73" xfId="27611"/>
    <cellStyle name="Normal 9 3 74" xfId="27612"/>
    <cellStyle name="Normal 9 3 75" xfId="27613"/>
    <cellStyle name="Normal 9 3 76" xfId="27614"/>
    <cellStyle name="Normal 9 3 77" xfId="27615"/>
    <cellStyle name="Normal 9 3 78" xfId="27616"/>
    <cellStyle name="Normal 9 3 8" xfId="27617"/>
    <cellStyle name="Normal 9 3 9" xfId="27618"/>
    <cellStyle name="Normal 9 30" xfId="1232"/>
    <cellStyle name="Normal 9 30 10" xfId="27619"/>
    <cellStyle name="Normal 9 30 11" xfId="27620"/>
    <cellStyle name="Normal 9 30 12" xfId="27621"/>
    <cellStyle name="Normal 9 30 13" xfId="27622"/>
    <cellStyle name="Normal 9 30 14" xfId="27623"/>
    <cellStyle name="Normal 9 30 15" xfId="27624"/>
    <cellStyle name="Normal 9 30 16" xfId="27625"/>
    <cellStyle name="Normal 9 30 17" xfId="27626"/>
    <cellStyle name="Normal 9 30 2" xfId="27627"/>
    <cellStyle name="Normal 9 30 3" xfId="27628"/>
    <cellStyle name="Normal 9 30 4" xfId="27629"/>
    <cellStyle name="Normal 9 30 5" xfId="27630"/>
    <cellStyle name="Normal 9 30 6" xfId="27631"/>
    <cellStyle name="Normal 9 30 7" xfId="27632"/>
    <cellStyle name="Normal 9 30 8" xfId="27633"/>
    <cellStyle name="Normal 9 30 9" xfId="27634"/>
    <cellStyle name="Normal 9 31" xfId="1233"/>
    <cellStyle name="Normal 9 31 10" xfId="27635"/>
    <cellStyle name="Normal 9 31 11" xfId="27636"/>
    <cellStyle name="Normal 9 31 12" xfId="27637"/>
    <cellStyle name="Normal 9 31 13" xfId="27638"/>
    <cellStyle name="Normal 9 31 14" xfId="27639"/>
    <cellStyle name="Normal 9 31 15" xfId="27640"/>
    <cellStyle name="Normal 9 31 16" xfId="27641"/>
    <cellStyle name="Normal 9 31 17" xfId="27642"/>
    <cellStyle name="Normal 9 31 2" xfId="27643"/>
    <cellStyle name="Normal 9 31 3" xfId="27644"/>
    <cellStyle name="Normal 9 31 4" xfId="27645"/>
    <cellStyle name="Normal 9 31 5" xfId="27646"/>
    <cellStyle name="Normal 9 31 6" xfId="27647"/>
    <cellStyle name="Normal 9 31 7" xfId="27648"/>
    <cellStyle name="Normal 9 31 8" xfId="27649"/>
    <cellStyle name="Normal 9 31 9" xfId="27650"/>
    <cellStyle name="Normal 9 32" xfId="1234"/>
    <cellStyle name="Normal 9 32 10" xfId="27651"/>
    <cellStyle name="Normal 9 32 11" xfId="27652"/>
    <cellStyle name="Normal 9 32 12" xfId="27653"/>
    <cellStyle name="Normal 9 32 13" xfId="27654"/>
    <cellStyle name="Normal 9 32 14" xfId="27655"/>
    <cellStyle name="Normal 9 32 15" xfId="27656"/>
    <cellStyle name="Normal 9 32 16" xfId="27657"/>
    <cellStyle name="Normal 9 32 17" xfId="27658"/>
    <cellStyle name="Normal 9 32 2" xfId="27659"/>
    <cellStyle name="Normal 9 32 3" xfId="27660"/>
    <cellStyle name="Normal 9 32 4" xfId="27661"/>
    <cellStyle name="Normal 9 32 5" xfId="27662"/>
    <cellStyle name="Normal 9 32 6" xfId="27663"/>
    <cellStyle name="Normal 9 32 7" xfId="27664"/>
    <cellStyle name="Normal 9 32 8" xfId="27665"/>
    <cellStyle name="Normal 9 32 9" xfId="27666"/>
    <cellStyle name="Normal 9 33" xfId="1235"/>
    <cellStyle name="Normal 9 33 10" xfId="27667"/>
    <cellStyle name="Normal 9 33 11" xfId="27668"/>
    <cellStyle name="Normal 9 33 12" xfId="27669"/>
    <cellStyle name="Normal 9 33 13" xfId="27670"/>
    <cellStyle name="Normal 9 33 14" xfId="27671"/>
    <cellStyle name="Normal 9 33 15" xfId="27672"/>
    <cellStyle name="Normal 9 33 16" xfId="27673"/>
    <cellStyle name="Normal 9 33 17" xfId="27674"/>
    <cellStyle name="Normal 9 33 2" xfId="27675"/>
    <cellStyle name="Normal 9 33 3" xfId="27676"/>
    <cellStyle name="Normal 9 33 4" xfId="27677"/>
    <cellStyle name="Normal 9 33 5" xfId="27678"/>
    <cellStyle name="Normal 9 33 6" xfId="27679"/>
    <cellStyle name="Normal 9 33 7" xfId="27680"/>
    <cellStyle name="Normal 9 33 8" xfId="27681"/>
    <cellStyle name="Normal 9 33 9" xfId="27682"/>
    <cellStyle name="Normal 9 34" xfId="1236"/>
    <cellStyle name="Normal 9 34 10" xfId="27683"/>
    <cellStyle name="Normal 9 34 11" xfId="27684"/>
    <cellStyle name="Normal 9 34 12" xfId="27685"/>
    <cellStyle name="Normal 9 34 13" xfId="27686"/>
    <cellStyle name="Normal 9 34 14" xfId="27687"/>
    <cellStyle name="Normal 9 34 15" xfId="27688"/>
    <cellStyle name="Normal 9 34 16" xfId="27689"/>
    <cellStyle name="Normal 9 34 17" xfId="27690"/>
    <cellStyle name="Normal 9 34 2" xfId="27691"/>
    <cellStyle name="Normal 9 34 3" xfId="27692"/>
    <cellStyle name="Normal 9 34 4" xfId="27693"/>
    <cellStyle name="Normal 9 34 5" xfId="27694"/>
    <cellStyle name="Normal 9 34 6" xfId="27695"/>
    <cellStyle name="Normal 9 34 7" xfId="27696"/>
    <cellStyle name="Normal 9 34 8" xfId="27697"/>
    <cellStyle name="Normal 9 34 9" xfId="27698"/>
    <cellStyle name="Normal 9 35" xfId="1237"/>
    <cellStyle name="Normal 9 35 10" xfId="27699"/>
    <cellStyle name="Normal 9 35 11" xfId="27700"/>
    <cellStyle name="Normal 9 35 12" xfId="27701"/>
    <cellStyle name="Normal 9 35 13" xfId="27702"/>
    <cellStyle name="Normal 9 35 14" xfId="27703"/>
    <cellStyle name="Normal 9 35 15" xfId="27704"/>
    <cellStyle name="Normal 9 35 16" xfId="27705"/>
    <cellStyle name="Normal 9 35 17" xfId="27706"/>
    <cellStyle name="Normal 9 35 2" xfId="27707"/>
    <cellStyle name="Normal 9 35 3" xfId="27708"/>
    <cellStyle name="Normal 9 35 4" xfId="27709"/>
    <cellStyle name="Normal 9 35 5" xfId="27710"/>
    <cellStyle name="Normal 9 35 6" xfId="27711"/>
    <cellStyle name="Normal 9 35 7" xfId="27712"/>
    <cellStyle name="Normal 9 35 8" xfId="27713"/>
    <cellStyle name="Normal 9 35 9" xfId="27714"/>
    <cellStyle name="Normal 9 36" xfId="1238"/>
    <cellStyle name="Normal 9 36 10" xfId="27715"/>
    <cellStyle name="Normal 9 36 11" xfId="27716"/>
    <cellStyle name="Normal 9 36 12" xfId="27717"/>
    <cellStyle name="Normal 9 36 13" xfId="27718"/>
    <cellStyle name="Normal 9 36 14" xfId="27719"/>
    <cellStyle name="Normal 9 36 15" xfId="27720"/>
    <cellStyle name="Normal 9 36 16" xfId="27721"/>
    <cellStyle name="Normal 9 36 17" xfId="27722"/>
    <cellStyle name="Normal 9 36 2" xfId="27723"/>
    <cellStyle name="Normal 9 36 3" xfId="27724"/>
    <cellStyle name="Normal 9 36 4" xfId="27725"/>
    <cellStyle name="Normal 9 36 5" xfId="27726"/>
    <cellStyle name="Normal 9 36 6" xfId="27727"/>
    <cellStyle name="Normal 9 36 7" xfId="27728"/>
    <cellStyle name="Normal 9 36 8" xfId="27729"/>
    <cellStyle name="Normal 9 36 9" xfId="27730"/>
    <cellStyle name="Normal 9 37" xfId="1239"/>
    <cellStyle name="Normal 9 37 10" xfId="27731"/>
    <cellStyle name="Normal 9 37 11" xfId="27732"/>
    <cellStyle name="Normal 9 37 12" xfId="27733"/>
    <cellStyle name="Normal 9 37 13" xfId="27734"/>
    <cellStyle name="Normal 9 37 14" xfId="27735"/>
    <cellStyle name="Normal 9 37 15" xfId="27736"/>
    <cellStyle name="Normal 9 37 16" xfId="27737"/>
    <cellStyle name="Normal 9 37 17" xfId="27738"/>
    <cellStyle name="Normal 9 37 2" xfId="27739"/>
    <cellStyle name="Normal 9 37 3" xfId="27740"/>
    <cellStyle name="Normal 9 37 4" xfId="27741"/>
    <cellStyle name="Normal 9 37 5" xfId="27742"/>
    <cellStyle name="Normal 9 37 6" xfId="27743"/>
    <cellStyle name="Normal 9 37 7" xfId="27744"/>
    <cellStyle name="Normal 9 37 8" xfId="27745"/>
    <cellStyle name="Normal 9 37 9" xfId="27746"/>
    <cellStyle name="Normal 9 38" xfId="1240"/>
    <cellStyle name="Normal 9 38 10" xfId="27747"/>
    <cellStyle name="Normal 9 38 11" xfId="27748"/>
    <cellStyle name="Normal 9 38 12" xfId="27749"/>
    <cellStyle name="Normal 9 38 13" xfId="27750"/>
    <cellStyle name="Normal 9 38 14" xfId="27751"/>
    <cellStyle name="Normal 9 38 15" xfId="27752"/>
    <cellStyle name="Normal 9 38 16" xfId="27753"/>
    <cellStyle name="Normal 9 38 17" xfId="27754"/>
    <cellStyle name="Normal 9 38 2" xfId="27755"/>
    <cellStyle name="Normal 9 38 3" xfId="27756"/>
    <cellStyle name="Normal 9 38 4" xfId="27757"/>
    <cellStyle name="Normal 9 38 5" xfId="27758"/>
    <cellStyle name="Normal 9 38 6" xfId="27759"/>
    <cellStyle name="Normal 9 38 7" xfId="27760"/>
    <cellStyle name="Normal 9 38 8" xfId="27761"/>
    <cellStyle name="Normal 9 38 9" xfId="27762"/>
    <cellStyle name="Normal 9 39" xfId="1241"/>
    <cellStyle name="Normal 9 39 10" xfId="27763"/>
    <cellStyle name="Normal 9 39 11" xfId="27764"/>
    <cellStyle name="Normal 9 39 12" xfId="27765"/>
    <cellStyle name="Normal 9 39 13" xfId="27766"/>
    <cellStyle name="Normal 9 39 14" xfId="27767"/>
    <cellStyle name="Normal 9 39 15" xfId="27768"/>
    <cellStyle name="Normal 9 39 16" xfId="27769"/>
    <cellStyle name="Normal 9 39 17" xfId="27770"/>
    <cellStyle name="Normal 9 39 2" xfId="27771"/>
    <cellStyle name="Normal 9 39 3" xfId="27772"/>
    <cellStyle name="Normal 9 39 4" xfId="27773"/>
    <cellStyle name="Normal 9 39 5" xfId="27774"/>
    <cellStyle name="Normal 9 39 6" xfId="27775"/>
    <cellStyle name="Normal 9 39 7" xfId="27776"/>
    <cellStyle name="Normal 9 39 8" xfId="27777"/>
    <cellStyle name="Normal 9 39 9" xfId="27778"/>
    <cellStyle name="Normal 9 4" xfId="1242"/>
    <cellStyle name="Normal 9 4 10" xfId="27779"/>
    <cellStyle name="Normal 9 4 11" xfId="27780"/>
    <cellStyle name="Normal 9 4 12" xfId="27781"/>
    <cellStyle name="Normal 9 4 13" xfId="27782"/>
    <cellStyle name="Normal 9 4 14" xfId="27783"/>
    <cellStyle name="Normal 9 4 15" xfId="27784"/>
    <cellStyle name="Normal 9 4 16" xfId="27785"/>
    <cellStyle name="Normal 9 4 17" xfId="27786"/>
    <cellStyle name="Normal 9 4 2" xfId="27787"/>
    <cellStyle name="Normal 9 4 3" xfId="27788"/>
    <cellStyle name="Normal 9 4 4" xfId="27789"/>
    <cellStyle name="Normal 9 4 5" xfId="27790"/>
    <cellStyle name="Normal 9 4 6" xfId="27791"/>
    <cellStyle name="Normal 9 4 7" xfId="27792"/>
    <cellStyle name="Normal 9 4 8" xfId="27793"/>
    <cellStyle name="Normal 9 4 9" xfId="27794"/>
    <cellStyle name="Normal 9 40" xfId="1243"/>
    <cellStyle name="Normal 9 40 10" xfId="27795"/>
    <cellStyle name="Normal 9 40 11" xfId="27796"/>
    <cellStyle name="Normal 9 40 12" xfId="27797"/>
    <cellStyle name="Normal 9 40 13" xfId="27798"/>
    <cellStyle name="Normal 9 40 14" xfId="27799"/>
    <cellStyle name="Normal 9 40 15" xfId="27800"/>
    <cellStyle name="Normal 9 40 16" xfId="27801"/>
    <cellStyle name="Normal 9 40 17" xfId="27802"/>
    <cellStyle name="Normal 9 40 2" xfId="27803"/>
    <cellStyle name="Normal 9 40 3" xfId="27804"/>
    <cellStyle name="Normal 9 40 4" xfId="27805"/>
    <cellStyle name="Normal 9 40 5" xfId="27806"/>
    <cellStyle name="Normal 9 40 6" xfId="27807"/>
    <cellStyle name="Normal 9 40 7" xfId="27808"/>
    <cellStyle name="Normal 9 40 8" xfId="27809"/>
    <cellStyle name="Normal 9 40 9" xfId="27810"/>
    <cellStyle name="Normal 9 41" xfId="1244"/>
    <cellStyle name="Normal 9 41 10" xfId="27811"/>
    <cellStyle name="Normal 9 41 11" xfId="27812"/>
    <cellStyle name="Normal 9 41 12" xfId="27813"/>
    <cellStyle name="Normal 9 41 13" xfId="27814"/>
    <cellStyle name="Normal 9 41 14" xfId="27815"/>
    <cellStyle name="Normal 9 41 15" xfId="27816"/>
    <cellStyle name="Normal 9 41 16" xfId="27817"/>
    <cellStyle name="Normal 9 41 17" xfId="27818"/>
    <cellStyle name="Normal 9 41 2" xfId="27819"/>
    <cellStyle name="Normal 9 41 3" xfId="27820"/>
    <cellStyle name="Normal 9 41 4" xfId="27821"/>
    <cellStyle name="Normal 9 41 5" xfId="27822"/>
    <cellStyle name="Normal 9 41 6" xfId="27823"/>
    <cellStyle name="Normal 9 41 7" xfId="27824"/>
    <cellStyle name="Normal 9 41 8" xfId="27825"/>
    <cellStyle name="Normal 9 41 9" xfId="27826"/>
    <cellStyle name="Normal 9 42" xfId="1245"/>
    <cellStyle name="Normal 9 42 10" xfId="27827"/>
    <cellStyle name="Normal 9 42 11" xfId="27828"/>
    <cellStyle name="Normal 9 42 12" xfId="27829"/>
    <cellStyle name="Normal 9 42 13" xfId="27830"/>
    <cellStyle name="Normal 9 42 14" xfId="27831"/>
    <cellStyle name="Normal 9 42 15" xfId="27832"/>
    <cellStyle name="Normal 9 42 16" xfId="27833"/>
    <cellStyle name="Normal 9 42 17" xfId="27834"/>
    <cellStyle name="Normal 9 42 2" xfId="27835"/>
    <cellStyle name="Normal 9 42 3" xfId="27836"/>
    <cellStyle name="Normal 9 42 4" xfId="27837"/>
    <cellStyle name="Normal 9 42 5" xfId="27838"/>
    <cellStyle name="Normal 9 42 6" xfId="27839"/>
    <cellStyle name="Normal 9 42 7" xfId="27840"/>
    <cellStyle name="Normal 9 42 8" xfId="27841"/>
    <cellStyle name="Normal 9 42 9" xfId="27842"/>
    <cellStyle name="Normal 9 43" xfId="1246"/>
    <cellStyle name="Normal 9 43 10" xfId="27843"/>
    <cellStyle name="Normal 9 43 11" xfId="27844"/>
    <cellStyle name="Normal 9 43 12" xfId="27845"/>
    <cellStyle name="Normal 9 43 13" xfId="27846"/>
    <cellStyle name="Normal 9 43 14" xfId="27847"/>
    <cellStyle name="Normal 9 43 15" xfId="27848"/>
    <cellStyle name="Normal 9 43 16" xfId="27849"/>
    <cellStyle name="Normal 9 43 17" xfId="27850"/>
    <cellStyle name="Normal 9 43 2" xfId="27851"/>
    <cellStyle name="Normal 9 43 3" xfId="27852"/>
    <cellStyle name="Normal 9 43 4" xfId="27853"/>
    <cellStyle name="Normal 9 43 5" xfId="27854"/>
    <cellStyle name="Normal 9 43 6" xfId="27855"/>
    <cellStyle name="Normal 9 43 7" xfId="27856"/>
    <cellStyle name="Normal 9 43 8" xfId="27857"/>
    <cellStyle name="Normal 9 43 9" xfId="27858"/>
    <cellStyle name="Normal 9 44" xfId="1247"/>
    <cellStyle name="Normal 9 44 10" xfId="27859"/>
    <cellStyle name="Normal 9 44 11" xfId="27860"/>
    <cellStyle name="Normal 9 44 12" xfId="27861"/>
    <cellStyle name="Normal 9 44 13" xfId="27862"/>
    <cellStyle name="Normal 9 44 14" xfId="27863"/>
    <cellStyle name="Normal 9 44 15" xfId="27864"/>
    <cellStyle name="Normal 9 44 16" xfId="27865"/>
    <cellStyle name="Normal 9 44 17" xfId="27866"/>
    <cellStyle name="Normal 9 44 2" xfId="27867"/>
    <cellStyle name="Normal 9 44 3" xfId="27868"/>
    <cellStyle name="Normal 9 44 4" xfId="27869"/>
    <cellStyle name="Normal 9 44 5" xfId="27870"/>
    <cellStyle name="Normal 9 44 6" xfId="27871"/>
    <cellStyle name="Normal 9 44 7" xfId="27872"/>
    <cellStyle name="Normal 9 44 8" xfId="27873"/>
    <cellStyle name="Normal 9 44 9" xfId="27874"/>
    <cellStyle name="Normal 9 45" xfId="1248"/>
    <cellStyle name="Normal 9 45 10" xfId="27875"/>
    <cellStyle name="Normal 9 45 11" xfId="27876"/>
    <cellStyle name="Normal 9 45 12" xfId="27877"/>
    <cellStyle name="Normal 9 45 13" xfId="27878"/>
    <cellStyle name="Normal 9 45 14" xfId="27879"/>
    <cellStyle name="Normal 9 45 15" xfId="27880"/>
    <cellStyle name="Normal 9 45 16" xfId="27881"/>
    <cellStyle name="Normal 9 45 17" xfId="27882"/>
    <cellStyle name="Normal 9 45 2" xfId="27883"/>
    <cellStyle name="Normal 9 45 3" xfId="27884"/>
    <cellStyle name="Normal 9 45 4" xfId="27885"/>
    <cellStyle name="Normal 9 45 5" xfId="27886"/>
    <cellStyle name="Normal 9 45 6" xfId="27887"/>
    <cellStyle name="Normal 9 45 7" xfId="27888"/>
    <cellStyle name="Normal 9 45 8" xfId="27889"/>
    <cellStyle name="Normal 9 45 9" xfId="27890"/>
    <cellStyle name="Normal 9 46" xfId="1249"/>
    <cellStyle name="Normal 9 46 10" xfId="27891"/>
    <cellStyle name="Normal 9 46 11" xfId="27892"/>
    <cellStyle name="Normal 9 46 12" xfId="27893"/>
    <cellStyle name="Normal 9 46 13" xfId="27894"/>
    <cellStyle name="Normal 9 46 14" xfId="27895"/>
    <cellStyle name="Normal 9 46 15" xfId="27896"/>
    <cellStyle name="Normal 9 46 16" xfId="27897"/>
    <cellStyle name="Normal 9 46 17" xfId="27898"/>
    <cellStyle name="Normal 9 46 2" xfId="27899"/>
    <cellStyle name="Normal 9 46 3" xfId="27900"/>
    <cellStyle name="Normal 9 46 4" xfId="27901"/>
    <cellStyle name="Normal 9 46 5" xfId="27902"/>
    <cellStyle name="Normal 9 46 6" xfId="27903"/>
    <cellStyle name="Normal 9 46 7" xfId="27904"/>
    <cellStyle name="Normal 9 46 8" xfId="27905"/>
    <cellStyle name="Normal 9 46 9" xfId="27906"/>
    <cellStyle name="Normal 9 47" xfId="1250"/>
    <cellStyle name="Normal 9 47 10" xfId="27907"/>
    <cellStyle name="Normal 9 47 11" xfId="27908"/>
    <cellStyle name="Normal 9 47 12" xfId="27909"/>
    <cellStyle name="Normal 9 47 13" xfId="27910"/>
    <cellStyle name="Normal 9 47 14" xfId="27911"/>
    <cellStyle name="Normal 9 47 15" xfId="27912"/>
    <cellStyle name="Normal 9 47 16" xfId="27913"/>
    <cellStyle name="Normal 9 47 17" xfId="27914"/>
    <cellStyle name="Normal 9 47 2" xfId="27915"/>
    <cellStyle name="Normal 9 47 3" xfId="27916"/>
    <cellStyle name="Normal 9 47 4" xfId="27917"/>
    <cellStyle name="Normal 9 47 5" xfId="27918"/>
    <cellStyle name="Normal 9 47 6" xfId="27919"/>
    <cellStyle name="Normal 9 47 7" xfId="27920"/>
    <cellStyle name="Normal 9 47 8" xfId="27921"/>
    <cellStyle name="Normal 9 47 9" xfId="27922"/>
    <cellStyle name="Normal 9 48" xfId="1251"/>
    <cellStyle name="Normal 9 48 10" xfId="27923"/>
    <cellStyle name="Normal 9 48 11" xfId="27924"/>
    <cellStyle name="Normal 9 48 12" xfId="27925"/>
    <cellStyle name="Normal 9 48 13" xfId="27926"/>
    <cellStyle name="Normal 9 48 14" xfId="27927"/>
    <cellStyle name="Normal 9 48 15" xfId="27928"/>
    <cellStyle name="Normal 9 48 16" xfId="27929"/>
    <cellStyle name="Normal 9 48 17" xfId="27930"/>
    <cellStyle name="Normal 9 48 2" xfId="27931"/>
    <cellStyle name="Normal 9 48 3" xfId="27932"/>
    <cellStyle name="Normal 9 48 4" xfId="27933"/>
    <cellStyle name="Normal 9 48 5" xfId="27934"/>
    <cellStyle name="Normal 9 48 6" xfId="27935"/>
    <cellStyle name="Normal 9 48 7" xfId="27936"/>
    <cellStyle name="Normal 9 48 8" xfId="27937"/>
    <cellStyle name="Normal 9 48 9" xfId="27938"/>
    <cellStyle name="Normal 9 49" xfId="27939"/>
    <cellStyle name="Normal 9 49 10" xfId="27940"/>
    <cellStyle name="Normal 9 49 11" xfId="27941"/>
    <cellStyle name="Normal 9 49 12" xfId="27942"/>
    <cellStyle name="Normal 9 49 13" xfId="27943"/>
    <cellStyle name="Normal 9 49 14" xfId="27944"/>
    <cellStyle name="Normal 9 49 15" xfId="27945"/>
    <cellStyle name="Normal 9 49 16" xfId="27946"/>
    <cellStyle name="Normal 9 49 17" xfId="27947"/>
    <cellStyle name="Normal 9 49 2" xfId="27948"/>
    <cellStyle name="Normal 9 49 3" xfId="27949"/>
    <cellStyle name="Normal 9 49 4" xfId="27950"/>
    <cellStyle name="Normal 9 49 5" xfId="27951"/>
    <cellStyle name="Normal 9 49 6" xfId="27952"/>
    <cellStyle name="Normal 9 49 7" xfId="27953"/>
    <cellStyle name="Normal 9 49 8" xfId="27954"/>
    <cellStyle name="Normal 9 49 9" xfId="27955"/>
    <cellStyle name="Normal 9 5" xfId="1252"/>
    <cellStyle name="Normal 9 5 10" xfId="27956"/>
    <cellStyle name="Normal 9 5 11" xfId="27957"/>
    <cellStyle name="Normal 9 5 12" xfId="27958"/>
    <cellStyle name="Normal 9 5 13" xfId="27959"/>
    <cellStyle name="Normal 9 5 14" xfId="27960"/>
    <cellStyle name="Normal 9 5 15" xfId="27961"/>
    <cellStyle name="Normal 9 5 16" xfId="27962"/>
    <cellStyle name="Normal 9 5 17" xfId="27963"/>
    <cellStyle name="Normal 9 5 2" xfId="27964"/>
    <cellStyle name="Normal 9 5 3" xfId="27965"/>
    <cellStyle name="Normal 9 5 4" xfId="27966"/>
    <cellStyle name="Normal 9 5 5" xfId="27967"/>
    <cellStyle name="Normal 9 5 6" xfId="27968"/>
    <cellStyle name="Normal 9 5 7" xfId="27969"/>
    <cellStyle name="Normal 9 5 8" xfId="27970"/>
    <cellStyle name="Normal 9 5 9" xfId="27971"/>
    <cellStyle name="Normal 9 50" xfId="27972"/>
    <cellStyle name="Normal 9 50 10" xfId="27973"/>
    <cellStyle name="Normal 9 50 11" xfId="27974"/>
    <cellStyle name="Normal 9 50 12" xfId="27975"/>
    <cellStyle name="Normal 9 50 13" xfId="27976"/>
    <cellStyle name="Normal 9 50 14" xfId="27977"/>
    <cellStyle name="Normal 9 50 15" xfId="27978"/>
    <cellStyle name="Normal 9 50 16" xfId="27979"/>
    <cellStyle name="Normal 9 50 17" xfId="27980"/>
    <cellStyle name="Normal 9 50 2" xfId="27981"/>
    <cellStyle name="Normal 9 50 3" xfId="27982"/>
    <cellStyle name="Normal 9 50 4" xfId="27983"/>
    <cellStyle name="Normal 9 50 5" xfId="27984"/>
    <cellStyle name="Normal 9 50 6" xfId="27985"/>
    <cellStyle name="Normal 9 50 7" xfId="27986"/>
    <cellStyle name="Normal 9 50 8" xfId="27987"/>
    <cellStyle name="Normal 9 50 9" xfId="27988"/>
    <cellStyle name="Normal 9 51" xfId="27989"/>
    <cellStyle name="Normal 9 52" xfId="27990"/>
    <cellStyle name="Normal 9 53" xfId="27991"/>
    <cellStyle name="Normal 9 54" xfId="27992"/>
    <cellStyle name="Normal 9 55" xfId="27993"/>
    <cellStyle name="Normal 9 56" xfId="27994"/>
    <cellStyle name="Normal 9 57" xfId="27995"/>
    <cellStyle name="Normal 9 58" xfId="27996"/>
    <cellStyle name="Normal 9 59" xfId="27997"/>
    <cellStyle name="Normal 9 6" xfId="1253"/>
    <cellStyle name="Normal 9 6 10" xfId="27998"/>
    <cellStyle name="Normal 9 6 11" xfId="27999"/>
    <cellStyle name="Normal 9 6 12" xfId="28000"/>
    <cellStyle name="Normal 9 6 13" xfId="28001"/>
    <cellStyle name="Normal 9 6 14" xfId="28002"/>
    <cellStyle name="Normal 9 6 15" xfId="28003"/>
    <cellStyle name="Normal 9 6 16" xfId="28004"/>
    <cellStyle name="Normal 9 6 17" xfId="28005"/>
    <cellStyle name="Normal 9 6 2" xfId="28006"/>
    <cellStyle name="Normal 9 6 3" xfId="28007"/>
    <cellStyle name="Normal 9 6 4" xfId="28008"/>
    <cellStyle name="Normal 9 6 5" xfId="28009"/>
    <cellStyle name="Normal 9 6 6" xfId="28010"/>
    <cellStyle name="Normal 9 6 7" xfId="28011"/>
    <cellStyle name="Normal 9 6 8" xfId="28012"/>
    <cellStyle name="Normal 9 6 9" xfId="28013"/>
    <cellStyle name="Normal 9 60" xfId="28014"/>
    <cellStyle name="Normal 9 61" xfId="28015"/>
    <cellStyle name="Normal 9 62" xfId="28016"/>
    <cellStyle name="Normal 9 63" xfId="28017"/>
    <cellStyle name="Normal 9 64" xfId="28018"/>
    <cellStyle name="Normal 9 65" xfId="28019"/>
    <cellStyle name="Normal 9 66" xfId="28020"/>
    <cellStyle name="Normal 9 67" xfId="28021"/>
    <cellStyle name="Normal 9 68" xfId="28022"/>
    <cellStyle name="Normal 9 69" xfId="28023"/>
    <cellStyle name="Normal 9 7" xfId="1254"/>
    <cellStyle name="Normal 9 7 10" xfId="28024"/>
    <cellStyle name="Normal 9 7 11" xfId="28025"/>
    <cellStyle name="Normal 9 7 12" xfId="28026"/>
    <cellStyle name="Normal 9 7 13" xfId="28027"/>
    <cellStyle name="Normal 9 7 14" xfId="28028"/>
    <cellStyle name="Normal 9 7 15" xfId="28029"/>
    <cellStyle name="Normal 9 7 16" xfId="28030"/>
    <cellStyle name="Normal 9 7 17" xfId="28031"/>
    <cellStyle name="Normal 9 7 2" xfId="28032"/>
    <cellStyle name="Normal 9 7 3" xfId="28033"/>
    <cellStyle name="Normal 9 7 4" xfId="28034"/>
    <cellStyle name="Normal 9 7 5" xfId="28035"/>
    <cellStyle name="Normal 9 7 6" xfId="28036"/>
    <cellStyle name="Normal 9 7 7" xfId="28037"/>
    <cellStyle name="Normal 9 7 8" xfId="28038"/>
    <cellStyle name="Normal 9 7 9" xfId="28039"/>
    <cellStyle name="Normal 9 70" xfId="28040"/>
    <cellStyle name="Normal 9 71" xfId="28041"/>
    <cellStyle name="Normal 9 72" xfId="28042"/>
    <cellStyle name="Normal 9 73" xfId="28043"/>
    <cellStyle name="Normal 9 74" xfId="28044"/>
    <cellStyle name="Normal 9 75" xfId="28045"/>
    <cellStyle name="Normal 9 76" xfId="28046"/>
    <cellStyle name="Normal 9 77" xfId="28047"/>
    <cellStyle name="Normal 9 78" xfId="28048"/>
    <cellStyle name="Normal 9 79" xfId="28049"/>
    <cellStyle name="Normal 9 8" xfId="1255"/>
    <cellStyle name="Normal 9 8 10" xfId="28050"/>
    <cellStyle name="Normal 9 8 11" xfId="28051"/>
    <cellStyle name="Normal 9 8 12" xfId="28052"/>
    <cellStyle name="Normal 9 8 13" xfId="28053"/>
    <cellStyle name="Normal 9 8 14" xfId="28054"/>
    <cellStyle name="Normal 9 8 15" xfId="28055"/>
    <cellStyle name="Normal 9 8 16" xfId="28056"/>
    <cellStyle name="Normal 9 8 17" xfId="28057"/>
    <cellStyle name="Normal 9 8 2" xfId="28058"/>
    <cellStyle name="Normal 9 8 3" xfId="28059"/>
    <cellStyle name="Normal 9 8 4" xfId="28060"/>
    <cellStyle name="Normal 9 8 5" xfId="28061"/>
    <cellStyle name="Normal 9 8 6" xfId="28062"/>
    <cellStyle name="Normal 9 8 7" xfId="28063"/>
    <cellStyle name="Normal 9 8 8" xfId="28064"/>
    <cellStyle name="Normal 9 8 9" xfId="28065"/>
    <cellStyle name="Normal 9 80" xfId="28066"/>
    <cellStyle name="Normal 9 81" xfId="28067"/>
    <cellStyle name="Normal 9 82" xfId="28068"/>
    <cellStyle name="Normal 9 83" xfId="28069"/>
    <cellStyle name="Normal 9 84" xfId="28070"/>
    <cellStyle name="Normal 9 85" xfId="28071"/>
    <cellStyle name="Normal 9 86" xfId="28072"/>
    <cellStyle name="Normal 9 87" xfId="28073"/>
    <cellStyle name="Normal 9 88" xfId="28074"/>
    <cellStyle name="Normal 9 89" xfId="28075"/>
    <cellStyle name="Normal 9 9" xfId="1256"/>
    <cellStyle name="Normal 9 9 10" xfId="28076"/>
    <cellStyle name="Normal 9 9 11" xfId="28077"/>
    <cellStyle name="Normal 9 9 12" xfId="28078"/>
    <cellStyle name="Normal 9 9 13" xfId="28079"/>
    <cellStyle name="Normal 9 9 14" xfId="28080"/>
    <cellStyle name="Normal 9 9 15" xfId="28081"/>
    <cellStyle name="Normal 9 9 16" xfId="28082"/>
    <cellStyle name="Normal 9 9 17" xfId="28083"/>
    <cellStyle name="Normal 9 9 2" xfId="28084"/>
    <cellStyle name="Normal 9 9 3" xfId="28085"/>
    <cellStyle name="Normal 9 9 4" xfId="28086"/>
    <cellStyle name="Normal 9 9 5" xfId="28087"/>
    <cellStyle name="Normal 9 9 6" xfId="28088"/>
    <cellStyle name="Normal 9 9 7" xfId="28089"/>
    <cellStyle name="Normal 9 9 8" xfId="28090"/>
    <cellStyle name="Normal 9 9 9" xfId="28091"/>
    <cellStyle name="Normal 9 90" xfId="28092"/>
    <cellStyle name="Normal 9 91" xfId="28093"/>
    <cellStyle name="Normal 9 92" xfId="28094"/>
    <cellStyle name="Normal 9 93" xfId="28095"/>
    <cellStyle name="Normal 9 94" xfId="28096"/>
    <cellStyle name="Normal 9 95" xfId="28097"/>
    <cellStyle name="Normal 9 96" xfId="28098"/>
    <cellStyle name="Normal 9 97" xfId="28099"/>
    <cellStyle name="Normal 9 98" xfId="28100"/>
    <cellStyle name="Normal 9 99" xfId="28101"/>
    <cellStyle name="Normal 9_1.3s Accounting C Costs Scots" xfId="1257"/>
    <cellStyle name="Normal dotted under" xfId="5290"/>
    <cellStyle name="Normal U" xfId="1258"/>
    <cellStyle name="Normal_070323 - 5yr capex and repex BPQ" xfId="15699"/>
    <cellStyle name="Normal_BPQ template v1 from NGT 22 June" xfId="17215"/>
    <cellStyle name="Normal_BPQ template v1 from NGT 22 June 2" xfId="15539"/>
    <cellStyle name="Normal_Capacity BPQ Data rev 060629" xfId="15700"/>
    <cellStyle name="Normal_Copy of 5yr opex BPQ 300606" xfId="208"/>
    <cellStyle name="Normál_Cost_Baseline v1.1" xfId="5291"/>
    <cellStyle name="Normal_East Anglia 05PL PS3 Final ORR" xfId="15701"/>
    <cellStyle name="Normal_FSG 3rd Party &amp; Water Ingress Apr-02 to Mar-03 v2 2" xfId="41902"/>
    <cellStyle name="Normal_GDPCR Table IP" xfId="17207"/>
    <cellStyle name="Normal_KE2067  Engineering Opex BPQ" xfId="2292"/>
    <cellStyle name="Normal_Opex Tables 2 2" xfId="17262"/>
    <cellStyle name="Normal_Opex Tables 2 2 2" xfId="42039"/>
    <cellStyle name="Normal_RAV tables" xfId="41909"/>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2"/>
    <cellStyle name="Note 2 15" xfId="28103"/>
    <cellStyle name="Note 2 16" xfId="28104"/>
    <cellStyle name="Note 2 17" xfId="28105"/>
    <cellStyle name="Note 2 18" xfId="28106"/>
    <cellStyle name="Note 2 19" xfId="28107"/>
    <cellStyle name="Note 2 2" xfId="5302"/>
    <cellStyle name="Note 2 2 2" xfId="15540"/>
    <cellStyle name="Note 2 20" xfId="28108"/>
    <cellStyle name="Note 2 21" xfId="28109"/>
    <cellStyle name="Note 2 22" xfId="28110"/>
    <cellStyle name="Note 2 23" xfId="28111"/>
    <cellStyle name="Note 2 24" xfId="28112"/>
    <cellStyle name="Note 2 25" xfId="28113"/>
    <cellStyle name="Note 2 26" xfId="28114"/>
    <cellStyle name="Note 2 27" xfId="28115"/>
    <cellStyle name="Note 2 28" xfId="28116"/>
    <cellStyle name="Note 2 29" xfId="28117"/>
    <cellStyle name="Note 2 3" xfId="5303"/>
    <cellStyle name="Note 2 30" xfId="28118"/>
    <cellStyle name="Note 2 31" xfId="28119"/>
    <cellStyle name="Note 2 32" xfId="28120"/>
    <cellStyle name="Note 2 33" xfId="28121"/>
    <cellStyle name="Note 2 34" xfId="28122"/>
    <cellStyle name="Note 2 35" xfId="28123"/>
    <cellStyle name="Note 2 36" xfId="28124"/>
    <cellStyle name="Note 2 37" xfId="28125"/>
    <cellStyle name="Note 2 38" xfId="28126"/>
    <cellStyle name="Note 2 39" xfId="28127"/>
    <cellStyle name="Note 2 4" xfId="5304"/>
    <cellStyle name="Note 2 40" xfId="28128"/>
    <cellStyle name="Note 2 41" xfId="28129"/>
    <cellStyle name="Note 2 42" xfId="28130"/>
    <cellStyle name="Note 2 43" xfId="28131"/>
    <cellStyle name="Note 2 44" xfId="28132"/>
    <cellStyle name="Note 2 45" xfId="28133"/>
    <cellStyle name="Note 2 46" xfId="28134"/>
    <cellStyle name="Note 2 47" xfId="28135"/>
    <cellStyle name="Note 2 48" xfId="28136"/>
    <cellStyle name="Note 2 49" xfId="28137"/>
    <cellStyle name="Note 2 5" xfId="5305"/>
    <cellStyle name="Note 2 50" xfId="28138"/>
    <cellStyle name="Note 2 51" xfId="28139"/>
    <cellStyle name="Note 2 52" xfId="28140"/>
    <cellStyle name="Note 2 53" xfId="28141"/>
    <cellStyle name="Note 2 54" xfId="28142"/>
    <cellStyle name="Note 2 55" xfId="28143"/>
    <cellStyle name="Note 2 56" xfId="28144"/>
    <cellStyle name="Note 2 57" xfId="28145"/>
    <cellStyle name="Note 2 58" xfId="28146"/>
    <cellStyle name="Note 2 59" xfId="28147"/>
    <cellStyle name="Note 2 6" xfId="5306"/>
    <cellStyle name="Note 2 60" xfId="28148"/>
    <cellStyle name="Note 2 61" xfId="28149"/>
    <cellStyle name="Note 2 62" xfId="28150"/>
    <cellStyle name="Note 2 63" xfId="28151"/>
    <cellStyle name="Note 2 64" xfId="28152"/>
    <cellStyle name="Note 2 65" xfId="28153"/>
    <cellStyle name="Note 2 66" xfId="28154"/>
    <cellStyle name="Note 2 67" xfId="28155"/>
    <cellStyle name="Note 2 68" xfId="28156"/>
    <cellStyle name="Note 2 69" xfId="28157"/>
    <cellStyle name="Note 2 7" xfId="5307"/>
    <cellStyle name="Note 2 70" xfId="28158"/>
    <cellStyle name="Note 2 71" xfId="28159"/>
    <cellStyle name="Note 2 72" xfId="28160"/>
    <cellStyle name="Note 2 73" xfId="28161"/>
    <cellStyle name="Note 2 74" xfId="28162"/>
    <cellStyle name="Note 2 75" xfId="28163"/>
    <cellStyle name="Note 2 76" xfId="28164"/>
    <cellStyle name="Note 2 77" xfId="28165"/>
    <cellStyle name="Note 2 78" xfId="28166"/>
    <cellStyle name="Note 2 79" xfId="28167"/>
    <cellStyle name="Note 2 8" xfId="5308"/>
    <cellStyle name="Note 2 80" xfId="28168"/>
    <cellStyle name="Note 2 81" xfId="28169"/>
    <cellStyle name="Note 2 82" xfId="28170"/>
    <cellStyle name="Note 2 83" xfId="28171"/>
    <cellStyle name="Note 2 84" xfId="28172"/>
    <cellStyle name="Note 2 85" xfId="28173"/>
    <cellStyle name="Note 2 86" xfId="28174"/>
    <cellStyle name="Note 2 87" xfId="28175"/>
    <cellStyle name="Note 2 88" xfId="28176"/>
    <cellStyle name="Note 2 89" xfId="28177"/>
    <cellStyle name="Note 2 9" xfId="5309"/>
    <cellStyle name="Note 2 90" xfId="28178"/>
    <cellStyle name="Note 2 91" xfId="28179"/>
    <cellStyle name="Note 2 92" xfId="28180"/>
    <cellStyle name="Note 2 93" xfId="28181"/>
    <cellStyle name="Note 2 94" xfId="28182"/>
    <cellStyle name="Note 3" xfId="28183"/>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4"/>
    <cellStyle name="Output 2 15" xfId="28185"/>
    <cellStyle name="Output 2 16" xfId="28186"/>
    <cellStyle name="Output 2 17" xfId="28187"/>
    <cellStyle name="Output 2 18" xfId="28188"/>
    <cellStyle name="Output 2 19" xfId="28189"/>
    <cellStyle name="Output 2 2" xfId="5323"/>
    <cellStyle name="Output 2 20" xfId="28190"/>
    <cellStyle name="Output 2 21" xfId="28191"/>
    <cellStyle name="Output 2 22" xfId="28192"/>
    <cellStyle name="Output 2 23" xfId="28193"/>
    <cellStyle name="Output 2 24" xfId="28194"/>
    <cellStyle name="Output 2 25" xfId="28195"/>
    <cellStyle name="Output 2 26" xfId="28196"/>
    <cellStyle name="Output 2 27" xfId="28197"/>
    <cellStyle name="Output 2 28" xfId="28198"/>
    <cellStyle name="Output 2 29" xfId="28199"/>
    <cellStyle name="Output 2 3" xfId="5324"/>
    <cellStyle name="Output 2 30" xfId="28200"/>
    <cellStyle name="Output 2 31" xfId="28201"/>
    <cellStyle name="Output 2 32" xfId="28202"/>
    <cellStyle name="Output 2 33" xfId="28203"/>
    <cellStyle name="Output 2 34" xfId="28204"/>
    <cellStyle name="Output 2 35" xfId="28205"/>
    <cellStyle name="Output 2 36" xfId="28206"/>
    <cellStyle name="Output 2 37" xfId="28207"/>
    <cellStyle name="Output 2 38" xfId="28208"/>
    <cellStyle name="Output 2 39" xfId="28209"/>
    <cellStyle name="Output 2 4" xfId="5325"/>
    <cellStyle name="Output 2 40" xfId="28210"/>
    <cellStyle name="Output 2 41" xfId="28211"/>
    <cellStyle name="Output 2 42" xfId="28212"/>
    <cellStyle name="Output 2 43" xfId="28213"/>
    <cellStyle name="Output 2 44" xfId="28214"/>
    <cellStyle name="Output 2 45" xfId="28215"/>
    <cellStyle name="Output 2 46" xfId="28216"/>
    <cellStyle name="Output 2 47" xfId="28217"/>
    <cellStyle name="Output 2 48" xfId="28218"/>
    <cellStyle name="Output 2 5" xfId="5326"/>
    <cellStyle name="Output 2 6" xfId="5327"/>
    <cellStyle name="Output 2 7" xfId="5328"/>
    <cellStyle name="Output 2 8" xfId="5329"/>
    <cellStyle name="Output 2 9" xfId="5330"/>
    <cellStyle name="Output 3" xfId="28219"/>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05" builtinId="5"/>
    <cellStyle name="Percent (1)" xfId="5342"/>
    <cellStyle name="Percent (2)" xfId="5343"/>
    <cellStyle name="Percent [2]" xfId="5344"/>
    <cellStyle name="Percent 10" xfId="1262"/>
    <cellStyle name="Percent 10 10" xfId="5345"/>
    <cellStyle name="Percent 10 10 10" xfId="28220"/>
    <cellStyle name="Percent 10 10 11" xfId="28221"/>
    <cellStyle name="Percent 10 10 12" xfId="28222"/>
    <cellStyle name="Percent 10 10 13" xfId="28223"/>
    <cellStyle name="Percent 10 10 14" xfId="28224"/>
    <cellStyle name="Percent 10 10 15" xfId="28225"/>
    <cellStyle name="Percent 10 10 16" xfId="28226"/>
    <cellStyle name="Percent 10 10 17" xfId="28227"/>
    <cellStyle name="Percent 10 10 2" xfId="28228"/>
    <cellStyle name="Percent 10 10 3" xfId="28229"/>
    <cellStyle name="Percent 10 10 4" xfId="28230"/>
    <cellStyle name="Percent 10 10 5" xfId="28231"/>
    <cellStyle name="Percent 10 10 6" xfId="28232"/>
    <cellStyle name="Percent 10 10 7" xfId="28233"/>
    <cellStyle name="Percent 10 10 8" xfId="28234"/>
    <cellStyle name="Percent 10 10 9" xfId="28235"/>
    <cellStyle name="Percent 10 11" xfId="5346"/>
    <cellStyle name="Percent 10 11 10" xfId="28236"/>
    <cellStyle name="Percent 10 11 11" xfId="28237"/>
    <cellStyle name="Percent 10 11 12" xfId="28238"/>
    <cellStyle name="Percent 10 11 13" xfId="28239"/>
    <cellStyle name="Percent 10 11 14" xfId="28240"/>
    <cellStyle name="Percent 10 11 15" xfId="28241"/>
    <cellStyle name="Percent 10 11 16" xfId="28242"/>
    <cellStyle name="Percent 10 11 17" xfId="28243"/>
    <cellStyle name="Percent 10 11 2" xfId="28244"/>
    <cellStyle name="Percent 10 11 3" xfId="28245"/>
    <cellStyle name="Percent 10 11 4" xfId="28246"/>
    <cellStyle name="Percent 10 11 5" xfId="28247"/>
    <cellStyle name="Percent 10 11 6" xfId="28248"/>
    <cellStyle name="Percent 10 11 7" xfId="28249"/>
    <cellStyle name="Percent 10 11 8" xfId="28250"/>
    <cellStyle name="Percent 10 11 9" xfId="28251"/>
    <cellStyle name="Percent 10 12" xfId="5347"/>
    <cellStyle name="Percent 10 12 10" xfId="28252"/>
    <cellStyle name="Percent 10 12 11" xfId="28253"/>
    <cellStyle name="Percent 10 12 12" xfId="28254"/>
    <cellStyle name="Percent 10 12 13" xfId="28255"/>
    <cellStyle name="Percent 10 12 14" xfId="28256"/>
    <cellStyle name="Percent 10 12 15" xfId="28257"/>
    <cellStyle name="Percent 10 12 16" xfId="28258"/>
    <cellStyle name="Percent 10 12 17" xfId="28259"/>
    <cellStyle name="Percent 10 12 2" xfId="28260"/>
    <cellStyle name="Percent 10 12 3" xfId="28261"/>
    <cellStyle name="Percent 10 12 4" xfId="28262"/>
    <cellStyle name="Percent 10 12 5" xfId="28263"/>
    <cellStyle name="Percent 10 12 6" xfId="28264"/>
    <cellStyle name="Percent 10 12 7" xfId="28265"/>
    <cellStyle name="Percent 10 12 8" xfId="28266"/>
    <cellStyle name="Percent 10 12 9" xfId="28267"/>
    <cellStyle name="Percent 10 13" xfId="5348"/>
    <cellStyle name="Percent 10 13 10" xfId="28268"/>
    <cellStyle name="Percent 10 13 11" xfId="28269"/>
    <cellStyle name="Percent 10 13 12" xfId="28270"/>
    <cellStyle name="Percent 10 13 13" xfId="28271"/>
    <cellStyle name="Percent 10 13 14" xfId="28272"/>
    <cellStyle name="Percent 10 13 15" xfId="28273"/>
    <cellStyle name="Percent 10 13 16" xfId="28274"/>
    <cellStyle name="Percent 10 13 17" xfId="28275"/>
    <cellStyle name="Percent 10 13 2" xfId="28276"/>
    <cellStyle name="Percent 10 13 3" xfId="28277"/>
    <cellStyle name="Percent 10 13 4" xfId="28278"/>
    <cellStyle name="Percent 10 13 5" xfId="28279"/>
    <cellStyle name="Percent 10 13 6" xfId="28280"/>
    <cellStyle name="Percent 10 13 7" xfId="28281"/>
    <cellStyle name="Percent 10 13 8" xfId="28282"/>
    <cellStyle name="Percent 10 13 9" xfId="28283"/>
    <cellStyle name="Percent 10 14" xfId="5349"/>
    <cellStyle name="Percent 10 14 10" xfId="28284"/>
    <cellStyle name="Percent 10 14 11" xfId="28285"/>
    <cellStyle name="Percent 10 14 12" xfId="28286"/>
    <cellStyle name="Percent 10 14 13" xfId="28287"/>
    <cellStyle name="Percent 10 14 14" xfId="28288"/>
    <cellStyle name="Percent 10 14 15" xfId="28289"/>
    <cellStyle name="Percent 10 14 16" xfId="28290"/>
    <cellStyle name="Percent 10 14 17" xfId="28291"/>
    <cellStyle name="Percent 10 14 2" xfId="28292"/>
    <cellStyle name="Percent 10 14 3" xfId="28293"/>
    <cellStyle name="Percent 10 14 4" xfId="28294"/>
    <cellStyle name="Percent 10 14 5" xfId="28295"/>
    <cellStyle name="Percent 10 14 6" xfId="28296"/>
    <cellStyle name="Percent 10 14 7" xfId="28297"/>
    <cellStyle name="Percent 10 14 8" xfId="28298"/>
    <cellStyle name="Percent 10 14 9" xfId="28299"/>
    <cellStyle name="Percent 10 15" xfId="5350"/>
    <cellStyle name="Percent 10 15 10" xfId="28300"/>
    <cellStyle name="Percent 10 15 11" xfId="28301"/>
    <cellStyle name="Percent 10 15 12" xfId="28302"/>
    <cellStyle name="Percent 10 15 13" xfId="28303"/>
    <cellStyle name="Percent 10 15 14" xfId="28304"/>
    <cellStyle name="Percent 10 15 15" xfId="28305"/>
    <cellStyle name="Percent 10 15 16" xfId="28306"/>
    <cellStyle name="Percent 10 15 17" xfId="28307"/>
    <cellStyle name="Percent 10 15 2" xfId="28308"/>
    <cellStyle name="Percent 10 15 3" xfId="28309"/>
    <cellStyle name="Percent 10 15 4" xfId="28310"/>
    <cellStyle name="Percent 10 15 5" xfId="28311"/>
    <cellStyle name="Percent 10 15 6" xfId="28312"/>
    <cellStyle name="Percent 10 15 7" xfId="28313"/>
    <cellStyle name="Percent 10 15 8" xfId="28314"/>
    <cellStyle name="Percent 10 15 9" xfId="28315"/>
    <cellStyle name="Percent 10 16" xfId="28316"/>
    <cellStyle name="Percent 10 16 10" xfId="28317"/>
    <cellStyle name="Percent 10 16 11" xfId="28318"/>
    <cellStyle name="Percent 10 16 12" xfId="28319"/>
    <cellStyle name="Percent 10 16 13" xfId="28320"/>
    <cellStyle name="Percent 10 16 14" xfId="28321"/>
    <cellStyle name="Percent 10 16 15" xfId="28322"/>
    <cellStyle name="Percent 10 16 16" xfId="28323"/>
    <cellStyle name="Percent 10 16 17" xfId="28324"/>
    <cellStyle name="Percent 10 16 2" xfId="28325"/>
    <cellStyle name="Percent 10 16 3" xfId="28326"/>
    <cellStyle name="Percent 10 16 4" xfId="28327"/>
    <cellStyle name="Percent 10 16 5" xfId="28328"/>
    <cellStyle name="Percent 10 16 6" xfId="28329"/>
    <cellStyle name="Percent 10 16 7" xfId="28330"/>
    <cellStyle name="Percent 10 16 8" xfId="28331"/>
    <cellStyle name="Percent 10 16 9" xfId="28332"/>
    <cellStyle name="Percent 10 17" xfId="28333"/>
    <cellStyle name="Percent 10 17 10" xfId="28334"/>
    <cellStyle name="Percent 10 17 11" xfId="28335"/>
    <cellStyle name="Percent 10 17 12" xfId="28336"/>
    <cellStyle name="Percent 10 17 13" xfId="28337"/>
    <cellStyle name="Percent 10 17 14" xfId="28338"/>
    <cellStyle name="Percent 10 17 15" xfId="28339"/>
    <cellStyle name="Percent 10 17 16" xfId="28340"/>
    <cellStyle name="Percent 10 17 17" xfId="28341"/>
    <cellStyle name="Percent 10 17 2" xfId="28342"/>
    <cellStyle name="Percent 10 17 3" xfId="28343"/>
    <cellStyle name="Percent 10 17 4" xfId="28344"/>
    <cellStyle name="Percent 10 17 5" xfId="28345"/>
    <cellStyle name="Percent 10 17 6" xfId="28346"/>
    <cellStyle name="Percent 10 17 7" xfId="28347"/>
    <cellStyle name="Percent 10 17 8" xfId="28348"/>
    <cellStyle name="Percent 10 17 9" xfId="28349"/>
    <cellStyle name="Percent 10 18" xfId="28350"/>
    <cellStyle name="Percent 10 18 10" xfId="28351"/>
    <cellStyle name="Percent 10 18 11" xfId="28352"/>
    <cellStyle name="Percent 10 18 12" xfId="28353"/>
    <cellStyle name="Percent 10 18 13" xfId="28354"/>
    <cellStyle name="Percent 10 18 14" xfId="28355"/>
    <cellStyle name="Percent 10 18 15" xfId="28356"/>
    <cellStyle name="Percent 10 18 16" xfId="28357"/>
    <cellStyle name="Percent 10 18 17" xfId="28358"/>
    <cellStyle name="Percent 10 18 2" xfId="28359"/>
    <cellStyle name="Percent 10 18 3" xfId="28360"/>
    <cellStyle name="Percent 10 18 4" xfId="28361"/>
    <cellStyle name="Percent 10 18 5" xfId="28362"/>
    <cellStyle name="Percent 10 18 6" xfId="28363"/>
    <cellStyle name="Percent 10 18 7" xfId="28364"/>
    <cellStyle name="Percent 10 18 8" xfId="28365"/>
    <cellStyle name="Percent 10 18 9" xfId="28366"/>
    <cellStyle name="Percent 10 19" xfId="28367"/>
    <cellStyle name="Percent 10 19 10" xfId="28368"/>
    <cellStyle name="Percent 10 19 11" xfId="28369"/>
    <cellStyle name="Percent 10 19 12" xfId="28370"/>
    <cellStyle name="Percent 10 19 13" xfId="28371"/>
    <cellStyle name="Percent 10 19 14" xfId="28372"/>
    <cellStyle name="Percent 10 19 15" xfId="28373"/>
    <cellStyle name="Percent 10 19 16" xfId="28374"/>
    <cellStyle name="Percent 10 19 17" xfId="28375"/>
    <cellStyle name="Percent 10 19 2" xfId="28376"/>
    <cellStyle name="Percent 10 19 3" xfId="28377"/>
    <cellStyle name="Percent 10 19 4" xfId="28378"/>
    <cellStyle name="Percent 10 19 5" xfId="28379"/>
    <cellStyle name="Percent 10 19 6" xfId="28380"/>
    <cellStyle name="Percent 10 19 7" xfId="28381"/>
    <cellStyle name="Percent 10 19 8" xfId="28382"/>
    <cellStyle name="Percent 10 19 9" xfId="28383"/>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4"/>
    <cellStyle name="Percent 10 2 17" xfId="28385"/>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4"/>
    <cellStyle name="Percent 10 2 2 4 14 3" xfId="41897"/>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86"/>
    <cellStyle name="Percent 10 20 10" xfId="28387"/>
    <cellStyle name="Percent 10 20 11" xfId="28388"/>
    <cellStyle name="Percent 10 20 12" xfId="28389"/>
    <cellStyle name="Percent 10 20 13" xfId="28390"/>
    <cellStyle name="Percent 10 20 14" xfId="28391"/>
    <cellStyle name="Percent 10 20 15" xfId="28392"/>
    <cellStyle name="Percent 10 20 16" xfId="28393"/>
    <cellStyle name="Percent 10 20 17" xfId="28394"/>
    <cellStyle name="Percent 10 20 2" xfId="28395"/>
    <cellStyle name="Percent 10 20 3" xfId="28396"/>
    <cellStyle name="Percent 10 20 4" xfId="28397"/>
    <cellStyle name="Percent 10 20 5" xfId="28398"/>
    <cellStyle name="Percent 10 20 6" xfId="28399"/>
    <cellStyle name="Percent 10 20 7" xfId="28400"/>
    <cellStyle name="Percent 10 20 8" xfId="28401"/>
    <cellStyle name="Percent 10 20 9" xfId="28402"/>
    <cellStyle name="Percent 10 21" xfId="28403"/>
    <cellStyle name="Percent 10 21 10" xfId="28404"/>
    <cellStyle name="Percent 10 21 11" xfId="28405"/>
    <cellStyle name="Percent 10 21 12" xfId="28406"/>
    <cellStyle name="Percent 10 21 13" xfId="28407"/>
    <cellStyle name="Percent 10 21 14" xfId="28408"/>
    <cellStyle name="Percent 10 21 15" xfId="28409"/>
    <cellStyle name="Percent 10 21 16" xfId="28410"/>
    <cellStyle name="Percent 10 21 17" xfId="28411"/>
    <cellStyle name="Percent 10 21 2" xfId="28412"/>
    <cellStyle name="Percent 10 21 3" xfId="28413"/>
    <cellStyle name="Percent 10 21 4" xfId="28414"/>
    <cellStyle name="Percent 10 21 5" xfId="28415"/>
    <cellStyle name="Percent 10 21 6" xfId="28416"/>
    <cellStyle name="Percent 10 21 7" xfId="28417"/>
    <cellStyle name="Percent 10 21 8" xfId="28418"/>
    <cellStyle name="Percent 10 21 9" xfId="28419"/>
    <cellStyle name="Percent 10 22" xfId="28420"/>
    <cellStyle name="Percent 10 22 10" xfId="28421"/>
    <cellStyle name="Percent 10 22 11" xfId="28422"/>
    <cellStyle name="Percent 10 22 12" xfId="28423"/>
    <cellStyle name="Percent 10 22 13" xfId="28424"/>
    <cellStyle name="Percent 10 22 14" xfId="28425"/>
    <cellStyle name="Percent 10 22 15" xfId="28426"/>
    <cellStyle name="Percent 10 22 16" xfId="28427"/>
    <cellStyle name="Percent 10 22 17" xfId="28428"/>
    <cellStyle name="Percent 10 22 2" xfId="28429"/>
    <cellStyle name="Percent 10 22 3" xfId="28430"/>
    <cellStyle name="Percent 10 22 4" xfId="28431"/>
    <cellStyle name="Percent 10 22 5" xfId="28432"/>
    <cellStyle name="Percent 10 22 6" xfId="28433"/>
    <cellStyle name="Percent 10 22 7" xfId="28434"/>
    <cellStyle name="Percent 10 22 8" xfId="28435"/>
    <cellStyle name="Percent 10 22 9" xfId="28436"/>
    <cellStyle name="Percent 10 23" xfId="28437"/>
    <cellStyle name="Percent 10 24" xfId="28438"/>
    <cellStyle name="Percent 10 25" xfId="28439"/>
    <cellStyle name="Percent 10 26" xfId="28440"/>
    <cellStyle name="Percent 10 27" xfId="28441"/>
    <cellStyle name="Percent 10 28" xfId="28442"/>
    <cellStyle name="Percent 10 29" xfId="28443"/>
    <cellStyle name="Percent 10 3" xfId="1269"/>
    <cellStyle name="Percent 10 3 10" xfId="5423"/>
    <cellStyle name="Percent 10 3 11" xfId="5424"/>
    <cellStyle name="Percent 10 3 12" xfId="5425"/>
    <cellStyle name="Percent 10 3 13" xfId="5426"/>
    <cellStyle name="Percent 10 3 14" xfId="28444"/>
    <cellStyle name="Percent 10 3 15" xfId="28445"/>
    <cellStyle name="Percent 10 3 16" xfId="28446"/>
    <cellStyle name="Percent 10 3 17" xfId="28447"/>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48"/>
    <cellStyle name="Percent 10 31" xfId="28449"/>
    <cellStyle name="Percent 10 32" xfId="28450"/>
    <cellStyle name="Percent 10 33" xfId="28451"/>
    <cellStyle name="Percent 10 34" xfId="28452"/>
    <cellStyle name="Percent 10 35" xfId="28453"/>
    <cellStyle name="Percent 10 36" xfId="28454"/>
    <cellStyle name="Percent 10 37" xfId="28455"/>
    <cellStyle name="Percent 10 38" xfId="28456"/>
    <cellStyle name="Percent 10 39" xfId="28457"/>
    <cellStyle name="Percent 10 4" xfId="5435"/>
    <cellStyle name="Percent 10 4 10" xfId="28458"/>
    <cellStyle name="Percent 10 4 11" xfId="28459"/>
    <cellStyle name="Percent 10 4 12" xfId="28460"/>
    <cellStyle name="Percent 10 4 13" xfId="28461"/>
    <cellStyle name="Percent 10 4 14" xfId="28462"/>
    <cellStyle name="Percent 10 4 15" xfId="28463"/>
    <cellStyle name="Percent 10 4 16" xfId="28464"/>
    <cellStyle name="Percent 10 4 17" xfId="28465"/>
    <cellStyle name="Percent 10 4 2" xfId="28466"/>
    <cellStyle name="Percent 10 4 3" xfId="28467"/>
    <cellStyle name="Percent 10 4 4" xfId="28468"/>
    <cellStyle name="Percent 10 4 5" xfId="28469"/>
    <cellStyle name="Percent 10 4 6" xfId="28470"/>
    <cellStyle name="Percent 10 4 7" xfId="28471"/>
    <cellStyle name="Percent 10 4 8" xfId="28472"/>
    <cellStyle name="Percent 10 4 9" xfId="28473"/>
    <cellStyle name="Percent 10 40" xfId="28474"/>
    <cellStyle name="Percent 10 41" xfId="28475"/>
    <cellStyle name="Percent 10 42" xfId="28476"/>
    <cellStyle name="Percent 10 43" xfId="28477"/>
    <cellStyle name="Percent 10 44" xfId="28478"/>
    <cellStyle name="Percent 10 45" xfId="28479"/>
    <cellStyle name="Percent 10 46" xfId="28480"/>
    <cellStyle name="Percent 10 47" xfId="28481"/>
    <cellStyle name="Percent 10 48" xfId="28482"/>
    <cellStyle name="Percent 10 49" xfId="28483"/>
    <cellStyle name="Percent 10 5" xfId="5436"/>
    <cellStyle name="Percent 10 5 10" xfId="28484"/>
    <cellStyle name="Percent 10 5 11" xfId="28485"/>
    <cellStyle name="Percent 10 5 12" xfId="28486"/>
    <cellStyle name="Percent 10 5 13" xfId="28487"/>
    <cellStyle name="Percent 10 5 14" xfId="28488"/>
    <cellStyle name="Percent 10 5 15" xfId="28489"/>
    <cellStyle name="Percent 10 5 16" xfId="28490"/>
    <cellStyle name="Percent 10 5 17" xfId="28491"/>
    <cellStyle name="Percent 10 5 2" xfId="28492"/>
    <cellStyle name="Percent 10 5 3" xfId="28493"/>
    <cellStyle name="Percent 10 5 4" xfId="28494"/>
    <cellStyle name="Percent 10 5 5" xfId="28495"/>
    <cellStyle name="Percent 10 5 6" xfId="28496"/>
    <cellStyle name="Percent 10 5 7" xfId="28497"/>
    <cellStyle name="Percent 10 5 8" xfId="28498"/>
    <cellStyle name="Percent 10 5 9" xfId="28499"/>
    <cellStyle name="Percent 10 50" xfId="28500"/>
    <cellStyle name="Percent 10 51" xfId="28501"/>
    <cellStyle name="Percent 10 52" xfId="28502"/>
    <cellStyle name="Percent 10 53" xfId="28503"/>
    <cellStyle name="Percent 10 54" xfId="28504"/>
    <cellStyle name="Percent 10 55" xfId="28505"/>
    <cellStyle name="Percent 10 56" xfId="28506"/>
    <cellStyle name="Percent 10 57" xfId="28507"/>
    <cellStyle name="Percent 10 58" xfId="28508"/>
    <cellStyle name="Percent 10 59" xfId="28509"/>
    <cellStyle name="Percent 10 6" xfId="5437"/>
    <cellStyle name="Percent 10 6 10" xfId="28510"/>
    <cellStyle name="Percent 10 6 11" xfId="28511"/>
    <cellStyle name="Percent 10 6 12" xfId="28512"/>
    <cellStyle name="Percent 10 6 13" xfId="28513"/>
    <cellStyle name="Percent 10 6 14" xfId="28514"/>
    <cellStyle name="Percent 10 6 15" xfId="28515"/>
    <cellStyle name="Percent 10 6 16" xfId="28516"/>
    <cellStyle name="Percent 10 6 17" xfId="28517"/>
    <cellStyle name="Percent 10 6 2" xfId="28518"/>
    <cellStyle name="Percent 10 6 3" xfId="28519"/>
    <cellStyle name="Percent 10 6 4" xfId="28520"/>
    <cellStyle name="Percent 10 6 5" xfId="28521"/>
    <cellStyle name="Percent 10 6 6" xfId="28522"/>
    <cellStyle name="Percent 10 6 7" xfId="28523"/>
    <cellStyle name="Percent 10 6 8" xfId="28524"/>
    <cellStyle name="Percent 10 6 9" xfId="28525"/>
    <cellStyle name="Percent 10 60" xfId="28526"/>
    <cellStyle name="Percent 10 61" xfId="28527"/>
    <cellStyle name="Percent 10 62" xfId="28528"/>
    <cellStyle name="Percent 10 63" xfId="28529"/>
    <cellStyle name="Percent 10 64" xfId="28530"/>
    <cellStyle name="Percent 10 64 2" xfId="42018"/>
    <cellStyle name="Percent 10 65" xfId="28531"/>
    <cellStyle name="Percent 10 66" xfId="28532"/>
    <cellStyle name="Percent 10 67" xfId="28533"/>
    <cellStyle name="Percent 10 68" xfId="28534"/>
    <cellStyle name="Percent 10 69" xfId="28535"/>
    <cellStyle name="Percent 10 7" xfId="5438"/>
    <cellStyle name="Percent 10 7 10" xfId="28536"/>
    <cellStyle name="Percent 10 7 11" xfId="28537"/>
    <cellStyle name="Percent 10 7 12" xfId="28538"/>
    <cellStyle name="Percent 10 7 13" xfId="28539"/>
    <cellStyle name="Percent 10 7 14" xfId="28540"/>
    <cellStyle name="Percent 10 7 15" xfId="28541"/>
    <cellStyle name="Percent 10 7 16" xfId="28542"/>
    <cellStyle name="Percent 10 7 17" xfId="28543"/>
    <cellStyle name="Percent 10 7 2" xfId="28544"/>
    <cellStyle name="Percent 10 7 3" xfId="28545"/>
    <cellStyle name="Percent 10 7 4" xfId="28546"/>
    <cellStyle name="Percent 10 7 5" xfId="28547"/>
    <cellStyle name="Percent 10 7 6" xfId="28548"/>
    <cellStyle name="Percent 10 7 7" xfId="28549"/>
    <cellStyle name="Percent 10 7 8" xfId="28550"/>
    <cellStyle name="Percent 10 7 9" xfId="28551"/>
    <cellStyle name="Percent 10 70" xfId="28552"/>
    <cellStyle name="Percent 10 71" xfId="28553"/>
    <cellStyle name="Percent 10 72" xfId="28554"/>
    <cellStyle name="Percent 10 73" xfId="28555"/>
    <cellStyle name="Percent 10 74" xfId="28556"/>
    <cellStyle name="Percent 10 75" xfId="28557"/>
    <cellStyle name="Percent 10 76" xfId="28558"/>
    <cellStyle name="Percent 10 77" xfId="28559"/>
    <cellStyle name="Percent 10 78" xfId="28560"/>
    <cellStyle name="Percent 10 79" xfId="28561"/>
    <cellStyle name="Percent 10 8" xfId="5439"/>
    <cellStyle name="Percent 10 8 10" xfId="28562"/>
    <cellStyle name="Percent 10 8 11" xfId="28563"/>
    <cellStyle name="Percent 10 8 12" xfId="28564"/>
    <cellStyle name="Percent 10 8 13" xfId="28565"/>
    <cellStyle name="Percent 10 8 14" xfId="28566"/>
    <cellStyle name="Percent 10 8 15" xfId="28567"/>
    <cellStyle name="Percent 10 8 16" xfId="28568"/>
    <cellStyle name="Percent 10 8 17" xfId="28569"/>
    <cellStyle name="Percent 10 8 2" xfId="28570"/>
    <cellStyle name="Percent 10 8 3" xfId="28571"/>
    <cellStyle name="Percent 10 8 4" xfId="28572"/>
    <cellStyle name="Percent 10 8 5" xfId="28573"/>
    <cellStyle name="Percent 10 8 6" xfId="28574"/>
    <cellStyle name="Percent 10 8 7" xfId="28575"/>
    <cellStyle name="Percent 10 8 8" xfId="28576"/>
    <cellStyle name="Percent 10 8 9" xfId="28577"/>
    <cellStyle name="Percent 10 80" xfId="28578"/>
    <cellStyle name="Percent 10 81" xfId="28579"/>
    <cellStyle name="Percent 10 82" xfId="28580"/>
    <cellStyle name="Percent 10 83" xfId="28581"/>
    <cellStyle name="Percent 10 84" xfId="28582"/>
    <cellStyle name="Percent 10 85" xfId="28583"/>
    <cellStyle name="Percent 10 86" xfId="28584"/>
    <cellStyle name="Percent 10 87" xfId="28585"/>
    <cellStyle name="Percent 10 88" xfId="28586"/>
    <cellStyle name="Percent 10 89" xfId="28587"/>
    <cellStyle name="Percent 10 9" xfId="5440"/>
    <cellStyle name="Percent 10 9 10" xfId="28588"/>
    <cellStyle name="Percent 10 9 11" xfId="28589"/>
    <cellStyle name="Percent 10 9 12" xfId="28590"/>
    <cellStyle name="Percent 10 9 13" xfId="28591"/>
    <cellStyle name="Percent 10 9 14" xfId="28592"/>
    <cellStyle name="Percent 10 9 15" xfId="28593"/>
    <cellStyle name="Percent 10 9 16" xfId="28594"/>
    <cellStyle name="Percent 10 9 17" xfId="28595"/>
    <cellStyle name="Percent 10 9 2" xfId="28596"/>
    <cellStyle name="Percent 10 9 3" xfId="28597"/>
    <cellStyle name="Percent 10 9 4" xfId="28598"/>
    <cellStyle name="Percent 10 9 5" xfId="28599"/>
    <cellStyle name="Percent 10 9 6" xfId="28600"/>
    <cellStyle name="Percent 10 9 7" xfId="28601"/>
    <cellStyle name="Percent 10 9 8" xfId="28602"/>
    <cellStyle name="Percent 10 9 9" xfId="28603"/>
    <cellStyle name="Percent 10 90" xfId="28604"/>
    <cellStyle name="Percent 10 91" xfId="28605"/>
    <cellStyle name="Percent 10 92" xfId="28606"/>
    <cellStyle name="Percent 10 93" xfId="28607"/>
    <cellStyle name="Percent 10 94" xfId="28608"/>
    <cellStyle name="Percent 10 95" xfId="28609"/>
    <cellStyle name="Percent 11" xfId="323"/>
    <cellStyle name="Percent 12" xfId="15714"/>
    <cellStyle name="Percent 12 2" xfId="17268"/>
    <cellStyle name="Percent 12 2 2" xfId="41943"/>
    <cellStyle name="Percent 13" xfId="15715"/>
    <cellStyle name="Percent 14" xfId="15741"/>
    <cellStyle name="Percent 14 2" xfId="17214"/>
    <cellStyle name="Percent 15" xfId="15792"/>
    <cellStyle name="Percent 15 2" xfId="17221"/>
    <cellStyle name="Percent 15 3" xfId="41886"/>
    <cellStyle name="Percent 16" xfId="17209"/>
    <cellStyle name="Percent 17" xfId="41934"/>
    <cellStyle name="Percent 17 2" xfId="41995"/>
    <cellStyle name="Percent 17 2 2" xfId="42029"/>
    <cellStyle name="Percent 18" xfId="42064"/>
    <cellStyle name="Percent 2" xfId="18"/>
    <cellStyle name="Percent 2 10" xfId="1270"/>
    <cellStyle name="Percent 2 10 10" xfId="28610"/>
    <cellStyle name="Percent 2 10 11" xfId="28611"/>
    <cellStyle name="Percent 2 10 12" xfId="28612"/>
    <cellStyle name="Percent 2 10 13" xfId="28613"/>
    <cellStyle name="Percent 2 10 14" xfId="28614"/>
    <cellStyle name="Percent 2 10 15" xfId="28615"/>
    <cellStyle name="Percent 2 10 16" xfId="28616"/>
    <cellStyle name="Percent 2 10 17" xfId="28617"/>
    <cellStyle name="Percent 2 10 2" xfId="28618"/>
    <cellStyle name="Percent 2 10 3" xfId="28619"/>
    <cellStyle name="Percent 2 10 4" xfId="28620"/>
    <cellStyle name="Percent 2 10 5" xfId="28621"/>
    <cellStyle name="Percent 2 10 6" xfId="28622"/>
    <cellStyle name="Percent 2 10 7" xfId="28623"/>
    <cellStyle name="Percent 2 10 8" xfId="28624"/>
    <cellStyle name="Percent 2 10 9" xfId="28625"/>
    <cellStyle name="Percent 2 11" xfId="1271"/>
    <cellStyle name="Percent 2 11 10" xfId="28626"/>
    <cellStyle name="Percent 2 11 11" xfId="28627"/>
    <cellStyle name="Percent 2 11 12" xfId="28628"/>
    <cellStyle name="Percent 2 11 13" xfId="28629"/>
    <cellStyle name="Percent 2 11 14" xfId="28630"/>
    <cellStyle name="Percent 2 11 15" xfId="28631"/>
    <cellStyle name="Percent 2 11 16" xfId="28632"/>
    <cellStyle name="Percent 2 11 17" xfId="28633"/>
    <cellStyle name="Percent 2 11 2" xfId="28634"/>
    <cellStyle name="Percent 2 11 3" xfId="28635"/>
    <cellStyle name="Percent 2 11 4" xfId="28636"/>
    <cellStyle name="Percent 2 11 5" xfId="28637"/>
    <cellStyle name="Percent 2 11 6" xfId="28638"/>
    <cellStyle name="Percent 2 11 7" xfId="28639"/>
    <cellStyle name="Percent 2 11 8" xfId="28640"/>
    <cellStyle name="Percent 2 11 9" xfId="28641"/>
    <cellStyle name="Percent 2 12" xfId="1272"/>
    <cellStyle name="Percent 2 12 10" xfId="28642"/>
    <cellStyle name="Percent 2 12 11" xfId="28643"/>
    <cellStyle name="Percent 2 12 12" xfId="28644"/>
    <cellStyle name="Percent 2 12 13" xfId="28645"/>
    <cellStyle name="Percent 2 12 14" xfId="28646"/>
    <cellStyle name="Percent 2 12 15" xfId="28647"/>
    <cellStyle name="Percent 2 12 16" xfId="28648"/>
    <cellStyle name="Percent 2 12 17" xfId="28649"/>
    <cellStyle name="Percent 2 12 2" xfId="28650"/>
    <cellStyle name="Percent 2 12 3" xfId="28651"/>
    <cellStyle name="Percent 2 12 4" xfId="28652"/>
    <cellStyle name="Percent 2 12 5" xfId="28653"/>
    <cellStyle name="Percent 2 12 6" xfId="28654"/>
    <cellStyle name="Percent 2 12 7" xfId="28655"/>
    <cellStyle name="Percent 2 12 8" xfId="28656"/>
    <cellStyle name="Percent 2 12 9" xfId="28657"/>
    <cellStyle name="Percent 2 13" xfId="1273"/>
    <cellStyle name="Percent 2 13 10" xfId="28658"/>
    <cellStyle name="Percent 2 13 11" xfId="28659"/>
    <cellStyle name="Percent 2 13 12" xfId="28660"/>
    <cellStyle name="Percent 2 13 13" xfId="28661"/>
    <cellStyle name="Percent 2 13 14" xfId="28662"/>
    <cellStyle name="Percent 2 13 15" xfId="28663"/>
    <cellStyle name="Percent 2 13 16" xfId="28664"/>
    <cellStyle name="Percent 2 13 17" xfId="28665"/>
    <cellStyle name="Percent 2 13 2" xfId="28666"/>
    <cellStyle name="Percent 2 13 3" xfId="28667"/>
    <cellStyle name="Percent 2 13 4" xfId="28668"/>
    <cellStyle name="Percent 2 13 5" xfId="28669"/>
    <cellStyle name="Percent 2 13 6" xfId="28670"/>
    <cellStyle name="Percent 2 13 7" xfId="28671"/>
    <cellStyle name="Percent 2 13 8" xfId="28672"/>
    <cellStyle name="Percent 2 13 9" xfId="28673"/>
    <cellStyle name="Percent 2 14" xfId="1274"/>
    <cellStyle name="Percent 2 14 10" xfId="28674"/>
    <cellStyle name="Percent 2 14 11" xfId="28675"/>
    <cellStyle name="Percent 2 14 12" xfId="28676"/>
    <cellStyle name="Percent 2 14 13" xfId="28677"/>
    <cellStyle name="Percent 2 14 14" xfId="28678"/>
    <cellStyle name="Percent 2 14 15" xfId="28679"/>
    <cellStyle name="Percent 2 14 16" xfId="28680"/>
    <cellStyle name="Percent 2 14 17" xfId="28681"/>
    <cellStyle name="Percent 2 14 2" xfId="28682"/>
    <cellStyle name="Percent 2 14 3" xfId="28683"/>
    <cellStyle name="Percent 2 14 4" xfId="28684"/>
    <cellStyle name="Percent 2 14 5" xfId="28685"/>
    <cellStyle name="Percent 2 14 6" xfId="28686"/>
    <cellStyle name="Percent 2 14 7" xfId="28687"/>
    <cellStyle name="Percent 2 14 8" xfId="28688"/>
    <cellStyle name="Percent 2 14 9" xfId="28689"/>
    <cellStyle name="Percent 2 15" xfId="1275"/>
    <cellStyle name="Percent 2 15 10" xfId="28690"/>
    <cellStyle name="Percent 2 15 11" xfId="28691"/>
    <cellStyle name="Percent 2 15 12" xfId="28692"/>
    <cellStyle name="Percent 2 15 13" xfId="28693"/>
    <cellStyle name="Percent 2 15 14" xfId="28694"/>
    <cellStyle name="Percent 2 15 15" xfId="28695"/>
    <cellStyle name="Percent 2 15 16" xfId="28696"/>
    <cellStyle name="Percent 2 15 17" xfId="28697"/>
    <cellStyle name="Percent 2 15 2" xfId="28698"/>
    <cellStyle name="Percent 2 15 3" xfId="28699"/>
    <cellStyle name="Percent 2 15 4" xfId="28700"/>
    <cellStyle name="Percent 2 15 5" xfId="28701"/>
    <cellStyle name="Percent 2 15 6" xfId="28702"/>
    <cellStyle name="Percent 2 15 7" xfId="28703"/>
    <cellStyle name="Percent 2 15 8" xfId="28704"/>
    <cellStyle name="Percent 2 15 9" xfId="28705"/>
    <cellStyle name="Percent 2 16" xfId="1276"/>
    <cellStyle name="Percent 2 16 10" xfId="28706"/>
    <cellStyle name="Percent 2 16 11" xfId="28707"/>
    <cellStyle name="Percent 2 16 12" xfId="28708"/>
    <cellStyle name="Percent 2 16 13" xfId="28709"/>
    <cellStyle name="Percent 2 16 14" xfId="28710"/>
    <cellStyle name="Percent 2 16 15" xfId="28711"/>
    <cellStyle name="Percent 2 16 16" xfId="28712"/>
    <cellStyle name="Percent 2 16 17" xfId="28713"/>
    <cellStyle name="Percent 2 16 2" xfId="28714"/>
    <cellStyle name="Percent 2 16 3" xfId="28715"/>
    <cellStyle name="Percent 2 16 4" xfId="28716"/>
    <cellStyle name="Percent 2 16 5" xfId="28717"/>
    <cellStyle name="Percent 2 16 6" xfId="28718"/>
    <cellStyle name="Percent 2 16 7" xfId="28719"/>
    <cellStyle name="Percent 2 16 8" xfId="28720"/>
    <cellStyle name="Percent 2 16 9" xfId="28721"/>
    <cellStyle name="Percent 2 17" xfId="1277"/>
    <cellStyle name="Percent 2 17 10" xfId="28722"/>
    <cellStyle name="Percent 2 17 11" xfId="28723"/>
    <cellStyle name="Percent 2 17 12" xfId="28724"/>
    <cellStyle name="Percent 2 17 13" xfId="28725"/>
    <cellStyle name="Percent 2 17 14" xfId="28726"/>
    <cellStyle name="Percent 2 17 15" xfId="28727"/>
    <cellStyle name="Percent 2 17 16" xfId="28728"/>
    <cellStyle name="Percent 2 17 17" xfId="28729"/>
    <cellStyle name="Percent 2 17 2" xfId="28730"/>
    <cellStyle name="Percent 2 17 3" xfId="28731"/>
    <cellStyle name="Percent 2 17 4" xfId="28732"/>
    <cellStyle name="Percent 2 17 5" xfId="28733"/>
    <cellStyle name="Percent 2 17 6" xfId="28734"/>
    <cellStyle name="Percent 2 17 7" xfId="28735"/>
    <cellStyle name="Percent 2 17 8" xfId="28736"/>
    <cellStyle name="Percent 2 17 9" xfId="28737"/>
    <cellStyle name="Percent 2 18" xfId="1278"/>
    <cellStyle name="Percent 2 18 10" xfId="28738"/>
    <cellStyle name="Percent 2 18 11" xfId="28739"/>
    <cellStyle name="Percent 2 18 12" xfId="28740"/>
    <cellStyle name="Percent 2 18 13" xfId="28741"/>
    <cellStyle name="Percent 2 18 14" xfId="28742"/>
    <cellStyle name="Percent 2 18 15" xfId="28743"/>
    <cellStyle name="Percent 2 18 16" xfId="28744"/>
    <cellStyle name="Percent 2 18 17" xfId="28745"/>
    <cellStyle name="Percent 2 18 2" xfId="28746"/>
    <cellStyle name="Percent 2 18 3" xfId="28747"/>
    <cellStyle name="Percent 2 18 4" xfId="28748"/>
    <cellStyle name="Percent 2 18 5" xfId="28749"/>
    <cellStyle name="Percent 2 18 6" xfId="28750"/>
    <cellStyle name="Percent 2 18 7" xfId="28751"/>
    <cellStyle name="Percent 2 18 8" xfId="28752"/>
    <cellStyle name="Percent 2 18 9" xfId="28753"/>
    <cellStyle name="Percent 2 19" xfId="1279"/>
    <cellStyle name="Percent 2 19 10" xfId="28754"/>
    <cellStyle name="Percent 2 19 11" xfId="28755"/>
    <cellStyle name="Percent 2 19 12" xfId="28756"/>
    <cellStyle name="Percent 2 19 13" xfId="28757"/>
    <cellStyle name="Percent 2 19 14" xfId="28758"/>
    <cellStyle name="Percent 2 19 15" xfId="28759"/>
    <cellStyle name="Percent 2 19 16" xfId="28760"/>
    <cellStyle name="Percent 2 19 17" xfId="28761"/>
    <cellStyle name="Percent 2 19 2" xfId="28762"/>
    <cellStyle name="Percent 2 19 3" xfId="28763"/>
    <cellStyle name="Percent 2 19 4" xfId="28764"/>
    <cellStyle name="Percent 2 19 5" xfId="28765"/>
    <cellStyle name="Percent 2 19 6" xfId="28766"/>
    <cellStyle name="Percent 2 19 7" xfId="28767"/>
    <cellStyle name="Percent 2 19 8" xfId="28768"/>
    <cellStyle name="Percent 2 19 9" xfId="28769"/>
    <cellStyle name="Percent 2 2" xfId="80"/>
    <cellStyle name="Percent 2 2 10" xfId="1280"/>
    <cellStyle name="Percent 2 2 10 10" xfId="28770"/>
    <cellStyle name="Percent 2 2 10 11" xfId="28771"/>
    <cellStyle name="Percent 2 2 10 12" xfId="28772"/>
    <cellStyle name="Percent 2 2 10 13" xfId="28773"/>
    <cellStyle name="Percent 2 2 10 14" xfId="28774"/>
    <cellStyle name="Percent 2 2 10 15" xfId="28775"/>
    <cellStyle name="Percent 2 2 10 16" xfId="28776"/>
    <cellStyle name="Percent 2 2 10 17" xfId="28777"/>
    <cellStyle name="Percent 2 2 10 2" xfId="28778"/>
    <cellStyle name="Percent 2 2 10 3" xfId="28779"/>
    <cellStyle name="Percent 2 2 10 4" xfId="28780"/>
    <cellStyle name="Percent 2 2 10 5" xfId="28781"/>
    <cellStyle name="Percent 2 2 10 6" xfId="28782"/>
    <cellStyle name="Percent 2 2 10 7" xfId="28783"/>
    <cellStyle name="Percent 2 2 10 8" xfId="28784"/>
    <cellStyle name="Percent 2 2 10 9" xfId="28785"/>
    <cellStyle name="Percent 2 2 11" xfId="1281"/>
    <cellStyle name="Percent 2 2 11 10" xfId="28786"/>
    <cellStyle name="Percent 2 2 11 11" xfId="28787"/>
    <cellStyle name="Percent 2 2 11 12" xfId="28788"/>
    <cellStyle name="Percent 2 2 11 13" xfId="28789"/>
    <cellStyle name="Percent 2 2 11 14" xfId="28790"/>
    <cellStyle name="Percent 2 2 11 15" xfId="28791"/>
    <cellStyle name="Percent 2 2 11 16" xfId="28792"/>
    <cellStyle name="Percent 2 2 11 17" xfId="28793"/>
    <cellStyle name="Percent 2 2 11 2" xfId="28794"/>
    <cellStyle name="Percent 2 2 11 3" xfId="28795"/>
    <cellStyle name="Percent 2 2 11 4" xfId="28796"/>
    <cellStyle name="Percent 2 2 11 5" xfId="28797"/>
    <cellStyle name="Percent 2 2 11 6" xfId="28798"/>
    <cellStyle name="Percent 2 2 11 7" xfId="28799"/>
    <cellStyle name="Percent 2 2 11 8" xfId="28800"/>
    <cellStyle name="Percent 2 2 11 9" xfId="28801"/>
    <cellStyle name="Percent 2 2 12" xfId="1282"/>
    <cellStyle name="Percent 2 2 12 10" xfId="28802"/>
    <cellStyle name="Percent 2 2 12 11" xfId="28803"/>
    <cellStyle name="Percent 2 2 12 12" xfId="28804"/>
    <cellStyle name="Percent 2 2 12 13" xfId="28805"/>
    <cellStyle name="Percent 2 2 12 14" xfId="28806"/>
    <cellStyle name="Percent 2 2 12 15" xfId="28807"/>
    <cellStyle name="Percent 2 2 12 16" xfId="28808"/>
    <cellStyle name="Percent 2 2 12 17" xfId="28809"/>
    <cellStyle name="Percent 2 2 12 2" xfId="28810"/>
    <cellStyle name="Percent 2 2 12 3" xfId="28811"/>
    <cellStyle name="Percent 2 2 12 4" xfId="28812"/>
    <cellStyle name="Percent 2 2 12 5" xfId="28813"/>
    <cellStyle name="Percent 2 2 12 6" xfId="28814"/>
    <cellStyle name="Percent 2 2 12 7" xfId="28815"/>
    <cellStyle name="Percent 2 2 12 8" xfId="28816"/>
    <cellStyle name="Percent 2 2 12 9" xfId="28817"/>
    <cellStyle name="Percent 2 2 13" xfId="1283"/>
    <cellStyle name="Percent 2 2 13 10" xfId="28818"/>
    <cellStyle name="Percent 2 2 13 11" xfId="28819"/>
    <cellStyle name="Percent 2 2 13 12" xfId="28820"/>
    <cellStyle name="Percent 2 2 13 13" xfId="28821"/>
    <cellStyle name="Percent 2 2 13 14" xfId="28822"/>
    <cellStyle name="Percent 2 2 13 15" xfId="28823"/>
    <cellStyle name="Percent 2 2 13 16" xfId="28824"/>
    <cellStyle name="Percent 2 2 13 17" xfId="28825"/>
    <cellStyle name="Percent 2 2 13 2" xfId="28826"/>
    <cellStyle name="Percent 2 2 13 3" xfId="28827"/>
    <cellStyle name="Percent 2 2 13 4" xfId="28828"/>
    <cellStyle name="Percent 2 2 13 5" xfId="28829"/>
    <cellStyle name="Percent 2 2 13 6" xfId="28830"/>
    <cellStyle name="Percent 2 2 13 7" xfId="28831"/>
    <cellStyle name="Percent 2 2 13 8" xfId="28832"/>
    <cellStyle name="Percent 2 2 13 9" xfId="28833"/>
    <cellStyle name="Percent 2 2 14" xfId="1284"/>
    <cellStyle name="Percent 2 2 14 10" xfId="28834"/>
    <cellStyle name="Percent 2 2 14 11" xfId="28835"/>
    <cellStyle name="Percent 2 2 14 12" xfId="28836"/>
    <cellStyle name="Percent 2 2 14 13" xfId="28837"/>
    <cellStyle name="Percent 2 2 14 14" xfId="28838"/>
    <cellStyle name="Percent 2 2 14 15" xfId="28839"/>
    <cellStyle name="Percent 2 2 14 16" xfId="28840"/>
    <cellStyle name="Percent 2 2 14 17" xfId="28841"/>
    <cellStyle name="Percent 2 2 14 2" xfId="28842"/>
    <cellStyle name="Percent 2 2 14 3" xfId="28843"/>
    <cellStyle name="Percent 2 2 14 4" xfId="28844"/>
    <cellStyle name="Percent 2 2 14 5" xfId="28845"/>
    <cellStyle name="Percent 2 2 14 6" xfId="28846"/>
    <cellStyle name="Percent 2 2 14 7" xfId="28847"/>
    <cellStyle name="Percent 2 2 14 8" xfId="28848"/>
    <cellStyle name="Percent 2 2 14 9" xfId="28849"/>
    <cellStyle name="Percent 2 2 15" xfId="1285"/>
    <cellStyle name="Percent 2 2 15 10" xfId="28850"/>
    <cellStyle name="Percent 2 2 15 11" xfId="28851"/>
    <cellStyle name="Percent 2 2 15 12" xfId="28852"/>
    <cellStyle name="Percent 2 2 15 13" xfId="28853"/>
    <cellStyle name="Percent 2 2 15 14" xfId="28854"/>
    <cellStyle name="Percent 2 2 15 15" xfId="28855"/>
    <cellStyle name="Percent 2 2 15 16" xfId="28856"/>
    <cellStyle name="Percent 2 2 15 17" xfId="28857"/>
    <cellStyle name="Percent 2 2 15 2" xfId="28858"/>
    <cellStyle name="Percent 2 2 15 3" xfId="28859"/>
    <cellStyle name="Percent 2 2 15 4" xfId="28860"/>
    <cellStyle name="Percent 2 2 15 5" xfId="28861"/>
    <cellStyle name="Percent 2 2 15 6" xfId="28862"/>
    <cellStyle name="Percent 2 2 15 7" xfId="28863"/>
    <cellStyle name="Percent 2 2 15 8" xfId="28864"/>
    <cellStyle name="Percent 2 2 15 9" xfId="28865"/>
    <cellStyle name="Percent 2 2 16" xfId="1286"/>
    <cellStyle name="Percent 2 2 16 10" xfId="28866"/>
    <cellStyle name="Percent 2 2 16 11" xfId="28867"/>
    <cellStyle name="Percent 2 2 16 12" xfId="28868"/>
    <cellStyle name="Percent 2 2 16 13" xfId="28869"/>
    <cellStyle name="Percent 2 2 16 14" xfId="28870"/>
    <cellStyle name="Percent 2 2 16 15" xfId="28871"/>
    <cellStyle name="Percent 2 2 16 16" xfId="28872"/>
    <cellStyle name="Percent 2 2 16 17" xfId="28873"/>
    <cellStyle name="Percent 2 2 16 2" xfId="28874"/>
    <cellStyle name="Percent 2 2 16 3" xfId="28875"/>
    <cellStyle name="Percent 2 2 16 4" xfId="28876"/>
    <cellStyle name="Percent 2 2 16 5" xfId="28877"/>
    <cellStyle name="Percent 2 2 16 6" xfId="28878"/>
    <cellStyle name="Percent 2 2 16 7" xfId="28879"/>
    <cellStyle name="Percent 2 2 16 8" xfId="28880"/>
    <cellStyle name="Percent 2 2 16 9" xfId="28881"/>
    <cellStyle name="Percent 2 2 17" xfId="1287"/>
    <cellStyle name="Percent 2 2 17 10" xfId="28882"/>
    <cellStyle name="Percent 2 2 17 11" xfId="28883"/>
    <cellStyle name="Percent 2 2 17 12" xfId="28884"/>
    <cellStyle name="Percent 2 2 17 13" xfId="28885"/>
    <cellStyle name="Percent 2 2 17 14" xfId="28886"/>
    <cellStyle name="Percent 2 2 17 15" xfId="28887"/>
    <cellStyle name="Percent 2 2 17 16" xfId="28888"/>
    <cellStyle name="Percent 2 2 17 17" xfId="28889"/>
    <cellStyle name="Percent 2 2 17 2" xfId="28890"/>
    <cellStyle name="Percent 2 2 17 3" xfId="28891"/>
    <cellStyle name="Percent 2 2 17 4" xfId="28892"/>
    <cellStyle name="Percent 2 2 17 5" xfId="28893"/>
    <cellStyle name="Percent 2 2 17 6" xfId="28894"/>
    <cellStyle name="Percent 2 2 17 7" xfId="28895"/>
    <cellStyle name="Percent 2 2 17 8" xfId="28896"/>
    <cellStyle name="Percent 2 2 17 9" xfId="28897"/>
    <cellStyle name="Percent 2 2 18" xfId="1288"/>
    <cellStyle name="Percent 2 2 18 10" xfId="28898"/>
    <cellStyle name="Percent 2 2 18 11" xfId="28899"/>
    <cellStyle name="Percent 2 2 18 12" xfId="28900"/>
    <cellStyle name="Percent 2 2 18 13" xfId="28901"/>
    <cellStyle name="Percent 2 2 18 14" xfId="28902"/>
    <cellStyle name="Percent 2 2 18 15" xfId="28903"/>
    <cellStyle name="Percent 2 2 18 16" xfId="28904"/>
    <cellStyle name="Percent 2 2 18 17" xfId="28905"/>
    <cellStyle name="Percent 2 2 18 2" xfId="28906"/>
    <cellStyle name="Percent 2 2 18 3" xfId="28907"/>
    <cellStyle name="Percent 2 2 18 4" xfId="28908"/>
    <cellStyle name="Percent 2 2 18 5" xfId="28909"/>
    <cellStyle name="Percent 2 2 18 6" xfId="28910"/>
    <cellStyle name="Percent 2 2 18 7" xfId="28911"/>
    <cellStyle name="Percent 2 2 18 8" xfId="28912"/>
    <cellStyle name="Percent 2 2 18 9" xfId="28913"/>
    <cellStyle name="Percent 2 2 19" xfId="1289"/>
    <cellStyle name="Percent 2 2 19 10" xfId="28914"/>
    <cellStyle name="Percent 2 2 19 11" xfId="28915"/>
    <cellStyle name="Percent 2 2 19 12" xfId="28916"/>
    <cellStyle name="Percent 2 2 19 13" xfId="28917"/>
    <cellStyle name="Percent 2 2 19 14" xfId="28918"/>
    <cellStyle name="Percent 2 2 19 15" xfId="28919"/>
    <cellStyle name="Percent 2 2 19 16" xfId="28920"/>
    <cellStyle name="Percent 2 2 19 17" xfId="28921"/>
    <cellStyle name="Percent 2 2 19 2" xfId="28922"/>
    <cellStyle name="Percent 2 2 19 3" xfId="28923"/>
    <cellStyle name="Percent 2 2 19 4" xfId="28924"/>
    <cellStyle name="Percent 2 2 19 5" xfId="28925"/>
    <cellStyle name="Percent 2 2 19 6" xfId="28926"/>
    <cellStyle name="Percent 2 2 19 7" xfId="28927"/>
    <cellStyle name="Percent 2 2 19 8" xfId="28928"/>
    <cellStyle name="Percent 2 2 19 9" xfId="28929"/>
    <cellStyle name="Percent 2 2 2" xfId="245"/>
    <cellStyle name="Percent 2 2 2 2" xfId="246"/>
    <cellStyle name="Percent 2 2 2 2 10" xfId="28930"/>
    <cellStyle name="Percent 2 2 2 2 11" xfId="28931"/>
    <cellStyle name="Percent 2 2 2 2 12" xfId="28932"/>
    <cellStyle name="Percent 2 2 2 2 13" xfId="28933"/>
    <cellStyle name="Percent 2 2 2 2 14" xfId="28934"/>
    <cellStyle name="Percent 2 2 2 2 15" xfId="28935"/>
    <cellStyle name="Percent 2 2 2 2 16" xfId="28936"/>
    <cellStyle name="Percent 2 2 2 2 17" xfId="28937"/>
    <cellStyle name="Percent 2 2 2 2 2" xfId="28938"/>
    <cellStyle name="Percent 2 2 2 2 3" xfId="28939"/>
    <cellStyle name="Percent 2 2 2 2 4" xfId="28940"/>
    <cellStyle name="Percent 2 2 2 2 5" xfId="28941"/>
    <cellStyle name="Percent 2 2 2 2 6" xfId="28942"/>
    <cellStyle name="Percent 2 2 2 2 7" xfId="28943"/>
    <cellStyle name="Percent 2 2 2 2 8" xfId="28944"/>
    <cellStyle name="Percent 2 2 2 2 9" xfId="28945"/>
    <cellStyle name="Percent 2 2 2 3" xfId="1290"/>
    <cellStyle name="Percent 2 2 2 3 10" xfId="28946"/>
    <cellStyle name="Percent 2 2 2 3 11" xfId="28947"/>
    <cellStyle name="Percent 2 2 2 3 12" xfId="28948"/>
    <cellStyle name="Percent 2 2 2 3 13" xfId="28949"/>
    <cellStyle name="Percent 2 2 2 3 14" xfId="28950"/>
    <cellStyle name="Percent 2 2 2 3 15" xfId="28951"/>
    <cellStyle name="Percent 2 2 2 3 16" xfId="28952"/>
    <cellStyle name="Percent 2 2 2 3 17" xfId="28953"/>
    <cellStyle name="Percent 2 2 2 3 2" xfId="28954"/>
    <cellStyle name="Percent 2 2 2 3 3" xfId="28955"/>
    <cellStyle name="Percent 2 2 2 3 4" xfId="28956"/>
    <cellStyle name="Percent 2 2 2 3 5" xfId="28957"/>
    <cellStyle name="Percent 2 2 2 3 6" xfId="28958"/>
    <cellStyle name="Percent 2 2 2 3 7" xfId="28959"/>
    <cellStyle name="Percent 2 2 2 3 8" xfId="28960"/>
    <cellStyle name="Percent 2 2 2 3 9" xfId="28961"/>
    <cellStyle name="Percent 2 2 20" xfId="1291"/>
    <cellStyle name="Percent 2 2 20 10" xfId="28962"/>
    <cellStyle name="Percent 2 2 20 11" xfId="28963"/>
    <cellStyle name="Percent 2 2 20 12" xfId="28964"/>
    <cellStyle name="Percent 2 2 20 13" xfId="28965"/>
    <cellStyle name="Percent 2 2 20 14" xfId="28966"/>
    <cellStyle name="Percent 2 2 20 15" xfId="28967"/>
    <cellStyle name="Percent 2 2 20 16" xfId="28968"/>
    <cellStyle name="Percent 2 2 20 17" xfId="28969"/>
    <cellStyle name="Percent 2 2 20 2" xfId="28970"/>
    <cellStyle name="Percent 2 2 20 3" xfId="28971"/>
    <cellStyle name="Percent 2 2 20 4" xfId="28972"/>
    <cellStyle name="Percent 2 2 20 5" xfId="28973"/>
    <cellStyle name="Percent 2 2 20 6" xfId="28974"/>
    <cellStyle name="Percent 2 2 20 7" xfId="28975"/>
    <cellStyle name="Percent 2 2 20 8" xfId="28976"/>
    <cellStyle name="Percent 2 2 20 9" xfId="28977"/>
    <cellStyle name="Percent 2 2 21" xfId="1292"/>
    <cellStyle name="Percent 2 2 21 10" xfId="28978"/>
    <cellStyle name="Percent 2 2 21 11" xfId="28979"/>
    <cellStyle name="Percent 2 2 21 12" xfId="28980"/>
    <cellStyle name="Percent 2 2 21 13" xfId="28981"/>
    <cellStyle name="Percent 2 2 21 14" xfId="28982"/>
    <cellStyle name="Percent 2 2 21 15" xfId="28983"/>
    <cellStyle name="Percent 2 2 21 16" xfId="28984"/>
    <cellStyle name="Percent 2 2 21 17" xfId="28985"/>
    <cellStyle name="Percent 2 2 21 2" xfId="28986"/>
    <cellStyle name="Percent 2 2 21 3" xfId="28987"/>
    <cellStyle name="Percent 2 2 21 4" xfId="28988"/>
    <cellStyle name="Percent 2 2 21 5" xfId="28989"/>
    <cellStyle name="Percent 2 2 21 6" xfId="28990"/>
    <cellStyle name="Percent 2 2 21 7" xfId="28991"/>
    <cellStyle name="Percent 2 2 21 8" xfId="28992"/>
    <cellStyle name="Percent 2 2 21 9" xfId="28993"/>
    <cellStyle name="Percent 2 2 22" xfId="1293"/>
    <cellStyle name="Percent 2 2 22 10" xfId="28994"/>
    <cellStyle name="Percent 2 2 22 11" xfId="28995"/>
    <cellStyle name="Percent 2 2 22 12" xfId="28996"/>
    <cellStyle name="Percent 2 2 22 13" xfId="28997"/>
    <cellStyle name="Percent 2 2 22 14" xfId="28998"/>
    <cellStyle name="Percent 2 2 22 15" xfId="28999"/>
    <cellStyle name="Percent 2 2 22 16" xfId="29000"/>
    <cellStyle name="Percent 2 2 22 17" xfId="29001"/>
    <cellStyle name="Percent 2 2 22 2" xfId="29002"/>
    <cellStyle name="Percent 2 2 22 3" xfId="29003"/>
    <cellStyle name="Percent 2 2 22 4" xfId="29004"/>
    <cellStyle name="Percent 2 2 22 5" xfId="29005"/>
    <cellStyle name="Percent 2 2 22 6" xfId="29006"/>
    <cellStyle name="Percent 2 2 22 7" xfId="29007"/>
    <cellStyle name="Percent 2 2 22 8" xfId="29008"/>
    <cellStyle name="Percent 2 2 22 9" xfId="29009"/>
    <cellStyle name="Percent 2 2 23" xfId="1294"/>
    <cellStyle name="Percent 2 2 23 10" xfId="29010"/>
    <cellStyle name="Percent 2 2 23 11" xfId="29011"/>
    <cellStyle name="Percent 2 2 23 12" xfId="29012"/>
    <cellStyle name="Percent 2 2 23 13" xfId="29013"/>
    <cellStyle name="Percent 2 2 23 14" xfId="29014"/>
    <cellStyle name="Percent 2 2 23 15" xfId="29015"/>
    <cellStyle name="Percent 2 2 23 16" xfId="29016"/>
    <cellStyle name="Percent 2 2 23 17" xfId="29017"/>
    <cellStyle name="Percent 2 2 23 2" xfId="29018"/>
    <cellStyle name="Percent 2 2 23 3" xfId="29019"/>
    <cellStyle name="Percent 2 2 23 4" xfId="29020"/>
    <cellStyle name="Percent 2 2 23 5" xfId="29021"/>
    <cellStyle name="Percent 2 2 23 6" xfId="29022"/>
    <cellStyle name="Percent 2 2 23 7" xfId="29023"/>
    <cellStyle name="Percent 2 2 23 8" xfId="29024"/>
    <cellStyle name="Percent 2 2 23 9" xfId="29025"/>
    <cellStyle name="Percent 2 2 24" xfId="1295"/>
    <cellStyle name="Percent 2 2 24 10" xfId="29026"/>
    <cellStyle name="Percent 2 2 24 11" xfId="29027"/>
    <cellStyle name="Percent 2 2 24 12" xfId="29028"/>
    <cellStyle name="Percent 2 2 24 13" xfId="29029"/>
    <cellStyle name="Percent 2 2 24 14" xfId="29030"/>
    <cellStyle name="Percent 2 2 24 15" xfId="29031"/>
    <cellStyle name="Percent 2 2 24 16" xfId="29032"/>
    <cellStyle name="Percent 2 2 24 17" xfId="29033"/>
    <cellStyle name="Percent 2 2 24 2" xfId="29034"/>
    <cellStyle name="Percent 2 2 24 3" xfId="29035"/>
    <cellStyle name="Percent 2 2 24 4" xfId="29036"/>
    <cellStyle name="Percent 2 2 24 5" xfId="29037"/>
    <cellStyle name="Percent 2 2 24 6" xfId="29038"/>
    <cellStyle name="Percent 2 2 24 7" xfId="29039"/>
    <cellStyle name="Percent 2 2 24 8" xfId="29040"/>
    <cellStyle name="Percent 2 2 24 9" xfId="29041"/>
    <cellStyle name="Percent 2 2 25" xfId="1296"/>
    <cellStyle name="Percent 2 2 25 10" xfId="29042"/>
    <cellStyle name="Percent 2 2 25 11" xfId="29043"/>
    <cellStyle name="Percent 2 2 25 12" xfId="29044"/>
    <cellStyle name="Percent 2 2 25 13" xfId="29045"/>
    <cellStyle name="Percent 2 2 25 14" xfId="29046"/>
    <cellStyle name="Percent 2 2 25 15" xfId="29047"/>
    <cellStyle name="Percent 2 2 25 16" xfId="29048"/>
    <cellStyle name="Percent 2 2 25 17" xfId="29049"/>
    <cellStyle name="Percent 2 2 25 2" xfId="29050"/>
    <cellStyle name="Percent 2 2 25 3" xfId="29051"/>
    <cellStyle name="Percent 2 2 25 4" xfId="29052"/>
    <cellStyle name="Percent 2 2 25 5" xfId="29053"/>
    <cellStyle name="Percent 2 2 25 6" xfId="29054"/>
    <cellStyle name="Percent 2 2 25 7" xfId="29055"/>
    <cellStyle name="Percent 2 2 25 8" xfId="29056"/>
    <cellStyle name="Percent 2 2 25 9" xfId="29057"/>
    <cellStyle name="Percent 2 2 26" xfId="1297"/>
    <cellStyle name="Percent 2 2 26 10" xfId="29058"/>
    <cellStyle name="Percent 2 2 26 11" xfId="29059"/>
    <cellStyle name="Percent 2 2 26 12" xfId="29060"/>
    <cellStyle name="Percent 2 2 26 13" xfId="29061"/>
    <cellStyle name="Percent 2 2 26 14" xfId="29062"/>
    <cellStyle name="Percent 2 2 26 15" xfId="29063"/>
    <cellStyle name="Percent 2 2 26 16" xfId="29064"/>
    <cellStyle name="Percent 2 2 26 17" xfId="29065"/>
    <cellStyle name="Percent 2 2 26 2" xfId="29066"/>
    <cellStyle name="Percent 2 2 26 3" xfId="29067"/>
    <cellStyle name="Percent 2 2 26 4" xfId="29068"/>
    <cellStyle name="Percent 2 2 26 5" xfId="29069"/>
    <cellStyle name="Percent 2 2 26 6" xfId="29070"/>
    <cellStyle name="Percent 2 2 26 7" xfId="29071"/>
    <cellStyle name="Percent 2 2 26 8" xfId="29072"/>
    <cellStyle name="Percent 2 2 26 9" xfId="29073"/>
    <cellStyle name="Percent 2 2 27" xfId="1298"/>
    <cellStyle name="Percent 2 2 27 10" xfId="29074"/>
    <cellStyle name="Percent 2 2 27 11" xfId="29075"/>
    <cellStyle name="Percent 2 2 27 12" xfId="29076"/>
    <cellStyle name="Percent 2 2 27 13" xfId="29077"/>
    <cellStyle name="Percent 2 2 27 14" xfId="29078"/>
    <cellStyle name="Percent 2 2 27 15" xfId="29079"/>
    <cellStyle name="Percent 2 2 27 16" xfId="29080"/>
    <cellStyle name="Percent 2 2 27 17" xfId="29081"/>
    <cellStyle name="Percent 2 2 27 2" xfId="29082"/>
    <cellStyle name="Percent 2 2 27 3" xfId="29083"/>
    <cellStyle name="Percent 2 2 27 4" xfId="29084"/>
    <cellStyle name="Percent 2 2 27 5" xfId="29085"/>
    <cellStyle name="Percent 2 2 27 6" xfId="29086"/>
    <cellStyle name="Percent 2 2 27 7" xfId="29087"/>
    <cellStyle name="Percent 2 2 27 8" xfId="29088"/>
    <cellStyle name="Percent 2 2 27 9" xfId="29089"/>
    <cellStyle name="Percent 2 2 28" xfId="1299"/>
    <cellStyle name="Percent 2 2 28 10" xfId="29090"/>
    <cellStyle name="Percent 2 2 28 11" xfId="29091"/>
    <cellStyle name="Percent 2 2 28 12" xfId="29092"/>
    <cellStyle name="Percent 2 2 28 13" xfId="29093"/>
    <cellStyle name="Percent 2 2 28 14" xfId="29094"/>
    <cellStyle name="Percent 2 2 28 15" xfId="29095"/>
    <cellStyle name="Percent 2 2 28 16" xfId="29096"/>
    <cellStyle name="Percent 2 2 28 17" xfId="29097"/>
    <cellStyle name="Percent 2 2 28 2" xfId="29098"/>
    <cellStyle name="Percent 2 2 28 3" xfId="29099"/>
    <cellStyle name="Percent 2 2 28 4" xfId="29100"/>
    <cellStyle name="Percent 2 2 28 5" xfId="29101"/>
    <cellStyle name="Percent 2 2 28 6" xfId="29102"/>
    <cellStyle name="Percent 2 2 28 7" xfId="29103"/>
    <cellStyle name="Percent 2 2 28 8" xfId="29104"/>
    <cellStyle name="Percent 2 2 28 9" xfId="29105"/>
    <cellStyle name="Percent 2 2 29" xfId="1300"/>
    <cellStyle name="Percent 2 2 29 10" xfId="29106"/>
    <cellStyle name="Percent 2 2 29 11" xfId="29107"/>
    <cellStyle name="Percent 2 2 29 12" xfId="29108"/>
    <cellStyle name="Percent 2 2 29 13" xfId="29109"/>
    <cellStyle name="Percent 2 2 29 14" xfId="29110"/>
    <cellStyle name="Percent 2 2 29 15" xfId="29111"/>
    <cellStyle name="Percent 2 2 29 16" xfId="29112"/>
    <cellStyle name="Percent 2 2 29 17" xfId="29113"/>
    <cellStyle name="Percent 2 2 29 2" xfId="29114"/>
    <cellStyle name="Percent 2 2 29 3" xfId="29115"/>
    <cellStyle name="Percent 2 2 29 4" xfId="29116"/>
    <cellStyle name="Percent 2 2 29 5" xfId="29117"/>
    <cellStyle name="Percent 2 2 29 6" xfId="29118"/>
    <cellStyle name="Percent 2 2 29 7" xfId="29119"/>
    <cellStyle name="Percent 2 2 29 8" xfId="29120"/>
    <cellStyle name="Percent 2 2 29 9" xfId="29121"/>
    <cellStyle name="Percent 2 2 3" xfId="1301"/>
    <cellStyle name="Percent 2 2 3 10" xfId="29122"/>
    <cellStyle name="Percent 2 2 3 11" xfId="29123"/>
    <cellStyle name="Percent 2 2 3 12" xfId="29124"/>
    <cellStyle name="Percent 2 2 3 13" xfId="29125"/>
    <cellStyle name="Percent 2 2 3 14" xfId="29126"/>
    <cellStyle name="Percent 2 2 3 15" xfId="29127"/>
    <cellStyle name="Percent 2 2 3 16" xfId="29128"/>
    <cellStyle name="Percent 2 2 3 17" xfId="29129"/>
    <cellStyle name="Percent 2 2 3 2" xfId="29130"/>
    <cellStyle name="Percent 2 2 3 3" xfId="29131"/>
    <cellStyle name="Percent 2 2 3 4" xfId="29132"/>
    <cellStyle name="Percent 2 2 3 5" xfId="29133"/>
    <cellStyle name="Percent 2 2 3 6" xfId="29134"/>
    <cellStyle name="Percent 2 2 3 7" xfId="29135"/>
    <cellStyle name="Percent 2 2 3 8" xfId="29136"/>
    <cellStyle name="Percent 2 2 3 9" xfId="29137"/>
    <cellStyle name="Percent 2 2 30" xfId="1302"/>
    <cellStyle name="Percent 2 2 30 10" xfId="29138"/>
    <cellStyle name="Percent 2 2 30 11" xfId="29139"/>
    <cellStyle name="Percent 2 2 30 12" xfId="29140"/>
    <cellStyle name="Percent 2 2 30 13" xfId="29141"/>
    <cellStyle name="Percent 2 2 30 14" xfId="29142"/>
    <cellStyle name="Percent 2 2 30 15" xfId="29143"/>
    <cellStyle name="Percent 2 2 30 16" xfId="29144"/>
    <cellStyle name="Percent 2 2 30 17" xfId="29145"/>
    <cellStyle name="Percent 2 2 30 2" xfId="29146"/>
    <cellStyle name="Percent 2 2 30 3" xfId="29147"/>
    <cellStyle name="Percent 2 2 30 4" xfId="29148"/>
    <cellStyle name="Percent 2 2 30 5" xfId="29149"/>
    <cellStyle name="Percent 2 2 30 6" xfId="29150"/>
    <cellStyle name="Percent 2 2 30 7" xfId="29151"/>
    <cellStyle name="Percent 2 2 30 8" xfId="29152"/>
    <cellStyle name="Percent 2 2 30 9" xfId="29153"/>
    <cellStyle name="Percent 2 2 31" xfId="1303"/>
    <cellStyle name="Percent 2 2 31 10" xfId="29154"/>
    <cellStyle name="Percent 2 2 31 11" xfId="29155"/>
    <cellStyle name="Percent 2 2 31 12" xfId="29156"/>
    <cellStyle name="Percent 2 2 31 13" xfId="29157"/>
    <cellStyle name="Percent 2 2 31 14" xfId="29158"/>
    <cellStyle name="Percent 2 2 31 15" xfId="29159"/>
    <cellStyle name="Percent 2 2 31 16" xfId="29160"/>
    <cellStyle name="Percent 2 2 31 17" xfId="29161"/>
    <cellStyle name="Percent 2 2 31 2" xfId="29162"/>
    <cellStyle name="Percent 2 2 31 3" xfId="29163"/>
    <cellStyle name="Percent 2 2 31 4" xfId="29164"/>
    <cellStyle name="Percent 2 2 31 5" xfId="29165"/>
    <cellStyle name="Percent 2 2 31 6" xfId="29166"/>
    <cellStyle name="Percent 2 2 31 7" xfId="29167"/>
    <cellStyle name="Percent 2 2 31 8" xfId="29168"/>
    <cellStyle name="Percent 2 2 31 9" xfId="29169"/>
    <cellStyle name="Percent 2 2 32" xfId="1304"/>
    <cellStyle name="Percent 2 2 32 10" xfId="29170"/>
    <cellStyle name="Percent 2 2 32 11" xfId="29171"/>
    <cellStyle name="Percent 2 2 32 12" xfId="29172"/>
    <cellStyle name="Percent 2 2 32 13" xfId="29173"/>
    <cellStyle name="Percent 2 2 32 14" xfId="29174"/>
    <cellStyle name="Percent 2 2 32 15" xfId="29175"/>
    <cellStyle name="Percent 2 2 32 16" xfId="29176"/>
    <cellStyle name="Percent 2 2 32 17" xfId="29177"/>
    <cellStyle name="Percent 2 2 32 2" xfId="29178"/>
    <cellStyle name="Percent 2 2 32 3" xfId="29179"/>
    <cellStyle name="Percent 2 2 32 4" xfId="29180"/>
    <cellStyle name="Percent 2 2 32 5" xfId="29181"/>
    <cellStyle name="Percent 2 2 32 6" xfId="29182"/>
    <cellStyle name="Percent 2 2 32 7" xfId="29183"/>
    <cellStyle name="Percent 2 2 32 8" xfId="29184"/>
    <cellStyle name="Percent 2 2 32 9" xfId="29185"/>
    <cellStyle name="Percent 2 2 33" xfId="1305"/>
    <cellStyle name="Percent 2 2 33 10" xfId="29186"/>
    <cellStyle name="Percent 2 2 33 11" xfId="29187"/>
    <cellStyle name="Percent 2 2 33 12" xfId="29188"/>
    <cellStyle name="Percent 2 2 33 13" xfId="29189"/>
    <cellStyle name="Percent 2 2 33 14" xfId="29190"/>
    <cellStyle name="Percent 2 2 33 15" xfId="29191"/>
    <cellStyle name="Percent 2 2 33 16" xfId="29192"/>
    <cellStyle name="Percent 2 2 33 17" xfId="29193"/>
    <cellStyle name="Percent 2 2 33 2" xfId="29194"/>
    <cellStyle name="Percent 2 2 33 3" xfId="29195"/>
    <cellStyle name="Percent 2 2 33 4" xfId="29196"/>
    <cellStyle name="Percent 2 2 33 5" xfId="29197"/>
    <cellStyle name="Percent 2 2 33 6" xfId="29198"/>
    <cellStyle name="Percent 2 2 33 7" xfId="29199"/>
    <cellStyle name="Percent 2 2 33 8" xfId="29200"/>
    <cellStyle name="Percent 2 2 33 9" xfId="29201"/>
    <cellStyle name="Percent 2 2 34" xfId="1306"/>
    <cellStyle name="Percent 2 2 34 10" xfId="29202"/>
    <cellStyle name="Percent 2 2 34 11" xfId="29203"/>
    <cellStyle name="Percent 2 2 34 12" xfId="29204"/>
    <cellStyle name="Percent 2 2 34 13" xfId="29205"/>
    <cellStyle name="Percent 2 2 34 14" xfId="29206"/>
    <cellStyle name="Percent 2 2 34 15" xfId="29207"/>
    <cellStyle name="Percent 2 2 34 16" xfId="29208"/>
    <cellStyle name="Percent 2 2 34 17" xfId="29209"/>
    <cellStyle name="Percent 2 2 34 2" xfId="29210"/>
    <cellStyle name="Percent 2 2 34 3" xfId="29211"/>
    <cellStyle name="Percent 2 2 34 4" xfId="29212"/>
    <cellStyle name="Percent 2 2 34 5" xfId="29213"/>
    <cellStyle name="Percent 2 2 34 6" xfId="29214"/>
    <cellStyle name="Percent 2 2 34 7" xfId="29215"/>
    <cellStyle name="Percent 2 2 34 8" xfId="29216"/>
    <cellStyle name="Percent 2 2 34 9" xfId="29217"/>
    <cellStyle name="Percent 2 2 35" xfId="1307"/>
    <cellStyle name="Percent 2 2 35 10" xfId="29218"/>
    <cellStyle name="Percent 2 2 35 11" xfId="29219"/>
    <cellStyle name="Percent 2 2 35 12" xfId="29220"/>
    <cellStyle name="Percent 2 2 35 13" xfId="29221"/>
    <cellStyle name="Percent 2 2 35 14" xfId="29222"/>
    <cellStyle name="Percent 2 2 35 15" xfId="29223"/>
    <cellStyle name="Percent 2 2 35 16" xfId="29224"/>
    <cellStyle name="Percent 2 2 35 17" xfId="29225"/>
    <cellStyle name="Percent 2 2 35 2" xfId="29226"/>
    <cellStyle name="Percent 2 2 35 3" xfId="29227"/>
    <cellStyle name="Percent 2 2 35 4" xfId="29228"/>
    <cellStyle name="Percent 2 2 35 5" xfId="29229"/>
    <cellStyle name="Percent 2 2 35 6" xfId="29230"/>
    <cellStyle name="Percent 2 2 35 7" xfId="29231"/>
    <cellStyle name="Percent 2 2 35 8" xfId="29232"/>
    <cellStyle name="Percent 2 2 35 9" xfId="29233"/>
    <cellStyle name="Percent 2 2 36" xfId="1308"/>
    <cellStyle name="Percent 2 2 36 10" xfId="29234"/>
    <cellStyle name="Percent 2 2 36 11" xfId="29235"/>
    <cellStyle name="Percent 2 2 36 12" xfId="29236"/>
    <cellStyle name="Percent 2 2 36 13" xfId="29237"/>
    <cellStyle name="Percent 2 2 36 14" xfId="29238"/>
    <cellStyle name="Percent 2 2 36 15" xfId="29239"/>
    <cellStyle name="Percent 2 2 36 16" xfId="29240"/>
    <cellStyle name="Percent 2 2 36 17" xfId="29241"/>
    <cellStyle name="Percent 2 2 36 2" xfId="29242"/>
    <cellStyle name="Percent 2 2 36 3" xfId="29243"/>
    <cellStyle name="Percent 2 2 36 4" xfId="29244"/>
    <cellStyle name="Percent 2 2 36 5" xfId="29245"/>
    <cellStyle name="Percent 2 2 36 6" xfId="29246"/>
    <cellStyle name="Percent 2 2 36 7" xfId="29247"/>
    <cellStyle name="Percent 2 2 36 8" xfId="29248"/>
    <cellStyle name="Percent 2 2 36 9" xfId="29249"/>
    <cellStyle name="Percent 2 2 37" xfId="1309"/>
    <cellStyle name="Percent 2 2 37 10" xfId="29250"/>
    <cellStyle name="Percent 2 2 37 11" xfId="29251"/>
    <cellStyle name="Percent 2 2 37 12" xfId="29252"/>
    <cellStyle name="Percent 2 2 37 13" xfId="29253"/>
    <cellStyle name="Percent 2 2 37 14" xfId="29254"/>
    <cellStyle name="Percent 2 2 37 15" xfId="29255"/>
    <cellStyle name="Percent 2 2 37 16" xfId="29256"/>
    <cellStyle name="Percent 2 2 37 17" xfId="29257"/>
    <cellStyle name="Percent 2 2 37 2" xfId="29258"/>
    <cellStyle name="Percent 2 2 37 3" xfId="29259"/>
    <cellStyle name="Percent 2 2 37 4" xfId="29260"/>
    <cellStyle name="Percent 2 2 37 5" xfId="29261"/>
    <cellStyle name="Percent 2 2 37 6" xfId="29262"/>
    <cellStyle name="Percent 2 2 37 7" xfId="29263"/>
    <cellStyle name="Percent 2 2 37 8" xfId="29264"/>
    <cellStyle name="Percent 2 2 37 9" xfId="29265"/>
    <cellStyle name="Percent 2 2 38" xfId="1310"/>
    <cellStyle name="Percent 2 2 38 10" xfId="29266"/>
    <cellStyle name="Percent 2 2 38 11" xfId="29267"/>
    <cellStyle name="Percent 2 2 38 12" xfId="29268"/>
    <cellStyle name="Percent 2 2 38 13" xfId="29269"/>
    <cellStyle name="Percent 2 2 38 14" xfId="29270"/>
    <cellStyle name="Percent 2 2 38 15" xfId="29271"/>
    <cellStyle name="Percent 2 2 38 16" xfId="29272"/>
    <cellStyle name="Percent 2 2 38 17" xfId="29273"/>
    <cellStyle name="Percent 2 2 38 2" xfId="29274"/>
    <cellStyle name="Percent 2 2 38 3" xfId="29275"/>
    <cellStyle name="Percent 2 2 38 4" xfId="29276"/>
    <cellStyle name="Percent 2 2 38 5" xfId="29277"/>
    <cellStyle name="Percent 2 2 38 6" xfId="29278"/>
    <cellStyle name="Percent 2 2 38 7" xfId="29279"/>
    <cellStyle name="Percent 2 2 38 8" xfId="29280"/>
    <cellStyle name="Percent 2 2 38 9" xfId="29281"/>
    <cellStyle name="Percent 2 2 39" xfId="1311"/>
    <cellStyle name="Percent 2 2 39 10" xfId="29282"/>
    <cellStyle name="Percent 2 2 39 11" xfId="29283"/>
    <cellStyle name="Percent 2 2 39 12" xfId="29284"/>
    <cellStyle name="Percent 2 2 39 13" xfId="29285"/>
    <cellStyle name="Percent 2 2 39 14" xfId="29286"/>
    <cellStyle name="Percent 2 2 39 15" xfId="29287"/>
    <cellStyle name="Percent 2 2 39 16" xfId="29288"/>
    <cellStyle name="Percent 2 2 39 17" xfId="29289"/>
    <cellStyle name="Percent 2 2 39 2" xfId="29290"/>
    <cellStyle name="Percent 2 2 39 3" xfId="29291"/>
    <cellStyle name="Percent 2 2 39 4" xfId="29292"/>
    <cellStyle name="Percent 2 2 39 5" xfId="29293"/>
    <cellStyle name="Percent 2 2 39 6" xfId="29294"/>
    <cellStyle name="Percent 2 2 39 7" xfId="29295"/>
    <cellStyle name="Percent 2 2 39 8" xfId="29296"/>
    <cellStyle name="Percent 2 2 39 9" xfId="29297"/>
    <cellStyle name="Percent 2 2 4" xfId="1312"/>
    <cellStyle name="Percent 2 2 4 10" xfId="29298"/>
    <cellStyle name="Percent 2 2 4 11" xfId="29299"/>
    <cellStyle name="Percent 2 2 4 12" xfId="29300"/>
    <cellStyle name="Percent 2 2 4 13" xfId="29301"/>
    <cellStyle name="Percent 2 2 4 14" xfId="29302"/>
    <cellStyle name="Percent 2 2 4 15" xfId="29303"/>
    <cellStyle name="Percent 2 2 4 16" xfId="29304"/>
    <cellStyle name="Percent 2 2 4 17" xfId="29305"/>
    <cellStyle name="Percent 2 2 4 2" xfId="29306"/>
    <cellStyle name="Percent 2 2 4 3" xfId="29307"/>
    <cellStyle name="Percent 2 2 4 4" xfId="29308"/>
    <cellStyle name="Percent 2 2 4 5" xfId="29309"/>
    <cellStyle name="Percent 2 2 4 6" xfId="29310"/>
    <cellStyle name="Percent 2 2 4 7" xfId="29311"/>
    <cellStyle name="Percent 2 2 4 8" xfId="29312"/>
    <cellStyle name="Percent 2 2 4 9" xfId="29313"/>
    <cellStyle name="Percent 2 2 40" xfId="1313"/>
    <cellStyle name="Percent 2 2 40 10" xfId="29314"/>
    <cellStyle name="Percent 2 2 40 11" xfId="29315"/>
    <cellStyle name="Percent 2 2 40 12" xfId="29316"/>
    <cellStyle name="Percent 2 2 40 13" xfId="29317"/>
    <cellStyle name="Percent 2 2 40 14" xfId="29318"/>
    <cellStyle name="Percent 2 2 40 15" xfId="29319"/>
    <cellStyle name="Percent 2 2 40 16" xfId="29320"/>
    <cellStyle name="Percent 2 2 40 17" xfId="29321"/>
    <cellStyle name="Percent 2 2 40 2" xfId="29322"/>
    <cellStyle name="Percent 2 2 40 3" xfId="29323"/>
    <cellStyle name="Percent 2 2 40 4" xfId="29324"/>
    <cellStyle name="Percent 2 2 40 5" xfId="29325"/>
    <cellStyle name="Percent 2 2 40 6" xfId="29326"/>
    <cellStyle name="Percent 2 2 40 7" xfId="29327"/>
    <cellStyle name="Percent 2 2 40 8" xfId="29328"/>
    <cellStyle name="Percent 2 2 40 9" xfId="29329"/>
    <cellStyle name="Percent 2 2 41" xfId="1314"/>
    <cellStyle name="Percent 2 2 41 10" xfId="29330"/>
    <cellStyle name="Percent 2 2 41 11" xfId="29331"/>
    <cellStyle name="Percent 2 2 41 12" xfId="29332"/>
    <cellStyle name="Percent 2 2 41 13" xfId="29333"/>
    <cellStyle name="Percent 2 2 41 14" xfId="29334"/>
    <cellStyle name="Percent 2 2 41 15" xfId="29335"/>
    <cellStyle name="Percent 2 2 41 16" xfId="29336"/>
    <cellStyle name="Percent 2 2 41 17" xfId="29337"/>
    <cellStyle name="Percent 2 2 41 2" xfId="29338"/>
    <cellStyle name="Percent 2 2 41 3" xfId="29339"/>
    <cellStyle name="Percent 2 2 41 4" xfId="29340"/>
    <cellStyle name="Percent 2 2 41 5" xfId="29341"/>
    <cellStyle name="Percent 2 2 41 6" xfId="29342"/>
    <cellStyle name="Percent 2 2 41 7" xfId="29343"/>
    <cellStyle name="Percent 2 2 41 8" xfId="29344"/>
    <cellStyle name="Percent 2 2 41 9" xfId="29345"/>
    <cellStyle name="Percent 2 2 42" xfId="1315"/>
    <cellStyle name="Percent 2 2 42 10" xfId="29346"/>
    <cellStyle name="Percent 2 2 42 11" xfId="29347"/>
    <cellStyle name="Percent 2 2 42 12" xfId="29348"/>
    <cellStyle name="Percent 2 2 42 13" xfId="29349"/>
    <cellStyle name="Percent 2 2 42 14" xfId="29350"/>
    <cellStyle name="Percent 2 2 42 15" xfId="29351"/>
    <cellStyle name="Percent 2 2 42 16" xfId="29352"/>
    <cellStyle name="Percent 2 2 42 17" xfId="29353"/>
    <cellStyle name="Percent 2 2 42 2" xfId="29354"/>
    <cellStyle name="Percent 2 2 42 3" xfId="29355"/>
    <cellStyle name="Percent 2 2 42 4" xfId="29356"/>
    <cellStyle name="Percent 2 2 42 5" xfId="29357"/>
    <cellStyle name="Percent 2 2 42 6" xfId="29358"/>
    <cellStyle name="Percent 2 2 42 7" xfId="29359"/>
    <cellStyle name="Percent 2 2 42 8" xfId="29360"/>
    <cellStyle name="Percent 2 2 42 9" xfId="29361"/>
    <cellStyle name="Percent 2 2 43" xfId="1316"/>
    <cellStyle name="Percent 2 2 43 10" xfId="29362"/>
    <cellStyle name="Percent 2 2 43 11" xfId="29363"/>
    <cellStyle name="Percent 2 2 43 12" xfId="29364"/>
    <cellStyle name="Percent 2 2 43 13" xfId="29365"/>
    <cellStyle name="Percent 2 2 43 14" xfId="29366"/>
    <cellStyle name="Percent 2 2 43 15" xfId="29367"/>
    <cellStyle name="Percent 2 2 43 16" xfId="29368"/>
    <cellStyle name="Percent 2 2 43 17" xfId="29369"/>
    <cellStyle name="Percent 2 2 43 2" xfId="29370"/>
    <cellStyle name="Percent 2 2 43 3" xfId="29371"/>
    <cellStyle name="Percent 2 2 43 4" xfId="29372"/>
    <cellStyle name="Percent 2 2 43 5" xfId="29373"/>
    <cellStyle name="Percent 2 2 43 6" xfId="29374"/>
    <cellStyle name="Percent 2 2 43 7" xfId="29375"/>
    <cellStyle name="Percent 2 2 43 8" xfId="29376"/>
    <cellStyle name="Percent 2 2 43 9" xfId="29377"/>
    <cellStyle name="Percent 2 2 44" xfId="1317"/>
    <cellStyle name="Percent 2 2 44 10" xfId="29378"/>
    <cellStyle name="Percent 2 2 44 11" xfId="29379"/>
    <cellStyle name="Percent 2 2 44 12" xfId="29380"/>
    <cellStyle name="Percent 2 2 44 13" xfId="29381"/>
    <cellStyle name="Percent 2 2 44 14" xfId="29382"/>
    <cellStyle name="Percent 2 2 44 15" xfId="29383"/>
    <cellStyle name="Percent 2 2 44 16" xfId="29384"/>
    <cellStyle name="Percent 2 2 44 17" xfId="29385"/>
    <cellStyle name="Percent 2 2 44 2" xfId="29386"/>
    <cellStyle name="Percent 2 2 44 3" xfId="29387"/>
    <cellStyle name="Percent 2 2 44 4" xfId="29388"/>
    <cellStyle name="Percent 2 2 44 5" xfId="29389"/>
    <cellStyle name="Percent 2 2 44 6" xfId="29390"/>
    <cellStyle name="Percent 2 2 44 7" xfId="29391"/>
    <cellStyle name="Percent 2 2 44 8" xfId="29392"/>
    <cellStyle name="Percent 2 2 44 9" xfId="29393"/>
    <cellStyle name="Percent 2 2 45" xfId="1318"/>
    <cellStyle name="Percent 2 2 45 10" xfId="29394"/>
    <cellStyle name="Percent 2 2 45 11" xfId="29395"/>
    <cellStyle name="Percent 2 2 45 12" xfId="29396"/>
    <cellStyle name="Percent 2 2 45 13" xfId="29397"/>
    <cellStyle name="Percent 2 2 45 14" xfId="29398"/>
    <cellStyle name="Percent 2 2 45 15" xfId="29399"/>
    <cellStyle name="Percent 2 2 45 16" xfId="29400"/>
    <cellStyle name="Percent 2 2 45 17" xfId="29401"/>
    <cellStyle name="Percent 2 2 45 2" xfId="29402"/>
    <cellStyle name="Percent 2 2 45 3" xfId="29403"/>
    <cellStyle name="Percent 2 2 45 4" xfId="29404"/>
    <cellStyle name="Percent 2 2 45 5" xfId="29405"/>
    <cellStyle name="Percent 2 2 45 6" xfId="29406"/>
    <cellStyle name="Percent 2 2 45 7" xfId="29407"/>
    <cellStyle name="Percent 2 2 45 8" xfId="29408"/>
    <cellStyle name="Percent 2 2 45 9" xfId="29409"/>
    <cellStyle name="Percent 2 2 46" xfId="1319"/>
    <cellStyle name="Percent 2 2 46 10" xfId="29410"/>
    <cellStyle name="Percent 2 2 46 11" xfId="29411"/>
    <cellStyle name="Percent 2 2 46 12" xfId="29412"/>
    <cellStyle name="Percent 2 2 46 13" xfId="29413"/>
    <cellStyle name="Percent 2 2 46 14" xfId="29414"/>
    <cellStyle name="Percent 2 2 46 15" xfId="29415"/>
    <cellStyle name="Percent 2 2 46 16" xfId="29416"/>
    <cellStyle name="Percent 2 2 46 17" xfId="29417"/>
    <cellStyle name="Percent 2 2 46 2" xfId="29418"/>
    <cellStyle name="Percent 2 2 46 3" xfId="29419"/>
    <cellStyle name="Percent 2 2 46 4" xfId="29420"/>
    <cellStyle name="Percent 2 2 46 5" xfId="29421"/>
    <cellStyle name="Percent 2 2 46 6" xfId="29422"/>
    <cellStyle name="Percent 2 2 46 7" xfId="29423"/>
    <cellStyle name="Percent 2 2 46 8" xfId="29424"/>
    <cellStyle name="Percent 2 2 46 9" xfId="29425"/>
    <cellStyle name="Percent 2 2 47" xfId="1320"/>
    <cellStyle name="Percent 2 2 47 10" xfId="29426"/>
    <cellStyle name="Percent 2 2 47 11" xfId="29427"/>
    <cellStyle name="Percent 2 2 47 12" xfId="29428"/>
    <cellStyle name="Percent 2 2 47 13" xfId="29429"/>
    <cellStyle name="Percent 2 2 47 14" xfId="29430"/>
    <cellStyle name="Percent 2 2 47 15" xfId="29431"/>
    <cellStyle name="Percent 2 2 47 16" xfId="29432"/>
    <cellStyle name="Percent 2 2 47 17" xfId="29433"/>
    <cellStyle name="Percent 2 2 47 2" xfId="29434"/>
    <cellStyle name="Percent 2 2 47 3" xfId="29435"/>
    <cellStyle name="Percent 2 2 47 4" xfId="29436"/>
    <cellStyle name="Percent 2 2 47 5" xfId="29437"/>
    <cellStyle name="Percent 2 2 47 6" xfId="29438"/>
    <cellStyle name="Percent 2 2 47 7" xfId="29439"/>
    <cellStyle name="Percent 2 2 47 8" xfId="29440"/>
    <cellStyle name="Percent 2 2 47 9" xfId="29441"/>
    <cellStyle name="Percent 2 2 48" xfId="1321"/>
    <cellStyle name="Percent 2 2 48 10" xfId="29442"/>
    <cellStyle name="Percent 2 2 48 11" xfId="29443"/>
    <cellStyle name="Percent 2 2 48 12" xfId="29444"/>
    <cellStyle name="Percent 2 2 48 13" xfId="29445"/>
    <cellStyle name="Percent 2 2 48 14" xfId="29446"/>
    <cellStyle name="Percent 2 2 48 15" xfId="29447"/>
    <cellStyle name="Percent 2 2 48 16" xfId="29448"/>
    <cellStyle name="Percent 2 2 48 17" xfId="29449"/>
    <cellStyle name="Percent 2 2 48 2" xfId="29450"/>
    <cellStyle name="Percent 2 2 48 3" xfId="29451"/>
    <cellStyle name="Percent 2 2 48 4" xfId="29452"/>
    <cellStyle name="Percent 2 2 48 5" xfId="29453"/>
    <cellStyle name="Percent 2 2 48 6" xfId="29454"/>
    <cellStyle name="Percent 2 2 48 7" xfId="29455"/>
    <cellStyle name="Percent 2 2 48 8" xfId="29456"/>
    <cellStyle name="Percent 2 2 48 9" xfId="29457"/>
    <cellStyle name="Percent 2 2 49" xfId="1322"/>
    <cellStyle name="Percent 2 2 49 10" xfId="29458"/>
    <cellStyle name="Percent 2 2 49 11" xfId="29459"/>
    <cellStyle name="Percent 2 2 49 12" xfId="29460"/>
    <cellStyle name="Percent 2 2 49 13" xfId="29461"/>
    <cellStyle name="Percent 2 2 49 14" xfId="29462"/>
    <cellStyle name="Percent 2 2 49 15" xfId="29463"/>
    <cellStyle name="Percent 2 2 49 16" xfId="29464"/>
    <cellStyle name="Percent 2 2 49 17" xfId="29465"/>
    <cellStyle name="Percent 2 2 49 2" xfId="29466"/>
    <cellStyle name="Percent 2 2 49 3" xfId="29467"/>
    <cellStyle name="Percent 2 2 49 4" xfId="29468"/>
    <cellStyle name="Percent 2 2 49 5" xfId="29469"/>
    <cellStyle name="Percent 2 2 49 6" xfId="29470"/>
    <cellStyle name="Percent 2 2 49 7" xfId="29471"/>
    <cellStyle name="Percent 2 2 49 8" xfId="29472"/>
    <cellStyle name="Percent 2 2 49 9" xfId="29473"/>
    <cellStyle name="Percent 2 2 5" xfId="1323"/>
    <cellStyle name="Percent 2 2 5 10" xfId="29474"/>
    <cellStyle name="Percent 2 2 5 11" xfId="29475"/>
    <cellStyle name="Percent 2 2 5 12" xfId="29476"/>
    <cellStyle name="Percent 2 2 5 13" xfId="29477"/>
    <cellStyle name="Percent 2 2 5 14" xfId="29478"/>
    <cellStyle name="Percent 2 2 5 15" xfId="29479"/>
    <cellStyle name="Percent 2 2 5 16" xfId="29480"/>
    <cellStyle name="Percent 2 2 5 17" xfId="29481"/>
    <cellStyle name="Percent 2 2 5 2" xfId="29482"/>
    <cellStyle name="Percent 2 2 5 3" xfId="29483"/>
    <cellStyle name="Percent 2 2 5 4" xfId="29484"/>
    <cellStyle name="Percent 2 2 5 5" xfId="29485"/>
    <cellStyle name="Percent 2 2 5 6" xfId="29486"/>
    <cellStyle name="Percent 2 2 5 7" xfId="29487"/>
    <cellStyle name="Percent 2 2 5 8" xfId="29488"/>
    <cellStyle name="Percent 2 2 5 9" xfId="29489"/>
    <cellStyle name="Percent 2 2 50" xfId="5441"/>
    <cellStyle name="Percent 2 2 6" xfId="1324"/>
    <cellStyle name="Percent 2 2 6 10" xfId="29490"/>
    <cellStyle name="Percent 2 2 6 11" xfId="29491"/>
    <cellStyle name="Percent 2 2 6 12" xfId="29492"/>
    <cellStyle name="Percent 2 2 6 13" xfId="29493"/>
    <cellStyle name="Percent 2 2 6 14" xfId="29494"/>
    <cellStyle name="Percent 2 2 6 15" xfId="29495"/>
    <cellStyle name="Percent 2 2 6 16" xfId="29496"/>
    <cellStyle name="Percent 2 2 6 17" xfId="29497"/>
    <cellStyle name="Percent 2 2 6 2" xfId="29498"/>
    <cellStyle name="Percent 2 2 6 3" xfId="29499"/>
    <cellStyle name="Percent 2 2 6 4" xfId="29500"/>
    <cellStyle name="Percent 2 2 6 5" xfId="29501"/>
    <cellStyle name="Percent 2 2 6 6" xfId="29502"/>
    <cellStyle name="Percent 2 2 6 7" xfId="29503"/>
    <cellStyle name="Percent 2 2 6 8" xfId="29504"/>
    <cellStyle name="Percent 2 2 6 9" xfId="29505"/>
    <cellStyle name="Percent 2 2 7" xfId="1325"/>
    <cellStyle name="Percent 2 2 7 10" xfId="29506"/>
    <cellStyle name="Percent 2 2 7 11" xfId="29507"/>
    <cellStyle name="Percent 2 2 7 12" xfId="29508"/>
    <cellStyle name="Percent 2 2 7 13" xfId="29509"/>
    <cellStyle name="Percent 2 2 7 14" xfId="29510"/>
    <cellStyle name="Percent 2 2 7 15" xfId="29511"/>
    <cellStyle name="Percent 2 2 7 16" xfId="29512"/>
    <cellStyle name="Percent 2 2 7 17" xfId="29513"/>
    <cellStyle name="Percent 2 2 7 2" xfId="29514"/>
    <cellStyle name="Percent 2 2 7 3" xfId="29515"/>
    <cellStyle name="Percent 2 2 7 4" xfId="29516"/>
    <cellStyle name="Percent 2 2 7 5" xfId="29517"/>
    <cellStyle name="Percent 2 2 7 6" xfId="29518"/>
    <cellStyle name="Percent 2 2 7 7" xfId="29519"/>
    <cellStyle name="Percent 2 2 7 8" xfId="29520"/>
    <cellStyle name="Percent 2 2 7 9" xfId="29521"/>
    <cellStyle name="Percent 2 2 8" xfId="1326"/>
    <cellStyle name="Percent 2 2 8 10" xfId="29522"/>
    <cellStyle name="Percent 2 2 8 11" xfId="29523"/>
    <cellStyle name="Percent 2 2 8 12" xfId="29524"/>
    <cellStyle name="Percent 2 2 8 13" xfId="29525"/>
    <cellStyle name="Percent 2 2 8 14" xfId="29526"/>
    <cellStyle name="Percent 2 2 8 15" xfId="29527"/>
    <cellStyle name="Percent 2 2 8 16" xfId="29528"/>
    <cellStyle name="Percent 2 2 8 17" xfId="29529"/>
    <cellStyle name="Percent 2 2 8 2" xfId="29530"/>
    <cellStyle name="Percent 2 2 8 3" xfId="29531"/>
    <cellStyle name="Percent 2 2 8 4" xfId="29532"/>
    <cellStyle name="Percent 2 2 8 5" xfId="29533"/>
    <cellStyle name="Percent 2 2 8 6" xfId="29534"/>
    <cellStyle name="Percent 2 2 8 7" xfId="29535"/>
    <cellStyle name="Percent 2 2 8 8" xfId="29536"/>
    <cellStyle name="Percent 2 2 8 9" xfId="29537"/>
    <cellStyle name="Percent 2 2 9" xfId="1327"/>
    <cellStyle name="Percent 2 2 9 10" xfId="29538"/>
    <cellStyle name="Percent 2 2 9 11" xfId="29539"/>
    <cellStyle name="Percent 2 2 9 12" xfId="29540"/>
    <cellStyle name="Percent 2 2 9 13" xfId="29541"/>
    <cellStyle name="Percent 2 2 9 14" xfId="29542"/>
    <cellStyle name="Percent 2 2 9 15" xfId="29543"/>
    <cellStyle name="Percent 2 2 9 16" xfId="29544"/>
    <cellStyle name="Percent 2 2 9 17" xfId="29545"/>
    <cellStyle name="Percent 2 2 9 2" xfId="29546"/>
    <cellStyle name="Percent 2 2 9 3" xfId="29547"/>
    <cellStyle name="Percent 2 2 9 4" xfId="29548"/>
    <cellStyle name="Percent 2 2 9 5" xfId="29549"/>
    <cellStyle name="Percent 2 2 9 6" xfId="29550"/>
    <cellStyle name="Percent 2 2 9 7" xfId="29551"/>
    <cellStyle name="Percent 2 2 9 8" xfId="29552"/>
    <cellStyle name="Percent 2 2 9 9" xfId="29553"/>
    <cellStyle name="Percent 2 20" xfId="1328"/>
    <cellStyle name="Percent 2 20 10" xfId="29554"/>
    <cellStyle name="Percent 2 20 11" xfId="29555"/>
    <cellStyle name="Percent 2 20 12" xfId="29556"/>
    <cellStyle name="Percent 2 20 13" xfId="29557"/>
    <cellStyle name="Percent 2 20 14" xfId="29558"/>
    <cellStyle name="Percent 2 20 15" xfId="29559"/>
    <cellStyle name="Percent 2 20 16" xfId="29560"/>
    <cellStyle name="Percent 2 20 17" xfId="29561"/>
    <cellStyle name="Percent 2 20 2" xfId="29562"/>
    <cellStyle name="Percent 2 20 3" xfId="29563"/>
    <cellStyle name="Percent 2 20 4" xfId="29564"/>
    <cellStyle name="Percent 2 20 5" xfId="29565"/>
    <cellStyle name="Percent 2 20 6" xfId="29566"/>
    <cellStyle name="Percent 2 20 7" xfId="29567"/>
    <cellStyle name="Percent 2 20 8" xfId="29568"/>
    <cellStyle name="Percent 2 20 9" xfId="29569"/>
    <cellStyle name="Percent 2 21" xfId="1329"/>
    <cellStyle name="Percent 2 21 10" xfId="29570"/>
    <cellStyle name="Percent 2 21 11" xfId="29571"/>
    <cellStyle name="Percent 2 21 12" xfId="29572"/>
    <cellStyle name="Percent 2 21 13" xfId="29573"/>
    <cellStyle name="Percent 2 21 14" xfId="29574"/>
    <cellStyle name="Percent 2 21 15" xfId="29575"/>
    <cellStyle name="Percent 2 21 16" xfId="29576"/>
    <cellStyle name="Percent 2 21 17" xfId="29577"/>
    <cellStyle name="Percent 2 21 2" xfId="29578"/>
    <cellStyle name="Percent 2 21 3" xfId="29579"/>
    <cellStyle name="Percent 2 21 4" xfId="29580"/>
    <cellStyle name="Percent 2 21 5" xfId="29581"/>
    <cellStyle name="Percent 2 21 6" xfId="29582"/>
    <cellStyle name="Percent 2 21 7" xfId="29583"/>
    <cellStyle name="Percent 2 21 8" xfId="29584"/>
    <cellStyle name="Percent 2 21 9" xfId="29585"/>
    <cellStyle name="Percent 2 22" xfId="1330"/>
    <cellStyle name="Percent 2 22 10" xfId="29586"/>
    <cellStyle name="Percent 2 22 11" xfId="29587"/>
    <cellStyle name="Percent 2 22 12" xfId="29588"/>
    <cellStyle name="Percent 2 22 13" xfId="29589"/>
    <cellStyle name="Percent 2 22 14" xfId="29590"/>
    <cellStyle name="Percent 2 22 15" xfId="29591"/>
    <cellStyle name="Percent 2 22 16" xfId="29592"/>
    <cellStyle name="Percent 2 22 17" xfId="29593"/>
    <cellStyle name="Percent 2 22 2" xfId="29594"/>
    <cellStyle name="Percent 2 22 3" xfId="29595"/>
    <cellStyle name="Percent 2 22 4" xfId="29596"/>
    <cellStyle name="Percent 2 22 5" xfId="29597"/>
    <cellStyle name="Percent 2 22 6" xfId="29598"/>
    <cellStyle name="Percent 2 22 7" xfId="29599"/>
    <cellStyle name="Percent 2 22 8" xfId="29600"/>
    <cellStyle name="Percent 2 22 9" xfId="29601"/>
    <cellStyle name="Percent 2 23" xfId="1331"/>
    <cellStyle name="Percent 2 23 10" xfId="29602"/>
    <cellStyle name="Percent 2 23 11" xfId="29603"/>
    <cellStyle name="Percent 2 23 12" xfId="29604"/>
    <cellStyle name="Percent 2 23 13" xfId="29605"/>
    <cellStyle name="Percent 2 23 14" xfId="29606"/>
    <cellStyle name="Percent 2 23 15" xfId="29607"/>
    <cellStyle name="Percent 2 23 16" xfId="29608"/>
    <cellStyle name="Percent 2 23 17" xfId="29609"/>
    <cellStyle name="Percent 2 23 2" xfId="29610"/>
    <cellStyle name="Percent 2 23 3" xfId="29611"/>
    <cellStyle name="Percent 2 23 4" xfId="29612"/>
    <cellStyle name="Percent 2 23 5" xfId="29613"/>
    <cellStyle name="Percent 2 23 6" xfId="29614"/>
    <cellStyle name="Percent 2 23 7" xfId="29615"/>
    <cellStyle name="Percent 2 23 8" xfId="29616"/>
    <cellStyle name="Percent 2 23 9" xfId="29617"/>
    <cellStyle name="Percent 2 24" xfId="1332"/>
    <cellStyle name="Percent 2 24 10" xfId="29618"/>
    <cellStyle name="Percent 2 24 11" xfId="29619"/>
    <cellStyle name="Percent 2 24 12" xfId="29620"/>
    <cellStyle name="Percent 2 24 13" xfId="29621"/>
    <cellStyle name="Percent 2 24 14" xfId="29622"/>
    <cellStyle name="Percent 2 24 15" xfId="29623"/>
    <cellStyle name="Percent 2 24 16" xfId="29624"/>
    <cellStyle name="Percent 2 24 17" xfId="29625"/>
    <cellStyle name="Percent 2 24 2" xfId="29626"/>
    <cellStyle name="Percent 2 24 3" xfId="29627"/>
    <cellStyle name="Percent 2 24 4" xfId="29628"/>
    <cellStyle name="Percent 2 24 5" xfId="29629"/>
    <cellStyle name="Percent 2 24 6" xfId="29630"/>
    <cellStyle name="Percent 2 24 7" xfId="29631"/>
    <cellStyle name="Percent 2 24 8" xfId="29632"/>
    <cellStyle name="Percent 2 24 9" xfId="29633"/>
    <cellStyle name="Percent 2 25" xfId="1333"/>
    <cellStyle name="Percent 2 25 10" xfId="29634"/>
    <cellStyle name="Percent 2 25 11" xfId="29635"/>
    <cellStyle name="Percent 2 25 12" xfId="29636"/>
    <cellStyle name="Percent 2 25 13" xfId="29637"/>
    <cellStyle name="Percent 2 25 14" xfId="29638"/>
    <cellStyle name="Percent 2 25 15" xfId="29639"/>
    <cellStyle name="Percent 2 25 16" xfId="29640"/>
    <cellStyle name="Percent 2 25 17" xfId="29641"/>
    <cellStyle name="Percent 2 25 2" xfId="29642"/>
    <cellStyle name="Percent 2 25 3" xfId="29643"/>
    <cellStyle name="Percent 2 25 4" xfId="29644"/>
    <cellStyle name="Percent 2 25 5" xfId="29645"/>
    <cellStyle name="Percent 2 25 6" xfId="29646"/>
    <cellStyle name="Percent 2 25 7" xfId="29647"/>
    <cellStyle name="Percent 2 25 8" xfId="29648"/>
    <cellStyle name="Percent 2 25 9" xfId="29649"/>
    <cellStyle name="Percent 2 26" xfId="1334"/>
    <cellStyle name="Percent 2 26 10" xfId="29650"/>
    <cellStyle name="Percent 2 26 11" xfId="29651"/>
    <cellStyle name="Percent 2 26 12" xfId="29652"/>
    <cellStyle name="Percent 2 26 13" xfId="29653"/>
    <cellStyle name="Percent 2 26 14" xfId="29654"/>
    <cellStyle name="Percent 2 26 15" xfId="29655"/>
    <cellStyle name="Percent 2 26 16" xfId="29656"/>
    <cellStyle name="Percent 2 26 17" xfId="29657"/>
    <cellStyle name="Percent 2 26 2" xfId="29658"/>
    <cellStyle name="Percent 2 26 3" xfId="29659"/>
    <cellStyle name="Percent 2 26 4" xfId="29660"/>
    <cellStyle name="Percent 2 26 5" xfId="29661"/>
    <cellStyle name="Percent 2 26 6" xfId="29662"/>
    <cellStyle name="Percent 2 26 7" xfId="29663"/>
    <cellStyle name="Percent 2 26 8" xfId="29664"/>
    <cellStyle name="Percent 2 26 9" xfId="29665"/>
    <cellStyle name="Percent 2 27" xfId="1335"/>
    <cellStyle name="Percent 2 27 10" xfId="29666"/>
    <cellStyle name="Percent 2 27 11" xfId="29667"/>
    <cellStyle name="Percent 2 27 12" xfId="29668"/>
    <cellStyle name="Percent 2 27 13" xfId="29669"/>
    <cellStyle name="Percent 2 27 14" xfId="29670"/>
    <cellStyle name="Percent 2 27 15" xfId="29671"/>
    <cellStyle name="Percent 2 27 16" xfId="29672"/>
    <cellStyle name="Percent 2 27 17" xfId="29673"/>
    <cellStyle name="Percent 2 27 2" xfId="29674"/>
    <cellStyle name="Percent 2 27 3" xfId="29675"/>
    <cellStyle name="Percent 2 27 4" xfId="29676"/>
    <cellStyle name="Percent 2 27 5" xfId="29677"/>
    <cellStyle name="Percent 2 27 6" xfId="29678"/>
    <cellStyle name="Percent 2 27 7" xfId="29679"/>
    <cellStyle name="Percent 2 27 8" xfId="29680"/>
    <cellStyle name="Percent 2 27 9" xfId="29681"/>
    <cellStyle name="Percent 2 28" xfId="1336"/>
    <cellStyle name="Percent 2 28 10" xfId="29682"/>
    <cellStyle name="Percent 2 28 11" xfId="29683"/>
    <cellStyle name="Percent 2 28 12" xfId="29684"/>
    <cellStyle name="Percent 2 28 13" xfId="29685"/>
    <cellStyle name="Percent 2 28 14" xfId="29686"/>
    <cellStyle name="Percent 2 28 15" xfId="29687"/>
    <cellStyle name="Percent 2 28 16" xfId="29688"/>
    <cellStyle name="Percent 2 28 17" xfId="29689"/>
    <cellStyle name="Percent 2 28 2" xfId="29690"/>
    <cellStyle name="Percent 2 28 3" xfId="29691"/>
    <cellStyle name="Percent 2 28 4" xfId="29692"/>
    <cellStyle name="Percent 2 28 5" xfId="29693"/>
    <cellStyle name="Percent 2 28 6" xfId="29694"/>
    <cellStyle name="Percent 2 28 7" xfId="29695"/>
    <cellStyle name="Percent 2 28 8" xfId="29696"/>
    <cellStyle name="Percent 2 28 9" xfId="29697"/>
    <cellStyle name="Percent 2 29" xfId="1337"/>
    <cellStyle name="Percent 2 29 10" xfId="29698"/>
    <cellStyle name="Percent 2 29 11" xfId="29699"/>
    <cellStyle name="Percent 2 29 12" xfId="29700"/>
    <cellStyle name="Percent 2 29 13" xfId="29701"/>
    <cellStyle name="Percent 2 29 14" xfId="29702"/>
    <cellStyle name="Percent 2 29 15" xfId="29703"/>
    <cellStyle name="Percent 2 29 16" xfId="29704"/>
    <cellStyle name="Percent 2 29 17" xfId="29705"/>
    <cellStyle name="Percent 2 29 2" xfId="29706"/>
    <cellStyle name="Percent 2 29 3" xfId="29707"/>
    <cellStyle name="Percent 2 29 4" xfId="29708"/>
    <cellStyle name="Percent 2 29 5" xfId="29709"/>
    <cellStyle name="Percent 2 29 6" xfId="29710"/>
    <cellStyle name="Percent 2 29 7" xfId="29711"/>
    <cellStyle name="Percent 2 29 8" xfId="29712"/>
    <cellStyle name="Percent 2 29 9" xfId="29713"/>
    <cellStyle name="Percent 2 3" xfId="247"/>
    <cellStyle name="Percent 2 3 10" xfId="1338"/>
    <cellStyle name="Percent 2 3 10 10" xfId="29714"/>
    <cellStyle name="Percent 2 3 10 11" xfId="29715"/>
    <cellStyle name="Percent 2 3 10 12" xfId="29716"/>
    <cellStyle name="Percent 2 3 10 13" xfId="29717"/>
    <cellStyle name="Percent 2 3 10 14" xfId="29718"/>
    <cellStyle name="Percent 2 3 10 15" xfId="29719"/>
    <cellStyle name="Percent 2 3 10 16" xfId="29720"/>
    <cellStyle name="Percent 2 3 10 17" xfId="29721"/>
    <cellStyle name="Percent 2 3 10 2" xfId="29722"/>
    <cellStyle name="Percent 2 3 10 3" xfId="29723"/>
    <cellStyle name="Percent 2 3 10 4" xfId="29724"/>
    <cellStyle name="Percent 2 3 10 5" xfId="29725"/>
    <cellStyle name="Percent 2 3 10 6" xfId="29726"/>
    <cellStyle name="Percent 2 3 10 7" xfId="29727"/>
    <cellStyle name="Percent 2 3 10 8" xfId="29728"/>
    <cellStyle name="Percent 2 3 10 9" xfId="29729"/>
    <cellStyle name="Percent 2 3 11" xfId="1339"/>
    <cellStyle name="Percent 2 3 11 10" xfId="29730"/>
    <cellStyle name="Percent 2 3 11 11" xfId="29731"/>
    <cellStyle name="Percent 2 3 11 12" xfId="29732"/>
    <cellStyle name="Percent 2 3 11 13" xfId="29733"/>
    <cellStyle name="Percent 2 3 11 14" xfId="29734"/>
    <cellStyle name="Percent 2 3 11 15" xfId="29735"/>
    <cellStyle name="Percent 2 3 11 16" xfId="29736"/>
    <cellStyle name="Percent 2 3 11 17" xfId="29737"/>
    <cellStyle name="Percent 2 3 11 2" xfId="29738"/>
    <cellStyle name="Percent 2 3 11 3" xfId="29739"/>
    <cellStyle name="Percent 2 3 11 4" xfId="29740"/>
    <cellStyle name="Percent 2 3 11 5" xfId="29741"/>
    <cellStyle name="Percent 2 3 11 6" xfId="29742"/>
    <cellStyle name="Percent 2 3 11 7" xfId="29743"/>
    <cellStyle name="Percent 2 3 11 8" xfId="29744"/>
    <cellStyle name="Percent 2 3 11 9" xfId="29745"/>
    <cellStyle name="Percent 2 3 12" xfId="1340"/>
    <cellStyle name="Percent 2 3 12 10" xfId="29746"/>
    <cellStyle name="Percent 2 3 12 11" xfId="29747"/>
    <cellStyle name="Percent 2 3 12 12" xfId="29748"/>
    <cellStyle name="Percent 2 3 12 13" xfId="29749"/>
    <cellStyle name="Percent 2 3 12 14" xfId="29750"/>
    <cellStyle name="Percent 2 3 12 15" xfId="29751"/>
    <cellStyle name="Percent 2 3 12 16" xfId="29752"/>
    <cellStyle name="Percent 2 3 12 17" xfId="29753"/>
    <cellStyle name="Percent 2 3 12 2" xfId="29754"/>
    <cellStyle name="Percent 2 3 12 3" xfId="29755"/>
    <cellStyle name="Percent 2 3 12 4" xfId="29756"/>
    <cellStyle name="Percent 2 3 12 5" xfId="29757"/>
    <cellStyle name="Percent 2 3 12 6" xfId="29758"/>
    <cellStyle name="Percent 2 3 12 7" xfId="29759"/>
    <cellStyle name="Percent 2 3 12 8" xfId="29760"/>
    <cellStyle name="Percent 2 3 12 9" xfId="29761"/>
    <cellStyle name="Percent 2 3 13" xfId="1341"/>
    <cellStyle name="Percent 2 3 13 10" xfId="29762"/>
    <cellStyle name="Percent 2 3 13 11" xfId="29763"/>
    <cellStyle name="Percent 2 3 13 12" xfId="29764"/>
    <cellStyle name="Percent 2 3 13 13" xfId="29765"/>
    <cellStyle name="Percent 2 3 13 14" xfId="29766"/>
    <cellStyle name="Percent 2 3 13 15" xfId="29767"/>
    <cellStyle name="Percent 2 3 13 16" xfId="29768"/>
    <cellStyle name="Percent 2 3 13 17" xfId="29769"/>
    <cellStyle name="Percent 2 3 13 2" xfId="29770"/>
    <cellStyle name="Percent 2 3 13 3" xfId="29771"/>
    <cellStyle name="Percent 2 3 13 4" xfId="29772"/>
    <cellStyle name="Percent 2 3 13 5" xfId="29773"/>
    <cellStyle name="Percent 2 3 13 6" xfId="29774"/>
    <cellStyle name="Percent 2 3 13 7" xfId="29775"/>
    <cellStyle name="Percent 2 3 13 8" xfId="29776"/>
    <cellStyle name="Percent 2 3 13 9" xfId="29777"/>
    <cellStyle name="Percent 2 3 14" xfId="1342"/>
    <cellStyle name="Percent 2 3 14 10" xfId="29778"/>
    <cellStyle name="Percent 2 3 14 11" xfId="29779"/>
    <cellStyle name="Percent 2 3 14 12" xfId="29780"/>
    <cellStyle name="Percent 2 3 14 13" xfId="29781"/>
    <cellStyle name="Percent 2 3 14 14" xfId="29782"/>
    <cellStyle name="Percent 2 3 14 15" xfId="29783"/>
    <cellStyle name="Percent 2 3 14 16" xfId="29784"/>
    <cellStyle name="Percent 2 3 14 17" xfId="29785"/>
    <cellStyle name="Percent 2 3 14 2" xfId="29786"/>
    <cellStyle name="Percent 2 3 14 3" xfId="29787"/>
    <cellStyle name="Percent 2 3 14 4" xfId="29788"/>
    <cellStyle name="Percent 2 3 14 5" xfId="29789"/>
    <cellStyle name="Percent 2 3 14 6" xfId="29790"/>
    <cellStyle name="Percent 2 3 14 7" xfId="29791"/>
    <cellStyle name="Percent 2 3 14 8" xfId="29792"/>
    <cellStyle name="Percent 2 3 14 9" xfId="29793"/>
    <cellStyle name="Percent 2 3 15" xfId="1343"/>
    <cellStyle name="Percent 2 3 15 10" xfId="29794"/>
    <cellStyle name="Percent 2 3 15 11" xfId="29795"/>
    <cellStyle name="Percent 2 3 15 12" xfId="29796"/>
    <cellStyle name="Percent 2 3 15 13" xfId="29797"/>
    <cellStyle name="Percent 2 3 15 14" xfId="29798"/>
    <cellStyle name="Percent 2 3 15 15" xfId="29799"/>
    <cellStyle name="Percent 2 3 15 16" xfId="29800"/>
    <cellStyle name="Percent 2 3 15 17" xfId="29801"/>
    <cellStyle name="Percent 2 3 15 2" xfId="29802"/>
    <cellStyle name="Percent 2 3 15 3" xfId="29803"/>
    <cellStyle name="Percent 2 3 15 4" xfId="29804"/>
    <cellStyle name="Percent 2 3 15 5" xfId="29805"/>
    <cellStyle name="Percent 2 3 15 6" xfId="29806"/>
    <cellStyle name="Percent 2 3 15 7" xfId="29807"/>
    <cellStyle name="Percent 2 3 15 8" xfId="29808"/>
    <cellStyle name="Percent 2 3 15 9" xfId="29809"/>
    <cellStyle name="Percent 2 3 16" xfId="1344"/>
    <cellStyle name="Percent 2 3 16 10" xfId="29810"/>
    <cellStyle name="Percent 2 3 16 11" xfId="29811"/>
    <cellStyle name="Percent 2 3 16 12" xfId="29812"/>
    <cellStyle name="Percent 2 3 16 13" xfId="29813"/>
    <cellStyle name="Percent 2 3 16 14" xfId="29814"/>
    <cellStyle name="Percent 2 3 16 15" xfId="29815"/>
    <cellStyle name="Percent 2 3 16 16" xfId="29816"/>
    <cellStyle name="Percent 2 3 16 17" xfId="29817"/>
    <cellStyle name="Percent 2 3 16 2" xfId="29818"/>
    <cellStyle name="Percent 2 3 16 3" xfId="29819"/>
    <cellStyle name="Percent 2 3 16 4" xfId="29820"/>
    <cellStyle name="Percent 2 3 16 5" xfId="29821"/>
    <cellStyle name="Percent 2 3 16 6" xfId="29822"/>
    <cellStyle name="Percent 2 3 16 7" xfId="29823"/>
    <cellStyle name="Percent 2 3 16 8" xfId="29824"/>
    <cellStyle name="Percent 2 3 16 9" xfId="29825"/>
    <cellStyle name="Percent 2 3 17" xfId="1345"/>
    <cellStyle name="Percent 2 3 17 10" xfId="29826"/>
    <cellStyle name="Percent 2 3 17 11" xfId="29827"/>
    <cellStyle name="Percent 2 3 17 12" xfId="29828"/>
    <cellStyle name="Percent 2 3 17 13" xfId="29829"/>
    <cellStyle name="Percent 2 3 17 14" xfId="29830"/>
    <cellStyle name="Percent 2 3 17 15" xfId="29831"/>
    <cellStyle name="Percent 2 3 17 16" xfId="29832"/>
    <cellStyle name="Percent 2 3 17 17" xfId="29833"/>
    <cellStyle name="Percent 2 3 17 2" xfId="29834"/>
    <cellStyle name="Percent 2 3 17 3" xfId="29835"/>
    <cellStyle name="Percent 2 3 17 4" xfId="29836"/>
    <cellStyle name="Percent 2 3 17 5" xfId="29837"/>
    <cellStyle name="Percent 2 3 17 6" xfId="29838"/>
    <cellStyle name="Percent 2 3 17 7" xfId="29839"/>
    <cellStyle name="Percent 2 3 17 8" xfId="29840"/>
    <cellStyle name="Percent 2 3 17 9" xfId="29841"/>
    <cellStyle name="Percent 2 3 18" xfId="1346"/>
    <cellStyle name="Percent 2 3 18 10" xfId="29842"/>
    <cellStyle name="Percent 2 3 18 11" xfId="29843"/>
    <cellStyle name="Percent 2 3 18 12" xfId="29844"/>
    <cellStyle name="Percent 2 3 18 13" xfId="29845"/>
    <cellStyle name="Percent 2 3 18 14" xfId="29846"/>
    <cellStyle name="Percent 2 3 18 15" xfId="29847"/>
    <cellStyle name="Percent 2 3 18 16" xfId="29848"/>
    <cellStyle name="Percent 2 3 18 17" xfId="29849"/>
    <cellStyle name="Percent 2 3 18 2" xfId="29850"/>
    <cellStyle name="Percent 2 3 18 3" xfId="29851"/>
    <cellStyle name="Percent 2 3 18 4" xfId="29852"/>
    <cellStyle name="Percent 2 3 18 5" xfId="29853"/>
    <cellStyle name="Percent 2 3 18 6" xfId="29854"/>
    <cellStyle name="Percent 2 3 18 7" xfId="29855"/>
    <cellStyle name="Percent 2 3 18 8" xfId="29856"/>
    <cellStyle name="Percent 2 3 18 9" xfId="29857"/>
    <cellStyle name="Percent 2 3 19" xfId="1347"/>
    <cellStyle name="Percent 2 3 19 10" xfId="29858"/>
    <cellStyle name="Percent 2 3 19 11" xfId="29859"/>
    <cellStyle name="Percent 2 3 19 12" xfId="29860"/>
    <cellStyle name="Percent 2 3 19 13" xfId="29861"/>
    <cellStyle name="Percent 2 3 19 14" xfId="29862"/>
    <cellStyle name="Percent 2 3 19 15" xfId="29863"/>
    <cellStyle name="Percent 2 3 19 16" xfId="29864"/>
    <cellStyle name="Percent 2 3 19 17" xfId="29865"/>
    <cellStyle name="Percent 2 3 19 2" xfId="29866"/>
    <cellStyle name="Percent 2 3 19 3" xfId="29867"/>
    <cellStyle name="Percent 2 3 19 4" xfId="29868"/>
    <cellStyle name="Percent 2 3 19 5" xfId="29869"/>
    <cellStyle name="Percent 2 3 19 6" xfId="29870"/>
    <cellStyle name="Percent 2 3 19 7" xfId="29871"/>
    <cellStyle name="Percent 2 3 19 8" xfId="29872"/>
    <cellStyle name="Percent 2 3 19 9" xfId="29873"/>
    <cellStyle name="Percent 2 3 2" xfId="248"/>
    <cellStyle name="Percent 2 3 2 2" xfId="249"/>
    <cellStyle name="Percent 2 3 2 2 10" xfId="29874"/>
    <cellStyle name="Percent 2 3 2 2 11" xfId="29875"/>
    <cellStyle name="Percent 2 3 2 2 12" xfId="29876"/>
    <cellStyle name="Percent 2 3 2 2 13" xfId="29877"/>
    <cellStyle name="Percent 2 3 2 2 14" xfId="29878"/>
    <cellStyle name="Percent 2 3 2 2 15" xfId="29879"/>
    <cellStyle name="Percent 2 3 2 2 16" xfId="29880"/>
    <cellStyle name="Percent 2 3 2 2 17" xfId="29881"/>
    <cellStyle name="Percent 2 3 2 2 2" xfId="29882"/>
    <cellStyle name="Percent 2 3 2 2 3" xfId="29883"/>
    <cellStyle name="Percent 2 3 2 2 4" xfId="29884"/>
    <cellStyle name="Percent 2 3 2 2 5" xfId="29885"/>
    <cellStyle name="Percent 2 3 2 2 6" xfId="29886"/>
    <cellStyle name="Percent 2 3 2 2 7" xfId="29887"/>
    <cellStyle name="Percent 2 3 2 2 8" xfId="29888"/>
    <cellStyle name="Percent 2 3 2 2 9" xfId="29889"/>
    <cellStyle name="Percent 2 3 2 3" xfId="1348"/>
    <cellStyle name="Percent 2 3 2 3 10" xfId="29890"/>
    <cellStyle name="Percent 2 3 2 3 11" xfId="29891"/>
    <cellStyle name="Percent 2 3 2 3 12" xfId="29892"/>
    <cellStyle name="Percent 2 3 2 3 13" xfId="29893"/>
    <cellStyle name="Percent 2 3 2 3 14" xfId="29894"/>
    <cellStyle name="Percent 2 3 2 3 15" xfId="29895"/>
    <cellStyle name="Percent 2 3 2 3 16" xfId="29896"/>
    <cellStyle name="Percent 2 3 2 3 17" xfId="29897"/>
    <cellStyle name="Percent 2 3 2 3 2" xfId="29898"/>
    <cellStyle name="Percent 2 3 2 3 3" xfId="29899"/>
    <cellStyle name="Percent 2 3 2 3 4" xfId="29900"/>
    <cellStyle name="Percent 2 3 2 3 5" xfId="29901"/>
    <cellStyle name="Percent 2 3 2 3 6" xfId="29902"/>
    <cellStyle name="Percent 2 3 2 3 7" xfId="29903"/>
    <cellStyle name="Percent 2 3 2 3 8" xfId="29904"/>
    <cellStyle name="Percent 2 3 2 3 9" xfId="29905"/>
    <cellStyle name="Percent 2 3 20" xfId="1349"/>
    <cellStyle name="Percent 2 3 20 10" xfId="29906"/>
    <cellStyle name="Percent 2 3 20 11" xfId="29907"/>
    <cellStyle name="Percent 2 3 20 12" xfId="29908"/>
    <cellStyle name="Percent 2 3 20 13" xfId="29909"/>
    <cellStyle name="Percent 2 3 20 14" xfId="29910"/>
    <cellStyle name="Percent 2 3 20 15" xfId="29911"/>
    <cellStyle name="Percent 2 3 20 16" xfId="29912"/>
    <cellStyle name="Percent 2 3 20 17" xfId="29913"/>
    <cellStyle name="Percent 2 3 20 2" xfId="29914"/>
    <cellStyle name="Percent 2 3 20 3" xfId="29915"/>
    <cellStyle name="Percent 2 3 20 4" xfId="29916"/>
    <cellStyle name="Percent 2 3 20 5" xfId="29917"/>
    <cellStyle name="Percent 2 3 20 6" xfId="29918"/>
    <cellStyle name="Percent 2 3 20 7" xfId="29919"/>
    <cellStyle name="Percent 2 3 20 8" xfId="29920"/>
    <cellStyle name="Percent 2 3 20 9" xfId="29921"/>
    <cellStyle name="Percent 2 3 21" xfId="1350"/>
    <cellStyle name="Percent 2 3 21 10" xfId="29922"/>
    <cellStyle name="Percent 2 3 21 11" xfId="29923"/>
    <cellStyle name="Percent 2 3 21 12" xfId="29924"/>
    <cellStyle name="Percent 2 3 21 13" xfId="29925"/>
    <cellStyle name="Percent 2 3 21 14" xfId="29926"/>
    <cellStyle name="Percent 2 3 21 15" xfId="29927"/>
    <cellStyle name="Percent 2 3 21 16" xfId="29928"/>
    <cellStyle name="Percent 2 3 21 17" xfId="29929"/>
    <cellStyle name="Percent 2 3 21 2" xfId="29930"/>
    <cellStyle name="Percent 2 3 21 3" xfId="29931"/>
    <cellStyle name="Percent 2 3 21 4" xfId="29932"/>
    <cellStyle name="Percent 2 3 21 5" xfId="29933"/>
    <cellStyle name="Percent 2 3 21 6" xfId="29934"/>
    <cellStyle name="Percent 2 3 21 7" xfId="29935"/>
    <cellStyle name="Percent 2 3 21 8" xfId="29936"/>
    <cellStyle name="Percent 2 3 21 9" xfId="29937"/>
    <cellStyle name="Percent 2 3 22" xfId="1351"/>
    <cellStyle name="Percent 2 3 22 10" xfId="29938"/>
    <cellStyle name="Percent 2 3 22 11" xfId="29939"/>
    <cellStyle name="Percent 2 3 22 12" xfId="29940"/>
    <cellStyle name="Percent 2 3 22 13" xfId="29941"/>
    <cellStyle name="Percent 2 3 22 14" xfId="29942"/>
    <cellStyle name="Percent 2 3 22 15" xfId="29943"/>
    <cellStyle name="Percent 2 3 22 16" xfId="29944"/>
    <cellStyle name="Percent 2 3 22 17" xfId="29945"/>
    <cellStyle name="Percent 2 3 22 2" xfId="29946"/>
    <cellStyle name="Percent 2 3 22 3" xfId="29947"/>
    <cellStyle name="Percent 2 3 22 4" xfId="29948"/>
    <cellStyle name="Percent 2 3 22 5" xfId="29949"/>
    <cellStyle name="Percent 2 3 22 6" xfId="29950"/>
    <cellStyle name="Percent 2 3 22 7" xfId="29951"/>
    <cellStyle name="Percent 2 3 22 8" xfId="29952"/>
    <cellStyle name="Percent 2 3 22 9" xfId="29953"/>
    <cellStyle name="Percent 2 3 23" xfId="1352"/>
    <cellStyle name="Percent 2 3 23 10" xfId="29954"/>
    <cellStyle name="Percent 2 3 23 11" xfId="29955"/>
    <cellStyle name="Percent 2 3 23 12" xfId="29956"/>
    <cellStyle name="Percent 2 3 23 13" xfId="29957"/>
    <cellStyle name="Percent 2 3 23 14" xfId="29958"/>
    <cellStyle name="Percent 2 3 23 15" xfId="29959"/>
    <cellStyle name="Percent 2 3 23 16" xfId="29960"/>
    <cellStyle name="Percent 2 3 23 17" xfId="29961"/>
    <cellStyle name="Percent 2 3 23 2" xfId="29962"/>
    <cellStyle name="Percent 2 3 23 3" xfId="29963"/>
    <cellStyle name="Percent 2 3 23 4" xfId="29964"/>
    <cellStyle name="Percent 2 3 23 5" xfId="29965"/>
    <cellStyle name="Percent 2 3 23 6" xfId="29966"/>
    <cellStyle name="Percent 2 3 23 7" xfId="29967"/>
    <cellStyle name="Percent 2 3 23 8" xfId="29968"/>
    <cellStyle name="Percent 2 3 23 9" xfId="29969"/>
    <cellStyle name="Percent 2 3 24" xfId="1353"/>
    <cellStyle name="Percent 2 3 24 10" xfId="29970"/>
    <cellStyle name="Percent 2 3 24 11" xfId="29971"/>
    <cellStyle name="Percent 2 3 24 12" xfId="29972"/>
    <cellStyle name="Percent 2 3 24 13" xfId="29973"/>
    <cellStyle name="Percent 2 3 24 14" xfId="29974"/>
    <cellStyle name="Percent 2 3 24 15" xfId="29975"/>
    <cellStyle name="Percent 2 3 24 16" xfId="29976"/>
    <cellStyle name="Percent 2 3 24 17" xfId="29977"/>
    <cellStyle name="Percent 2 3 24 2" xfId="29978"/>
    <cellStyle name="Percent 2 3 24 3" xfId="29979"/>
    <cellStyle name="Percent 2 3 24 4" xfId="29980"/>
    <cellStyle name="Percent 2 3 24 5" xfId="29981"/>
    <cellStyle name="Percent 2 3 24 6" xfId="29982"/>
    <cellStyle name="Percent 2 3 24 7" xfId="29983"/>
    <cellStyle name="Percent 2 3 24 8" xfId="29984"/>
    <cellStyle name="Percent 2 3 24 9" xfId="29985"/>
    <cellStyle name="Percent 2 3 25" xfId="1354"/>
    <cellStyle name="Percent 2 3 25 10" xfId="29986"/>
    <cellStyle name="Percent 2 3 25 11" xfId="29987"/>
    <cellStyle name="Percent 2 3 25 12" xfId="29988"/>
    <cellStyle name="Percent 2 3 25 13" xfId="29989"/>
    <cellStyle name="Percent 2 3 25 14" xfId="29990"/>
    <cellStyle name="Percent 2 3 25 15" xfId="29991"/>
    <cellStyle name="Percent 2 3 25 16" xfId="29992"/>
    <cellStyle name="Percent 2 3 25 17" xfId="29993"/>
    <cellStyle name="Percent 2 3 25 2" xfId="29994"/>
    <cellStyle name="Percent 2 3 25 3" xfId="29995"/>
    <cellStyle name="Percent 2 3 25 4" xfId="29996"/>
    <cellStyle name="Percent 2 3 25 5" xfId="29997"/>
    <cellStyle name="Percent 2 3 25 6" xfId="29998"/>
    <cellStyle name="Percent 2 3 25 7" xfId="29999"/>
    <cellStyle name="Percent 2 3 25 8" xfId="30000"/>
    <cellStyle name="Percent 2 3 25 9" xfId="30001"/>
    <cellStyle name="Percent 2 3 26" xfId="1355"/>
    <cellStyle name="Percent 2 3 26 10" xfId="30002"/>
    <cellStyle name="Percent 2 3 26 11" xfId="30003"/>
    <cellStyle name="Percent 2 3 26 12" xfId="30004"/>
    <cellStyle name="Percent 2 3 26 13" xfId="30005"/>
    <cellStyle name="Percent 2 3 26 14" xfId="30006"/>
    <cellStyle name="Percent 2 3 26 15" xfId="30007"/>
    <cellStyle name="Percent 2 3 26 16" xfId="30008"/>
    <cellStyle name="Percent 2 3 26 17" xfId="30009"/>
    <cellStyle name="Percent 2 3 26 2" xfId="30010"/>
    <cellStyle name="Percent 2 3 26 3" xfId="30011"/>
    <cellStyle name="Percent 2 3 26 4" xfId="30012"/>
    <cellStyle name="Percent 2 3 26 5" xfId="30013"/>
    <cellStyle name="Percent 2 3 26 6" xfId="30014"/>
    <cellStyle name="Percent 2 3 26 7" xfId="30015"/>
    <cellStyle name="Percent 2 3 26 8" xfId="30016"/>
    <cellStyle name="Percent 2 3 26 9" xfId="30017"/>
    <cellStyle name="Percent 2 3 27" xfId="1356"/>
    <cellStyle name="Percent 2 3 27 10" xfId="30018"/>
    <cellStyle name="Percent 2 3 27 11" xfId="30019"/>
    <cellStyle name="Percent 2 3 27 12" xfId="30020"/>
    <cellStyle name="Percent 2 3 27 13" xfId="30021"/>
    <cellStyle name="Percent 2 3 27 14" xfId="30022"/>
    <cellStyle name="Percent 2 3 27 15" xfId="30023"/>
    <cellStyle name="Percent 2 3 27 16" xfId="30024"/>
    <cellStyle name="Percent 2 3 27 17" xfId="30025"/>
    <cellStyle name="Percent 2 3 27 2" xfId="30026"/>
    <cellStyle name="Percent 2 3 27 3" xfId="30027"/>
    <cellStyle name="Percent 2 3 27 4" xfId="30028"/>
    <cellStyle name="Percent 2 3 27 5" xfId="30029"/>
    <cellStyle name="Percent 2 3 27 6" xfId="30030"/>
    <cellStyle name="Percent 2 3 27 7" xfId="30031"/>
    <cellStyle name="Percent 2 3 27 8" xfId="30032"/>
    <cellStyle name="Percent 2 3 27 9" xfId="30033"/>
    <cellStyle name="Percent 2 3 28" xfId="1357"/>
    <cellStyle name="Percent 2 3 28 10" xfId="30034"/>
    <cellStyle name="Percent 2 3 28 11" xfId="30035"/>
    <cellStyle name="Percent 2 3 28 12" xfId="30036"/>
    <cellStyle name="Percent 2 3 28 13" xfId="30037"/>
    <cellStyle name="Percent 2 3 28 14" xfId="30038"/>
    <cellStyle name="Percent 2 3 28 15" xfId="30039"/>
    <cellStyle name="Percent 2 3 28 16" xfId="30040"/>
    <cellStyle name="Percent 2 3 28 17" xfId="30041"/>
    <cellStyle name="Percent 2 3 28 2" xfId="30042"/>
    <cellStyle name="Percent 2 3 28 3" xfId="30043"/>
    <cellStyle name="Percent 2 3 28 4" xfId="30044"/>
    <cellStyle name="Percent 2 3 28 5" xfId="30045"/>
    <cellStyle name="Percent 2 3 28 6" xfId="30046"/>
    <cellStyle name="Percent 2 3 28 7" xfId="30047"/>
    <cellStyle name="Percent 2 3 28 8" xfId="30048"/>
    <cellStyle name="Percent 2 3 28 9" xfId="30049"/>
    <cellStyle name="Percent 2 3 29" xfId="1358"/>
    <cellStyle name="Percent 2 3 29 10" xfId="30050"/>
    <cellStyle name="Percent 2 3 29 11" xfId="30051"/>
    <cellStyle name="Percent 2 3 29 12" xfId="30052"/>
    <cellStyle name="Percent 2 3 29 13" xfId="30053"/>
    <cellStyle name="Percent 2 3 29 14" xfId="30054"/>
    <cellStyle name="Percent 2 3 29 15" xfId="30055"/>
    <cellStyle name="Percent 2 3 29 16" xfId="30056"/>
    <cellStyle name="Percent 2 3 29 17" xfId="30057"/>
    <cellStyle name="Percent 2 3 29 2" xfId="30058"/>
    <cellStyle name="Percent 2 3 29 3" xfId="30059"/>
    <cellStyle name="Percent 2 3 29 4" xfId="30060"/>
    <cellStyle name="Percent 2 3 29 5" xfId="30061"/>
    <cellStyle name="Percent 2 3 29 6" xfId="30062"/>
    <cellStyle name="Percent 2 3 29 7" xfId="30063"/>
    <cellStyle name="Percent 2 3 29 8" xfId="30064"/>
    <cellStyle name="Percent 2 3 29 9" xfId="30065"/>
    <cellStyle name="Percent 2 3 3" xfId="1359"/>
    <cellStyle name="Percent 2 3 3 10" xfId="30066"/>
    <cellStyle name="Percent 2 3 3 11" xfId="30067"/>
    <cellStyle name="Percent 2 3 3 12" xfId="30068"/>
    <cellStyle name="Percent 2 3 3 13" xfId="30069"/>
    <cellStyle name="Percent 2 3 3 14" xfId="30070"/>
    <cellStyle name="Percent 2 3 3 15" xfId="30071"/>
    <cellStyle name="Percent 2 3 3 16" xfId="30072"/>
    <cellStyle name="Percent 2 3 3 17" xfId="30073"/>
    <cellStyle name="Percent 2 3 3 2" xfId="30074"/>
    <cellStyle name="Percent 2 3 3 3" xfId="30075"/>
    <cellStyle name="Percent 2 3 3 4" xfId="30076"/>
    <cellStyle name="Percent 2 3 3 5" xfId="30077"/>
    <cellStyle name="Percent 2 3 3 6" xfId="30078"/>
    <cellStyle name="Percent 2 3 3 7" xfId="30079"/>
    <cellStyle name="Percent 2 3 3 8" xfId="30080"/>
    <cellStyle name="Percent 2 3 3 9" xfId="30081"/>
    <cellStyle name="Percent 2 3 30" xfId="1360"/>
    <cellStyle name="Percent 2 3 30 10" xfId="30082"/>
    <cellStyle name="Percent 2 3 30 11" xfId="30083"/>
    <cellStyle name="Percent 2 3 30 12" xfId="30084"/>
    <cellStyle name="Percent 2 3 30 13" xfId="30085"/>
    <cellStyle name="Percent 2 3 30 14" xfId="30086"/>
    <cellStyle name="Percent 2 3 30 15" xfId="30087"/>
    <cellStyle name="Percent 2 3 30 16" xfId="30088"/>
    <cellStyle name="Percent 2 3 30 17" xfId="30089"/>
    <cellStyle name="Percent 2 3 30 2" xfId="30090"/>
    <cellStyle name="Percent 2 3 30 3" xfId="30091"/>
    <cellStyle name="Percent 2 3 30 4" xfId="30092"/>
    <cellStyle name="Percent 2 3 30 5" xfId="30093"/>
    <cellStyle name="Percent 2 3 30 6" xfId="30094"/>
    <cellStyle name="Percent 2 3 30 7" xfId="30095"/>
    <cellStyle name="Percent 2 3 30 8" xfId="30096"/>
    <cellStyle name="Percent 2 3 30 9" xfId="30097"/>
    <cellStyle name="Percent 2 3 31" xfId="1361"/>
    <cellStyle name="Percent 2 3 31 10" xfId="30098"/>
    <cellStyle name="Percent 2 3 31 11" xfId="30099"/>
    <cellStyle name="Percent 2 3 31 12" xfId="30100"/>
    <cellStyle name="Percent 2 3 31 13" xfId="30101"/>
    <cellStyle name="Percent 2 3 31 14" xfId="30102"/>
    <cellStyle name="Percent 2 3 31 15" xfId="30103"/>
    <cellStyle name="Percent 2 3 31 16" xfId="30104"/>
    <cellStyle name="Percent 2 3 31 17" xfId="30105"/>
    <cellStyle name="Percent 2 3 31 2" xfId="30106"/>
    <cellStyle name="Percent 2 3 31 3" xfId="30107"/>
    <cellStyle name="Percent 2 3 31 4" xfId="30108"/>
    <cellStyle name="Percent 2 3 31 5" xfId="30109"/>
    <cellStyle name="Percent 2 3 31 6" xfId="30110"/>
    <cellStyle name="Percent 2 3 31 7" xfId="30111"/>
    <cellStyle name="Percent 2 3 31 8" xfId="30112"/>
    <cellStyle name="Percent 2 3 31 9" xfId="30113"/>
    <cellStyle name="Percent 2 3 32" xfId="1362"/>
    <cellStyle name="Percent 2 3 32 10" xfId="30114"/>
    <cellStyle name="Percent 2 3 32 11" xfId="30115"/>
    <cellStyle name="Percent 2 3 32 12" xfId="30116"/>
    <cellStyle name="Percent 2 3 32 13" xfId="30117"/>
    <cellStyle name="Percent 2 3 32 14" xfId="30118"/>
    <cellStyle name="Percent 2 3 32 15" xfId="30119"/>
    <cellStyle name="Percent 2 3 32 16" xfId="30120"/>
    <cellStyle name="Percent 2 3 32 17" xfId="30121"/>
    <cellStyle name="Percent 2 3 32 2" xfId="30122"/>
    <cellStyle name="Percent 2 3 32 3" xfId="30123"/>
    <cellStyle name="Percent 2 3 32 4" xfId="30124"/>
    <cellStyle name="Percent 2 3 32 5" xfId="30125"/>
    <cellStyle name="Percent 2 3 32 6" xfId="30126"/>
    <cellStyle name="Percent 2 3 32 7" xfId="30127"/>
    <cellStyle name="Percent 2 3 32 8" xfId="30128"/>
    <cellStyle name="Percent 2 3 32 9" xfId="30129"/>
    <cellStyle name="Percent 2 3 33" xfId="1363"/>
    <cellStyle name="Percent 2 3 33 10" xfId="30130"/>
    <cellStyle name="Percent 2 3 33 11" xfId="30131"/>
    <cellStyle name="Percent 2 3 33 12" xfId="30132"/>
    <cellStyle name="Percent 2 3 33 13" xfId="30133"/>
    <cellStyle name="Percent 2 3 33 14" xfId="30134"/>
    <cellStyle name="Percent 2 3 33 15" xfId="30135"/>
    <cellStyle name="Percent 2 3 33 16" xfId="30136"/>
    <cellStyle name="Percent 2 3 33 17" xfId="30137"/>
    <cellStyle name="Percent 2 3 33 2" xfId="30138"/>
    <cellStyle name="Percent 2 3 33 3" xfId="30139"/>
    <cellStyle name="Percent 2 3 33 4" xfId="30140"/>
    <cellStyle name="Percent 2 3 33 5" xfId="30141"/>
    <cellStyle name="Percent 2 3 33 6" xfId="30142"/>
    <cellStyle name="Percent 2 3 33 7" xfId="30143"/>
    <cellStyle name="Percent 2 3 33 8" xfId="30144"/>
    <cellStyle name="Percent 2 3 33 9" xfId="30145"/>
    <cellStyle name="Percent 2 3 34" xfId="1364"/>
    <cellStyle name="Percent 2 3 34 10" xfId="30146"/>
    <cellStyle name="Percent 2 3 34 11" xfId="30147"/>
    <cellStyle name="Percent 2 3 34 12" xfId="30148"/>
    <cellStyle name="Percent 2 3 34 13" xfId="30149"/>
    <cellStyle name="Percent 2 3 34 14" xfId="30150"/>
    <cellStyle name="Percent 2 3 34 15" xfId="30151"/>
    <cellStyle name="Percent 2 3 34 16" xfId="30152"/>
    <cellStyle name="Percent 2 3 34 17" xfId="30153"/>
    <cellStyle name="Percent 2 3 34 2" xfId="30154"/>
    <cellStyle name="Percent 2 3 34 3" xfId="30155"/>
    <cellStyle name="Percent 2 3 34 4" xfId="30156"/>
    <cellStyle name="Percent 2 3 34 5" xfId="30157"/>
    <cellStyle name="Percent 2 3 34 6" xfId="30158"/>
    <cellStyle name="Percent 2 3 34 7" xfId="30159"/>
    <cellStyle name="Percent 2 3 34 8" xfId="30160"/>
    <cellStyle name="Percent 2 3 34 9" xfId="30161"/>
    <cellStyle name="Percent 2 3 35" xfId="1365"/>
    <cellStyle name="Percent 2 3 35 10" xfId="30162"/>
    <cellStyle name="Percent 2 3 35 11" xfId="30163"/>
    <cellStyle name="Percent 2 3 35 12" xfId="30164"/>
    <cellStyle name="Percent 2 3 35 13" xfId="30165"/>
    <cellStyle name="Percent 2 3 35 14" xfId="30166"/>
    <cellStyle name="Percent 2 3 35 15" xfId="30167"/>
    <cellStyle name="Percent 2 3 35 16" xfId="30168"/>
    <cellStyle name="Percent 2 3 35 17" xfId="30169"/>
    <cellStyle name="Percent 2 3 35 2" xfId="30170"/>
    <cellStyle name="Percent 2 3 35 3" xfId="30171"/>
    <cellStyle name="Percent 2 3 35 4" xfId="30172"/>
    <cellStyle name="Percent 2 3 35 5" xfId="30173"/>
    <cellStyle name="Percent 2 3 35 6" xfId="30174"/>
    <cellStyle name="Percent 2 3 35 7" xfId="30175"/>
    <cellStyle name="Percent 2 3 35 8" xfId="30176"/>
    <cellStyle name="Percent 2 3 35 9" xfId="30177"/>
    <cellStyle name="Percent 2 3 36" xfId="1366"/>
    <cellStyle name="Percent 2 3 36 10" xfId="30178"/>
    <cellStyle name="Percent 2 3 36 11" xfId="30179"/>
    <cellStyle name="Percent 2 3 36 12" xfId="30180"/>
    <cellStyle name="Percent 2 3 36 13" xfId="30181"/>
    <cellStyle name="Percent 2 3 36 14" xfId="30182"/>
    <cellStyle name="Percent 2 3 36 15" xfId="30183"/>
    <cellStyle name="Percent 2 3 36 16" xfId="30184"/>
    <cellStyle name="Percent 2 3 36 17" xfId="30185"/>
    <cellStyle name="Percent 2 3 36 2" xfId="30186"/>
    <cellStyle name="Percent 2 3 36 3" xfId="30187"/>
    <cellStyle name="Percent 2 3 36 4" xfId="30188"/>
    <cellStyle name="Percent 2 3 36 5" xfId="30189"/>
    <cellStyle name="Percent 2 3 36 6" xfId="30190"/>
    <cellStyle name="Percent 2 3 36 7" xfId="30191"/>
    <cellStyle name="Percent 2 3 36 8" xfId="30192"/>
    <cellStyle name="Percent 2 3 36 9" xfId="30193"/>
    <cellStyle name="Percent 2 3 37" xfId="1367"/>
    <cellStyle name="Percent 2 3 37 10" xfId="30194"/>
    <cellStyle name="Percent 2 3 37 11" xfId="30195"/>
    <cellStyle name="Percent 2 3 37 12" xfId="30196"/>
    <cellStyle name="Percent 2 3 37 13" xfId="30197"/>
    <cellStyle name="Percent 2 3 37 14" xfId="30198"/>
    <cellStyle name="Percent 2 3 37 15" xfId="30199"/>
    <cellStyle name="Percent 2 3 37 16" xfId="30200"/>
    <cellStyle name="Percent 2 3 37 17" xfId="30201"/>
    <cellStyle name="Percent 2 3 37 2" xfId="30202"/>
    <cellStyle name="Percent 2 3 37 3" xfId="30203"/>
    <cellStyle name="Percent 2 3 37 4" xfId="30204"/>
    <cellStyle name="Percent 2 3 37 5" xfId="30205"/>
    <cellStyle name="Percent 2 3 37 6" xfId="30206"/>
    <cellStyle name="Percent 2 3 37 7" xfId="30207"/>
    <cellStyle name="Percent 2 3 37 8" xfId="30208"/>
    <cellStyle name="Percent 2 3 37 9" xfId="30209"/>
    <cellStyle name="Percent 2 3 38" xfId="1368"/>
    <cellStyle name="Percent 2 3 38 10" xfId="30210"/>
    <cellStyle name="Percent 2 3 38 11" xfId="30211"/>
    <cellStyle name="Percent 2 3 38 12" xfId="30212"/>
    <cellStyle name="Percent 2 3 38 13" xfId="30213"/>
    <cellStyle name="Percent 2 3 38 14" xfId="30214"/>
    <cellStyle name="Percent 2 3 38 15" xfId="30215"/>
    <cellStyle name="Percent 2 3 38 16" xfId="30216"/>
    <cellStyle name="Percent 2 3 38 17" xfId="30217"/>
    <cellStyle name="Percent 2 3 38 2" xfId="30218"/>
    <cellStyle name="Percent 2 3 38 3" xfId="30219"/>
    <cellStyle name="Percent 2 3 38 4" xfId="30220"/>
    <cellStyle name="Percent 2 3 38 5" xfId="30221"/>
    <cellStyle name="Percent 2 3 38 6" xfId="30222"/>
    <cellStyle name="Percent 2 3 38 7" xfId="30223"/>
    <cellStyle name="Percent 2 3 38 8" xfId="30224"/>
    <cellStyle name="Percent 2 3 38 9" xfId="30225"/>
    <cellStyle name="Percent 2 3 39" xfId="1369"/>
    <cellStyle name="Percent 2 3 39 10" xfId="30226"/>
    <cellStyle name="Percent 2 3 39 11" xfId="30227"/>
    <cellStyle name="Percent 2 3 39 12" xfId="30228"/>
    <cellStyle name="Percent 2 3 39 13" xfId="30229"/>
    <cellStyle name="Percent 2 3 39 14" xfId="30230"/>
    <cellStyle name="Percent 2 3 39 15" xfId="30231"/>
    <cellStyle name="Percent 2 3 39 16" xfId="30232"/>
    <cellStyle name="Percent 2 3 39 17" xfId="30233"/>
    <cellStyle name="Percent 2 3 39 2" xfId="30234"/>
    <cellStyle name="Percent 2 3 39 3" xfId="30235"/>
    <cellStyle name="Percent 2 3 39 4" xfId="30236"/>
    <cellStyle name="Percent 2 3 39 5" xfId="30237"/>
    <cellStyle name="Percent 2 3 39 6" xfId="30238"/>
    <cellStyle name="Percent 2 3 39 7" xfId="30239"/>
    <cellStyle name="Percent 2 3 39 8" xfId="30240"/>
    <cellStyle name="Percent 2 3 39 9" xfId="30241"/>
    <cellStyle name="Percent 2 3 4" xfId="1370"/>
    <cellStyle name="Percent 2 3 4 10" xfId="30242"/>
    <cellStyle name="Percent 2 3 4 11" xfId="30243"/>
    <cellStyle name="Percent 2 3 4 12" xfId="30244"/>
    <cellStyle name="Percent 2 3 4 13" xfId="30245"/>
    <cellStyle name="Percent 2 3 4 14" xfId="30246"/>
    <cellStyle name="Percent 2 3 4 15" xfId="30247"/>
    <cellStyle name="Percent 2 3 4 16" xfId="30248"/>
    <cellStyle name="Percent 2 3 4 17" xfId="30249"/>
    <cellStyle name="Percent 2 3 4 2" xfId="30250"/>
    <cellStyle name="Percent 2 3 4 3" xfId="30251"/>
    <cellStyle name="Percent 2 3 4 4" xfId="30252"/>
    <cellStyle name="Percent 2 3 4 5" xfId="30253"/>
    <cellStyle name="Percent 2 3 4 6" xfId="30254"/>
    <cellStyle name="Percent 2 3 4 7" xfId="30255"/>
    <cellStyle name="Percent 2 3 4 8" xfId="30256"/>
    <cellStyle name="Percent 2 3 4 9" xfId="30257"/>
    <cellStyle name="Percent 2 3 40" xfId="1371"/>
    <cellStyle name="Percent 2 3 40 10" xfId="30258"/>
    <cellStyle name="Percent 2 3 40 11" xfId="30259"/>
    <cellStyle name="Percent 2 3 40 12" xfId="30260"/>
    <cellStyle name="Percent 2 3 40 13" xfId="30261"/>
    <cellStyle name="Percent 2 3 40 14" xfId="30262"/>
    <cellStyle name="Percent 2 3 40 15" xfId="30263"/>
    <cellStyle name="Percent 2 3 40 16" xfId="30264"/>
    <cellStyle name="Percent 2 3 40 17" xfId="30265"/>
    <cellStyle name="Percent 2 3 40 2" xfId="30266"/>
    <cellStyle name="Percent 2 3 40 3" xfId="30267"/>
    <cellStyle name="Percent 2 3 40 4" xfId="30268"/>
    <cellStyle name="Percent 2 3 40 5" xfId="30269"/>
    <cellStyle name="Percent 2 3 40 6" xfId="30270"/>
    <cellStyle name="Percent 2 3 40 7" xfId="30271"/>
    <cellStyle name="Percent 2 3 40 8" xfId="30272"/>
    <cellStyle name="Percent 2 3 40 9" xfId="30273"/>
    <cellStyle name="Percent 2 3 41" xfId="1372"/>
    <cellStyle name="Percent 2 3 41 10" xfId="30274"/>
    <cellStyle name="Percent 2 3 41 11" xfId="30275"/>
    <cellStyle name="Percent 2 3 41 12" xfId="30276"/>
    <cellStyle name="Percent 2 3 41 13" xfId="30277"/>
    <cellStyle name="Percent 2 3 41 14" xfId="30278"/>
    <cellStyle name="Percent 2 3 41 15" xfId="30279"/>
    <cellStyle name="Percent 2 3 41 16" xfId="30280"/>
    <cellStyle name="Percent 2 3 41 17" xfId="30281"/>
    <cellStyle name="Percent 2 3 41 2" xfId="30282"/>
    <cellStyle name="Percent 2 3 41 3" xfId="30283"/>
    <cellStyle name="Percent 2 3 41 4" xfId="30284"/>
    <cellStyle name="Percent 2 3 41 5" xfId="30285"/>
    <cellStyle name="Percent 2 3 41 6" xfId="30286"/>
    <cellStyle name="Percent 2 3 41 7" xfId="30287"/>
    <cellStyle name="Percent 2 3 41 8" xfId="30288"/>
    <cellStyle name="Percent 2 3 41 9" xfId="30289"/>
    <cellStyle name="Percent 2 3 42" xfId="1373"/>
    <cellStyle name="Percent 2 3 42 10" xfId="30290"/>
    <cellStyle name="Percent 2 3 42 11" xfId="30291"/>
    <cellStyle name="Percent 2 3 42 12" xfId="30292"/>
    <cellStyle name="Percent 2 3 42 13" xfId="30293"/>
    <cellStyle name="Percent 2 3 42 14" xfId="30294"/>
    <cellStyle name="Percent 2 3 42 15" xfId="30295"/>
    <cellStyle name="Percent 2 3 42 16" xfId="30296"/>
    <cellStyle name="Percent 2 3 42 17" xfId="30297"/>
    <cellStyle name="Percent 2 3 42 2" xfId="30298"/>
    <cellStyle name="Percent 2 3 42 3" xfId="30299"/>
    <cellStyle name="Percent 2 3 42 4" xfId="30300"/>
    <cellStyle name="Percent 2 3 42 5" xfId="30301"/>
    <cellStyle name="Percent 2 3 42 6" xfId="30302"/>
    <cellStyle name="Percent 2 3 42 7" xfId="30303"/>
    <cellStyle name="Percent 2 3 42 8" xfId="30304"/>
    <cellStyle name="Percent 2 3 42 9" xfId="30305"/>
    <cellStyle name="Percent 2 3 43" xfId="1374"/>
    <cellStyle name="Percent 2 3 43 10" xfId="30306"/>
    <cellStyle name="Percent 2 3 43 11" xfId="30307"/>
    <cellStyle name="Percent 2 3 43 12" xfId="30308"/>
    <cellStyle name="Percent 2 3 43 13" xfId="30309"/>
    <cellStyle name="Percent 2 3 43 14" xfId="30310"/>
    <cellStyle name="Percent 2 3 43 15" xfId="30311"/>
    <cellStyle name="Percent 2 3 43 16" xfId="30312"/>
    <cellStyle name="Percent 2 3 43 17" xfId="30313"/>
    <cellStyle name="Percent 2 3 43 2" xfId="30314"/>
    <cellStyle name="Percent 2 3 43 3" xfId="30315"/>
    <cellStyle name="Percent 2 3 43 4" xfId="30316"/>
    <cellStyle name="Percent 2 3 43 5" xfId="30317"/>
    <cellStyle name="Percent 2 3 43 6" xfId="30318"/>
    <cellStyle name="Percent 2 3 43 7" xfId="30319"/>
    <cellStyle name="Percent 2 3 43 8" xfId="30320"/>
    <cellStyle name="Percent 2 3 43 9" xfId="30321"/>
    <cellStyle name="Percent 2 3 44" xfId="1375"/>
    <cellStyle name="Percent 2 3 44 10" xfId="30322"/>
    <cellStyle name="Percent 2 3 44 11" xfId="30323"/>
    <cellStyle name="Percent 2 3 44 12" xfId="30324"/>
    <cellStyle name="Percent 2 3 44 13" xfId="30325"/>
    <cellStyle name="Percent 2 3 44 14" xfId="30326"/>
    <cellStyle name="Percent 2 3 44 15" xfId="30327"/>
    <cellStyle name="Percent 2 3 44 16" xfId="30328"/>
    <cellStyle name="Percent 2 3 44 17" xfId="30329"/>
    <cellStyle name="Percent 2 3 44 2" xfId="30330"/>
    <cellStyle name="Percent 2 3 44 3" xfId="30331"/>
    <cellStyle name="Percent 2 3 44 4" xfId="30332"/>
    <cellStyle name="Percent 2 3 44 5" xfId="30333"/>
    <cellStyle name="Percent 2 3 44 6" xfId="30334"/>
    <cellStyle name="Percent 2 3 44 7" xfId="30335"/>
    <cellStyle name="Percent 2 3 44 8" xfId="30336"/>
    <cellStyle name="Percent 2 3 44 9" xfId="30337"/>
    <cellStyle name="Percent 2 3 45" xfId="1376"/>
    <cellStyle name="Percent 2 3 45 10" xfId="30338"/>
    <cellStyle name="Percent 2 3 45 11" xfId="30339"/>
    <cellStyle name="Percent 2 3 45 12" xfId="30340"/>
    <cellStyle name="Percent 2 3 45 13" xfId="30341"/>
    <cellStyle name="Percent 2 3 45 14" xfId="30342"/>
    <cellStyle name="Percent 2 3 45 15" xfId="30343"/>
    <cellStyle name="Percent 2 3 45 16" xfId="30344"/>
    <cellStyle name="Percent 2 3 45 17" xfId="30345"/>
    <cellStyle name="Percent 2 3 45 2" xfId="30346"/>
    <cellStyle name="Percent 2 3 45 3" xfId="30347"/>
    <cellStyle name="Percent 2 3 45 4" xfId="30348"/>
    <cellStyle name="Percent 2 3 45 5" xfId="30349"/>
    <cellStyle name="Percent 2 3 45 6" xfId="30350"/>
    <cellStyle name="Percent 2 3 45 7" xfId="30351"/>
    <cellStyle name="Percent 2 3 45 8" xfId="30352"/>
    <cellStyle name="Percent 2 3 45 9" xfId="30353"/>
    <cellStyle name="Percent 2 3 46" xfId="1377"/>
    <cellStyle name="Percent 2 3 46 10" xfId="30354"/>
    <cellStyle name="Percent 2 3 46 11" xfId="30355"/>
    <cellStyle name="Percent 2 3 46 12" xfId="30356"/>
    <cellStyle name="Percent 2 3 46 13" xfId="30357"/>
    <cellStyle name="Percent 2 3 46 14" xfId="30358"/>
    <cellStyle name="Percent 2 3 46 15" xfId="30359"/>
    <cellStyle name="Percent 2 3 46 16" xfId="30360"/>
    <cellStyle name="Percent 2 3 46 17" xfId="30361"/>
    <cellStyle name="Percent 2 3 46 2" xfId="30362"/>
    <cellStyle name="Percent 2 3 46 3" xfId="30363"/>
    <cellStyle name="Percent 2 3 46 4" xfId="30364"/>
    <cellStyle name="Percent 2 3 46 5" xfId="30365"/>
    <cellStyle name="Percent 2 3 46 6" xfId="30366"/>
    <cellStyle name="Percent 2 3 46 7" xfId="30367"/>
    <cellStyle name="Percent 2 3 46 8" xfId="30368"/>
    <cellStyle name="Percent 2 3 46 9" xfId="30369"/>
    <cellStyle name="Percent 2 3 47" xfId="1378"/>
    <cellStyle name="Percent 2 3 47 10" xfId="30370"/>
    <cellStyle name="Percent 2 3 47 11" xfId="30371"/>
    <cellStyle name="Percent 2 3 47 12" xfId="30372"/>
    <cellStyle name="Percent 2 3 47 13" xfId="30373"/>
    <cellStyle name="Percent 2 3 47 14" xfId="30374"/>
    <cellStyle name="Percent 2 3 47 15" xfId="30375"/>
    <cellStyle name="Percent 2 3 47 16" xfId="30376"/>
    <cellStyle name="Percent 2 3 47 17" xfId="30377"/>
    <cellStyle name="Percent 2 3 47 2" xfId="30378"/>
    <cellStyle name="Percent 2 3 47 3" xfId="30379"/>
    <cellStyle name="Percent 2 3 47 4" xfId="30380"/>
    <cellStyle name="Percent 2 3 47 5" xfId="30381"/>
    <cellStyle name="Percent 2 3 47 6" xfId="30382"/>
    <cellStyle name="Percent 2 3 47 7" xfId="30383"/>
    <cellStyle name="Percent 2 3 47 8" xfId="30384"/>
    <cellStyle name="Percent 2 3 47 9" xfId="30385"/>
    <cellStyle name="Percent 2 3 5" xfId="1379"/>
    <cellStyle name="Percent 2 3 5 10" xfId="30386"/>
    <cellStyle name="Percent 2 3 5 11" xfId="30387"/>
    <cellStyle name="Percent 2 3 5 12" xfId="30388"/>
    <cellStyle name="Percent 2 3 5 13" xfId="30389"/>
    <cellStyle name="Percent 2 3 5 14" xfId="30390"/>
    <cellStyle name="Percent 2 3 5 15" xfId="30391"/>
    <cellStyle name="Percent 2 3 5 16" xfId="30392"/>
    <cellStyle name="Percent 2 3 5 17" xfId="30393"/>
    <cellStyle name="Percent 2 3 5 2" xfId="30394"/>
    <cellStyle name="Percent 2 3 5 3" xfId="30395"/>
    <cellStyle name="Percent 2 3 5 4" xfId="30396"/>
    <cellStyle name="Percent 2 3 5 5" xfId="30397"/>
    <cellStyle name="Percent 2 3 5 6" xfId="30398"/>
    <cellStyle name="Percent 2 3 5 7" xfId="30399"/>
    <cellStyle name="Percent 2 3 5 8" xfId="30400"/>
    <cellStyle name="Percent 2 3 5 9" xfId="30401"/>
    <cellStyle name="Percent 2 3 6" xfId="1380"/>
    <cellStyle name="Percent 2 3 6 10" xfId="30402"/>
    <cellStyle name="Percent 2 3 6 11" xfId="30403"/>
    <cellStyle name="Percent 2 3 6 12" xfId="30404"/>
    <cellStyle name="Percent 2 3 6 13" xfId="30405"/>
    <cellStyle name="Percent 2 3 6 14" xfId="30406"/>
    <cellStyle name="Percent 2 3 6 15" xfId="30407"/>
    <cellStyle name="Percent 2 3 6 16" xfId="30408"/>
    <cellStyle name="Percent 2 3 6 17" xfId="30409"/>
    <cellStyle name="Percent 2 3 6 2" xfId="30410"/>
    <cellStyle name="Percent 2 3 6 3" xfId="30411"/>
    <cellStyle name="Percent 2 3 6 4" xfId="30412"/>
    <cellStyle name="Percent 2 3 6 5" xfId="30413"/>
    <cellStyle name="Percent 2 3 6 6" xfId="30414"/>
    <cellStyle name="Percent 2 3 6 7" xfId="30415"/>
    <cellStyle name="Percent 2 3 6 8" xfId="30416"/>
    <cellStyle name="Percent 2 3 6 9" xfId="30417"/>
    <cellStyle name="Percent 2 3 7" xfId="1381"/>
    <cellStyle name="Percent 2 3 7 10" xfId="30418"/>
    <cellStyle name="Percent 2 3 7 11" xfId="30419"/>
    <cellStyle name="Percent 2 3 7 12" xfId="30420"/>
    <cellStyle name="Percent 2 3 7 13" xfId="30421"/>
    <cellStyle name="Percent 2 3 7 14" xfId="30422"/>
    <cellStyle name="Percent 2 3 7 15" xfId="30423"/>
    <cellStyle name="Percent 2 3 7 16" xfId="30424"/>
    <cellStyle name="Percent 2 3 7 17" xfId="30425"/>
    <cellStyle name="Percent 2 3 7 2" xfId="30426"/>
    <cellStyle name="Percent 2 3 7 3" xfId="30427"/>
    <cellStyle name="Percent 2 3 7 4" xfId="30428"/>
    <cellStyle name="Percent 2 3 7 5" xfId="30429"/>
    <cellStyle name="Percent 2 3 7 6" xfId="30430"/>
    <cellStyle name="Percent 2 3 7 7" xfId="30431"/>
    <cellStyle name="Percent 2 3 7 8" xfId="30432"/>
    <cellStyle name="Percent 2 3 7 9" xfId="30433"/>
    <cellStyle name="Percent 2 3 8" xfId="1382"/>
    <cellStyle name="Percent 2 3 8 10" xfId="30434"/>
    <cellStyle name="Percent 2 3 8 11" xfId="30435"/>
    <cellStyle name="Percent 2 3 8 12" xfId="30436"/>
    <cellStyle name="Percent 2 3 8 13" xfId="30437"/>
    <cellStyle name="Percent 2 3 8 14" xfId="30438"/>
    <cellStyle name="Percent 2 3 8 15" xfId="30439"/>
    <cellStyle name="Percent 2 3 8 16" xfId="30440"/>
    <cellStyle name="Percent 2 3 8 17" xfId="30441"/>
    <cellStyle name="Percent 2 3 8 2" xfId="30442"/>
    <cellStyle name="Percent 2 3 8 3" xfId="30443"/>
    <cellStyle name="Percent 2 3 8 4" xfId="30444"/>
    <cellStyle name="Percent 2 3 8 5" xfId="30445"/>
    <cellStyle name="Percent 2 3 8 6" xfId="30446"/>
    <cellStyle name="Percent 2 3 8 7" xfId="30447"/>
    <cellStyle name="Percent 2 3 8 8" xfId="30448"/>
    <cellStyle name="Percent 2 3 8 9" xfId="30449"/>
    <cellStyle name="Percent 2 3 9" xfId="1383"/>
    <cellStyle name="Percent 2 3 9 10" xfId="30450"/>
    <cellStyle name="Percent 2 3 9 11" xfId="30451"/>
    <cellStyle name="Percent 2 3 9 12" xfId="30452"/>
    <cellStyle name="Percent 2 3 9 13" xfId="30453"/>
    <cellStyle name="Percent 2 3 9 14" xfId="30454"/>
    <cellStyle name="Percent 2 3 9 15" xfId="30455"/>
    <cellStyle name="Percent 2 3 9 16" xfId="30456"/>
    <cellStyle name="Percent 2 3 9 17" xfId="30457"/>
    <cellStyle name="Percent 2 3 9 2" xfId="30458"/>
    <cellStyle name="Percent 2 3 9 3" xfId="30459"/>
    <cellStyle name="Percent 2 3 9 4" xfId="30460"/>
    <cellStyle name="Percent 2 3 9 5" xfId="30461"/>
    <cellStyle name="Percent 2 3 9 6" xfId="30462"/>
    <cellStyle name="Percent 2 3 9 7" xfId="30463"/>
    <cellStyle name="Percent 2 3 9 8" xfId="30464"/>
    <cellStyle name="Percent 2 3 9 9" xfId="30465"/>
    <cellStyle name="Percent 2 30" xfId="1384"/>
    <cellStyle name="Percent 2 30 10" xfId="30466"/>
    <cellStyle name="Percent 2 30 11" xfId="30467"/>
    <cellStyle name="Percent 2 30 12" xfId="30468"/>
    <cellStyle name="Percent 2 30 13" xfId="30469"/>
    <cellStyle name="Percent 2 30 14" xfId="30470"/>
    <cellStyle name="Percent 2 30 15" xfId="30471"/>
    <cellStyle name="Percent 2 30 16" xfId="30472"/>
    <cellStyle name="Percent 2 30 17" xfId="30473"/>
    <cellStyle name="Percent 2 30 2" xfId="30474"/>
    <cellStyle name="Percent 2 30 3" xfId="30475"/>
    <cellStyle name="Percent 2 30 4" xfId="30476"/>
    <cellStyle name="Percent 2 30 5" xfId="30477"/>
    <cellStyle name="Percent 2 30 6" xfId="30478"/>
    <cellStyle name="Percent 2 30 7" xfId="30479"/>
    <cellStyle name="Percent 2 30 8" xfId="30480"/>
    <cellStyle name="Percent 2 30 9" xfId="30481"/>
    <cellStyle name="Percent 2 31" xfId="1385"/>
    <cellStyle name="Percent 2 31 10" xfId="30482"/>
    <cellStyle name="Percent 2 31 11" xfId="30483"/>
    <cellStyle name="Percent 2 31 12" xfId="30484"/>
    <cellStyle name="Percent 2 31 13" xfId="30485"/>
    <cellStyle name="Percent 2 31 14" xfId="30486"/>
    <cellStyle name="Percent 2 31 15" xfId="30487"/>
    <cellStyle name="Percent 2 31 16" xfId="30488"/>
    <cellStyle name="Percent 2 31 17" xfId="30489"/>
    <cellStyle name="Percent 2 31 2" xfId="30490"/>
    <cellStyle name="Percent 2 31 3" xfId="30491"/>
    <cellStyle name="Percent 2 31 4" xfId="30492"/>
    <cellStyle name="Percent 2 31 5" xfId="30493"/>
    <cellStyle name="Percent 2 31 6" xfId="30494"/>
    <cellStyle name="Percent 2 31 7" xfId="30495"/>
    <cellStyle name="Percent 2 31 8" xfId="30496"/>
    <cellStyle name="Percent 2 31 9" xfId="30497"/>
    <cellStyle name="Percent 2 32" xfId="1386"/>
    <cellStyle name="Percent 2 32 10" xfId="30498"/>
    <cellStyle name="Percent 2 32 11" xfId="30499"/>
    <cellStyle name="Percent 2 32 12" xfId="30500"/>
    <cellStyle name="Percent 2 32 13" xfId="30501"/>
    <cellStyle name="Percent 2 32 14" xfId="30502"/>
    <cellStyle name="Percent 2 32 15" xfId="30503"/>
    <cellStyle name="Percent 2 32 16" xfId="30504"/>
    <cellStyle name="Percent 2 32 17" xfId="30505"/>
    <cellStyle name="Percent 2 32 2" xfId="30506"/>
    <cellStyle name="Percent 2 32 3" xfId="30507"/>
    <cellStyle name="Percent 2 32 4" xfId="30508"/>
    <cellStyle name="Percent 2 32 5" xfId="30509"/>
    <cellStyle name="Percent 2 32 6" xfId="30510"/>
    <cellStyle name="Percent 2 32 7" xfId="30511"/>
    <cellStyle name="Percent 2 32 8" xfId="30512"/>
    <cellStyle name="Percent 2 32 9" xfId="30513"/>
    <cellStyle name="Percent 2 33" xfId="1387"/>
    <cellStyle name="Percent 2 33 10" xfId="30514"/>
    <cellStyle name="Percent 2 33 11" xfId="30515"/>
    <cellStyle name="Percent 2 33 12" xfId="30516"/>
    <cellStyle name="Percent 2 33 13" xfId="30517"/>
    <cellStyle name="Percent 2 33 14" xfId="30518"/>
    <cellStyle name="Percent 2 33 15" xfId="30519"/>
    <cellStyle name="Percent 2 33 16" xfId="30520"/>
    <cellStyle name="Percent 2 33 17" xfId="30521"/>
    <cellStyle name="Percent 2 33 2" xfId="30522"/>
    <cellStyle name="Percent 2 33 3" xfId="30523"/>
    <cellStyle name="Percent 2 33 4" xfId="30524"/>
    <cellStyle name="Percent 2 33 5" xfId="30525"/>
    <cellStyle name="Percent 2 33 6" xfId="30526"/>
    <cellStyle name="Percent 2 33 7" xfId="30527"/>
    <cellStyle name="Percent 2 33 8" xfId="30528"/>
    <cellStyle name="Percent 2 33 9" xfId="30529"/>
    <cellStyle name="Percent 2 34" xfId="1388"/>
    <cellStyle name="Percent 2 34 10" xfId="30530"/>
    <cellStyle name="Percent 2 34 11" xfId="30531"/>
    <cellStyle name="Percent 2 34 12" xfId="30532"/>
    <cellStyle name="Percent 2 34 13" xfId="30533"/>
    <cellStyle name="Percent 2 34 14" xfId="30534"/>
    <cellStyle name="Percent 2 34 15" xfId="30535"/>
    <cellStyle name="Percent 2 34 16" xfId="30536"/>
    <cellStyle name="Percent 2 34 17" xfId="30537"/>
    <cellStyle name="Percent 2 34 2" xfId="30538"/>
    <cellStyle name="Percent 2 34 3" xfId="30539"/>
    <cellStyle name="Percent 2 34 4" xfId="30540"/>
    <cellStyle name="Percent 2 34 5" xfId="30541"/>
    <cellStyle name="Percent 2 34 6" xfId="30542"/>
    <cellStyle name="Percent 2 34 7" xfId="30543"/>
    <cellStyle name="Percent 2 34 8" xfId="30544"/>
    <cellStyle name="Percent 2 34 9" xfId="30545"/>
    <cellStyle name="Percent 2 35" xfId="1389"/>
    <cellStyle name="Percent 2 35 10" xfId="30546"/>
    <cellStyle name="Percent 2 35 11" xfId="30547"/>
    <cellStyle name="Percent 2 35 12" xfId="30548"/>
    <cellStyle name="Percent 2 35 13" xfId="30549"/>
    <cellStyle name="Percent 2 35 14" xfId="30550"/>
    <cellStyle name="Percent 2 35 15" xfId="30551"/>
    <cellStyle name="Percent 2 35 16" xfId="30552"/>
    <cellStyle name="Percent 2 35 17" xfId="30553"/>
    <cellStyle name="Percent 2 35 2" xfId="30554"/>
    <cellStyle name="Percent 2 35 3" xfId="30555"/>
    <cellStyle name="Percent 2 35 4" xfId="30556"/>
    <cellStyle name="Percent 2 35 5" xfId="30557"/>
    <cellStyle name="Percent 2 35 6" xfId="30558"/>
    <cellStyle name="Percent 2 35 7" xfId="30559"/>
    <cellStyle name="Percent 2 35 8" xfId="30560"/>
    <cellStyle name="Percent 2 35 9" xfId="30561"/>
    <cellStyle name="Percent 2 36" xfId="1390"/>
    <cellStyle name="Percent 2 36 10" xfId="30562"/>
    <cellStyle name="Percent 2 36 11" xfId="30563"/>
    <cellStyle name="Percent 2 36 12" xfId="30564"/>
    <cellStyle name="Percent 2 36 13" xfId="30565"/>
    <cellStyle name="Percent 2 36 14" xfId="30566"/>
    <cellStyle name="Percent 2 36 15" xfId="30567"/>
    <cellStyle name="Percent 2 36 16" xfId="30568"/>
    <cellStyle name="Percent 2 36 17" xfId="30569"/>
    <cellStyle name="Percent 2 36 2" xfId="30570"/>
    <cellStyle name="Percent 2 36 3" xfId="30571"/>
    <cellStyle name="Percent 2 36 4" xfId="30572"/>
    <cellStyle name="Percent 2 36 5" xfId="30573"/>
    <cellStyle name="Percent 2 36 6" xfId="30574"/>
    <cellStyle name="Percent 2 36 7" xfId="30575"/>
    <cellStyle name="Percent 2 36 8" xfId="30576"/>
    <cellStyle name="Percent 2 36 9" xfId="30577"/>
    <cellStyle name="Percent 2 37" xfId="1391"/>
    <cellStyle name="Percent 2 37 10" xfId="30578"/>
    <cellStyle name="Percent 2 37 11" xfId="30579"/>
    <cellStyle name="Percent 2 37 12" xfId="30580"/>
    <cellStyle name="Percent 2 37 13" xfId="30581"/>
    <cellStyle name="Percent 2 37 14" xfId="30582"/>
    <cellStyle name="Percent 2 37 15" xfId="30583"/>
    <cellStyle name="Percent 2 37 16" xfId="30584"/>
    <cellStyle name="Percent 2 37 17" xfId="30585"/>
    <cellStyle name="Percent 2 37 2" xfId="30586"/>
    <cellStyle name="Percent 2 37 3" xfId="30587"/>
    <cellStyle name="Percent 2 37 4" xfId="30588"/>
    <cellStyle name="Percent 2 37 5" xfId="30589"/>
    <cellStyle name="Percent 2 37 6" xfId="30590"/>
    <cellStyle name="Percent 2 37 7" xfId="30591"/>
    <cellStyle name="Percent 2 37 8" xfId="30592"/>
    <cellStyle name="Percent 2 37 9" xfId="30593"/>
    <cellStyle name="Percent 2 38" xfId="1392"/>
    <cellStyle name="Percent 2 38 10" xfId="30594"/>
    <cellStyle name="Percent 2 38 11" xfId="30595"/>
    <cellStyle name="Percent 2 38 12" xfId="30596"/>
    <cellStyle name="Percent 2 38 13" xfId="30597"/>
    <cellStyle name="Percent 2 38 14" xfId="30598"/>
    <cellStyle name="Percent 2 38 15" xfId="30599"/>
    <cellStyle name="Percent 2 38 16" xfId="30600"/>
    <cellStyle name="Percent 2 38 17" xfId="30601"/>
    <cellStyle name="Percent 2 38 2" xfId="30602"/>
    <cellStyle name="Percent 2 38 3" xfId="30603"/>
    <cellStyle name="Percent 2 38 4" xfId="30604"/>
    <cellStyle name="Percent 2 38 5" xfId="30605"/>
    <cellStyle name="Percent 2 38 6" xfId="30606"/>
    <cellStyle name="Percent 2 38 7" xfId="30607"/>
    <cellStyle name="Percent 2 38 8" xfId="30608"/>
    <cellStyle name="Percent 2 38 9" xfId="30609"/>
    <cellStyle name="Percent 2 39" xfId="1393"/>
    <cellStyle name="Percent 2 39 10" xfId="30610"/>
    <cellStyle name="Percent 2 39 11" xfId="30611"/>
    <cellStyle name="Percent 2 39 12" xfId="30612"/>
    <cellStyle name="Percent 2 39 13" xfId="30613"/>
    <cellStyle name="Percent 2 39 14" xfId="30614"/>
    <cellStyle name="Percent 2 39 15" xfId="30615"/>
    <cellStyle name="Percent 2 39 16" xfId="30616"/>
    <cellStyle name="Percent 2 39 17" xfId="30617"/>
    <cellStyle name="Percent 2 39 2" xfId="30618"/>
    <cellStyle name="Percent 2 39 3" xfId="30619"/>
    <cellStyle name="Percent 2 39 4" xfId="30620"/>
    <cellStyle name="Percent 2 39 5" xfId="30621"/>
    <cellStyle name="Percent 2 39 6" xfId="30622"/>
    <cellStyle name="Percent 2 39 7" xfId="30623"/>
    <cellStyle name="Percent 2 39 8" xfId="30624"/>
    <cellStyle name="Percent 2 39 9" xfId="30625"/>
    <cellStyle name="Percent 2 4" xfId="1394"/>
    <cellStyle name="Percent 2 4 10" xfId="30626"/>
    <cellStyle name="Percent 2 4 11" xfId="30627"/>
    <cellStyle name="Percent 2 4 12" xfId="30628"/>
    <cellStyle name="Percent 2 4 13" xfId="30629"/>
    <cellStyle name="Percent 2 4 14" xfId="30630"/>
    <cellStyle name="Percent 2 4 15" xfId="30631"/>
    <cellStyle name="Percent 2 4 16" xfId="30632"/>
    <cellStyle name="Percent 2 4 17" xfId="30633"/>
    <cellStyle name="Percent 2 4 2" xfId="30634"/>
    <cellStyle name="Percent 2 4 3" xfId="30635"/>
    <cellStyle name="Percent 2 4 4" xfId="30636"/>
    <cellStyle name="Percent 2 4 5" xfId="30637"/>
    <cellStyle name="Percent 2 4 6" xfId="30638"/>
    <cellStyle name="Percent 2 4 7" xfId="30639"/>
    <cellStyle name="Percent 2 4 8" xfId="30640"/>
    <cellStyle name="Percent 2 4 9" xfId="30641"/>
    <cellStyle name="Percent 2 40" xfId="1395"/>
    <cellStyle name="Percent 2 40 10" xfId="30642"/>
    <cellStyle name="Percent 2 40 11" xfId="30643"/>
    <cellStyle name="Percent 2 40 12" xfId="30644"/>
    <cellStyle name="Percent 2 40 13" xfId="30645"/>
    <cellStyle name="Percent 2 40 14" xfId="30646"/>
    <cellStyle name="Percent 2 40 15" xfId="30647"/>
    <cellStyle name="Percent 2 40 16" xfId="30648"/>
    <cellStyle name="Percent 2 40 17" xfId="30649"/>
    <cellStyle name="Percent 2 40 2" xfId="30650"/>
    <cellStyle name="Percent 2 40 3" xfId="30651"/>
    <cellStyle name="Percent 2 40 4" xfId="30652"/>
    <cellStyle name="Percent 2 40 5" xfId="30653"/>
    <cellStyle name="Percent 2 40 6" xfId="30654"/>
    <cellStyle name="Percent 2 40 7" xfId="30655"/>
    <cellStyle name="Percent 2 40 8" xfId="30656"/>
    <cellStyle name="Percent 2 40 9" xfId="30657"/>
    <cellStyle name="Percent 2 41" xfId="1396"/>
    <cellStyle name="Percent 2 41 10" xfId="30658"/>
    <cellStyle name="Percent 2 41 11" xfId="30659"/>
    <cellStyle name="Percent 2 41 12" xfId="30660"/>
    <cellStyle name="Percent 2 41 13" xfId="30661"/>
    <cellStyle name="Percent 2 41 14" xfId="30662"/>
    <cellStyle name="Percent 2 41 15" xfId="30663"/>
    <cellStyle name="Percent 2 41 16" xfId="30664"/>
    <cellStyle name="Percent 2 41 17" xfId="30665"/>
    <cellStyle name="Percent 2 41 2" xfId="30666"/>
    <cellStyle name="Percent 2 41 3" xfId="30667"/>
    <cellStyle name="Percent 2 41 4" xfId="30668"/>
    <cellStyle name="Percent 2 41 5" xfId="30669"/>
    <cellStyle name="Percent 2 41 6" xfId="30670"/>
    <cellStyle name="Percent 2 41 7" xfId="30671"/>
    <cellStyle name="Percent 2 41 8" xfId="30672"/>
    <cellStyle name="Percent 2 41 9" xfId="30673"/>
    <cellStyle name="Percent 2 42" xfId="1397"/>
    <cellStyle name="Percent 2 42 10" xfId="30674"/>
    <cellStyle name="Percent 2 42 11" xfId="30675"/>
    <cellStyle name="Percent 2 42 12" xfId="30676"/>
    <cellStyle name="Percent 2 42 13" xfId="30677"/>
    <cellStyle name="Percent 2 42 14" xfId="30678"/>
    <cellStyle name="Percent 2 42 15" xfId="30679"/>
    <cellStyle name="Percent 2 42 16" xfId="30680"/>
    <cellStyle name="Percent 2 42 17" xfId="30681"/>
    <cellStyle name="Percent 2 42 2" xfId="30682"/>
    <cellStyle name="Percent 2 42 3" xfId="30683"/>
    <cellStyle name="Percent 2 42 4" xfId="30684"/>
    <cellStyle name="Percent 2 42 5" xfId="30685"/>
    <cellStyle name="Percent 2 42 6" xfId="30686"/>
    <cellStyle name="Percent 2 42 7" xfId="30687"/>
    <cellStyle name="Percent 2 42 8" xfId="30688"/>
    <cellStyle name="Percent 2 42 9" xfId="30689"/>
    <cellStyle name="Percent 2 43" xfId="1398"/>
    <cellStyle name="Percent 2 43 10" xfId="30690"/>
    <cellStyle name="Percent 2 43 11" xfId="30691"/>
    <cellStyle name="Percent 2 43 12" xfId="30692"/>
    <cellStyle name="Percent 2 43 13" xfId="30693"/>
    <cellStyle name="Percent 2 43 14" xfId="30694"/>
    <cellStyle name="Percent 2 43 15" xfId="30695"/>
    <cellStyle name="Percent 2 43 16" xfId="30696"/>
    <cellStyle name="Percent 2 43 17" xfId="30697"/>
    <cellStyle name="Percent 2 43 2" xfId="30698"/>
    <cellStyle name="Percent 2 43 3" xfId="30699"/>
    <cellStyle name="Percent 2 43 4" xfId="30700"/>
    <cellStyle name="Percent 2 43 5" xfId="30701"/>
    <cellStyle name="Percent 2 43 6" xfId="30702"/>
    <cellStyle name="Percent 2 43 7" xfId="30703"/>
    <cellStyle name="Percent 2 43 8" xfId="30704"/>
    <cellStyle name="Percent 2 43 9" xfId="30705"/>
    <cellStyle name="Percent 2 44" xfId="1399"/>
    <cellStyle name="Percent 2 44 10" xfId="30706"/>
    <cellStyle name="Percent 2 44 11" xfId="30707"/>
    <cellStyle name="Percent 2 44 12" xfId="30708"/>
    <cellStyle name="Percent 2 44 13" xfId="30709"/>
    <cellStyle name="Percent 2 44 14" xfId="30710"/>
    <cellStyle name="Percent 2 44 15" xfId="30711"/>
    <cellStyle name="Percent 2 44 16" xfId="30712"/>
    <cellStyle name="Percent 2 44 17" xfId="30713"/>
    <cellStyle name="Percent 2 44 2" xfId="30714"/>
    <cellStyle name="Percent 2 44 3" xfId="30715"/>
    <cellStyle name="Percent 2 44 4" xfId="30716"/>
    <cellStyle name="Percent 2 44 5" xfId="30717"/>
    <cellStyle name="Percent 2 44 6" xfId="30718"/>
    <cellStyle name="Percent 2 44 7" xfId="30719"/>
    <cellStyle name="Percent 2 44 8" xfId="30720"/>
    <cellStyle name="Percent 2 44 9" xfId="30721"/>
    <cellStyle name="Percent 2 45" xfId="1400"/>
    <cellStyle name="Percent 2 45 10" xfId="30722"/>
    <cellStyle name="Percent 2 45 11" xfId="30723"/>
    <cellStyle name="Percent 2 45 12" xfId="30724"/>
    <cellStyle name="Percent 2 45 13" xfId="30725"/>
    <cellStyle name="Percent 2 45 14" xfId="30726"/>
    <cellStyle name="Percent 2 45 15" xfId="30727"/>
    <cellStyle name="Percent 2 45 16" xfId="30728"/>
    <cellStyle name="Percent 2 45 17" xfId="30729"/>
    <cellStyle name="Percent 2 45 2" xfId="30730"/>
    <cellStyle name="Percent 2 45 3" xfId="30731"/>
    <cellStyle name="Percent 2 45 4" xfId="30732"/>
    <cellStyle name="Percent 2 45 5" xfId="30733"/>
    <cellStyle name="Percent 2 45 6" xfId="30734"/>
    <cellStyle name="Percent 2 45 7" xfId="30735"/>
    <cellStyle name="Percent 2 45 8" xfId="30736"/>
    <cellStyle name="Percent 2 45 9" xfId="30737"/>
    <cellStyle name="Percent 2 46" xfId="1401"/>
    <cellStyle name="Percent 2 46 10" xfId="30738"/>
    <cellStyle name="Percent 2 46 11" xfId="30739"/>
    <cellStyle name="Percent 2 46 12" xfId="30740"/>
    <cellStyle name="Percent 2 46 13" xfId="30741"/>
    <cellStyle name="Percent 2 46 14" xfId="30742"/>
    <cellStyle name="Percent 2 46 15" xfId="30743"/>
    <cellStyle name="Percent 2 46 16" xfId="30744"/>
    <cellStyle name="Percent 2 46 17" xfId="30745"/>
    <cellStyle name="Percent 2 46 2" xfId="30746"/>
    <cellStyle name="Percent 2 46 3" xfId="30747"/>
    <cellStyle name="Percent 2 46 4" xfId="30748"/>
    <cellStyle name="Percent 2 46 5" xfId="30749"/>
    <cellStyle name="Percent 2 46 6" xfId="30750"/>
    <cellStyle name="Percent 2 46 7" xfId="30751"/>
    <cellStyle name="Percent 2 46 8" xfId="30752"/>
    <cellStyle name="Percent 2 46 9" xfId="30753"/>
    <cellStyle name="Percent 2 47" xfId="1402"/>
    <cellStyle name="Percent 2 47 10" xfId="30754"/>
    <cellStyle name="Percent 2 47 11" xfId="30755"/>
    <cellStyle name="Percent 2 47 12" xfId="30756"/>
    <cellStyle name="Percent 2 47 13" xfId="30757"/>
    <cellStyle name="Percent 2 47 14" xfId="30758"/>
    <cellStyle name="Percent 2 47 15" xfId="30759"/>
    <cellStyle name="Percent 2 47 16" xfId="30760"/>
    <cellStyle name="Percent 2 47 17" xfId="30761"/>
    <cellStyle name="Percent 2 47 2" xfId="30762"/>
    <cellStyle name="Percent 2 47 3" xfId="30763"/>
    <cellStyle name="Percent 2 47 4" xfId="30764"/>
    <cellStyle name="Percent 2 47 5" xfId="30765"/>
    <cellStyle name="Percent 2 47 6" xfId="30766"/>
    <cellStyle name="Percent 2 47 7" xfId="30767"/>
    <cellStyle name="Percent 2 47 8" xfId="30768"/>
    <cellStyle name="Percent 2 47 9" xfId="30769"/>
    <cellStyle name="Percent 2 48" xfId="1403"/>
    <cellStyle name="Percent 2 48 10" xfId="30770"/>
    <cellStyle name="Percent 2 48 11" xfId="30771"/>
    <cellStyle name="Percent 2 48 12" xfId="30772"/>
    <cellStyle name="Percent 2 48 13" xfId="30773"/>
    <cellStyle name="Percent 2 48 14" xfId="30774"/>
    <cellStyle name="Percent 2 48 15" xfId="30775"/>
    <cellStyle name="Percent 2 48 16" xfId="30776"/>
    <cellStyle name="Percent 2 48 17" xfId="30777"/>
    <cellStyle name="Percent 2 48 2" xfId="30778"/>
    <cellStyle name="Percent 2 48 3" xfId="30779"/>
    <cellStyle name="Percent 2 48 4" xfId="30780"/>
    <cellStyle name="Percent 2 48 5" xfId="30781"/>
    <cellStyle name="Percent 2 48 6" xfId="30782"/>
    <cellStyle name="Percent 2 48 7" xfId="30783"/>
    <cellStyle name="Percent 2 48 8" xfId="30784"/>
    <cellStyle name="Percent 2 48 9" xfId="30785"/>
    <cellStyle name="Percent 2 49" xfId="1404"/>
    <cellStyle name="Percent 2 49 10" xfId="30786"/>
    <cellStyle name="Percent 2 49 11" xfId="30787"/>
    <cellStyle name="Percent 2 49 12" xfId="30788"/>
    <cellStyle name="Percent 2 49 13" xfId="30789"/>
    <cellStyle name="Percent 2 49 14" xfId="30790"/>
    <cellStyle name="Percent 2 49 15" xfId="30791"/>
    <cellStyle name="Percent 2 49 16" xfId="30792"/>
    <cellStyle name="Percent 2 49 17" xfId="30793"/>
    <cellStyle name="Percent 2 49 2" xfId="30794"/>
    <cellStyle name="Percent 2 49 3" xfId="30795"/>
    <cellStyle name="Percent 2 49 4" xfId="30796"/>
    <cellStyle name="Percent 2 49 5" xfId="30797"/>
    <cellStyle name="Percent 2 49 6" xfId="30798"/>
    <cellStyle name="Percent 2 49 7" xfId="30799"/>
    <cellStyle name="Percent 2 49 8" xfId="30800"/>
    <cellStyle name="Percent 2 49 9" xfId="30801"/>
    <cellStyle name="Percent 2 5" xfId="1405"/>
    <cellStyle name="Percent 2 5 10" xfId="30802"/>
    <cellStyle name="Percent 2 5 11" xfId="30803"/>
    <cellStyle name="Percent 2 5 12" xfId="30804"/>
    <cellStyle name="Percent 2 5 13" xfId="30805"/>
    <cellStyle name="Percent 2 5 14" xfId="30806"/>
    <cellStyle name="Percent 2 5 15" xfId="30807"/>
    <cellStyle name="Percent 2 5 16" xfId="30808"/>
    <cellStyle name="Percent 2 5 17" xfId="30809"/>
    <cellStyle name="Percent 2 5 2" xfId="30810"/>
    <cellStyle name="Percent 2 5 3" xfId="30811"/>
    <cellStyle name="Percent 2 5 4" xfId="30812"/>
    <cellStyle name="Percent 2 5 5" xfId="30813"/>
    <cellStyle name="Percent 2 5 6" xfId="30814"/>
    <cellStyle name="Percent 2 5 7" xfId="30815"/>
    <cellStyle name="Percent 2 5 8" xfId="30816"/>
    <cellStyle name="Percent 2 5 9" xfId="30817"/>
    <cellStyle name="Percent 2 50" xfId="1406"/>
    <cellStyle name="Percent 2 50 10" xfId="30818"/>
    <cellStyle name="Percent 2 50 11" xfId="30819"/>
    <cellStyle name="Percent 2 50 12" xfId="30820"/>
    <cellStyle name="Percent 2 50 13" xfId="30821"/>
    <cellStyle name="Percent 2 50 14" xfId="30822"/>
    <cellStyle name="Percent 2 50 15" xfId="30823"/>
    <cellStyle name="Percent 2 50 16" xfId="30824"/>
    <cellStyle name="Percent 2 50 17" xfId="30825"/>
    <cellStyle name="Percent 2 50 2" xfId="30826"/>
    <cellStyle name="Percent 2 50 3" xfId="30827"/>
    <cellStyle name="Percent 2 50 4" xfId="30828"/>
    <cellStyle name="Percent 2 50 5" xfId="30829"/>
    <cellStyle name="Percent 2 50 6" xfId="30830"/>
    <cellStyle name="Percent 2 50 7" xfId="30831"/>
    <cellStyle name="Percent 2 50 8" xfId="30832"/>
    <cellStyle name="Percent 2 50 9" xfId="30833"/>
    <cellStyle name="Percent 2 51" xfId="1407"/>
    <cellStyle name="Percent 2 51 10" xfId="30834"/>
    <cellStyle name="Percent 2 51 11" xfId="30835"/>
    <cellStyle name="Percent 2 51 12" xfId="30836"/>
    <cellStyle name="Percent 2 51 13" xfId="30837"/>
    <cellStyle name="Percent 2 51 14" xfId="30838"/>
    <cellStyle name="Percent 2 51 15" xfId="30839"/>
    <cellStyle name="Percent 2 51 16" xfId="30840"/>
    <cellStyle name="Percent 2 51 17" xfId="30841"/>
    <cellStyle name="Percent 2 51 2" xfId="30842"/>
    <cellStyle name="Percent 2 51 3" xfId="30843"/>
    <cellStyle name="Percent 2 51 4" xfId="30844"/>
    <cellStyle name="Percent 2 51 5" xfId="30845"/>
    <cellStyle name="Percent 2 51 6" xfId="30846"/>
    <cellStyle name="Percent 2 51 7" xfId="30847"/>
    <cellStyle name="Percent 2 51 8" xfId="30848"/>
    <cellStyle name="Percent 2 51 9" xfId="30849"/>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0"/>
    <cellStyle name="Percent 2 6 11" xfId="30851"/>
    <cellStyle name="Percent 2 6 12" xfId="30852"/>
    <cellStyle name="Percent 2 6 13" xfId="30853"/>
    <cellStyle name="Percent 2 6 14" xfId="30854"/>
    <cellStyle name="Percent 2 6 15" xfId="30855"/>
    <cellStyle name="Percent 2 6 16" xfId="30856"/>
    <cellStyle name="Percent 2 6 17" xfId="30857"/>
    <cellStyle name="Percent 2 6 2" xfId="30858"/>
    <cellStyle name="Percent 2 6 3" xfId="30859"/>
    <cellStyle name="Percent 2 6 4" xfId="30860"/>
    <cellStyle name="Percent 2 6 5" xfId="30861"/>
    <cellStyle name="Percent 2 6 6" xfId="30862"/>
    <cellStyle name="Percent 2 6 7" xfId="30863"/>
    <cellStyle name="Percent 2 6 8" xfId="30864"/>
    <cellStyle name="Percent 2 6 9" xfId="30865"/>
    <cellStyle name="Percent 2 60" xfId="5450"/>
    <cellStyle name="Percent 2 61" xfId="5451"/>
    <cellStyle name="Percent 2 62" xfId="5452"/>
    <cellStyle name="Percent 2 63" xfId="5453"/>
    <cellStyle name="Percent 2 64" xfId="5454"/>
    <cellStyle name="Percent 2 7" xfId="1409"/>
    <cellStyle name="Percent 2 7 10" xfId="30866"/>
    <cellStyle name="Percent 2 7 11" xfId="30867"/>
    <cellStyle name="Percent 2 7 12" xfId="30868"/>
    <cellStyle name="Percent 2 7 13" xfId="30869"/>
    <cellStyle name="Percent 2 7 14" xfId="30870"/>
    <cellStyle name="Percent 2 7 15" xfId="30871"/>
    <cellStyle name="Percent 2 7 16" xfId="30872"/>
    <cellStyle name="Percent 2 7 17" xfId="30873"/>
    <cellStyle name="Percent 2 7 2" xfId="30874"/>
    <cellStyle name="Percent 2 7 3" xfId="30875"/>
    <cellStyle name="Percent 2 7 4" xfId="30876"/>
    <cellStyle name="Percent 2 7 5" xfId="30877"/>
    <cellStyle name="Percent 2 7 6" xfId="30878"/>
    <cellStyle name="Percent 2 7 7" xfId="30879"/>
    <cellStyle name="Percent 2 7 8" xfId="30880"/>
    <cellStyle name="Percent 2 7 9" xfId="30881"/>
    <cellStyle name="Percent 2 8" xfId="1410"/>
    <cellStyle name="Percent 2 8 10" xfId="30882"/>
    <cellStyle name="Percent 2 8 11" xfId="30883"/>
    <cellStyle name="Percent 2 8 12" xfId="30884"/>
    <cellStyle name="Percent 2 8 13" xfId="30885"/>
    <cellStyle name="Percent 2 8 14" xfId="30886"/>
    <cellStyle name="Percent 2 8 15" xfId="30887"/>
    <cellStyle name="Percent 2 8 16" xfId="30888"/>
    <cellStyle name="Percent 2 8 17" xfId="30889"/>
    <cellStyle name="Percent 2 8 2" xfId="30890"/>
    <cellStyle name="Percent 2 8 3" xfId="30891"/>
    <cellStyle name="Percent 2 8 4" xfId="30892"/>
    <cellStyle name="Percent 2 8 5" xfId="30893"/>
    <cellStyle name="Percent 2 8 6" xfId="30894"/>
    <cellStyle name="Percent 2 8 7" xfId="30895"/>
    <cellStyle name="Percent 2 8 8" xfId="30896"/>
    <cellStyle name="Percent 2 8 9" xfId="30897"/>
    <cellStyle name="Percent 2 9" xfId="1411"/>
    <cellStyle name="Percent 2 9 10" xfId="30898"/>
    <cellStyle name="Percent 2 9 11" xfId="30899"/>
    <cellStyle name="Percent 2 9 12" xfId="30900"/>
    <cellStyle name="Percent 2 9 13" xfId="30901"/>
    <cellStyle name="Percent 2 9 14" xfId="30902"/>
    <cellStyle name="Percent 2 9 15" xfId="30903"/>
    <cellStyle name="Percent 2 9 16" xfId="30904"/>
    <cellStyle name="Percent 2 9 17" xfId="30905"/>
    <cellStyle name="Percent 2 9 2" xfId="30906"/>
    <cellStyle name="Percent 2 9 3" xfId="30907"/>
    <cellStyle name="Percent 2 9 4" xfId="30908"/>
    <cellStyle name="Percent 2 9 5" xfId="30909"/>
    <cellStyle name="Percent 2 9 6" xfId="30910"/>
    <cellStyle name="Percent 2 9 7" xfId="30911"/>
    <cellStyle name="Percent 2 9 8" xfId="30912"/>
    <cellStyle name="Percent 2 9 9" xfId="30913"/>
    <cellStyle name="Percent 2 DP" xfId="5455"/>
    <cellStyle name="Percent 3" xfId="20"/>
    <cellStyle name="Percent 3 2" xfId="15733"/>
    <cellStyle name="Percent 4" xfId="81"/>
    <cellStyle name="Percent 4 10" xfId="82"/>
    <cellStyle name="Percent 4 10 10" xfId="30914"/>
    <cellStyle name="Percent 4 10 11" xfId="30915"/>
    <cellStyle name="Percent 4 10 12" xfId="30916"/>
    <cellStyle name="Percent 4 10 13" xfId="30917"/>
    <cellStyle name="Percent 4 10 14" xfId="30918"/>
    <cellStyle name="Percent 4 10 15" xfId="30919"/>
    <cellStyle name="Percent 4 10 16" xfId="30920"/>
    <cellStyle name="Percent 4 10 17" xfId="30921"/>
    <cellStyle name="Percent 4 10 2" xfId="30922"/>
    <cellStyle name="Percent 4 10 3" xfId="30923"/>
    <cellStyle name="Percent 4 10 4" xfId="30924"/>
    <cellStyle name="Percent 4 10 5" xfId="30925"/>
    <cellStyle name="Percent 4 10 6" xfId="30926"/>
    <cellStyle name="Percent 4 10 7" xfId="30927"/>
    <cellStyle name="Percent 4 10 8" xfId="30928"/>
    <cellStyle name="Percent 4 10 9" xfId="30929"/>
    <cellStyle name="Percent 4 11" xfId="83"/>
    <cellStyle name="Percent 4 11 10" xfId="30930"/>
    <cellStyle name="Percent 4 11 11" xfId="30931"/>
    <cellStyle name="Percent 4 11 12" xfId="30932"/>
    <cellStyle name="Percent 4 11 13" xfId="30933"/>
    <cellStyle name="Percent 4 11 14" xfId="30934"/>
    <cellStyle name="Percent 4 11 15" xfId="30935"/>
    <cellStyle name="Percent 4 11 16" xfId="30936"/>
    <cellStyle name="Percent 4 11 17" xfId="30937"/>
    <cellStyle name="Percent 4 11 2" xfId="30938"/>
    <cellStyle name="Percent 4 11 3" xfId="30939"/>
    <cellStyle name="Percent 4 11 4" xfId="30940"/>
    <cellStyle name="Percent 4 11 5" xfId="30941"/>
    <cellStyle name="Percent 4 11 6" xfId="30942"/>
    <cellStyle name="Percent 4 11 7" xfId="30943"/>
    <cellStyle name="Percent 4 11 8" xfId="30944"/>
    <cellStyle name="Percent 4 11 9" xfId="30945"/>
    <cellStyle name="Percent 4 12" xfId="84"/>
    <cellStyle name="Percent 4 12 10" xfId="30946"/>
    <cellStyle name="Percent 4 12 11" xfId="30947"/>
    <cellStyle name="Percent 4 12 12" xfId="30948"/>
    <cellStyle name="Percent 4 12 13" xfId="30949"/>
    <cellStyle name="Percent 4 12 14" xfId="30950"/>
    <cellStyle name="Percent 4 12 15" xfId="30951"/>
    <cellStyle name="Percent 4 12 16" xfId="30952"/>
    <cellStyle name="Percent 4 12 17" xfId="30953"/>
    <cellStyle name="Percent 4 12 2" xfId="30954"/>
    <cellStyle name="Percent 4 12 3" xfId="30955"/>
    <cellStyle name="Percent 4 12 4" xfId="30956"/>
    <cellStyle name="Percent 4 12 5" xfId="30957"/>
    <cellStyle name="Percent 4 12 6" xfId="30958"/>
    <cellStyle name="Percent 4 12 7" xfId="30959"/>
    <cellStyle name="Percent 4 12 8" xfId="30960"/>
    <cellStyle name="Percent 4 12 9" xfId="30961"/>
    <cellStyle name="Percent 4 13" xfId="85"/>
    <cellStyle name="Percent 4 13 10" xfId="30962"/>
    <cellStyle name="Percent 4 13 11" xfId="30963"/>
    <cellStyle name="Percent 4 13 12" xfId="30964"/>
    <cellStyle name="Percent 4 13 13" xfId="30965"/>
    <cellStyle name="Percent 4 13 14" xfId="30966"/>
    <cellStyle name="Percent 4 13 15" xfId="30967"/>
    <cellStyle name="Percent 4 13 16" xfId="30968"/>
    <cellStyle name="Percent 4 13 17" xfId="30969"/>
    <cellStyle name="Percent 4 13 2" xfId="30970"/>
    <cellStyle name="Percent 4 13 3" xfId="30971"/>
    <cellStyle name="Percent 4 13 4" xfId="30972"/>
    <cellStyle name="Percent 4 13 5" xfId="30973"/>
    <cellStyle name="Percent 4 13 6" xfId="30974"/>
    <cellStyle name="Percent 4 13 7" xfId="30975"/>
    <cellStyle name="Percent 4 13 8" xfId="30976"/>
    <cellStyle name="Percent 4 13 9" xfId="30977"/>
    <cellStyle name="Percent 4 14" xfId="86"/>
    <cellStyle name="Percent 4 14 10" xfId="30978"/>
    <cellStyle name="Percent 4 14 11" xfId="30979"/>
    <cellStyle name="Percent 4 14 12" xfId="30980"/>
    <cellStyle name="Percent 4 14 13" xfId="30981"/>
    <cellStyle name="Percent 4 14 14" xfId="30982"/>
    <cellStyle name="Percent 4 14 15" xfId="30983"/>
    <cellStyle name="Percent 4 14 16" xfId="30984"/>
    <cellStyle name="Percent 4 14 17" xfId="30985"/>
    <cellStyle name="Percent 4 14 2" xfId="30986"/>
    <cellStyle name="Percent 4 14 3" xfId="30987"/>
    <cellStyle name="Percent 4 14 4" xfId="30988"/>
    <cellStyle name="Percent 4 14 5" xfId="30989"/>
    <cellStyle name="Percent 4 14 6" xfId="30990"/>
    <cellStyle name="Percent 4 14 7" xfId="30991"/>
    <cellStyle name="Percent 4 14 8" xfId="30992"/>
    <cellStyle name="Percent 4 14 9" xfId="30993"/>
    <cellStyle name="Percent 4 15" xfId="87"/>
    <cellStyle name="Percent 4 15 10" xfId="30994"/>
    <cellStyle name="Percent 4 15 11" xfId="30995"/>
    <cellStyle name="Percent 4 15 12" xfId="30996"/>
    <cellStyle name="Percent 4 15 13" xfId="30997"/>
    <cellStyle name="Percent 4 15 14" xfId="30998"/>
    <cellStyle name="Percent 4 15 15" xfId="30999"/>
    <cellStyle name="Percent 4 15 16" xfId="31000"/>
    <cellStyle name="Percent 4 15 17" xfId="31001"/>
    <cellStyle name="Percent 4 15 2" xfId="31002"/>
    <cellStyle name="Percent 4 15 3" xfId="31003"/>
    <cellStyle name="Percent 4 15 4" xfId="31004"/>
    <cellStyle name="Percent 4 15 5" xfId="31005"/>
    <cellStyle name="Percent 4 15 6" xfId="31006"/>
    <cellStyle name="Percent 4 15 7" xfId="31007"/>
    <cellStyle name="Percent 4 15 8" xfId="31008"/>
    <cellStyle name="Percent 4 15 9" xfId="31009"/>
    <cellStyle name="Percent 4 16" xfId="88"/>
    <cellStyle name="Percent 4 16 10" xfId="31010"/>
    <cellStyle name="Percent 4 16 11" xfId="31011"/>
    <cellStyle name="Percent 4 16 12" xfId="31012"/>
    <cellStyle name="Percent 4 16 13" xfId="31013"/>
    <cellStyle name="Percent 4 16 14" xfId="31014"/>
    <cellStyle name="Percent 4 16 15" xfId="31015"/>
    <cellStyle name="Percent 4 16 16" xfId="31016"/>
    <cellStyle name="Percent 4 16 17" xfId="31017"/>
    <cellStyle name="Percent 4 16 2" xfId="31018"/>
    <cellStyle name="Percent 4 16 3" xfId="31019"/>
    <cellStyle name="Percent 4 16 4" xfId="31020"/>
    <cellStyle name="Percent 4 16 5" xfId="31021"/>
    <cellStyle name="Percent 4 16 6" xfId="31022"/>
    <cellStyle name="Percent 4 16 7" xfId="31023"/>
    <cellStyle name="Percent 4 16 8" xfId="31024"/>
    <cellStyle name="Percent 4 16 9" xfId="31025"/>
    <cellStyle name="Percent 4 17" xfId="89"/>
    <cellStyle name="Percent 4 17 10" xfId="31026"/>
    <cellStyle name="Percent 4 17 11" xfId="31027"/>
    <cellStyle name="Percent 4 17 12" xfId="31028"/>
    <cellStyle name="Percent 4 17 13" xfId="31029"/>
    <cellStyle name="Percent 4 17 14" xfId="31030"/>
    <cellStyle name="Percent 4 17 15" xfId="31031"/>
    <cellStyle name="Percent 4 17 16" xfId="31032"/>
    <cellStyle name="Percent 4 17 17" xfId="31033"/>
    <cellStyle name="Percent 4 17 2" xfId="31034"/>
    <cellStyle name="Percent 4 17 3" xfId="31035"/>
    <cellStyle name="Percent 4 17 4" xfId="31036"/>
    <cellStyle name="Percent 4 17 5" xfId="31037"/>
    <cellStyle name="Percent 4 17 6" xfId="31038"/>
    <cellStyle name="Percent 4 17 7" xfId="31039"/>
    <cellStyle name="Percent 4 17 8" xfId="31040"/>
    <cellStyle name="Percent 4 17 9" xfId="31041"/>
    <cellStyle name="Percent 4 18" xfId="90"/>
    <cellStyle name="Percent 4 18 10" xfId="31042"/>
    <cellStyle name="Percent 4 18 11" xfId="31043"/>
    <cellStyle name="Percent 4 18 12" xfId="31044"/>
    <cellStyle name="Percent 4 18 13" xfId="31045"/>
    <cellStyle name="Percent 4 18 14" xfId="31046"/>
    <cellStyle name="Percent 4 18 15" xfId="31047"/>
    <cellStyle name="Percent 4 18 16" xfId="31048"/>
    <cellStyle name="Percent 4 18 17" xfId="31049"/>
    <cellStyle name="Percent 4 18 2" xfId="31050"/>
    <cellStyle name="Percent 4 18 3" xfId="31051"/>
    <cellStyle name="Percent 4 18 4" xfId="31052"/>
    <cellStyle name="Percent 4 18 5" xfId="31053"/>
    <cellStyle name="Percent 4 18 6" xfId="31054"/>
    <cellStyle name="Percent 4 18 7" xfId="31055"/>
    <cellStyle name="Percent 4 18 8" xfId="31056"/>
    <cellStyle name="Percent 4 18 9" xfId="31057"/>
    <cellStyle name="Percent 4 19" xfId="91"/>
    <cellStyle name="Percent 4 19 10" xfId="31058"/>
    <cellStyle name="Percent 4 19 11" xfId="31059"/>
    <cellStyle name="Percent 4 19 12" xfId="31060"/>
    <cellStyle name="Percent 4 19 13" xfId="31061"/>
    <cellStyle name="Percent 4 19 14" xfId="31062"/>
    <cellStyle name="Percent 4 19 15" xfId="31063"/>
    <cellStyle name="Percent 4 19 16" xfId="31064"/>
    <cellStyle name="Percent 4 19 17" xfId="31065"/>
    <cellStyle name="Percent 4 19 2" xfId="31066"/>
    <cellStyle name="Percent 4 19 3" xfId="31067"/>
    <cellStyle name="Percent 4 19 4" xfId="31068"/>
    <cellStyle name="Percent 4 19 5" xfId="31069"/>
    <cellStyle name="Percent 4 19 6" xfId="31070"/>
    <cellStyle name="Percent 4 19 7" xfId="31071"/>
    <cellStyle name="Percent 4 19 8" xfId="31072"/>
    <cellStyle name="Percent 4 19 9" xfId="31073"/>
    <cellStyle name="Percent 4 2" xfId="92"/>
    <cellStyle name="Percent 4 2 10" xfId="93"/>
    <cellStyle name="Percent 4 2 10 10" xfId="31074"/>
    <cellStyle name="Percent 4 2 10 11" xfId="31075"/>
    <cellStyle name="Percent 4 2 10 12" xfId="31076"/>
    <cellStyle name="Percent 4 2 10 13" xfId="31077"/>
    <cellStyle name="Percent 4 2 10 14" xfId="31078"/>
    <cellStyle name="Percent 4 2 10 15" xfId="31079"/>
    <cellStyle name="Percent 4 2 10 16" xfId="31080"/>
    <cellStyle name="Percent 4 2 10 17" xfId="31081"/>
    <cellStyle name="Percent 4 2 10 2" xfId="31082"/>
    <cellStyle name="Percent 4 2 10 3" xfId="31083"/>
    <cellStyle name="Percent 4 2 10 4" xfId="31084"/>
    <cellStyle name="Percent 4 2 10 5" xfId="31085"/>
    <cellStyle name="Percent 4 2 10 6" xfId="31086"/>
    <cellStyle name="Percent 4 2 10 7" xfId="31087"/>
    <cellStyle name="Percent 4 2 10 8" xfId="31088"/>
    <cellStyle name="Percent 4 2 10 9" xfId="31089"/>
    <cellStyle name="Percent 4 2 11" xfId="94"/>
    <cellStyle name="Percent 4 2 11 10" xfId="31090"/>
    <cellStyle name="Percent 4 2 11 11" xfId="31091"/>
    <cellStyle name="Percent 4 2 11 12" xfId="31092"/>
    <cellStyle name="Percent 4 2 11 13" xfId="31093"/>
    <cellStyle name="Percent 4 2 11 14" xfId="31094"/>
    <cellStyle name="Percent 4 2 11 15" xfId="31095"/>
    <cellStyle name="Percent 4 2 11 16" xfId="31096"/>
    <cellStyle name="Percent 4 2 11 17" xfId="31097"/>
    <cellStyle name="Percent 4 2 11 2" xfId="31098"/>
    <cellStyle name="Percent 4 2 11 3" xfId="31099"/>
    <cellStyle name="Percent 4 2 11 4" xfId="31100"/>
    <cellStyle name="Percent 4 2 11 5" xfId="31101"/>
    <cellStyle name="Percent 4 2 11 6" xfId="31102"/>
    <cellStyle name="Percent 4 2 11 7" xfId="31103"/>
    <cellStyle name="Percent 4 2 11 8" xfId="31104"/>
    <cellStyle name="Percent 4 2 11 9" xfId="31105"/>
    <cellStyle name="Percent 4 2 12" xfId="95"/>
    <cellStyle name="Percent 4 2 12 10" xfId="31106"/>
    <cellStyle name="Percent 4 2 12 11" xfId="31107"/>
    <cellStyle name="Percent 4 2 12 12" xfId="31108"/>
    <cellStyle name="Percent 4 2 12 13" xfId="31109"/>
    <cellStyle name="Percent 4 2 12 14" xfId="31110"/>
    <cellStyle name="Percent 4 2 12 15" xfId="31111"/>
    <cellStyle name="Percent 4 2 12 16" xfId="31112"/>
    <cellStyle name="Percent 4 2 12 17" xfId="31113"/>
    <cellStyle name="Percent 4 2 12 2" xfId="31114"/>
    <cellStyle name="Percent 4 2 12 3" xfId="31115"/>
    <cellStyle name="Percent 4 2 12 4" xfId="31116"/>
    <cellStyle name="Percent 4 2 12 5" xfId="31117"/>
    <cellStyle name="Percent 4 2 12 6" xfId="31118"/>
    <cellStyle name="Percent 4 2 12 7" xfId="31119"/>
    <cellStyle name="Percent 4 2 12 8" xfId="31120"/>
    <cellStyle name="Percent 4 2 12 9" xfId="31121"/>
    <cellStyle name="Percent 4 2 13" xfId="96"/>
    <cellStyle name="Percent 4 2 13 10" xfId="31122"/>
    <cellStyle name="Percent 4 2 13 11" xfId="31123"/>
    <cellStyle name="Percent 4 2 13 12" xfId="31124"/>
    <cellStyle name="Percent 4 2 13 13" xfId="31125"/>
    <cellStyle name="Percent 4 2 13 14" xfId="31126"/>
    <cellStyle name="Percent 4 2 13 15" xfId="31127"/>
    <cellStyle name="Percent 4 2 13 16" xfId="31128"/>
    <cellStyle name="Percent 4 2 13 17" xfId="31129"/>
    <cellStyle name="Percent 4 2 13 2" xfId="31130"/>
    <cellStyle name="Percent 4 2 13 3" xfId="31131"/>
    <cellStyle name="Percent 4 2 13 4" xfId="31132"/>
    <cellStyle name="Percent 4 2 13 5" xfId="31133"/>
    <cellStyle name="Percent 4 2 13 6" xfId="31134"/>
    <cellStyle name="Percent 4 2 13 7" xfId="31135"/>
    <cellStyle name="Percent 4 2 13 8" xfId="31136"/>
    <cellStyle name="Percent 4 2 13 9" xfId="31137"/>
    <cellStyle name="Percent 4 2 14" xfId="97"/>
    <cellStyle name="Percent 4 2 14 10" xfId="31138"/>
    <cellStyle name="Percent 4 2 14 11" xfId="31139"/>
    <cellStyle name="Percent 4 2 14 12" xfId="31140"/>
    <cellStyle name="Percent 4 2 14 13" xfId="31141"/>
    <cellStyle name="Percent 4 2 14 14" xfId="31142"/>
    <cellStyle name="Percent 4 2 14 15" xfId="31143"/>
    <cellStyle name="Percent 4 2 14 16" xfId="31144"/>
    <cellStyle name="Percent 4 2 14 17" xfId="31145"/>
    <cellStyle name="Percent 4 2 14 2" xfId="31146"/>
    <cellStyle name="Percent 4 2 14 3" xfId="31147"/>
    <cellStyle name="Percent 4 2 14 4" xfId="31148"/>
    <cellStyle name="Percent 4 2 14 5" xfId="31149"/>
    <cellStyle name="Percent 4 2 14 6" xfId="31150"/>
    <cellStyle name="Percent 4 2 14 7" xfId="31151"/>
    <cellStyle name="Percent 4 2 14 8" xfId="31152"/>
    <cellStyle name="Percent 4 2 14 9" xfId="31153"/>
    <cellStyle name="Percent 4 2 15" xfId="98"/>
    <cellStyle name="Percent 4 2 15 10" xfId="31154"/>
    <cellStyle name="Percent 4 2 15 11" xfId="31155"/>
    <cellStyle name="Percent 4 2 15 12" xfId="31156"/>
    <cellStyle name="Percent 4 2 15 13" xfId="31157"/>
    <cellStyle name="Percent 4 2 15 14" xfId="31158"/>
    <cellStyle name="Percent 4 2 15 15" xfId="31159"/>
    <cellStyle name="Percent 4 2 15 16" xfId="31160"/>
    <cellStyle name="Percent 4 2 15 17" xfId="31161"/>
    <cellStyle name="Percent 4 2 15 2" xfId="31162"/>
    <cellStyle name="Percent 4 2 15 3" xfId="31163"/>
    <cellStyle name="Percent 4 2 15 4" xfId="31164"/>
    <cellStyle name="Percent 4 2 15 5" xfId="31165"/>
    <cellStyle name="Percent 4 2 15 6" xfId="31166"/>
    <cellStyle name="Percent 4 2 15 7" xfId="31167"/>
    <cellStyle name="Percent 4 2 15 8" xfId="31168"/>
    <cellStyle name="Percent 4 2 15 9" xfId="31169"/>
    <cellStyle name="Percent 4 2 16" xfId="99"/>
    <cellStyle name="Percent 4 2 16 10" xfId="31170"/>
    <cellStyle name="Percent 4 2 16 11" xfId="31171"/>
    <cellStyle name="Percent 4 2 16 12" xfId="31172"/>
    <cellStyle name="Percent 4 2 16 13" xfId="31173"/>
    <cellStyle name="Percent 4 2 16 14" xfId="31174"/>
    <cellStyle name="Percent 4 2 16 15" xfId="31175"/>
    <cellStyle name="Percent 4 2 16 16" xfId="31176"/>
    <cellStyle name="Percent 4 2 16 17" xfId="31177"/>
    <cellStyle name="Percent 4 2 16 2" xfId="31178"/>
    <cellStyle name="Percent 4 2 16 3" xfId="31179"/>
    <cellStyle name="Percent 4 2 16 4" xfId="31180"/>
    <cellStyle name="Percent 4 2 16 5" xfId="31181"/>
    <cellStyle name="Percent 4 2 16 6" xfId="31182"/>
    <cellStyle name="Percent 4 2 16 7" xfId="31183"/>
    <cellStyle name="Percent 4 2 16 8" xfId="31184"/>
    <cellStyle name="Percent 4 2 16 9" xfId="31185"/>
    <cellStyle name="Percent 4 2 17" xfId="1412"/>
    <cellStyle name="Percent 4 2 17 10" xfId="31186"/>
    <cellStyle name="Percent 4 2 17 11" xfId="31187"/>
    <cellStyle name="Percent 4 2 17 12" xfId="31188"/>
    <cellStyle name="Percent 4 2 17 13" xfId="31189"/>
    <cellStyle name="Percent 4 2 17 14" xfId="31190"/>
    <cellStyle name="Percent 4 2 17 15" xfId="31191"/>
    <cellStyle name="Percent 4 2 17 16" xfId="31192"/>
    <cellStyle name="Percent 4 2 17 17" xfId="31193"/>
    <cellStyle name="Percent 4 2 17 2" xfId="31194"/>
    <cellStyle name="Percent 4 2 17 3" xfId="31195"/>
    <cellStyle name="Percent 4 2 17 4" xfId="31196"/>
    <cellStyle name="Percent 4 2 17 5" xfId="31197"/>
    <cellStyle name="Percent 4 2 17 6" xfId="31198"/>
    <cellStyle name="Percent 4 2 17 7" xfId="31199"/>
    <cellStyle name="Percent 4 2 17 8" xfId="31200"/>
    <cellStyle name="Percent 4 2 17 9" xfId="31201"/>
    <cellStyle name="Percent 4 2 18" xfId="1413"/>
    <cellStyle name="Percent 4 2 18 10" xfId="31202"/>
    <cellStyle name="Percent 4 2 18 11" xfId="31203"/>
    <cellStyle name="Percent 4 2 18 12" xfId="31204"/>
    <cellStyle name="Percent 4 2 18 13" xfId="31205"/>
    <cellStyle name="Percent 4 2 18 14" xfId="31206"/>
    <cellStyle name="Percent 4 2 18 15" xfId="31207"/>
    <cellStyle name="Percent 4 2 18 16" xfId="31208"/>
    <cellStyle name="Percent 4 2 18 17" xfId="31209"/>
    <cellStyle name="Percent 4 2 18 2" xfId="31210"/>
    <cellStyle name="Percent 4 2 18 3" xfId="31211"/>
    <cellStyle name="Percent 4 2 18 4" xfId="31212"/>
    <cellStyle name="Percent 4 2 18 5" xfId="31213"/>
    <cellStyle name="Percent 4 2 18 6" xfId="31214"/>
    <cellStyle name="Percent 4 2 18 7" xfId="31215"/>
    <cellStyle name="Percent 4 2 18 8" xfId="31216"/>
    <cellStyle name="Percent 4 2 18 9" xfId="31217"/>
    <cellStyle name="Percent 4 2 19" xfId="1414"/>
    <cellStyle name="Percent 4 2 19 10" xfId="31218"/>
    <cellStyle name="Percent 4 2 19 11" xfId="31219"/>
    <cellStyle name="Percent 4 2 19 12" xfId="31220"/>
    <cellStyle name="Percent 4 2 19 13" xfId="31221"/>
    <cellStyle name="Percent 4 2 19 14" xfId="31222"/>
    <cellStyle name="Percent 4 2 19 15" xfId="31223"/>
    <cellStyle name="Percent 4 2 19 16" xfId="31224"/>
    <cellStyle name="Percent 4 2 19 17" xfId="31225"/>
    <cellStyle name="Percent 4 2 19 2" xfId="31226"/>
    <cellStyle name="Percent 4 2 19 3" xfId="31227"/>
    <cellStyle name="Percent 4 2 19 4" xfId="31228"/>
    <cellStyle name="Percent 4 2 19 5" xfId="31229"/>
    <cellStyle name="Percent 4 2 19 6" xfId="31230"/>
    <cellStyle name="Percent 4 2 19 7" xfId="31231"/>
    <cellStyle name="Percent 4 2 19 8" xfId="31232"/>
    <cellStyle name="Percent 4 2 19 9" xfId="31233"/>
    <cellStyle name="Percent 4 2 2" xfId="100"/>
    <cellStyle name="Percent 4 2 20" xfId="1415"/>
    <cellStyle name="Percent 4 2 20 10" xfId="31234"/>
    <cellStyle name="Percent 4 2 20 11" xfId="31235"/>
    <cellStyle name="Percent 4 2 20 12" xfId="31236"/>
    <cellStyle name="Percent 4 2 20 13" xfId="31237"/>
    <cellStyle name="Percent 4 2 20 14" xfId="31238"/>
    <cellStyle name="Percent 4 2 20 15" xfId="31239"/>
    <cellStyle name="Percent 4 2 20 16" xfId="31240"/>
    <cellStyle name="Percent 4 2 20 17" xfId="31241"/>
    <cellStyle name="Percent 4 2 20 2" xfId="31242"/>
    <cellStyle name="Percent 4 2 20 3" xfId="31243"/>
    <cellStyle name="Percent 4 2 20 4" xfId="31244"/>
    <cellStyle name="Percent 4 2 20 5" xfId="31245"/>
    <cellStyle name="Percent 4 2 20 6" xfId="31246"/>
    <cellStyle name="Percent 4 2 20 7" xfId="31247"/>
    <cellStyle name="Percent 4 2 20 8" xfId="31248"/>
    <cellStyle name="Percent 4 2 20 9" xfId="31249"/>
    <cellStyle name="Percent 4 2 21" xfId="1416"/>
    <cellStyle name="Percent 4 2 21 10" xfId="31250"/>
    <cellStyle name="Percent 4 2 21 11" xfId="31251"/>
    <cellStyle name="Percent 4 2 21 12" xfId="31252"/>
    <cellStyle name="Percent 4 2 21 13" xfId="31253"/>
    <cellStyle name="Percent 4 2 21 14" xfId="31254"/>
    <cellStyle name="Percent 4 2 21 15" xfId="31255"/>
    <cellStyle name="Percent 4 2 21 16" xfId="31256"/>
    <cellStyle name="Percent 4 2 21 17" xfId="31257"/>
    <cellStyle name="Percent 4 2 21 2" xfId="31258"/>
    <cellStyle name="Percent 4 2 21 3" xfId="31259"/>
    <cellStyle name="Percent 4 2 21 4" xfId="31260"/>
    <cellStyle name="Percent 4 2 21 5" xfId="31261"/>
    <cellStyle name="Percent 4 2 21 6" xfId="31262"/>
    <cellStyle name="Percent 4 2 21 7" xfId="31263"/>
    <cellStyle name="Percent 4 2 21 8" xfId="31264"/>
    <cellStyle name="Percent 4 2 21 9" xfId="31265"/>
    <cellStyle name="Percent 4 2 22" xfId="1417"/>
    <cellStyle name="Percent 4 2 22 10" xfId="31266"/>
    <cellStyle name="Percent 4 2 22 11" xfId="31267"/>
    <cellStyle name="Percent 4 2 22 12" xfId="31268"/>
    <cellStyle name="Percent 4 2 22 13" xfId="31269"/>
    <cellStyle name="Percent 4 2 22 14" xfId="31270"/>
    <cellStyle name="Percent 4 2 22 15" xfId="31271"/>
    <cellStyle name="Percent 4 2 22 16" xfId="31272"/>
    <cellStyle name="Percent 4 2 22 17" xfId="31273"/>
    <cellStyle name="Percent 4 2 22 2" xfId="31274"/>
    <cellStyle name="Percent 4 2 22 3" xfId="31275"/>
    <cellStyle name="Percent 4 2 22 4" xfId="31276"/>
    <cellStyle name="Percent 4 2 22 5" xfId="31277"/>
    <cellStyle name="Percent 4 2 22 6" xfId="31278"/>
    <cellStyle name="Percent 4 2 22 7" xfId="31279"/>
    <cellStyle name="Percent 4 2 22 8" xfId="31280"/>
    <cellStyle name="Percent 4 2 22 9" xfId="31281"/>
    <cellStyle name="Percent 4 2 23" xfId="1418"/>
    <cellStyle name="Percent 4 2 23 10" xfId="31282"/>
    <cellStyle name="Percent 4 2 23 11" xfId="31283"/>
    <cellStyle name="Percent 4 2 23 12" xfId="31284"/>
    <cellStyle name="Percent 4 2 23 13" xfId="31285"/>
    <cellStyle name="Percent 4 2 23 14" xfId="31286"/>
    <cellStyle name="Percent 4 2 23 15" xfId="31287"/>
    <cellStyle name="Percent 4 2 23 16" xfId="31288"/>
    <cellStyle name="Percent 4 2 23 17" xfId="31289"/>
    <cellStyle name="Percent 4 2 23 2" xfId="31290"/>
    <cellStyle name="Percent 4 2 23 3" xfId="31291"/>
    <cellStyle name="Percent 4 2 23 4" xfId="31292"/>
    <cellStyle name="Percent 4 2 23 5" xfId="31293"/>
    <cellStyle name="Percent 4 2 23 6" xfId="31294"/>
    <cellStyle name="Percent 4 2 23 7" xfId="31295"/>
    <cellStyle name="Percent 4 2 23 8" xfId="31296"/>
    <cellStyle name="Percent 4 2 23 9" xfId="31297"/>
    <cellStyle name="Percent 4 2 24" xfId="1419"/>
    <cellStyle name="Percent 4 2 24 10" xfId="31298"/>
    <cellStyle name="Percent 4 2 24 11" xfId="31299"/>
    <cellStyle name="Percent 4 2 24 12" xfId="31300"/>
    <cellStyle name="Percent 4 2 24 13" xfId="31301"/>
    <cellStyle name="Percent 4 2 24 14" xfId="31302"/>
    <cellStyle name="Percent 4 2 24 15" xfId="31303"/>
    <cellStyle name="Percent 4 2 24 16" xfId="31304"/>
    <cellStyle name="Percent 4 2 24 17" xfId="31305"/>
    <cellStyle name="Percent 4 2 24 2" xfId="31306"/>
    <cellStyle name="Percent 4 2 24 3" xfId="31307"/>
    <cellStyle name="Percent 4 2 24 4" xfId="31308"/>
    <cellStyle name="Percent 4 2 24 5" xfId="31309"/>
    <cellStyle name="Percent 4 2 24 6" xfId="31310"/>
    <cellStyle name="Percent 4 2 24 7" xfId="31311"/>
    <cellStyle name="Percent 4 2 24 8" xfId="31312"/>
    <cellStyle name="Percent 4 2 24 9" xfId="31313"/>
    <cellStyle name="Percent 4 2 25" xfId="1420"/>
    <cellStyle name="Percent 4 2 25 10" xfId="31314"/>
    <cellStyle name="Percent 4 2 25 11" xfId="31315"/>
    <cellStyle name="Percent 4 2 25 12" xfId="31316"/>
    <cellStyle name="Percent 4 2 25 13" xfId="31317"/>
    <cellStyle name="Percent 4 2 25 14" xfId="31318"/>
    <cellStyle name="Percent 4 2 25 15" xfId="31319"/>
    <cellStyle name="Percent 4 2 25 16" xfId="31320"/>
    <cellStyle name="Percent 4 2 25 17" xfId="31321"/>
    <cellStyle name="Percent 4 2 25 2" xfId="31322"/>
    <cellStyle name="Percent 4 2 25 3" xfId="31323"/>
    <cellStyle name="Percent 4 2 25 4" xfId="31324"/>
    <cellStyle name="Percent 4 2 25 5" xfId="31325"/>
    <cellStyle name="Percent 4 2 25 6" xfId="31326"/>
    <cellStyle name="Percent 4 2 25 7" xfId="31327"/>
    <cellStyle name="Percent 4 2 25 8" xfId="31328"/>
    <cellStyle name="Percent 4 2 25 9" xfId="31329"/>
    <cellStyle name="Percent 4 2 26" xfId="1421"/>
    <cellStyle name="Percent 4 2 26 10" xfId="31330"/>
    <cellStyle name="Percent 4 2 26 11" xfId="31331"/>
    <cellStyle name="Percent 4 2 26 12" xfId="31332"/>
    <cellStyle name="Percent 4 2 26 13" xfId="31333"/>
    <cellStyle name="Percent 4 2 26 14" xfId="31334"/>
    <cellStyle name="Percent 4 2 26 15" xfId="31335"/>
    <cellStyle name="Percent 4 2 26 16" xfId="31336"/>
    <cellStyle name="Percent 4 2 26 17" xfId="31337"/>
    <cellStyle name="Percent 4 2 26 2" xfId="31338"/>
    <cellStyle name="Percent 4 2 26 3" xfId="31339"/>
    <cellStyle name="Percent 4 2 26 4" xfId="31340"/>
    <cellStyle name="Percent 4 2 26 5" xfId="31341"/>
    <cellStyle name="Percent 4 2 26 6" xfId="31342"/>
    <cellStyle name="Percent 4 2 26 7" xfId="31343"/>
    <cellStyle name="Percent 4 2 26 8" xfId="31344"/>
    <cellStyle name="Percent 4 2 26 9" xfId="31345"/>
    <cellStyle name="Percent 4 2 27" xfId="1422"/>
    <cellStyle name="Percent 4 2 27 10" xfId="31346"/>
    <cellStyle name="Percent 4 2 27 11" xfId="31347"/>
    <cellStyle name="Percent 4 2 27 12" xfId="31348"/>
    <cellStyle name="Percent 4 2 27 13" xfId="31349"/>
    <cellStyle name="Percent 4 2 27 14" xfId="31350"/>
    <cellStyle name="Percent 4 2 27 15" xfId="31351"/>
    <cellStyle name="Percent 4 2 27 16" xfId="31352"/>
    <cellStyle name="Percent 4 2 27 17" xfId="31353"/>
    <cellStyle name="Percent 4 2 27 2" xfId="31354"/>
    <cellStyle name="Percent 4 2 27 3" xfId="31355"/>
    <cellStyle name="Percent 4 2 27 4" xfId="31356"/>
    <cellStyle name="Percent 4 2 27 5" xfId="31357"/>
    <cellStyle name="Percent 4 2 27 6" xfId="31358"/>
    <cellStyle name="Percent 4 2 27 7" xfId="31359"/>
    <cellStyle name="Percent 4 2 27 8" xfId="31360"/>
    <cellStyle name="Percent 4 2 27 9" xfId="31361"/>
    <cellStyle name="Percent 4 2 28" xfId="1423"/>
    <cellStyle name="Percent 4 2 28 10" xfId="31362"/>
    <cellStyle name="Percent 4 2 28 11" xfId="31363"/>
    <cellStyle name="Percent 4 2 28 12" xfId="31364"/>
    <cellStyle name="Percent 4 2 28 13" xfId="31365"/>
    <cellStyle name="Percent 4 2 28 14" xfId="31366"/>
    <cellStyle name="Percent 4 2 28 15" xfId="31367"/>
    <cellStyle name="Percent 4 2 28 16" xfId="31368"/>
    <cellStyle name="Percent 4 2 28 17" xfId="31369"/>
    <cellStyle name="Percent 4 2 28 2" xfId="31370"/>
    <cellStyle name="Percent 4 2 28 3" xfId="31371"/>
    <cellStyle name="Percent 4 2 28 4" xfId="31372"/>
    <cellStyle name="Percent 4 2 28 5" xfId="31373"/>
    <cellStyle name="Percent 4 2 28 6" xfId="31374"/>
    <cellStyle name="Percent 4 2 28 7" xfId="31375"/>
    <cellStyle name="Percent 4 2 28 8" xfId="31376"/>
    <cellStyle name="Percent 4 2 28 9" xfId="31377"/>
    <cellStyle name="Percent 4 2 29" xfId="1424"/>
    <cellStyle name="Percent 4 2 29 10" xfId="31378"/>
    <cellStyle name="Percent 4 2 29 11" xfId="31379"/>
    <cellStyle name="Percent 4 2 29 12" xfId="31380"/>
    <cellStyle name="Percent 4 2 29 13" xfId="31381"/>
    <cellStyle name="Percent 4 2 29 14" xfId="31382"/>
    <cellStyle name="Percent 4 2 29 15" xfId="31383"/>
    <cellStyle name="Percent 4 2 29 16" xfId="31384"/>
    <cellStyle name="Percent 4 2 29 17" xfId="31385"/>
    <cellStyle name="Percent 4 2 29 2" xfId="31386"/>
    <cellStyle name="Percent 4 2 29 3" xfId="31387"/>
    <cellStyle name="Percent 4 2 29 4" xfId="31388"/>
    <cellStyle name="Percent 4 2 29 5" xfId="31389"/>
    <cellStyle name="Percent 4 2 29 6" xfId="31390"/>
    <cellStyle name="Percent 4 2 29 7" xfId="31391"/>
    <cellStyle name="Percent 4 2 29 8" xfId="31392"/>
    <cellStyle name="Percent 4 2 29 9" xfId="31393"/>
    <cellStyle name="Percent 4 2 3" xfId="101"/>
    <cellStyle name="Percent 4 2 3 10" xfId="31394"/>
    <cellStyle name="Percent 4 2 3 11" xfId="31395"/>
    <cellStyle name="Percent 4 2 3 12" xfId="31396"/>
    <cellStyle name="Percent 4 2 3 13" xfId="31397"/>
    <cellStyle name="Percent 4 2 3 14" xfId="31398"/>
    <cellStyle name="Percent 4 2 3 15" xfId="31399"/>
    <cellStyle name="Percent 4 2 3 16" xfId="31400"/>
    <cellStyle name="Percent 4 2 3 17" xfId="31401"/>
    <cellStyle name="Percent 4 2 3 2" xfId="31402"/>
    <cellStyle name="Percent 4 2 3 3" xfId="31403"/>
    <cellStyle name="Percent 4 2 3 4" xfId="31404"/>
    <cellStyle name="Percent 4 2 3 5" xfId="31405"/>
    <cellStyle name="Percent 4 2 3 6" xfId="31406"/>
    <cellStyle name="Percent 4 2 3 7" xfId="31407"/>
    <cellStyle name="Percent 4 2 3 8" xfId="31408"/>
    <cellStyle name="Percent 4 2 3 9" xfId="31409"/>
    <cellStyle name="Percent 4 2 30" xfId="1425"/>
    <cellStyle name="Percent 4 2 30 10" xfId="31410"/>
    <cellStyle name="Percent 4 2 30 11" xfId="31411"/>
    <cellStyle name="Percent 4 2 30 12" xfId="31412"/>
    <cellStyle name="Percent 4 2 30 13" xfId="31413"/>
    <cellStyle name="Percent 4 2 30 14" xfId="31414"/>
    <cellStyle name="Percent 4 2 30 15" xfId="31415"/>
    <cellStyle name="Percent 4 2 30 16" xfId="31416"/>
    <cellStyle name="Percent 4 2 30 17" xfId="31417"/>
    <cellStyle name="Percent 4 2 30 2" xfId="31418"/>
    <cellStyle name="Percent 4 2 30 3" xfId="31419"/>
    <cellStyle name="Percent 4 2 30 4" xfId="31420"/>
    <cellStyle name="Percent 4 2 30 5" xfId="31421"/>
    <cellStyle name="Percent 4 2 30 6" xfId="31422"/>
    <cellStyle name="Percent 4 2 30 7" xfId="31423"/>
    <cellStyle name="Percent 4 2 30 8" xfId="31424"/>
    <cellStyle name="Percent 4 2 30 9" xfId="31425"/>
    <cellStyle name="Percent 4 2 31" xfId="1426"/>
    <cellStyle name="Percent 4 2 31 10" xfId="31426"/>
    <cellStyle name="Percent 4 2 31 11" xfId="31427"/>
    <cellStyle name="Percent 4 2 31 12" xfId="31428"/>
    <cellStyle name="Percent 4 2 31 13" xfId="31429"/>
    <cellStyle name="Percent 4 2 31 14" xfId="31430"/>
    <cellStyle name="Percent 4 2 31 15" xfId="31431"/>
    <cellStyle name="Percent 4 2 31 16" xfId="31432"/>
    <cellStyle name="Percent 4 2 31 17" xfId="31433"/>
    <cellStyle name="Percent 4 2 31 2" xfId="31434"/>
    <cellStyle name="Percent 4 2 31 3" xfId="31435"/>
    <cellStyle name="Percent 4 2 31 4" xfId="31436"/>
    <cellStyle name="Percent 4 2 31 5" xfId="31437"/>
    <cellStyle name="Percent 4 2 31 6" xfId="31438"/>
    <cellStyle name="Percent 4 2 31 7" xfId="31439"/>
    <cellStyle name="Percent 4 2 31 8" xfId="31440"/>
    <cellStyle name="Percent 4 2 31 9" xfId="31441"/>
    <cellStyle name="Percent 4 2 32" xfId="1427"/>
    <cellStyle name="Percent 4 2 32 10" xfId="31442"/>
    <cellStyle name="Percent 4 2 32 11" xfId="31443"/>
    <cellStyle name="Percent 4 2 32 12" xfId="31444"/>
    <cellStyle name="Percent 4 2 32 13" xfId="31445"/>
    <cellStyle name="Percent 4 2 32 14" xfId="31446"/>
    <cellStyle name="Percent 4 2 32 15" xfId="31447"/>
    <cellStyle name="Percent 4 2 32 16" xfId="31448"/>
    <cellStyle name="Percent 4 2 32 17" xfId="31449"/>
    <cellStyle name="Percent 4 2 32 2" xfId="31450"/>
    <cellStyle name="Percent 4 2 32 3" xfId="31451"/>
    <cellStyle name="Percent 4 2 32 4" xfId="31452"/>
    <cellStyle name="Percent 4 2 32 5" xfId="31453"/>
    <cellStyle name="Percent 4 2 32 6" xfId="31454"/>
    <cellStyle name="Percent 4 2 32 7" xfId="31455"/>
    <cellStyle name="Percent 4 2 32 8" xfId="31456"/>
    <cellStyle name="Percent 4 2 32 9" xfId="31457"/>
    <cellStyle name="Percent 4 2 33" xfId="1428"/>
    <cellStyle name="Percent 4 2 33 10" xfId="31458"/>
    <cellStyle name="Percent 4 2 33 11" xfId="31459"/>
    <cellStyle name="Percent 4 2 33 12" xfId="31460"/>
    <cellStyle name="Percent 4 2 33 13" xfId="31461"/>
    <cellStyle name="Percent 4 2 33 14" xfId="31462"/>
    <cellStyle name="Percent 4 2 33 15" xfId="31463"/>
    <cellStyle name="Percent 4 2 33 16" xfId="31464"/>
    <cellStyle name="Percent 4 2 33 17" xfId="31465"/>
    <cellStyle name="Percent 4 2 33 2" xfId="31466"/>
    <cellStyle name="Percent 4 2 33 3" xfId="31467"/>
    <cellStyle name="Percent 4 2 33 4" xfId="31468"/>
    <cellStyle name="Percent 4 2 33 5" xfId="31469"/>
    <cellStyle name="Percent 4 2 33 6" xfId="31470"/>
    <cellStyle name="Percent 4 2 33 7" xfId="31471"/>
    <cellStyle name="Percent 4 2 33 8" xfId="31472"/>
    <cellStyle name="Percent 4 2 33 9" xfId="31473"/>
    <cellStyle name="Percent 4 2 34" xfId="1429"/>
    <cellStyle name="Percent 4 2 34 10" xfId="31474"/>
    <cellStyle name="Percent 4 2 34 11" xfId="31475"/>
    <cellStyle name="Percent 4 2 34 12" xfId="31476"/>
    <cellStyle name="Percent 4 2 34 13" xfId="31477"/>
    <cellStyle name="Percent 4 2 34 14" xfId="31478"/>
    <cellStyle name="Percent 4 2 34 15" xfId="31479"/>
    <cellStyle name="Percent 4 2 34 16" xfId="31480"/>
    <cellStyle name="Percent 4 2 34 17" xfId="31481"/>
    <cellStyle name="Percent 4 2 34 2" xfId="31482"/>
    <cellStyle name="Percent 4 2 34 3" xfId="31483"/>
    <cellStyle name="Percent 4 2 34 4" xfId="31484"/>
    <cellStyle name="Percent 4 2 34 5" xfId="31485"/>
    <cellStyle name="Percent 4 2 34 6" xfId="31486"/>
    <cellStyle name="Percent 4 2 34 7" xfId="31487"/>
    <cellStyle name="Percent 4 2 34 8" xfId="31488"/>
    <cellStyle name="Percent 4 2 34 9" xfId="31489"/>
    <cellStyle name="Percent 4 2 35" xfId="1430"/>
    <cellStyle name="Percent 4 2 35 10" xfId="31490"/>
    <cellStyle name="Percent 4 2 35 11" xfId="31491"/>
    <cellStyle name="Percent 4 2 35 12" xfId="31492"/>
    <cellStyle name="Percent 4 2 35 13" xfId="31493"/>
    <cellStyle name="Percent 4 2 35 14" xfId="31494"/>
    <cellStyle name="Percent 4 2 35 15" xfId="31495"/>
    <cellStyle name="Percent 4 2 35 16" xfId="31496"/>
    <cellStyle name="Percent 4 2 35 17" xfId="31497"/>
    <cellStyle name="Percent 4 2 35 2" xfId="31498"/>
    <cellStyle name="Percent 4 2 35 3" xfId="31499"/>
    <cellStyle name="Percent 4 2 35 4" xfId="31500"/>
    <cellStyle name="Percent 4 2 35 5" xfId="31501"/>
    <cellStyle name="Percent 4 2 35 6" xfId="31502"/>
    <cellStyle name="Percent 4 2 35 7" xfId="31503"/>
    <cellStyle name="Percent 4 2 35 8" xfId="31504"/>
    <cellStyle name="Percent 4 2 35 9" xfId="31505"/>
    <cellStyle name="Percent 4 2 36" xfId="1431"/>
    <cellStyle name="Percent 4 2 36 10" xfId="31506"/>
    <cellStyle name="Percent 4 2 36 11" xfId="31507"/>
    <cellStyle name="Percent 4 2 36 12" xfId="31508"/>
    <cellStyle name="Percent 4 2 36 13" xfId="31509"/>
    <cellStyle name="Percent 4 2 36 14" xfId="31510"/>
    <cellStyle name="Percent 4 2 36 15" xfId="31511"/>
    <cellStyle name="Percent 4 2 36 16" xfId="31512"/>
    <cellStyle name="Percent 4 2 36 17" xfId="31513"/>
    <cellStyle name="Percent 4 2 36 2" xfId="31514"/>
    <cellStyle name="Percent 4 2 36 3" xfId="31515"/>
    <cellStyle name="Percent 4 2 36 4" xfId="31516"/>
    <cellStyle name="Percent 4 2 36 5" xfId="31517"/>
    <cellStyle name="Percent 4 2 36 6" xfId="31518"/>
    <cellStyle name="Percent 4 2 36 7" xfId="31519"/>
    <cellStyle name="Percent 4 2 36 8" xfId="31520"/>
    <cellStyle name="Percent 4 2 36 9" xfId="31521"/>
    <cellStyle name="Percent 4 2 37" xfId="1432"/>
    <cellStyle name="Percent 4 2 37 10" xfId="31522"/>
    <cellStyle name="Percent 4 2 37 11" xfId="31523"/>
    <cellStyle name="Percent 4 2 37 12" xfId="31524"/>
    <cellStyle name="Percent 4 2 37 13" xfId="31525"/>
    <cellStyle name="Percent 4 2 37 14" xfId="31526"/>
    <cellStyle name="Percent 4 2 37 15" xfId="31527"/>
    <cellStyle name="Percent 4 2 37 16" xfId="31528"/>
    <cellStyle name="Percent 4 2 37 17" xfId="31529"/>
    <cellStyle name="Percent 4 2 37 2" xfId="31530"/>
    <cellStyle name="Percent 4 2 37 3" xfId="31531"/>
    <cellStyle name="Percent 4 2 37 4" xfId="31532"/>
    <cellStyle name="Percent 4 2 37 5" xfId="31533"/>
    <cellStyle name="Percent 4 2 37 6" xfId="31534"/>
    <cellStyle name="Percent 4 2 37 7" xfId="31535"/>
    <cellStyle name="Percent 4 2 37 8" xfId="31536"/>
    <cellStyle name="Percent 4 2 37 9" xfId="31537"/>
    <cellStyle name="Percent 4 2 38" xfId="1433"/>
    <cellStyle name="Percent 4 2 38 10" xfId="31538"/>
    <cellStyle name="Percent 4 2 38 11" xfId="31539"/>
    <cellStyle name="Percent 4 2 38 12" xfId="31540"/>
    <cellStyle name="Percent 4 2 38 13" xfId="31541"/>
    <cellStyle name="Percent 4 2 38 14" xfId="31542"/>
    <cellStyle name="Percent 4 2 38 15" xfId="31543"/>
    <cellStyle name="Percent 4 2 38 16" xfId="31544"/>
    <cellStyle name="Percent 4 2 38 17" xfId="31545"/>
    <cellStyle name="Percent 4 2 38 2" xfId="31546"/>
    <cellStyle name="Percent 4 2 38 3" xfId="31547"/>
    <cellStyle name="Percent 4 2 38 4" xfId="31548"/>
    <cellStyle name="Percent 4 2 38 5" xfId="31549"/>
    <cellStyle name="Percent 4 2 38 6" xfId="31550"/>
    <cellStyle name="Percent 4 2 38 7" xfId="31551"/>
    <cellStyle name="Percent 4 2 38 8" xfId="31552"/>
    <cellStyle name="Percent 4 2 38 9" xfId="31553"/>
    <cellStyle name="Percent 4 2 39" xfId="1434"/>
    <cellStyle name="Percent 4 2 39 10" xfId="31554"/>
    <cellStyle name="Percent 4 2 39 11" xfId="31555"/>
    <cellStyle name="Percent 4 2 39 12" xfId="31556"/>
    <cellStyle name="Percent 4 2 39 13" xfId="31557"/>
    <cellStyle name="Percent 4 2 39 14" xfId="31558"/>
    <cellStyle name="Percent 4 2 39 15" xfId="31559"/>
    <cellStyle name="Percent 4 2 39 16" xfId="31560"/>
    <cellStyle name="Percent 4 2 39 17" xfId="31561"/>
    <cellStyle name="Percent 4 2 39 2" xfId="31562"/>
    <cellStyle name="Percent 4 2 39 3" xfId="31563"/>
    <cellStyle name="Percent 4 2 39 4" xfId="31564"/>
    <cellStyle name="Percent 4 2 39 5" xfId="31565"/>
    <cellStyle name="Percent 4 2 39 6" xfId="31566"/>
    <cellStyle name="Percent 4 2 39 7" xfId="31567"/>
    <cellStyle name="Percent 4 2 39 8" xfId="31568"/>
    <cellStyle name="Percent 4 2 39 9" xfId="31569"/>
    <cellStyle name="Percent 4 2 4" xfId="102"/>
    <cellStyle name="Percent 4 2 4 10" xfId="31570"/>
    <cellStyle name="Percent 4 2 4 11" xfId="31571"/>
    <cellStyle name="Percent 4 2 4 12" xfId="31572"/>
    <cellStyle name="Percent 4 2 4 13" xfId="31573"/>
    <cellStyle name="Percent 4 2 4 14" xfId="31574"/>
    <cellStyle name="Percent 4 2 4 15" xfId="31575"/>
    <cellStyle name="Percent 4 2 4 16" xfId="31576"/>
    <cellStyle name="Percent 4 2 4 17" xfId="31577"/>
    <cellStyle name="Percent 4 2 4 2" xfId="31578"/>
    <cellStyle name="Percent 4 2 4 3" xfId="31579"/>
    <cellStyle name="Percent 4 2 4 4" xfId="31580"/>
    <cellStyle name="Percent 4 2 4 5" xfId="31581"/>
    <cellStyle name="Percent 4 2 4 6" xfId="31582"/>
    <cellStyle name="Percent 4 2 4 7" xfId="31583"/>
    <cellStyle name="Percent 4 2 4 8" xfId="31584"/>
    <cellStyle name="Percent 4 2 4 9" xfId="31585"/>
    <cellStyle name="Percent 4 2 40" xfId="1435"/>
    <cellStyle name="Percent 4 2 40 10" xfId="31586"/>
    <cellStyle name="Percent 4 2 40 11" xfId="31587"/>
    <cellStyle name="Percent 4 2 40 12" xfId="31588"/>
    <cellStyle name="Percent 4 2 40 13" xfId="31589"/>
    <cellStyle name="Percent 4 2 40 14" xfId="31590"/>
    <cellStyle name="Percent 4 2 40 15" xfId="31591"/>
    <cellStyle name="Percent 4 2 40 16" xfId="31592"/>
    <cellStyle name="Percent 4 2 40 17" xfId="31593"/>
    <cellStyle name="Percent 4 2 40 2" xfId="31594"/>
    <cellStyle name="Percent 4 2 40 3" xfId="31595"/>
    <cellStyle name="Percent 4 2 40 4" xfId="31596"/>
    <cellStyle name="Percent 4 2 40 5" xfId="31597"/>
    <cellStyle name="Percent 4 2 40 6" xfId="31598"/>
    <cellStyle name="Percent 4 2 40 7" xfId="31599"/>
    <cellStyle name="Percent 4 2 40 8" xfId="31600"/>
    <cellStyle name="Percent 4 2 40 9" xfId="31601"/>
    <cellStyle name="Percent 4 2 41" xfId="1436"/>
    <cellStyle name="Percent 4 2 41 10" xfId="31602"/>
    <cellStyle name="Percent 4 2 41 11" xfId="31603"/>
    <cellStyle name="Percent 4 2 41 12" xfId="31604"/>
    <cellStyle name="Percent 4 2 41 13" xfId="31605"/>
    <cellStyle name="Percent 4 2 41 14" xfId="31606"/>
    <cellStyle name="Percent 4 2 41 15" xfId="31607"/>
    <cellStyle name="Percent 4 2 41 16" xfId="31608"/>
    <cellStyle name="Percent 4 2 41 17" xfId="31609"/>
    <cellStyle name="Percent 4 2 41 2" xfId="31610"/>
    <cellStyle name="Percent 4 2 41 3" xfId="31611"/>
    <cellStyle name="Percent 4 2 41 4" xfId="31612"/>
    <cellStyle name="Percent 4 2 41 5" xfId="31613"/>
    <cellStyle name="Percent 4 2 41 6" xfId="31614"/>
    <cellStyle name="Percent 4 2 41 7" xfId="31615"/>
    <cellStyle name="Percent 4 2 41 8" xfId="31616"/>
    <cellStyle name="Percent 4 2 41 9" xfId="31617"/>
    <cellStyle name="Percent 4 2 42" xfId="1437"/>
    <cellStyle name="Percent 4 2 42 10" xfId="31618"/>
    <cellStyle name="Percent 4 2 42 11" xfId="31619"/>
    <cellStyle name="Percent 4 2 42 12" xfId="31620"/>
    <cellStyle name="Percent 4 2 42 13" xfId="31621"/>
    <cellStyle name="Percent 4 2 42 14" xfId="31622"/>
    <cellStyle name="Percent 4 2 42 15" xfId="31623"/>
    <cellStyle name="Percent 4 2 42 16" xfId="31624"/>
    <cellStyle name="Percent 4 2 42 17" xfId="31625"/>
    <cellStyle name="Percent 4 2 42 2" xfId="31626"/>
    <cellStyle name="Percent 4 2 42 3" xfId="31627"/>
    <cellStyle name="Percent 4 2 42 4" xfId="31628"/>
    <cellStyle name="Percent 4 2 42 5" xfId="31629"/>
    <cellStyle name="Percent 4 2 42 6" xfId="31630"/>
    <cellStyle name="Percent 4 2 42 7" xfId="31631"/>
    <cellStyle name="Percent 4 2 42 8" xfId="31632"/>
    <cellStyle name="Percent 4 2 42 9" xfId="31633"/>
    <cellStyle name="Percent 4 2 43" xfId="1438"/>
    <cellStyle name="Percent 4 2 43 10" xfId="31634"/>
    <cellStyle name="Percent 4 2 43 11" xfId="31635"/>
    <cellStyle name="Percent 4 2 43 12" xfId="31636"/>
    <cellStyle name="Percent 4 2 43 13" xfId="31637"/>
    <cellStyle name="Percent 4 2 43 14" xfId="31638"/>
    <cellStyle name="Percent 4 2 43 15" xfId="31639"/>
    <cellStyle name="Percent 4 2 43 16" xfId="31640"/>
    <cellStyle name="Percent 4 2 43 17" xfId="31641"/>
    <cellStyle name="Percent 4 2 43 2" xfId="31642"/>
    <cellStyle name="Percent 4 2 43 3" xfId="31643"/>
    <cellStyle name="Percent 4 2 43 4" xfId="31644"/>
    <cellStyle name="Percent 4 2 43 5" xfId="31645"/>
    <cellStyle name="Percent 4 2 43 6" xfId="31646"/>
    <cellStyle name="Percent 4 2 43 7" xfId="31647"/>
    <cellStyle name="Percent 4 2 43 8" xfId="31648"/>
    <cellStyle name="Percent 4 2 43 9" xfId="31649"/>
    <cellStyle name="Percent 4 2 44" xfId="1439"/>
    <cellStyle name="Percent 4 2 44 10" xfId="31650"/>
    <cellStyle name="Percent 4 2 44 11" xfId="31651"/>
    <cellStyle name="Percent 4 2 44 12" xfId="31652"/>
    <cellStyle name="Percent 4 2 44 13" xfId="31653"/>
    <cellStyle name="Percent 4 2 44 14" xfId="31654"/>
    <cellStyle name="Percent 4 2 44 15" xfId="31655"/>
    <cellStyle name="Percent 4 2 44 16" xfId="31656"/>
    <cellStyle name="Percent 4 2 44 17" xfId="31657"/>
    <cellStyle name="Percent 4 2 44 2" xfId="31658"/>
    <cellStyle name="Percent 4 2 44 3" xfId="31659"/>
    <cellStyle name="Percent 4 2 44 4" xfId="31660"/>
    <cellStyle name="Percent 4 2 44 5" xfId="31661"/>
    <cellStyle name="Percent 4 2 44 6" xfId="31662"/>
    <cellStyle name="Percent 4 2 44 7" xfId="31663"/>
    <cellStyle name="Percent 4 2 44 8" xfId="31664"/>
    <cellStyle name="Percent 4 2 44 9" xfId="31665"/>
    <cellStyle name="Percent 4 2 45" xfId="1440"/>
    <cellStyle name="Percent 4 2 45 10" xfId="31666"/>
    <cellStyle name="Percent 4 2 45 11" xfId="31667"/>
    <cellStyle name="Percent 4 2 45 12" xfId="31668"/>
    <cellStyle name="Percent 4 2 45 13" xfId="31669"/>
    <cellStyle name="Percent 4 2 45 14" xfId="31670"/>
    <cellStyle name="Percent 4 2 45 15" xfId="31671"/>
    <cellStyle name="Percent 4 2 45 16" xfId="31672"/>
    <cellStyle name="Percent 4 2 45 17" xfId="31673"/>
    <cellStyle name="Percent 4 2 45 2" xfId="31674"/>
    <cellStyle name="Percent 4 2 45 3" xfId="31675"/>
    <cellStyle name="Percent 4 2 45 4" xfId="31676"/>
    <cellStyle name="Percent 4 2 45 5" xfId="31677"/>
    <cellStyle name="Percent 4 2 45 6" xfId="31678"/>
    <cellStyle name="Percent 4 2 45 7" xfId="31679"/>
    <cellStyle name="Percent 4 2 45 8" xfId="31680"/>
    <cellStyle name="Percent 4 2 45 9" xfId="31681"/>
    <cellStyle name="Percent 4 2 46" xfId="1441"/>
    <cellStyle name="Percent 4 2 46 10" xfId="31682"/>
    <cellStyle name="Percent 4 2 46 11" xfId="31683"/>
    <cellStyle name="Percent 4 2 46 12" xfId="31684"/>
    <cellStyle name="Percent 4 2 46 13" xfId="31685"/>
    <cellStyle name="Percent 4 2 46 14" xfId="31686"/>
    <cellStyle name="Percent 4 2 46 15" xfId="31687"/>
    <cellStyle name="Percent 4 2 46 16" xfId="31688"/>
    <cellStyle name="Percent 4 2 46 17" xfId="31689"/>
    <cellStyle name="Percent 4 2 46 2" xfId="31690"/>
    <cellStyle name="Percent 4 2 46 3" xfId="31691"/>
    <cellStyle name="Percent 4 2 46 4" xfId="31692"/>
    <cellStyle name="Percent 4 2 46 5" xfId="31693"/>
    <cellStyle name="Percent 4 2 46 6" xfId="31694"/>
    <cellStyle name="Percent 4 2 46 7" xfId="31695"/>
    <cellStyle name="Percent 4 2 46 8" xfId="31696"/>
    <cellStyle name="Percent 4 2 46 9" xfId="31697"/>
    <cellStyle name="Percent 4 2 47" xfId="1442"/>
    <cellStyle name="Percent 4 2 47 10" xfId="31698"/>
    <cellStyle name="Percent 4 2 47 11" xfId="31699"/>
    <cellStyle name="Percent 4 2 47 12" xfId="31700"/>
    <cellStyle name="Percent 4 2 47 13" xfId="31701"/>
    <cellStyle name="Percent 4 2 47 14" xfId="31702"/>
    <cellStyle name="Percent 4 2 47 15" xfId="31703"/>
    <cellStyle name="Percent 4 2 47 16" xfId="31704"/>
    <cellStyle name="Percent 4 2 47 17" xfId="31705"/>
    <cellStyle name="Percent 4 2 47 2" xfId="31706"/>
    <cellStyle name="Percent 4 2 47 3" xfId="31707"/>
    <cellStyle name="Percent 4 2 47 4" xfId="31708"/>
    <cellStyle name="Percent 4 2 47 5" xfId="31709"/>
    <cellStyle name="Percent 4 2 47 6" xfId="31710"/>
    <cellStyle name="Percent 4 2 47 7" xfId="31711"/>
    <cellStyle name="Percent 4 2 47 8" xfId="31712"/>
    <cellStyle name="Percent 4 2 47 9" xfId="31713"/>
    <cellStyle name="Percent 4 2 48" xfId="5456"/>
    <cellStyle name="Percent 4 2 49" xfId="5457"/>
    <cellStyle name="Percent 4 2 5" xfId="103"/>
    <cellStyle name="Percent 4 2 5 10" xfId="31714"/>
    <cellStyle name="Percent 4 2 5 11" xfId="31715"/>
    <cellStyle name="Percent 4 2 5 12" xfId="31716"/>
    <cellStyle name="Percent 4 2 5 13" xfId="31717"/>
    <cellStyle name="Percent 4 2 5 14" xfId="31718"/>
    <cellStyle name="Percent 4 2 5 15" xfId="31719"/>
    <cellStyle name="Percent 4 2 5 16" xfId="31720"/>
    <cellStyle name="Percent 4 2 5 17" xfId="31721"/>
    <cellStyle name="Percent 4 2 5 2" xfId="31722"/>
    <cellStyle name="Percent 4 2 5 3" xfId="31723"/>
    <cellStyle name="Percent 4 2 5 4" xfId="31724"/>
    <cellStyle name="Percent 4 2 5 5" xfId="31725"/>
    <cellStyle name="Percent 4 2 5 6" xfId="31726"/>
    <cellStyle name="Percent 4 2 5 7" xfId="31727"/>
    <cellStyle name="Percent 4 2 5 8" xfId="31728"/>
    <cellStyle name="Percent 4 2 5 9" xfId="31729"/>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0"/>
    <cellStyle name="Percent 4 2 6 11" xfId="31731"/>
    <cellStyle name="Percent 4 2 6 12" xfId="31732"/>
    <cellStyle name="Percent 4 2 6 13" xfId="31733"/>
    <cellStyle name="Percent 4 2 6 14" xfId="31734"/>
    <cellStyle name="Percent 4 2 6 15" xfId="31735"/>
    <cellStyle name="Percent 4 2 6 16" xfId="31736"/>
    <cellStyle name="Percent 4 2 6 17" xfId="31737"/>
    <cellStyle name="Percent 4 2 6 2" xfId="31738"/>
    <cellStyle name="Percent 4 2 6 3" xfId="31739"/>
    <cellStyle name="Percent 4 2 6 4" xfId="31740"/>
    <cellStyle name="Percent 4 2 6 5" xfId="31741"/>
    <cellStyle name="Percent 4 2 6 6" xfId="31742"/>
    <cellStyle name="Percent 4 2 6 7" xfId="31743"/>
    <cellStyle name="Percent 4 2 6 8" xfId="31744"/>
    <cellStyle name="Percent 4 2 6 9" xfId="31745"/>
    <cellStyle name="Percent 4 2 60" xfId="5468"/>
    <cellStyle name="Percent 4 2 7" xfId="105"/>
    <cellStyle name="Percent 4 2 7 10" xfId="31746"/>
    <cellStyle name="Percent 4 2 7 11" xfId="31747"/>
    <cellStyle name="Percent 4 2 7 12" xfId="31748"/>
    <cellStyle name="Percent 4 2 7 13" xfId="31749"/>
    <cellStyle name="Percent 4 2 7 14" xfId="31750"/>
    <cellStyle name="Percent 4 2 7 15" xfId="31751"/>
    <cellStyle name="Percent 4 2 7 16" xfId="31752"/>
    <cellStyle name="Percent 4 2 7 17" xfId="31753"/>
    <cellStyle name="Percent 4 2 7 2" xfId="31754"/>
    <cellStyle name="Percent 4 2 7 3" xfId="31755"/>
    <cellStyle name="Percent 4 2 7 4" xfId="31756"/>
    <cellStyle name="Percent 4 2 7 5" xfId="31757"/>
    <cellStyle name="Percent 4 2 7 6" xfId="31758"/>
    <cellStyle name="Percent 4 2 7 7" xfId="31759"/>
    <cellStyle name="Percent 4 2 7 8" xfId="31760"/>
    <cellStyle name="Percent 4 2 7 9" xfId="31761"/>
    <cellStyle name="Percent 4 2 8" xfId="106"/>
    <cellStyle name="Percent 4 2 8 10" xfId="31762"/>
    <cellStyle name="Percent 4 2 8 11" xfId="31763"/>
    <cellStyle name="Percent 4 2 8 12" xfId="31764"/>
    <cellStyle name="Percent 4 2 8 13" xfId="31765"/>
    <cellStyle name="Percent 4 2 8 14" xfId="31766"/>
    <cellStyle name="Percent 4 2 8 15" xfId="31767"/>
    <cellStyle name="Percent 4 2 8 16" xfId="31768"/>
    <cellStyle name="Percent 4 2 8 17" xfId="31769"/>
    <cellStyle name="Percent 4 2 8 2" xfId="31770"/>
    <cellStyle name="Percent 4 2 8 3" xfId="31771"/>
    <cellStyle name="Percent 4 2 8 4" xfId="31772"/>
    <cellStyle name="Percent 4 2 8 5" xfId="31773"/>
    <cellStyle name="Percent 4 2 8 6" xfId="31774"/>
    <cellStyle name="Percent 4 2 8 7" xfId="31775"/>
    <cellStyle name="Percent 4 2 8 8" xfId="31776"/>
    <cellStyle name="Percent 4 2 8 9" xfId="31777"/>
    <cellStyle name="Percent 4 2 9" xfId="107"/>
    <cellStyle name="Percent 4 2 9 10" xfId="31778"/>
    <cellStyle name="Percent 4 2 9 11" xfId="31779"/>
    <cellStyle name="Percent 4 2 9 12" xfId="31780"/>
    <cellStyle name="Percent 4 2 9 13" xfId="31781"/>
    <cellStyle name="Percent 4 2 9 14" xfId="31782"/>
    <cellStyle name="Percent 4 2 9 15" xfId="31783"/>
    <cellStyle name="Percent 4 2 9 16" xfId="31784"/>
    <cellStyle name="Percent 4 2 9 17" xfId="31785"/>
    <cellStyle name="Percent 4 2 9 2" xfId="31786"/>
    <cellStyle name="Percent 4 2 9 3" xfId="31787"/>
    <cellStyle name="Percent 4 2 9 4" xfId="31788"/>
    <cellStyle name="Percent 4 2 9 5" xfId="31789"/>
    <cellStyle name="Percent 4 2 9 6" xfId="31790"/>
    <cellStyle name="Percent 4 2 9 7" xfId="31791"/>
    <cellStyle name="Percent 4 2 9 8" xfId="31792"/>
    <cellStyle name="Percent 4 2 9 9" xfId="31793"/>
    <cellStyle name="Percent 4 20" xfId="108"/>
    <cellStyle name="Percent 4 20 10" xfId="31794"/>
    <cellStyle name="Percent 4 20 11" xfId="31795"/>
    <cellStyle name="Percent 4 20 12" xfId="31796"/>
    <cellStyle name="Percent 4 20 13" xfId="31797"/>
    <cellStyle name="Percent 4 20 14" xfId="31798"/>
    <cellStyle name="Percent 4 20 15" xfId="31799"/>
    <cellStyle name="Percent 4 20 16" xfId="31800"/>
    <cellStyle name="Percent 4 20 17" xfId="31801"/>
    <cellStyle name="Percent 4 20 2" xfId="31802"/>
    <cellStyle name="Percent 4 20 3" xfId="31803"/>
    <cellStyle name="Percent 4 20 4" xfId="31804"/>
    <cellStyle name="Percent 4 20 5" xfId="31805"/>
    <cellStyle name="Percent 4 20 6" xfId="31806"/>
    <cellStyle name="Percent 4 20 7" xfId="31807"/>
    <cellStyle name="Percent 4 20 8" xfId="31808"/>
    <cellStyle name="Percent 4 20 9" xfId="31809"/>
    <cellStyle name="Percent 4 21" xfId="1443"/>
    <cellStyle name="Percent 4 21 10" xfId="31810"/>
    <cellStyle name="Percent 4 21 11" xfId="31811"/>
    <cellStyle name="Percent 4 21 12" xfId="31812"/>
    <cellStyle name="Percent 4 21 13" xfId="31813"/>
    <cellStyle name="Percent 4 21 14" xfId="31814"/>
    <cellStyle name="Percent 4 21 15" xfId="31815"/>
    <cellStyle name="Percent 4 21 16" xfId="31816"/>
    <cellStyle name="Percent 4 21 17" xfId="31817"/>
    <cellStyle name="Percent 4 21 2" xfId="31818"/>
    <cellStyle name="Percent 4 21 3" xfId="31819"/>
    <cellStyle name="Percent 4 21 4" xfId="31820"/>
    <cellStyle name="Percent 4 21 5" xfId="31821"/>
    <cellStyle name="Percent 4 21 6" xfId="31822"/>
    <cellStyle name="Percent 4 21 7" xfId="31823"/>
    <cellStyle name="Percent 4 21 8" xfId="31824"/>
    <cellStyle name="Percent 4 21 9" xfId="31825"/>
    <cellStyle name="Percent 4 22" xfId="1444"/>
    <cellStyle name="Percent 4 22 10" xfId="31826"/>
    <cellStyle name="Percent 4 22 11" xfId="31827"/>
    <cellStyle name="Percent 4 22 12" xfId="31828"/>
    <cellStyle name="Percent 4 22 13" xfId="31829"/>
    <cellStyle name="Percent 4 22 14" xfId="31830"/>
    <cellStyle name="Percent 4 22 15" xfId="31831"/>
    <cellStyle name="Percent 4 22 16" xfId="31832"/>
    <cellStyle name="Percent 4 22 17" xfId="31833"/>
    <cellStyle name="Percent 4 22 2" xfId="31834"/>
    <cellStyle name="Percent 4 22 3" xfId="31835"/>
    <cellStyle name="Percent 4 22 4" xfId="31836"/>
    <cellStyle name="Percent 4 22 5" xfId="31837"/>
    <cellStyle name="Percent 4 22 6" xfId="31838"/>
    <cellStyle name="Percent 4 22 7" xfId="31839"/>
    <cellStyle name="Percent 4 22 8" xfId="31840"/>
    <cellStyle name="Percent 4 22 9" xfId="31841"/>
    <cellStyle name="Percent 4 23" xfId="1445"/>
    <cellStyle name="Percent 4 23 10" xfId="31842"/>
    <cellStyle name="Percent 4 23 11" xfId="31843"/>
    <cellStyle name="Percent 4 23 12" xfId="31844"/>
    <cellStyle name="Percent 4 23 13" xfId="31845"/>
    <cellStyle name="Percent 4 23 14" xfId="31846"/>
    <cellStyle name="Percent 4 23 15" xfId="31847"/>
    <cellStyle name="Percent 4 23 16" xfId="31848"/>
    <cellStyle name="Percent 4 23 17" xfId="31849"/>
    <cellStyle name="Percent 4 23 2" xfId="31850"/>
    <cellStyle name="Percent 4 23 3" xfId="31851"/>
    <cellStyle name="Percent 4 23 4" xfId="31852"/>
    <cellStyle name="Percent 4 23 5" xfId="31853"/>
    <cellStyle name="Percent 4 23 6" xfId="31854"/>
    <cellStyle name="Percent 4 23 7" xfId="31855"/>
    <cellStyle name="Percent 4 23 8" xfId="31856"/>
    <cellStyle name="Percent 4 23 9" xfId="31857"/>
    <cellStyle name="Percent 4 24" xfId="1446"/>
    <cellStyle name="Percent 4 24 10" xfId="31858"/>
    <cellStyle name="Percent 4 24 11" xfId="31859"/>
    <cellStyle name="Percent 4 24 12" xfId="31860"/>
    <cellStyle name="Percent 4 24 13" xfId="31861"/>
    <cellStyle name="Percent 4 24 14" xfId="31862"/>
    <cellStyle name="Percent 4 24 15" xfId="31863"/>
    <cellStyle name="Percent 4 24 16" xfId="31864"/>
    <cellStyle name="Percent 4 24 17" xfId="31865"/>
    <cellStyle name="Percent 4 24 2" xfId="31866"/>
    <cellStyle name="Percent 4 24 3" xfId="31867"/>
    <cellStyle name="Percent 4 24 4" xfId="31868"/>
    <cellStyle name="Percent 4 24 5" xfId="31869"/>
    <cellStyle name="Percent 4 24 6" xfId="31870"/>
    <cellStyle name="Percent 4 24 7" xfId="31871"/>
    <cellStyle name="Percent 4 24 8" xfId="31872"/>
    <cellStyle name="Percent 4 24 9" xfId="31873"/>
    <cellStyle name="Percent 4 25" xfId="1447"/>
    <cellStyle name="Percent 4 25 10" xfId="31874"/>
    <cellStyle name="Percent 4 25 11" xfId="31875"/>
    <cellStyle name="Percent 4 25 12" xfId="31876"/>
    <cellStyle name="Percent 4 25 13" xfId="31877"/>
    <cellStyle name="Percent 4 25 14" xfId="31878"/>
    <cellStyle name="Percent 4 25 15" xfId="31879"/>
    <cellStyle name="Percent 4 25 16" xfId="31880"/>
    <cellStyle name="Percent 4 25 17" xfId="31881"/>
    <cellStyle name="Percent 4 25 2" xfId="31882"/>
    <cellStyle name="Percent 4 25 3" xfId="31883"/>
    <cellStyle name="Percent 4 25 4" xfId="31884"/>
    <cellStyle name="Percent 4 25 5" xfId="31885"/>
    <cellStyle name="Percent 4 25 6" xfId="31886"/>
    <cellStyle name="Percent 4 25 7" xfId="31887"/>
    <cellStyle name="Percent 4 25 8" xfId="31888"/>
    <cellStyle name="Percent 4 25 9" xfId="31889"/>
    <cellStyle name="Percent 4 26" xfId="1448"/>
    <cellStyle name="Percent 4 26 10" xfId="31890"/>
    <cellStyle name="Percent 4 26 11" xfId="31891"/>
    <cellStyle name="Percent 4 26 12" xfId="31892"/>
    <cellStyle name="Percent 4 26 13" xfId="31893"/>
    <cellStyle name="Percent 4 26 14" xfId="31894"/>
    <cellStyle name="Percent 4 26 15" xfId="31895"/>
    <cellStyle name="Percent 4 26 16" xfId="31896"/>
    <cellStyle name="Percent 4 26 17" xfId="31897"/>
    <cellStyle name="Percent 4 26 2" xfId="31898"/>
    <cellStyle name="Percent 4 26 3" xfId="31899"/>
    <cellStyle name="Percent 4 26 4" xfId="31900"/>
    <cellStyle name="Percent 4 26 5" xfId="31901"/>
    <cellStyle name="Percent 4 26 6" xfId="31902"/>
    <cellStyle name="Percent 4 26 7" xfId="31903"/>
    <cellStyle name="Percent 4 26 8" xfId="31904"/>
    <cellStyle name="Percent 4 26 9" xfId="31905"/>
    <cellStyle name="Percent 4 27" xfId="1449"/>
    <cellStyle name="Percent 4 27 10" xfId="31906"/>
    <cellStyle name="Percent 4 27 11" xfId="31907"/>
    <cellStyle name="Percent 4 27 12" xfId="31908"/>
    <cellStyle name="Percent 4 27 13" xfId="31909"/>
    <cellStyle name="Percent 4 27 14" xfId="31910"/>
    <cellStyle name="Percent 4 27 15" xfId="31911"/>
    <cellStyle name="Percent 4 27 16" xfId="31912"/>
    <cellStyle name="Percent 4 27 17" xfId="31913"/>
    <cellStyle name="Percent 4 27 2" xfId="31914"/>
    <cellStyle name="Percent 4 27 3" xfId="31915"/>
    <cellStyle name="Percent 4 27 4" xfId="31916"/>
    <cellStyle name="Percent 4 27 5" xfId="31917"/>
    <cellStyle name="Percent 4 27 6" xfId="31918"/>
    <cellStyle name="Percent 4 27 7" xfId="31919"/>
    <cellStyle name="Percent 4 27 8" xfId="31920"/>
    <cellStyle name="Percent 4 27 9" xfId="31921"/>
    <cellStyle name="Percent 4 28" xfId="1450"/>
    <cellStyle name="Percent 4 28 10" xfId="31922"/>
    <cellStyle name="Percent 4 28 11" xfId="31923"/>
    <cellStyle name="Percent 4 28 12" xfId="31924"/>
    <cellStyle name="Percent 4 28 13" xfId="31925"/>
    <cellStyle name="Percent 4 28 14" xfId="31926"/>
    <cellStyle name="Percent 4 28 15" xfId="31927"/>
    <cellStyle name="Percent 4 28 16" xfId="31928"/>
    <cellStyle name="Percent 4 28 17" xfId="31929"/>
    <cellStyle name="Percent 4 28 2" xfId="31930"/>
    <cellStyle name="Percent 4 28 3" xfId="31931"/>
    <cellStyle name="Percent 4 28 4" xfId="31932"/>
    <cellStyle name="Percent 4 28 5" xfId="31933"/>
    <cellStyle name="Percent 4 28 6" xfId="31934"/>
    <cellStyle name="Percent 4 28 7" xfId="31935"/>
    <cellStyle name="Percent 4 28 8" xfId="31936"/>
    <cellStyle name="Percent 4 28 9" xfId="31937"/>
    <cellStyle name="Percent 4 29" xfId="1451"/>
    <cellStyle name="Percent 4 29 10" xfId="31938"/>
    <cellStyle name="Percent 4 29 11" xfId="31939"/>
    <cellStyle name="Percent 4 29 12" xfId="31940"/>
    <cellStyle name="Percent 4 29 13" xfId="31941"/>
    <cellStyle name="Percent 4 29 14" xfId="31942"/>
    <cellStyle name="Percent 4 29 15" xfId="31943"/>
    <cellStyle name="Percent 4 29 16" xfId="31944"/>
    <cellStyle name="Percent 4 29 17" xfId="31945"/>
    <cellStyle name="Percent 4 29 2" xfId="31946"/>
    <cellStyle name="Percent 4 29 3" xfId="31947"/>
    <cellStyle name="Percent 4 29 4" xfId="31948"/>
    <cellStyle name="Percent 4 29 5" xfId="31949"/>
    <cellStyle name="Percent 4 29 6" xfId="31950"/>
    <cellStyle name="Percent 4 29 7" xfId="31951"/>
    <cellStyle name="Percent 4 29 8" xfId="31952"/>
    <cellStyle name="Percent 4 29 9" xfId="31953"/>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4"/>
    <cellStyle name="Percent 4 30 11" xfId="31955"/>
    <cellStyle name="Percent 4 30 12" xfId="31956"/>
    <cellStyle name="Percent 4 30 13" xfId="31957"/>
    <cellStyle name="Percent 4 30 14" xfId="31958"/>
    <cellStyle name="Percent 4 30 15" xfId="31959"/>
    <cellStyle name="Percent 4 30 16" xfId="31960"/>
    <cellStyle name="Percent 4 30 17" xfId="31961"/>
    <cellStyle name="Percent 4 30 2" xfId="31962"/>
    <cellStyle name="Percent 4 30 3" xfId="31963"/>
    <cellStyle name="Percent 4 30 4" xfId="31964"/>
    <cellStyle name="Percent 4 30 5" xfId="31965"/>
    <cellStyle name="Percent 4 30 6" xfId="31966"/>
    <cellStyle name="Percent 4 30 7" xfId="31967"/>
    <cellStyle name="Percent 4 30 8" xfId="31968"/>
    <cellStyle name="Percent 4 30 9" xfId="31969"/>
    <cellStyle name="Percent 4 31" xfId="1453"/>
    <cellStyle name="Percent 4 31 10" xfId="31970"/>
    <cellStyle name="Percent 4 31 11" xfId="31971"/>
    <cellStyle name="Percent 4 31 12" xfId="31972"/>
    <cellStyle name="Percent 4 31 13" xfId="31973"/>
    <cellStyle name="Percent 4 31 14" xfId="31974"/>
    <cellStyle name="Percent 4 31 15" xfId="31975"/>
    <cellStyle name="Percent 4 31 16" xfId="31976"/>
    <cellStyle name="Percent 4 31 17" xfId="31977"/>
    <cellStyle name="Percent 4 31 2" xfId="31978"/>
    <cellStyle name="Percent 4 31 3" xfId="31979"/>
    <cellStyle name="Percent 4 31 4" xfId="31980"/>
    <cellStyle name="Percent 4 31 5" xfId="31981"/>
    <cellStyle name="Percent 4 31 6" xfId="31982"/>
    <cellStyle name="Percent 4 31 7" xfId="31983"/>
    <cellStyle name="Percent 4 31 8" xfId="31984"/>
    <cellStyle name="Percent 4 31 9" xfId="31985"/>
    <cellStyle name="Percent 4 32" xfId="1454"/>
    <cellStyle name="Percent 4 32 10" xfId="31986"/>
    <cellStyle name="Percent 4 32 11" xfId="31987"/>
    <cellStyle name="Percent 4 32 12" xfId="31988"/>
    <cellStyle name="Percent 4 32 13" xfId="31989"/>
    <cellStyle name="Percent 4 32 14" xfId="31990"/>
    <cellStyle name="Percent 4 32 15" xfId="31991"/>
    <cellStyle name="Percent 4 32 16" xfId="31992"/>
    <cellStyle name="Percent 4 32 17" xfId="31993"/>
    <cellStyle name="Percent 4 32 2" xfId="31994"/>
    <cellStyle name="Percent 4 32 3" xfId="31995"/>
    <cellStyle name="Percent 4 32 4" xfId="31996"/>
    <cellStyle name="Percent 4 32 5" xfId="31997"/>
    <cellStyle name="Percent 4 32 6" xfId="31998"/>
    <cellStyle name="Percent 4 32 7" xfId="31999"/>
    <cellStyle name="Percent 4 32 8" xfId="32000"/>
    <cellStyle name="Percent 4 32 9" xfId="32001"/>
    <cellStyle name="Percent 4 33" xfId="1455"/>
    <cellStyle name="Percent 4 33 10" xfId="32002"/>
    <cellStyle name="Percent 4 33 11" xfId="32003"/>
    <cellStyle name="Percent 4 33 12" xfId="32004"/>
    <cellStyle name="Percent 4 33 13" xfId="32005"/>
    <cellStyle name="Percent 4 33 14" xfId="32006"/>
    <cellStyle name="Percent 4 33 15" xfId="32007"/>
    <cellStyle name="Percent 4 33 16" xfId="32008"/>
    <cellStyle name="Percent 4 33 17" xfId="32009"/>
    <cellStyle name="Percent 4 33 2" xfId="32010"/>
    <cellStyle name="Percent 4 33 3" xfId="32011"/>
    <cellStyle name="Percent 4 33 4" xfId="32012"/>
    <cellStyle name="Percent 4 33 5" xfId="32013"/>
    <cellStyle name="Percent 4 33 6" xfId="32014"/>
    <cellStyle name="Percent 4 33 7" xfId="32015"/>
    <cellStyle name="Percent 4 33 8" xfId="32016"/>
    <cellStyle name="Percent 4 33 9" xfId="32017"/>
    <cellStyle name="Percent 4 34" xfId="1456"/>
    <cellStyle name="Percent 4 34 10" xfId="32018"/>
    <cellStyle name="Percent 4 34 11" xfId="32019"/>
    <cellStyle name="Percent 4 34 12" xfId="32020"/>
    <cellStyle name="Percent 4 34 13" xfId="32021"/>
    <cellStyle name="Percent 4 34 14" xfId="32022"/>
    <cellStyle name="Percent 4 34 15" xfId="32023"/>
    <cellStyle name="Percent 4 34 16" xfId="32024"/>
    <cellStyle name="Percent 4 34 17" xfId="32025"/>
    <cellStyle name="Percent 4 34 2" xfId="32026"/>
    <cellStyle name="Percent 4 34 3" xfId="32027"/>
    <cellStyle name="Percent 4 34 4" xfId="32028"/>
    <cellStyle name="Percent 4 34 5" xfId="32029"/>
    <cellStyle name="Percent 4 34 6" xfId="32030"/>
    <cellStyle name="Percent 4 34 7" xfId="32031"/>
    <cellStyle name="Percent 4 34 8" xfId="32032"/>
    <cellStyle name="Percent 4 34 9" xfId="32033"/>
    <cellStyle name="Percent 4 35" xfId="1457"/>
    <cellStyle name="Percent 4 35 10" xfId="32034"/>
    <cellStyle name="Percent 4 35 11" xfId="32035"/>
    <cellStyle name="Percent 4 35 12" xfId="32036"/>
    <cellStyle name="Percent 4 35 13" xfId="32037"/>
    <cellStyle name="Percent 4 35 14" xfId="32038"/>
    <cellStyle name="Percent 4 35 15" xfId="32039"/>
    <cellStyle name="Percent 4 35 16" xfId="32040"/>
    <cellStyle name="Percent 4 35 17" xfId="32041"/>
    <cellStyle name="Percent 4 35 2" xfId="32042"/>
    <cellStyle name="Percent 4 35 3" xfId="32043"/>
    <cellStyle name="Percent 4 35 4" xfId="32044"/>
    <cellStyle name="Percent 4 35 5" xfId="32045"/>
    <cellStyle name="Percent 4 35 6" xfId="32046"/>
    <cellStyle name="Percent 4 35 7" xfId="32047"/>
    <cellStyle name="Percent 4 35 8" xfId="32048"/>
    <cellStyle name="Percent 4 35 9" xfId="32049"/>
    <cellStyle name="Percent 4 36" xfId="1458"/>
    <cellStyle name="Percent 4 36 10" xfId="32050"/>
    <cellStyle name="Percent 4 36 11" xfId="32051"/>
    <cellStyle name="Percent 4 36 12" xfId="32052"/>
    <cellStyle name="Percent 4 36 13" xfId="32053"/>
    <cellStyle name="Percent 4 36 14" xfId="32054"/>
    <cellStyle name="Percent 4 36 15" xfId="32055"/>
    <cellStyle name="Percent 4 36 16" xfId="32056"/>
    <cellStyle name="Percent 4 36 17" xfId="32057"/>
    <cellStyle name="Percent 4 36 2" xfId="32058"/>
    <cellStyle name="Percent 4 36 3" xfId="32059"/>
    <cellStyle name="Percent 4 36 4" xfId="32060"/>
    <cellStyle name="Percent 4 36 5" xfId="32061"/>
    <cellStyle name="Percent 4 36 6" xfId="32062"/>
    <cellStyle name="Percent 4 36 7" xfId="32063"/>
    <cellStyle name="Percent 4 36 8" xfId="32064"/>
    <cellStyle name="Percent 4 36 9" xfId="32065"/>
    <cellStyle name="Percent 4 37" xfId="1459"/>
    <cellStyle name="Percent 4 37 10" xfId="32066"/>
    <cellStyle name="Percent 4 37 11" xfId="32067"/>
    <cellStyle name="Percent 4 37 12" xfId="32068"/>
    <cellStyle name="Percent 4 37 13" xfId="32069"/>
    <cellStyle name="Percent 4 37 14" xfId="32070"/>
    <cellStyle name="Percent 4 37 15" xfId="32071"/>
    <cellStyle name="Percent 4 37 16" xfId="32072"/>
    <cellStyle name="Percent 4 37 17" xfId="32073"/>
    <cellStyle name="Percent 4 37 2" xfId="32074"/>
    <cellStyle name="Percent 4 37 3" xfId="32075"/>
    <cellStyle name="Percent 4 37 4" xfId="32076"/>
    <cellStyle name="Percent 4 37 5" xfId="32077"/>
    <cellStyle name="Percent 4 37 6" xfId="32078"/>
    <cellStyle name="Percent 4 37 7" xfId="32079"/>
    <cellStyle name="Percent 4 37 8" xfId="32080"/>
    <cellStyle name="Percent 4 37 9" xfId="32081"/>
    <cellStyle name="Percent 4 38" xfId="1460"/>
    <cellStyle name="Percent 4 38 10" xfId="32082"/>
    <cellStyle name="Percent 4 38 11" xfId="32083"/>
    <cellStyle name="Percent 4 38 12" xfId="32084"/>
    <cellStyle name="Percent 4 38 13" xfId="32085"/>
    <cellStyle name="Percent 4 38 14" xfId="32086"/>
    <cellStyle name="Percent 4 38 15" xfId="32087"/>
    <cellStyle name="Percent 4 38 16" xfId="32088"/>
    <cellStyle name="Percent 4 38 17" xfId="32089"/>
    <cellStyle name="Percent 4 38 2" xfId="32090"/>
    <cellStyle name="Percent 4 38 3" xfId="32091"/>
    <cellStyle name="Percent 4 38 4" xfId="32092"/>
    <cellStyle name="Percent 4 38 5" xfId="32093"/>
    <cellStyle name="Percent 4 38 6" xfId="32094"/>
    <cellStyle name="Percent 4 38 7" xfId="32095"/>
    <cellStyle name="Percent 4 38 8" xfId="32096"/>
    <cellStyle name="Percent 4 38 9" xfId="32097"/>
    <cellStyle name="Percent 4 39" xfId="1461"/>
    <cellStyle name="Percent 4 39 10" xfId="32098"/>
    <cellStyle name="Percent 4 39 11" xfId="32099"/>
    <cellStyle name="Percent 4 39 12" xfId="32100"/>
    <cellStyle name="Percent 4 39 13" xfId="32101"/>
    <cellStyle name="Percent 4 39 14" xfId="32102"/>
    <cellStyle name="Percent 4 39 15" xfId="32103"/>
    <cellStyle name="Percent 4 39 16" xfId="32104"/>
    <cellStyle name="Percent 4 39 17" xfId="32105"/>
    <cellStyle name="Percent 4 39 2" xfId="32106"/>
    <cellStyle name="Percent 4 39 3" xfId="32107"/>
    <cellStyle name="Percent 4 39 4" xfId="32108"/>
    <cellStyle name="Percent 4 39 5" xfId="32109"/>
    <cellStyle name="Percent 4 39 6" xfId="32110"/>
    <cellStyle name="Percent 4 39 7" xfId="32111"/>
    <cellStyle name="Percent 4 39 8" xfId="32112"/>
    <cellStyle name="Percent 4 39 9" xfId="32113"/>
    <cellStyle name="Percent 4 4" xfId="119"/>
    <cellStyle name="Percent 4 4 10" xfId="120"/>
    <cellStyle name="Percent 4 4 11" xfId="32114"/>
    <cellStyle name="Percent 4 4 12" xfId="32115"/>
    <cellStyle name="Percent 4 4 13" xfId="32116"/>
    <cellStyle name="Percent 4 4 14" xfId="32117"/>
    <cellStyle name="Percent 4 4 15" xfId="32118"/>
    <cellStyle name="Percent 4 4 16" xfId="32119"/>
    <cellStyle name="Percent 4 4 17" xfId="32120"/>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1"/>
    <cellStyle name="Percent 4 40 11" xfId="32122"/>
    <cellStyle name="Percent 4 40 12" xfId="32123"/>
    <cellStyle name="Percent 4 40 13" xfId="32124"/>
    <cellStyle name="Percent 4 40 14" xfId="32125"/>
    <cellStyle name="Percent 4 40 15" xfId="32126"/>
    <cellStyle name="Percent 4 40 16" xfId="32127"/>
    <cellStyle name="Percent 4 40 17" xfId="32128"/>
    <cellStyle name="Percent 4 40 2" xfId="32129"/>
    <cellStyle name="Percent 4 40 3" xfId="32130"/>
    <cellStyle name="Percent 4 40 4" xfId="32131"/>
    <cellStyle name="Percent 4 40 5" xfId="32132"/>
    <cellStyle name="Percent 4 40 6" xfId="32133"/>
    <cellStyle name="Percent 4 40 7" xfId="32134"/>
    <cellStyle name="Percent 4 40 8" xfId="32135"/>
    <cellStyle name="Percent 4 40 9" xfId="32136"/>
    <cellStyle name="Percent 4 41" xfId="1463"/>
    <cellStyle name="Percent 4 41 10" xfId="32137"/>
    <cellStyle name="Percent 4 41 11" xfId="32138"/>
    <cellStyle name="Percent 4 41 12" xfId="32139"/>
    <cellStyle name="Percent 4 41 13" xfId="32140"/>
    <cellStyle name="Percent 4 41 14" xfId="32141"/>
    <cellStyle name="Percent 4 41 15" xfId="32142"/>
    <cellStyle name="Percent 4 41 16" xfId="32143"/>
    <cellStyle name="Percent 4 41 17" xfId="32144"/>
    <cellStyle name="Percent 4 41 2" xfId="32145"/>
    <cellStyle name="Percent 4 41 3" xfId="32146"/>
    <cellStyle name="Percent 4 41 4" xfId="32147"/>
    <cellStyle name="Percent 4 41 5" xfId="32148"/>
    <cellStyle name="Percent 4 41 6" xfId="32149"/>
    <cellStyle name="Percent 4 41 7" xfId="32150"/>
    <cellStyle name="Percent 4 41 8" xfId="32151"/>
    <cellStyle name="Percent 4 41 9" xfId="32152"/>
    <cellStyle name="Percent 4 42" xfId="1464"/>
    <cellStyle name="Percent 4 42 10" xfId="32153"/>
    <cellStyle name="Percent 4 42 11" xfId="32154"/>
    <cellStyle name="Percent 4 42 12" xfId="32155"/>
    <cellStyle name="Percent 4 42 13" xfId="32156"/>
    <cellStyle name="Percent 4 42 14" xfId="32157"/>
    <cellStyle name="Percent 4 42 15" xfId="32158"/>
    <cellStyle name="Percent 4 42 16" xfId="32159"/>
    <cellStyle name="Percent 4 42 17" xfId="32160"/>
    <cellStyle name="Percent 4 42 2" xfId="32161"/>
    <cellStyle name="Percent 4 42 3" xfId="32162"/>
    <cellStyle name="Percent 4 42 4" xfId="32163"/>
    <cellStyle name="Percent 4 42 5" xfId="32164"/>
    <cellStyle name="Percent 4 42 6" xfId="32165"/>
    <cellStyle name="Percent 4 42 7" xfId="32166"/>
    <cellStyle name="Percent 4 42 8" xfId="32167"/>
    <cellStyle name="Percent 4 42 9" xfId="32168"/>
    <cellStyle name="Percent 4 43" xfId="1465"/>
    <cellStyle name="Percent 4 43 10" xfId="32169"/>
    <cellStyle name="Percent 4 43 11" xfId="32170"/>
    <cellStyle name="Percent 4 43 12" xfId="32171"/>
    <cellStyle name="Percent 4 43 13" xfId="32172"/>
    <cellStyle name="Percent 4 43 14" xfId="32173"/>
    <cellStyle name="Percent 4 43 15" xfId="32174"/>
    <cellStyle name="Percent 4 43 16" xfId="32175"/>
    <cellStyle name="Percent 4 43 17" xfId="32176"/>
    <cellStyle name="Percent 4 43 2" xfId="32177"/>
    <cellStyle name="Percent 4 43 3" xfId="32178"/>
    <cellStyle name="Percent 4 43 4" xfId="32179"/>
    <cellStyle name="Percent 4 43 5" xfId="32180"/>
    <cellStyle name="Percent 4 43 6" xfId="32181"/>
    <cellStyle name="Percent 4 43 7" xfId="32182"/>
    <cellStyle name="Percent 4 43 8" xfId="32183"/>
    <cellStyle name="Percent 4 43 9" xfId="32184"/>
    <cellStyle name="Percent 4 44" xfId="1466"/>
    <cellStyle name="Percent 4 44 10" xfId="32185"/>
    <cellStyle name="Percent 4 44 11" xfId="32186"/>
    <cellStyle name="Percent 4 44 12" xfId="32187"/>
    <cellStyle name="Percent 4 44 13" xfId="32188"/>
    <cellStyle name="Percent 4 44 14" xfId="32189"/>
    <cellStyle name="Percent 4 44 15" xfId="32190"/>
    <cellStyle name="Percent 4 44 16" xfId="32191"/>
    <cellStyle name="Percent 4 44 17" xfId="32192"/>
    <cellStyle name="Percent 4 44 2" xfId="32193"/>
    <cellStyle name="Percent 4 44 3" xfId="32194"/>
    <cellStyle name="Percent 4 44 4" xfId="32195"/>
    <cellStyle name="Percent 4 44 5" xfId="32196"/>
    <cellStyle name="Percent 4 44 6" xfId="32197"/>
    <cellStyle name="Percent 4 44 7" xfId="32198"/>
    <cellStyle name="Percent 4 44 8" xfId="32199"/>
    <cellStyle name="Percent 4 44 9" xfId="32200"/>
    <cellStyle name="Percent 4 45" xfId="1467"/>
    <cellStyle name="Percent 4 45 10" xfId="32201"/>
    <cellStyle name="Percent 4 45 11" xfId="32202"/>
    <cellStyle name="Percent 4 45 12" xfId="32203"/>
    <cellStyle name="Percent 4 45 13" xfId="32204"/>
    <cellStyle name="Percent 4 45 14" xfId="32205"/>
    <cellStyle name="Percent 4 45 15" xfId="32206"/>
    <cellStyle name="Percent 4 45 16" xfId="32207"/>
    <cellStyle name="Percent 4 45 17" xfId="32208"/>
    <cellStyle name="Percent 4 45 2" xfId="32209"/>
    <cellStyle name="Percent 4 45 3" xfId="32210"/>
    <cellStyle name="Percent 4 45 4" xfId="32211"/>
    <cellStyle name="Percent 4 45 5" xfId="32212"/>
    <cellStyle name="Percent 4 45 6" xfId="32213"/>
    <cellStyle name="Percent 4 45 7" xfId="32214"/>
    <cellStyle name="Percent 4 45 8" xfId="32215"/>
    <cellStyle name="Percent 4 45 9" xfId="32216"/>
    <cellStyle name="Percent 4 46" xfId="1468"/>
    <cellStyle name="Percent 4 46 10" xfId="32217"/>
    <cellStyle name="Percent 4 46 11" xfId="32218"/>
    <cellStyle name="Percent 4 46 12" xfId="32219"/>
    <cellStyle name="Percent 4 46 13" xfId="32220"/>
    <cellStyle name="Percent 4 46 14" xfId="32221"/>
    <cellStyle name="Percent 4 46 15" xfId="32222"/>
    <cellStyle name="Percent 4 46 16" xfId="32223"/>
    <cellStyle name="Percent 4 46 17" xfId="32224"/>
    <cellStyle name="Percent 4 46 2" xfId="32225"/>
    <cellStyle name="Percent 4 46 3" xfId="32226"/>
    <cellStyle name="Percent 4 46 4" xfId="32227"/>
    <cellStyle name="Percent 4 46 5" xfId="32228"/>
    <cellStyle name="Percent 4 46 6" xfId="32229"/>
    <cellStyle name="Percent 4 46 7" xfId="32230"/>
    <cellStyle name="Percent 4 46 8" xfId="32231"/>
    <cellStyle name="Percent 4 46 9" xfId="32232"/>
    <cellStyle name="Percent 4 47" xfId="1469"/>
    <cellStyle name="Percent 4 47 10" xfId="32233"/>
    <cellStyle name="Percent 4 47 11" xfId="32234"/>
    <cellStyle name="Percent 4 47 12" xfId="32235"/>
    <cellStyle name="Percent 4 47 13" xfId="32236"/>
    <cellStyle name="Percent 4 47 14" xfId="32237"/>
    <cellStyle name="Percent 4 47 15" xfId="32238"/>
    <cellStyle name="Percent 4 47 16" xfId="32239"/>
    <cellStyle name="Percent 4 47 17" xfId="32240"/>
    <cellStyle name="Percent 4 47 2" xfId="32241"/>
    <cellStyle name="Percent 4 47 3" xfId="32242"/>
    <cellStyle name="Percent 4 47 4" xfId="32243"/>
    <cellStyle name="Percent 4 47 5" xfId="32244"/>
    <cellStyle name="Percent 4 47 6" xfId="32245"/>
    <cellStyle name="Percent 4 47 7" xfId="32246"/>
    <cellStyle name="Percent 4 47 8" xfId="32247"/>
    <cellStyle name="Percent 4 47 9" xfId="32248"/>
    <cellStyle name="Percent 4 48" xfId="1470"/>
    <cellStyle name="Percent 4 48 10" xfId="32249"/>
    <cellStyle name="Percent 4 48 11" xfId="32250"/>
    <cellStyle name="Percent 4 48 12" xfId="32251"/>
    <cellStyle name="Percent 4 48 13" xfId="32252"/>
    <cellStyle name="Percent 4 48 14" xfId="32253"/>
    <cellStyle name="Percent 4 48 15" xfId="32254"/>
    <cellStyle name="Percent 4 48 16" xfId="32255"/>
    <cellStyle name="Percent 4 48 17" xfId="32256"/>
    <cellStyle name="Percent 4 48 2" xfId="32257"/>
    <cellStyle name="Percent 4 48 3" xfId="32258"/>
    <cellStyle name="Percent 4 48 4" xfId="32259"/>
    <cellStyle name="Percent 4 48 5" xfId="32260"/>
    <cellStyle name="Percent 4 48 6" xfId="32261"/>
    <cellStyle name="Percent 4 48 7" xfId="32262"/>
    <cellStyle name="Percent 4 48 8" xfId="32263"/>
    <cellStyle name="Percent 4 48 9" xfId="32264"/>
    <cellStyle name="Percent 4 49" xfId="5469"/>
    <cellStyle name="Percent 4 5" xfId="129"/>
    <cellStyle name="Percent 4 5 10" xfId="130"/>
    <cellStyle name="Percent 4 5 11" xfId="32265"/>
    <cellStyle name="Percent 4 5 12" xfId="32266"/>
    <cellStyle name="Percent 4 5 13" xfId="32267"/>
    <cellStyle name="Percent 4 5 14" xfId="32268"/>
    <cellStyle name="Percent 4 5 15" xfId="32269"/>
    <cellStyle name="Percent 4 5 16" xfId="32270"/>
    <cellStyle name="Percent 4 5 17" xfId="32271"/>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2"/>
    <cellStyle name="Percent 4 6 11" xfId="32273"/>
    <cellStyle name="Percent 4 6 12" xfId="32274"/>
    <cellStyle name="Percent 4 6 13" xfId="32275"/>
    <cellStyle name="Percent 4 6 14" xfId="32276"/>
    <cellStyle name="Percent 4 6 15" xfId="32277"/>
    <cellStyle name="Percent 4 6 16" xfId="32278"/>
    <cellStyle name="Percent 4 6 17" xfId="32279"/>
    <cellStyle name="Percent 4 6 2" xfId="32280"/>
    <cellStyle name="Percent 4 6 3" xfId="32281"/>
    <cellStyle name="Percent 4 6 4" xfId="32282"/>
    <cellStyle name="Percent 4 6 5" xfId="32283"/>
    <cellStyle name="Percent 4 6 6" xfId="32284"/>
    <cellStyle name="Percent 4 6 7" xfId="32285"/>
    <cellStyle name="Percent 4 6 8" xfId="32286"/>
    <cellStyle name="Percent 4 6 9" xfId="32287"/>
    <cellStyle name="Percent 4 60" xfId="5480"/>
    <cellStyle name="Percent 4 61" xfId="5481"/>
    <cellStyle name="Percent 4 7" xfId="140"/>
    <cellStyle name="Percent 4 7 10" xfId="32288"/>
    <cellStyle name="Percent 4 7 11" xfId="32289"/>
    <cellStyle name="Percent 4 7 12" xfId="32290"/>
    <cellStyle name="Percent 4 7 13" xfId="32291"/>
    <cellStyle name="Percent 4 7 14" xfId="32292"/>
    <cellStyle name="Percent 4 7 15" xfId="32293"/>
    <cellStyle name="Percent 4 7 16" xfId="32294"/>
    <cellStyle name="Percent 4 7 17" xfId="32295"/>
    <cellStyle name="Percent 4 7 2" xfId="32296"/>
    <cellStyle name="Percent 4 7 3" xfId="32297"/>
    <cellStyle name="Percent 4 7 4" xfId="32298"/>
    <cellStyle name="Percent 4 7 5" xfId="32299"/>
    <cellStyle name="Percent 4 7 6" xfId="32300"/>
    <cellStyle name="Percent 4 7 7" xfId="32301"/>
    <cellStyle name="Percent 4 7 8" xfId="32302"/>
    <cellStyle name="Percent 4 7 9" xfId="32303"/>
    <cellStyle name="Percent 4 8" xfId="141"/>
    <cellStyle name="Percent 4 8 10" xfId="32304"/>
    <cellStyle name="Percent 4 8 11" xfId="32305"/>
    <cellStyle name="Percent 4 8 12" xfId="32306"/>
    <cellStyle name="Percent 4 8 13" xfId="32307"/>
    <cellStyle name="Percent 4 8 14" xfId="32308"/>
    <cellStyle name="Percent 4 8 15" xfId="32309"/>
    <cellStyle name="Percent 4 8 16" xfId="32310"/>
    <cellStyle name="Percent 4 8 17" xfId="32311"/>
    <cellStyle name="Percent 4 8 2" xfId="32312"/>
    <cellStyle name="Percent 4 8 3" xfId="32313"/>
    <cellStyle name="Percent 4 8 4" xfId="32314"/>
    <cellStyle name="Percent 4 8 5" xfId="32315"/>
    <cellStyle name="Percent 4 8 6" xfId="32316"/>
    <cellStyle name="Percent 4 8 7" xfId="32317"/>
    <cellStyle name="Percent 4 8 8" xfId="32318"/>
    <cellStyle name="Percent 4 8 9" xfId="32319"/>
    <cellStyle name="Percent 4 9" xfId="142"/>
    <cellStyle name="Percent 4 9 10" xfId="32320"/>
    <cellStyle name="Percent 4 9 11" xfId="32321"/>
    <cellStyle name="Percent 4 9 12" xfId="32322"/>
    <cellStyle name="Percent 4 9 13" xfId="32323"/>
    <cellStyle name="Percent 4 9 14" xfId="32324"/>
    <cellStyle name="Percent 4 9 15" xfId="32325"/>
    <cellStyle name="Percent 4 9 16" xfId="32326"/>
    <cellStyle name="Percent 4 9 17" xfId="32327"/>
    <cellStyle name="Percent 4 9 2" xfId="32328"/>
    <cellStyle name="Percent 4 9 3" xfId="32329"/>
    <cellStyle name="Percent 4 9 4" xfId="32330"/>
    <cellStyle name="Percent 4 9 5" xfId="32331"/>
    <cellStyle name="Percent 4 9 6" xfId="32332"/>
    <cellStyle name="Percent 4 9 7" xfId="32333"/>
    <cellStyle name="Percent 4 9 8" xfId="32334"/>
    <cellStyle name="Percent 4 9 9" xfId="32335"/>
    <cellStyle name="Percent 5" xfId="250"/>
    <cellStyle name="Percent 6" xfId="251"/>
    <cellStyle name="Percent 6 10" xfId="1471"/>
    <cellStyle name="Percent 6 10 10" xfId="32336"/>
    <cellStyle name="Percent 6 10 11" xfId="32337"/>
    <cellStyle name="Percent 6 10 12" xfId="32338"/>
    <cellStyle name="Percent 6 10 13" xfId="32339"/>
    <cellStyle name="Percent 6 10 14" xfId="32340"/>
    <cellStyle name="Percent 6 10 15" xfId="32341"/>
    <cellStyle name="Percent 6 10 16" xfId="32342"/>
    <cellStyle name="Percent 6 10 17" xfId="32343"/>
    <cellStyle name="Percent 6 10 2" xfId="32344"/>
    <cellStyle name="Percent 6 10 3" xfId="32345"/>
    <cellStyle name="Percent 6 10 4" xfId="32346"/>
    <cellStyle name="Percent 6 10 5" xfId="32347"/>
    <cellStyle name="Percent 6 10 6" xfId="32348"/>
    <cellStyle name="Percent 6 10 7" xfId="32349"/>
    <cellStyle name="Percent 6 10 8" xfId="32350"/>
    <cellStyle name="Percent 6 10 9" xfId="32351"/>
    <cellStyle name="Percent 6 11" xfId="1472"/>
    <cellStyle name="Percent 6 11 10" xfId="32352"/>
    <cellStyle name="Percent 6 11 11" xfId="32353"/>
    <cellStyle name="Percent 6 11 12" xfId="32354"/>
    <cellStyle name="Percent 6 11 13" xfId="32355"/>
    <cellStyle name="Percent 6 11 14" xfId="32356"/>
    <cellStyle name="Percent 6 11 15" xfId="32357"/>
    <cellStyle name="Percent 6 11 16" xfId="32358"/>
    <cellStyle name="Percent 6 11 17" xfId="32359"/>
    <cellStyle name="Percent 6 11 2" xfId="32360"/>
    <cellStyle name="Percent 6 11 3" xfId="32361"/>
    <cellStyle name="Percent 6 11 4" xfId="32362"/>
    <cellStyle name="Percent 6 11 5" xfId="32363"/>
    <cellStyle name="Percent 6 11 6" xfId="32364"/>
    <cellStyle name="Percent 6 11 7" xfId="32365"/>
    <cellStyle name="Percent 6 11 8" xfId="32366"/>
    <cellStyle name="Percent 6 11 9" xfId="32367"/>
    <cellStyle name="Percent 6 12" xfId="1473"/>
    <cellStyle name="Percent 6 12 10" xfId="32368"/>
    <cellStyle name="Percent 6 12 11" xfId="32369"/>
    <cellStyle name="Percent 6 12 12" xfId="32370"/>
    <cellStyle name="Percent 6 12 13" xfId="32371"/>
    <cellStyle name="Percent 6 12 14" xfId="32372"/>
    <cellStyle name="Percent 6 12 15" xfId="32373"/>
    <cellStyle name="Percent 6 12 16" xfId="32374"/>
    <cellStyle name="Percent 6 12 17" xfId="32375"/>
    <cellStyle name="Percent 6 12 2" xfId="32376"/>
    <cellStyle name="Percent 6 12 3" xfId="32377"/>
    <cellStyle name="Percent 6 12 4" xfId="32378"/>
    <cellStyle name="Percent 6 12 5" xfId="32379"/>
    <cellStyle name="Percent 6 12 6" xfId="32380"/>
    <cellStyle name="Percent 6 12 7" xfId="32381"/>
    <cellStyle name="Percent 6 12 8" xfId="32382"/>
    <cellStyle name="Percent 6 12 9" xfId="32383"/>
    <cellStyle name="Percent 6 13" xfId="1474"/>
    <cellStyle name="Percent 6 13 10" xfId="32384"/>
    <cellStyle name="Percent 6 13 11" xfId="32385"/>
    <cellStyle name="Percent 6 13 12" xfId="32386"/>
    <cellStyle name="Percent 6 13 13" xfId="32387"/>
    <cellStyle name="Percent 6 13 14" xfId="32388"/>
    <cellStyle name="Percent 6 13 15" xfId="32389"/>
    <cellStyle name="Percent 6 13 16" xfId="32390"/>
    <cellStyle name="Percent 6 13 17" xfId="32391"/>
    <cellStyle name="Percent 6 13 2" xfId="32392"/>
    <cellStyle name="Percent 6 13 3" xfId="32393"/>
    <cellStyle name="Percent 6 13 4" xfId="32394"/>
    <cellStyle name="Percent 6 13 5" xfId="32395"/>
    <cellStyle name="Percent 6 13 6" xfId="32396"/>
    <cellStyle name="Percent 6 13 7" xfId="32397"/>
    <cellStyle name="Percent 6 13 8" xfId="32398"/>
    <cellStyle name="Percent 6 13 9" xfId="32399"/>
    <cellStyle name="Percent 6 14" xfId="1475"/>
    <cellStyle name="Percent 6 14 10" xfId="32400"/>
    <cellStyle name="Percent 6 14 11" xfId="32401"/>
    <cellStyle name="Percent 6 14 12" xfId="32402"/>
    <cellStyle name="Percent 6 14 13" xfId="32403"/>
    <cellStyle name="Percent 6 14 14" xfId="32404"/>
    <cellStyle name="Percent 6 14 15" xfId="32405"/>
    <cellStyle name="Percent 6 14 16" xfId="32406"/>
    <cellStyle name="Percent 6 14 17" xfId="32407"/>
    <cellStyle name="Percent 6 14 2" xfId="32408"/>
    <cellStyle name="Percent 6 14 3" xfId="32409"/>
    <cellStyle name="Percent 6 14 4" xfId="32410"/>
    <cellStyle name="Percent 6 14 5" xfId="32411"/>
    <cellStyle name="Percent 6 14 6" xfId="32412"/>
    <cellStyle name="Percent 6 14 7" xfId="32413"/>
    <cellStyle name="Percent 6 14 8" xfId="32414"/>
    <cellStyle name="Percent 6 14 9" xfId="32415"/>
    <cellStyle name="Percent 6 15" xfId="1476"/>
    <cellStyle name="Percent 6 15 10" xfId="32416"/>
    <cellStyle name="Percent 6 15 11" xfId="32417"/>
    <cellStyle name="Percent 6 15 12" xfId="32418"/>
    <cellStyle name="Percent 6 15 13" xfId="32419"/>
    <cellStyle name="Percent 6 15 14" xfId="32420"/>
    <cellStyle name="Percent 6 15 15" xfId="32421"/>
    <cellStyle name="Percent 6 15 16" xfId="32422"/>
    <cellStyle name="Percent 6 15 17" xfId="32423"/>
    <cellStyle name="Percent 6 15 2" xfId="32424"/>
    <cellStyle name="Percent 6 15 3" xfId="32425"/>
    <cellStyle name="Percent 6 15 4" xfId="32426"/>
    <cellStyle name="Percent 6 15 5" xfId="32427"/>
    <cellStyle name="Percent 6 15 6" xfId="32428"/>
    <cellStyle name="Percent 6 15 7" xfId="32429"/>
    <cellStyle name="Percent 6 15 8" xfId="32430"/>
    <cellStyle name="Percent 6 15 9" xfId="32431"/>
    <cellStyle name="Percent 6 16" xfId="1477"/>
    <cellStyle name="Percent 6 16 10" xfId="32432"/>
    <cellStyle name="Percent 6 16 11" xfId="32433"/>
    <cellStyle name="Percent 6 16 12" xfId="32434"/>
    <cellStyle name="Percent 6 16 13" xfId="32435"/>
    <cellStyle name="Percent 6 16 14" xfId="32436"/>
    <cellStyle name="Percent 6 16 15" xfId="32437"/>
    <cellStyle name="Percent 6 16 16" xfId="32438"/>
    <cellStyle name="Percent 6 16 17" xfId="32439"/>
    <cellStyle name="Percent 6 16 2" xfId="32440"/>
    <cellStyle name="Percent 6 16 3" xfId="32441"/>
    <cellStyle name="Percent 6 16 4" xfId="32442"/>
    <cellStyle name="Percent 6 16 5" xfId="32443"/>
    <cellStyle name="Percent 6 16 6" xfId="32444"/>
    <cellStyle name="Percent 6 16 7" xfId="32445"/>
    <cellStyle name="Percent 6 16 8" xfId="32446"/>
    <cellStyle name="Percent 6 16 9" xfId="32447"/>
    <cellStyle name="Percent 6 17" xfId="1478"/>
    <cellStyle name="Percent 6 17 10" xfId="32448"/>
    <cellStyle name="Percent 6 17 11" xfId="32449"/>
    <cellStyle name="Percent 6 17 12" xfId="32450"/>
    <cellStyle name="Percent 6 17 13" xfId="32451"/>
    <cellStyle name="Percent 6 17 14" xfId="32452"/>
    <cellStyle name="Percent 6 17 15" xfId="32453"/>
    <cellStyle name="Percent 6 17 16" xfId="32454"/>
    <cellStyle name="Percent 6 17 17" xfId="32455"/>
    <cellStyle name="Percent 6 17 2" xfId="32456"/>
    <cellStyle name="Percent 6 17 3" xfId="32457"/>
    <cellStyle name="Percent 6 17 4" xfId="32458"/>
    <cellStyle name="Percent 6 17 5" xfId="32459"/>
    <cellStyle name="Percent 6 17 6" xfId="32460"/>
    <cellStyle name="Percent 6 17 7" xfId="32461"/>
    <cellStyle name="Percent 6 17 8" xfId="32462"/>
    <cellStyle name="Percent 6 17 9" xfId="32463"/>
    <cellStyle name="Percent 6 18" xfId="1479"/>
    <cellStyle name="Percent 6 18 10" xfId="32464"/>
    <cellStyle name="Percent 6 18 11" xfId="32465"/>
    <cellStyle name="Percent 6 18 12" xfId="32466"/>
    <cellStyle name="Percent 6 18 13" xfId="32467"/>
    <cellStyle name="Percent 6 18 14" xfId="32468"/>
    <cellStyle name="Percent 6 18 15" xfId="32469"/>
    <cellStyle name="Percent 6 18 16" xfId="32470"/>
    <cellStyle name="Percent 6 18 17" xfId="32471"/>
    <cellStyle name="Percent 6 18 2" xfId="32472"/>
    <cellStyle name="Percent 6 18 3" xfId="32473"/>
    <cellStyle name="Percent 6 18 4" xfId="32474"/>
    <cellStyle name="Percent 6 18 5" xfId="32475"/>
    <cellStyle name="Percent 6 18 6" xfId="32476"/>
    <cellStyle name="Percent 6 18 7" xfId="32477"/>
    <cellStyle name="Percent 6 18 8" xfId="32478"/>
    <cellStyle name="Percent 6 18 9" xfId="32479"/>
    <cellStyle name="Percent 6 19" xfId="1480"/>
    <cellStyle name="Percent 6 19 10" xfId="32480"/>
    <cellStyle name="Percent 6 19 11" xfId="32481"/>
    <cellStyle name="Percent 6 19 12" xfId="32482"/>
    <cellStyle name="Percent 6 19 13" xfId="32483"/>
    <cellStyle name="Percent 6 19 14" xfId="32484"/>
    <cellStyle name="Percent 6 19 15" xfId="32485"/>
    <cellStyle name="Percent 6 19 16" xfId="32486"/>
    <cellStyle name="Percent 6 19 17" xfId="32487"/>
    <cellStyle name="Percent 6 19 2" xfId="32488"/>
    <cellStyle name="Percent 6 19 3" xfId="32489"/>
    <cellStyle name="Percent 6 19 4" xfId="32490"/>
    <cellStyle name="Percent 6 19 5" xfId="32491"/>
    <cellStyle name="Percent 6 19 6" xfId="32492"/>
    <cellStyle name="Percent 6 19 7" xfId="32493"/>
    <cellStyle name="Percent 6 19 8" xfId="32494"/>
    <cellStyle name="Percent 6 19 9" xfId="32495"/>
    <cellStyle name="Percent 6 2" xfId="1481"/>
    <cellStyle name="Percent 6 20" xfId="1482"/>
    <cellStyle name="Percent 6 20 10" xfId="32496"/>
    <cellStyle name="Percent 6 20 11" xfId="32497"/>
    <cellStyle name="Percent 6 20 12" xfId="32498"/>
    <cellStyle name="Percent 6 20 13" xfId="32499"/>
    <cellStyle name="Percent 6 20 14" xfId="32500"/>
    <cellStyle name="Percent 6 20 15" xfId="32501"/>
    <cellStyle name="Percent 6 20 16" xfId="32502"/>
    <cellStyle name="Percent 6 20 17" xfId="32503"/>
    <cellStyle name="Percent 6 20 2" xfId="32504"/>
    <cellStyle name="Percent 6 20 3" xfId="32505"/>
    <cellStyle name="Percent 6 20 4" xfId="32506"/>
    <cellStyle name="Percent 6 20 5" xfId="32507"/>
    <cellStyle name="Percent 6 20 6" xfId="32508"/>
    <cellStyle name="Percent 6 20 7" xfId="32509"/>
    <cellStyle name="Percent 6 20 8" xfId="32510"/>
    <cellStyle name="Percent 6 20 9" xfId="32511"/>
    <cellStyle name="Percent 6 21" xfId="1483"/>
    <cellStyle name="Percent 6 21 10" xfId="32512"/>
    <cellStyle name="Percent 6 21 11" xfId="32513"/>
    <cellStyle name="Percent 6 21 12" xfId="32514"/>
    <cellStyle name="Percent 6 21 13" xfId="32515"/>
    <cellStyle name="Percent 6 21 14" xfId="32516"/>
    <cellStyle name="Percent 6 21 15" xfId="32517"/>
    <cellStyle name="Percent 6 21 16" xfId="32518"/>
    <cellStyle name="Percent 6 21 17" xfId="32519"/>
    <cellStyle name="Percent 6 21 2" xfId="32520"/>
    <cellStyle name="Percent 6 21 3" xfId="32521"/>
    <cellStyle name="Percent 6 21 4" xfId="32522"/>
    <cellStyle name="Percent 6 21 5" xfId="32523"/>
    <cellStyle name="Percent 6 21 6" xfId="32524"/>
    <cellStyle name="Percent 6 21 7" xfId="32525"/>
    <cellStyle name="Percent 6 21 8" xfId="32526"/>
    <cellStyle name="Percent 6 21 9" xfId="32527"/>
    <cellStyle name="Percent 6 22" xfId="1484"/>
    <cellStyle name="Percent 6 22 10" xfId="32528"/>
    <cellStyle name="Percent 6 22 11" xfId="32529"/>
    <cellStyle name="Percent 6 22 12" xfId="32530"/>
    <cellStyle name="Percent 6 22 13" xfId="32531"/>
    <cellStyle name="Percent 6 22 14" xfId="32532"/>
    <cellStyle name="Percent 6 22 15" xfId="32533"/>
    <cellStyle name="Percent 6 22 16" xfId="32534"/>
    <cellStyle name="Percent 6 22 17" xfId="32535"/>
    <cellStyle name="Percent 6 22 2" xfId="32536"/>
    <cellStyle name="Percent 6 22 3" xfId="32537"/>
    <cellStyle name="Percent 6 22 4" xfId="32538"/>
    <cellStyle name="Percent 6 22 5" xfId="32539"/>
    <cellStyle name="Percent 6 22 6" xfId="32540"/>
    <cellStyle name="Percent 6 22 7" xfId="32541"/>
    <cellStyle name="Percent 6 22 8" xfId="32542"/>
    <cellStyle name="Percent 6 22 9" xfId="32543"/>
    <cellStyle name="Percent 6 23" xfId="1485"/>
    <cellStyle name="Percent 6 23 10" xfId="32544"/>
    <cellStyle name="Percent 6 23 11" xfId="32545"/>
    <cellStyle name="Percent 6 23 12" xfId="32546"/>
    <cellStyle name="Percent 6 23 13" xfId="32547"/>
    <cellStyle name="Percent 6 23 14" xfId="32548"/>
    <cellStyle name="Percent 6 23 15" xfId="32549"/>
    <cellStyle name="Percent 6 23 16" xfId="32550"/>
    <cellStyle name="Percent 6 23 17" xfId="32551"/>
    <cellStyle name="Percent 6 23 2" xfId="32552"/>
    <cellStyle name="Percent 6 23 3" xfId="32553"/>
    <cellStyle name="Percent 6 23 4" xfId="32554"/>
    <cellStyle name="Percent 6 23 5" xfId="32555"/>
    <cellStyle name="Percent 6 23 6" xfId="32556"/>
    <cellStyle name="Percent 6 23 7" xfId="32557"/>
    <cellStyle name="Percent 6 23 8" xfId="32558"/>
    <cellStyle name="Percent 6 23 9" xfId="32559"/>
    <cellStyle name="Percent 6 24" xfId="1486"/>
    <cellStyle name="Percent 6 24 10" xfId="32560"/>
    <cellStyle name="Percent 6 24 11" xfId="32561"/>
    <cellStyle name="Percent 6 24 12" xfId="32562"/>
    <cellStyle name="Percent 6 24 13" xfId="32563"/>
    <cellStyle name="Percent 6 24 14" xfId="32564"/>
    <cellStyle name="Percent 6 24 15" xfId="32565"/>
    <cellStyle name="Percent 6 24 16" xfId="32566"/>
    <cellStyle name="Percent 6 24 17" xfId="32567"/>
    <cellStyle name="Percent 6 24 2" xfId="32568"/>
    <cellStyle name="Percent 6 24 3" xfId="32569"/>
    <cellStyle name="Percent 6 24 4" xfId="32570"/>
    <cellStyle name="Percent 6 24 5" xfId="32571"/>
    <cellStyle name="Percent 6 24 6" xfId="32572"/>
    <cellStyle name="Percent 6 24 7" xfId="32573"/>
    <cellStyle name="Percent 6 24 8" xfId="32574"/>
    <cellStyle name="Percent 6 24 9" xfId="32575"/>
    <cellStyle name="Percent 6 25" xfId="1487"/>
    <cellStyle name="Percent 6 25 10" xfId="32576"/>
    <cellStyle name="Percent 6 25 11" xfId="32577"/>
    <cellStyle name="Percent 6 25 12" xfId="32578"/>
    <cellStyle name="Percent 6 25 13" xfId="32579"/>
    <cellStyle name="Percent 6 25 14" xfId="32580"/>
    <cellStyle name="Percent 6 25 15" xfId="32581"/>
    <cellStyle name="Percent 6 25 16" xfId="32582"/>
    <cellStyle name="Percent 6 25 17" xfId="32583"/>
    <cellStyle name="Percent 6 25 2" xfId="32584"/>
    <cellStyle name="Percent 6 25 3" xfId="32585"/>
    <cellStyle name="Percent 6 25 4" xfId="32586"/>
    <cellStyle name="Percent 6 25 5" xfId="32587"/>
    <cellStyle name="Percent 6 25 6" xfId="32588"/>
    <cellStyle name="Percent 6 25 7" xfId="32589"/>
    <cellStyle name="Percent 6 25 8" xfId="32590"/>
    <cellStyle name="Percent 6 25 9" xfId="32591"/>
    <cellStyle name="Percent 6 26" xfId="1488"/>
    <cellStyle name="Percent 6 26 10" xfId="32592"/>
    <cellStyle name="Percent 6 26 11" xfId="32593"/>
    <cellStyle name="Percent 6 26 12" xfId="32594"/>
    <cellStyle name="Percent 6 26 13" xfId="32595"/>
    <cellStyle name="Percent 6 26 14" xfId="32596"/>
    <cellStyle name="Percent 6 26 15" xfId="32597"/>
    <cellStyle name="Percent 6 26 16" xfId="32598"/>
    <cellStyle name="Percent 6 26 17" xfId="32599"/>
    <cellStyle name="Percent 6 26 2" xfId="32600"/>
    <cellStyle name="Percent 6 26 3" xfId="32601"/>
    <cellStyle name="Percent 6 26 4" xfId="32602"/>
    <cellStyle name="Percent 6 26 5" xfId="32603"/>
    <cellStyle name="Percent 6 26 6" xfId="32604"/>
    <cellStyle name="Percent 6 26 7" xfId="32605"/>
    <cellStyle name="Percent 6 26 8" xfId="32606"/>
    <cellStyle name="Percent 6 26 9" xfId="32607"/>
    <cellStyle name="Percent 6 27" xfId="1489"/>
    <cellStyle name="Percent 6 27 10" xfId="32608"/>
    <cellStyle name="Percent 6 27 11" xfId="32609"/>
    <cellStyle name="Percent 6 27 12" xfId="32610"/>
    <cellStyle name="Percent 6 27 13" xfId="32611"/>
    <cellStyle name="Percent 6 27 14" xfId="32612"/>
    <cellStyle name="Percent 6 27 15" xfId="32613"/>
    <cellStyle name="Percent 6 27 16" xfId="32614"/>
    <cellStyle name="Percent 6 27 17" xfId="32615"/>
    <cellStyle name="Percent 6 27 2" xfId="32616"/>
    <cellStyle name="Percent 6 27 3" xfId="32617"/>
    <cellStyle name="Percent 6 27 4" xfId="32618"/>
    <cellStyle name="Percent 6 27 5" xfId="32619"/>
    <cellStyle name="Percent 6 27 6" xfId="32620"/>
    <cellStyle name="Percent 6 27 7" xfId="32621"/>
    <cellStyle name="Percent 6 27 8" xfId="32622"/>
    <cellStyle name="Percent 6 27 9" xfId="32623"/>
    <cellStyle name="Percent 6 28" xfId="1490"/>
    <cellStyle name="Percent 6 28 10" xfId="32624"/>
    <cellStyle name="Percent 6 28 11" xfId="32625"/>
    <cellStyle name="Percent 6 28 12" xfId="32626"/>
    <cellStyle name="Percent 6 28 13" xfId="32627"/>
    <cellStyle name="Percent 6 28 14" xfId="32628"/>
    <cellStyle name="Percent 6 28 15" xfId="32629"/>
    <cellStyle name="Percent 6 28 16" xfId="32630"/>
    <cellStyle name="Percent 6 28 17" xfId="32631"/>
    <cellStyle name="Percent 6 28 2" xfId="32632"/>
    <cellStyle name="Percent 6 28 3" xfId="32633"/>
    <cellStyle name="Percent 6 28 4" xfId="32634"/>
    <cellStyle name="Percent 6 28 5" xfId="32635"/>
    <cellStyle name="Percent 6 28 6" xfId="32636"/>
    <cellStyle name="Percent 6 28 7" xfId="32637"/>
    <cellStyle name="Percent 6 28 8" xfId="32638"/>
    <cellStyle name="Percent 6 28 9" xfId="32639"/>
    <cellStyle name="Percent 6 29" xfId="1491"/>
    <cellStyle name="Percent 6 29 10" xfId="32640"/>
    <cellStyle name="Percent 6 29 11" xfId="32641"/>
    <cellStyle name="Percent 6 29 12" xfId="32642"/>
    <cellStyle name="Percent 6 29 13" xfId="32643"/>
    <cellStyle name="Percent 6 29 14" xfId="32644"/>
    <cellStyle name="Percent 6 29 15" xfId="32645"/>
    <cellStyle name="Percent 6 29 16" xfId="32646"/>
    <cellStyle name="Percent 6 29 17" xfId="32647"/>
    <cellStyle name="Percent 6 29 2" xfId="32648"/>
    <cellStyle name="Percent 6 29 3" xfId="32649"/>
    <cellStyle name="Percent 6 29 4" xfId="32650"/>
    <cellStyle name="Percent 6 29 5" xfId="32651"/>
    <cellStyle name="Percent 6 29 6" xfId="32652"/>
    <cellStyle name="Percent 6 29 7" xfId="32653"/>
    <cellStyle name="Percent 6 29 8" xfId="32654"/>
    <cellStyle name="Percent 6 29 9" xfId="32655"/>
    <cellStyle name="Percent 6 3" xfId="1492"/>
    <cellStyle name="Percent 6 3 10" xfId="32656"/>
    <cellStyle name="Percent 6 3 11" xfId="32657"/>
    <cellStyle name="Percent 6 3 12" xfId="32658"/>
    <cellStyle name="Percent 6 3 13" xfId="32659"/>
    <cellStyle name="Percent 6 3 14" xfId="32660"/>
    <cellStyle name="Percent 6 3 15" xfId="32661"/>
    <cellStyle name="Percent 6 3 16" xfId="32662"/>
    <cellStyle name="Percent 6 3 17" xfId="32663"/>
    <cellStyle name="Percent 6 3 2" xfId="32664"/>
    <cellStyle name="Percent 6 3 3" xfId="32665"/>
    <cellStyle name="Percent 6 3 4" xfId="32666"/>
    <cellStyle name="Percent 6 3 5" xfId="32667"/>
    <cellStyle name="Percent 6 3 6" xfId="32668"/>
    <cellStyle name="Percent 6 3 7" xfId="32669"/>
    <cellStyle name="Percent 6 3 8" xfId="32670"/>
    <cellStyle name="Percent 6 3 9" xfId="32671"/>
    <cellStyle name="Percent 6 30" xfId="1493"/>
    <cellStyle name="Percent 6 30 10" xfId="32672"/>
    <cellStyle name="Percent 6 30 11" xfId="32673"/>
    <cellStyle name="Percent 6 30 12" xfId="32674"/>
    <cellStyle name="Percent 6 30 13" xfId="32675"/>
    <cellStyle name="Percent 6 30 14" xfId="32676"/>
    <cellStyle name="Percent 6 30 15" xfId="32677"/>
    <cellStyle name="Percent 6 30 16" xfId="32678"/>
    <cellStyle name="Percent 6 30 17" xfId="32679"/>
    <cellStyle name="Percent 6 30 2" xfId="32680"/>
    <cellStyle name="Percent 6 30 3" xfId="32681"/>
    <cellStyle name="Percent 6 30 4" xfId="32682"/>
    <cellStyle name="Percent 6 30 5" xfId="32683"/>
    <cellStyle name="Percent 6 30 6" xfId="32684"/>
    <cellStyle name="Percent 6 30 7" xfId="32685"/>
    <cellStyle name="Percent 6 30 8" xfId="32686"/>
    <cellStyle name="Percent 6 30 9" xfId="32687"/>
    <cellStyle name="Percent 6 31" xfId="1494"/>
    <cellStyle name="Percent 6 31 10" xfId="32688"/>
    <cellStyle name="Percent 6 31 11" xfId="32689"/>
    <cellStyle name="Percent 6 31 12" xfId="32690"/>
    <cellStyle name="Percent 6 31 13" xfId="32691"/>
    <cellStyle name="Percent 6 31 14" xfId="32692"/>
    <cellStyle name="Percent 6 31 15" xfId="32693"/>
    <cellStyle name="Percent 6 31 16" xfId="32694"/>
    <cellStyle name="Percent 6 31 17" xfId="32695"/>
    <cellStyle name="Percent 6 31 2" xfId="32696"/>
    <cellStyle name="Percent 6 31 3" xfId="32697"/>
    <cellStyle name="Percent 6 31 4" xfId="32698"/>
    <cellStyle name="Percent 6 31 5" xfId="32699"/>
    <cellStyle name="Percent 6 31 6" xfId="32700"/>
    <cellStyle name="Percent 6 31 7" xfId="32701"/>
    <cellStyle name="Percent 6 31 8" xfId="32702"/>
    <cellStyle name="Percent 6 31 9" xfId="32703"/>
    <cellStyle name="Percent 6 32" xfId="1495"/>
    <cellStyle name="Percent 6 32 10" xfId="32704"/>
    <cellStyle name="Percent 6 32 11" xfId="32705"/>
    <cellStyle name="Percent 6 32 12" xfId="32706"/>
    <cellStyle name="Percent 6 32 13" xfId="32707"/>
    <cellStyle name="Percent 6 32 14" xfId="32708"/>
    <cellStyle name="Percent 6 32 15" xfId="32709"/>
    <cellStyle name="Percent 6 32 16" xfId="32710"/>
    <cellStyle name="Percent 6 32 17" xfId="32711"/>
    <cellStyle name="Percent 6 32 2" xfId="32712"/>
    <cellStyle name="Percent 6 32 3" xfId="32713"/>
    <cellStyle name="Percent 6 32 4" xfId="32714"/>
    <cellStyle name="Percent 6 32 5" xfId="32715"/>
    <cellStyle name="Percent 6 32 6" xfId="32716"/>
    <cellStyle name="Percent 6 32 7" xfId="32717"/>
    <cellStyle name="Percent 6 32 8" xfId="32718"/>
    <cellStyle name="Percent 6 32 9" xfId="32719"/>
    <cellStyle name="Percent 6 33" xfId="1496"/>
    <cellStyle name="Percent 6 33 10" xfId="32720"/>
    <cellStyle name="Percent 6 33 11" xfId="32721"/>
    <cellStyle name="Percent 6 33 12" xfId="32722"/>
    <cellStyle name="Percent 6 33 13" xfId="32723"/>
    <cellStyle name="Percent 6 33 14" xfId="32724"/>
    <cellStyle name="Percent 6 33 15" xfId="32725"/>
    <cellStyle name="Percent 6 33 16" xfId="32726"/>
    <cellStyle name="Percent 6 33 17" xfId="32727"/>
    <cellStyle name="Percent 6 33 2" xfId="32728"/>
    <cellStyle name="Percent 6 33 3" xfId="32729"/>
    <cellStyle name="Percent 6 33 4" xfId="32730"/>
    <cellStyle name="Percent 6 33 5" xfId="32731"/>
    <cellStyle name="Percent 6 33 6" xfId="32732"/>
    <cellStyle name="Percent 6 33 7" xfId="32733"/>
    <cellStyle name="Percent 6 33 8" xfId="32734"/>
    <cellStyle name="Percent 6 33 9" xfId="32735"/>
    <cellStyle name="Percent 6 34" xfId="1497"/>
    <cellStyle name="Percent 6 34 10" xfId="32736"/>
    <cellStyle name="Percent 6 34 11" xfId="32737"/>
    <cellStyle name="Percent 6 34 12" xfId="32738"/>
    <cellStyle name="Percent 6 34 13" xfId="32739"/>
    <cellStyle name="Percent 6 34 14" xfId="32740"/>
    <cellStyle name="Percent 6 34 15" xfId="32741"/>
    <cellStyle name="Percent 6 34 16" xfId="32742"/>
    <cellStyle name="Percent 6 34 17" xfId="32743"/>
    <cellStyle name="Percent 6 34 2" xfId="32744"/>
    <cellStyle name="Percent 6 34 3" xfId="32745"/>
    <cellStyle name="Percent 6 34 4" xfId="32746"/>
    <cellStyle name="Percent 6 34 5" xfId="32747"/>
    <cellStyle name="Percent 6 34 6" xfId="32748"/>
    <cellStyle name="Percent 6 34 7" xfId="32749"/>
    <cellStyle name="Percent 6 34 8" xfId="32750"/>
    <cellStyle name="Percent 6 34 9" xfId="32751"/>
    <cellStyle name="Percent 6 35" xfId="1498"/>
    <cellStyle name="Percent 6 35 10" xfId="32752"/>
    <cellStyle name="Percent 6 35 11" xfId="32753"/>
    <cellStyle name="Percent 6 35 12" xfId="32754"/>
    <cellStyle name="Percent 6 35 13" xfId="32755"/>
    <cellStyle name="Percent 6 35 14" xfId="32756"/>
    <cellStyle name="Percent 6 35 15" xfId="32757"/>
    <cellStyle name="Percent 6 35 16" xfId="32758"/>
    <cellStyle name="Percent 6 35 17" xfId="32759"/>
    <cellStyle name="Percent 6 35 2" xfId="32760"/>
    <cellStyle name="Percent 6 35 3" xfId="32761"/>
    <cellStyle name="Percent 6 35 4" xfId="32762"/>
    <cellStyle name="Percent 6 35 5" xfId="32763"/>
    <cellStyle name="Percent 6 35 6" xfId="32764"/>
    <cellStyle name="Percent 6 35 7" xfId="32765"/>
    <cellStyle name="Percent 6 35 8" xfId="32766"/>
    <cellStyle name="Percent 6 35 9" xfId="32767"/>
    <cellStyle name="Percent 6 36" xfId="1499"/>
    <cellStyle name="Percent 6 36 10" xfId="32768"/>
    <cellStyle name="Percent 6 36 11" xfId="32769"/>
    <cellStyle name="Percent 6 36 12" xfId="32770"/>
    <cellStyle name="Percent 6 36 13" xfId="32771"/>
    <cellStyle name="Percent 6 36 14" xfId="32772"/>
    <cellStyle name="Percent 6 36 15" xfId="32773"/>
    <cellStyle name="Percent 6 36 16" xfId="32774"/>
    <cellStyle name="Percent 6 36 17" xfId="32775"/>
    <cellStyle name="Percent 6 36 2" xfId="32776"/>
    <cellStyle name="Percent 6 36 3" xfId="32777"/>
    <cellStyle name="Percent 6 36 4" xfId="32778"/>
    <cellStyle name="Percent 6 36 5" xfId="32779"/>
    <cellStyle name="Percent 6 36 6" xfId="32780"/>
    <cellStyle name="Percent 6 36 7" xfId="32781"/>
    <cellStyle name="Percent 6 36 8" xfId="32782"/>
    <cellStyle name="Percent 6 36 9" xfId="32783"/>
    <cellStyle name="Percent 6 37" xfId="1500"/>
    <cellStyle name="Percent 6 37 10" xfId="32784"/>
    <cellStyle name="Percent 6 37 11" xfId="32785"/>
    <cellStyle name="Percent 6 37 12" xfId="32786"/>
    <cellStyle name="Percent 6 37 13" xfId="32787"/>
    <cellStyle name="Percent 6 37 14" xfId="32788"/>
    <cellStyle name="Percent 6 37 15" xfId="32789"/>
    <cellStyle name="Percent 6 37 16" xfId="32790"/>
    <cellStyle name="Percent 6 37 17" xfId="32791"/>
    <cellStyle name="Percent 6 37 2" xfId="32792"/>
    <cellStyle name="Percent 6 37 3" xfId="32793"/>
    <cellStyle name="Percent 6 37 4" xfId="32794"/>
    <cellStyle name="Percent 6 37 5" xfId="32795"/>
    <cellStyle name="Percent 6 37 6" xfId="32796"/>
    <cellStyle name="Percent 6 37 7" xfId="32797"/>
    <cellStyle name="Percent 6 37 8" xfId="32798"/>
    <cellStyle name="Percent 6 37 9" xfId="32799"/>
    <cellStyle name="Percent 6 38" xfId="1501"/>
    <cellStyle name="Percent 6 38 10" xfId="32800"/>
    <cellStyle name="Percent 6 38 11" xfId="32801"/>
    <cellStyle name="Percent 6 38 12" xfId="32802"/>
    <cellStyle name="Percent 6 38 13" xfId="32803"/>
    <cellStyle name="Percent 6 38 14" xfId="32804"/>
    <cellStyle name="Percent 6 38 15" xfId="32805"/>
    <cellStyle name="Percent 6 38 16" xfId="32806"/>
    <cellStyle name="Percent 6 38 17" xfId="32807"/>
    <cellStyle name="Percent 6 38 2" xfId="32808"/>
    <cellStyle name="Percent 6 38 3" xfId="32809"/>
    <cellStyle name="Percent 6 38 4" xfId="32810"/>
    <cellStyle name="Percent 6 38 5" xfId="32811"/>
    <cellStyle name="Percent 6 38 6" xfId="32812"/>
    <cellStyle name="Percent 6 38 7" xfId="32813"/>
    <cellStyle name="Percent 6 38 8" xfId="32814"/>
    <cellStyle name="Percent 6 38 9" xfId="32815"/>
    <cellStyle name="Percent 6 39" xfId="1502"/>
    <cellStyle name="Percent 6 39 10" xfId="32816"/>
    <cellStyle name="Percent 6 39 11" xfId="32817"/>
    <cellStyle name="Percent 6 39 12" xfId="32818"/>
    <cellStyle name="Percent 6 39 13" xfId="32819"/>
    <cellStyle name="Percent 6 39 14" xfId="32820"/>
    <cellStyle name="Percent 6 39 15" xfId="32821"/>
    <cellStyle name="Percent 6 39 16" xfId="32822"/>
    <cellStyle name="Percent 6 39 17" xfId="32823"/>
    <cellStyle name="Percent 6 39 2" xfId="32824"/>
    <cellStyle name="Percent 6 39 3" xfId="32825"/>
    <cellStyle name="Percent 6 39 4" xfId="32826"/>
    <cellStyle name="Percent 6 39 5" xfId="32827"/>
    <cellStyle name="Percent 6 39 6" xfId="32828"/>
    <cellStyle name="Percent 6 39 7" xfId="32829"/>
    <cellStyle name="Percent 6 39 8" xfId="32830"/>
    <cellStyle name="Percent 6 39 9" xfId="32831"/>
    <cellStyle name="Percent 6 4" xfId="1503"/>
    <cellStyle name="Percent 6 4 10" xfId="32832"/>
    <cellStyle name="Percent 6 4 11" xfId="32833"/>
    <cellStyle name="Percent 6 4 12" xfId="32834"/>
    <cellStyle name="Percent 6 4 13" xfId="32835"/>
    <cellStyle name="Percent 6 4 14" xfId="32836"/>
    <cellStyle name="Percent 6 4 15" xfId="32837"/>
    <cellStyle name="Percent 6 4 16" xfId="32838"/>
    <cellStyle name="Percent 6 4 17" xfId="32839"/>
    <cellStyle name="Percent 6 4 2" xfId="32840"/>
    <cellStyle name="Percent 6 4 3" xfId="32841"/>
    <cellStyle name="Percent 6 4 4" xfId="32842"/>
    <cellStyle name="Percent 6 4 5" xfId="32843"/>
    <cellStyle name="Percent 6 4 6" xfId="32844"/>
    <cellStyle name="Percent 6 4 7" xfId="32845"/>
    <cellStyle name="Percent 6 4 8" xfId="32846"/>
    <cellStyle name="Percent 6 4 9" xfId="32847"/>
    <cellStyle name="Percent 6 40" xfId="1504"/>
    <cellStyle name="Percent 6 40 10" xfId="32848"/>
    <cellStyle name="Percent 6 40 11" xfId="32849"/>
    <cellStyle name="Percent 6 40 12" xfId="32850"/>
    <cellStyle name="Percent 6 40 13" xfId="32851"/>
    <cellStyle name="Percent 6 40 14" xfId="32852"/>
    <cellStyle name="Percent 6 40 15" xfId="32853"/>
    <cellStyle name="Percent 6 40 16" xfId="32854"/>
    <cellStyle name="Percent 6 40 17" xfId="32855"/>
    <cellStyle name="Percent 6 40 2" xfId="32856"/>
    <cellStyle name="Percent 6 40 3" xfId="32857"/>
    <cellStyle name="Percent 6 40 4" xfId="32858"/>
    <cellStyle name="Percent 6 40 5" xfId="32859"/>
    <cellStyle name="Percent 6 40 6" xfId="32860"/>
    <cellStyle name="Percent 6 40 7" xfId="32861"/>
    <cellStyle name="Percent 6 40 8" xfId="32862"/>
    <cellStyle name="Percent 6 40 9" xfId="32863"/>
    <cellStyle name="Percent 6 41" xfId="1505"/>
    <cellStyle name="Percent 6 41 10" xfId="32864"/>
    <cellStyle name="Percent 6 41 11" xfId="32865"/>
    <cellStyle name="Percent 6 41 12" xfId="32866"/>
    <cellStyle name="Percent 6 41 13" xfId="32867"/>
    <cellStyle name="Percent 6 41 14" xfId="32868"/>
    <cellStyle name="Percent 6 41 15" xfId="32869"/>
    <cellStyle name="Percent 6 41 16" xfId="32870"/>
    <cellStyle name="Percent 6 41 17" xfId="32871"/>
    <cellStyle name="Percent 6 41 2" xfId="32872"/>
    <cellStyle name="Percent 6 41 3" xfId="32873"/>
    <cellStyle name="Percent 6 41 4" xfId="32874"/>
    <cellStyle name="Percent 6 41 5" xfId="32875"/>
    <cellStyle name="Percent 6 41 6" xfId="32876"/>
    <cellStyle name="Percent 6 41 7" xfId="32877"/>
    <cellStyle name="Percent 6 41 8" xfId="32878"/>
    <cellStyle name="Percent 6 41 9" xfId="32879"/>
    <cellStyle name="Percent 6 42" xfId="1506"/>
    <cellStyle name="Percent 6 42 10" xfId="32880"/>
    <cellStyle name="Percent 6 42 11" xfId="32881"/>
    <cellStyle name="Percent 6 42 12" xfId="32882"/>
    <cellStyle name="Percent 6 42 13" xfId="32883"/>
    <cellStyle name="Percent 6 42 14" xfId="32884"/>
    <cellStyle name="Percent 6 42 15" xfId="32885"/>
    <cellStyle name="Percent 6 42 16" xfId="32886"/>
    <cellStyle name="Percent 6 42 17" xfId="32887"/>
    <cellStyle name="Percent 6 42 2" xfId="32888"/>
    <cellStyle name="Percent 6 42 3" xfId="32889"/>
    <cellStyle name="Percent 6 42 4" xfId="32890"/>
    <cellStyle name="Percent 6 42 5" xfId="32891"/>
    <cellStyle name="Percent 6 42 6" xfId="32892"/>
    <cellStyle name="Percent 6 42 7" xfId="32893"/>
    <cellStyle name="Percent 6 42 8" xfId="32894"/>
    <cellStyle name="Percent 6 42 9" xfId="32895"/>
    <cellStyle name="Percent 6 43" xfId="1507"/>
    <cellStyle name="Percent 6 43 10" xfId="32896"/>
    <cellStyle name="Percent 6 43 11" xfId="32897"/>
    <cellStyle name="Percent 6 43 12" xfId="32898"/>
    <cellStyle name="Percent 6 43 13" xfId="32899"/>
    <cellStyle name="Percent 6 43 14" xfId="32900"/>
    <cellStyle name="Percent 6 43 15" xfId="32901"/>
    <cellStyle name="Percent 6 43 16" xfId="32902"/>
    <cellStyle name="Percent 6 43 17" xfId="32903"/>
    <cellStyle name="Percent 6 43 2" xfId="32904"/>
    <cellStyle name="Percent 6 43 3" xfId="32905"/>
    <cellStyle name="Percent 6 43 4" xfId="32906"/>
    <cellStyle name="Percent 6 43 5" xfId="32907"/>
    <cellStyle name="Percent 6 43 6" xfId="32908"/>
    <cellStyle name="Percent 6 43 7" xfId="32909"/>
    <cellStyle name="Percent 6 43 8" xfId="32910"/>
    <cellStyle name="Percent 6 43 9" xfId="32911"/>
    <cellStyle name="Percent 6 44" xfId="1508"/>
    <cellStyle name="Percent 6 44 10" xfId="32912"/>
    <cellStyle name="Percent 6 44 11" xfId="32913"/>
    <cellStyle name="Percent 6 44 12" xfId="32914"/>
    <cellStyle name="Percent 6 44 13" xfId="32915"/>
    <cellStyle name="Percent 6 44 14" xfId="32916"/>
    <cellStyle name="Percent 6 44 15" xfId="32917"/>
    <cellStyle name="Percent 6 44 16" xfId="32918"/>
    <cellStyle name="Percent 6 44 17" xfId="32919"/>
    <cellStyle name="Percent 6 44 2" xfId="32920"/>
    <cellStyle name="Percent 6 44 3" xfId="32921"/>
    <cellStyle name="Percent 6 44 4" xfId="32922"/>
    <cellStyle name="Percent 6 44 5" xfId="32923"/>
    <cellStyle name="Percent 6 44 6" xfId="32924"/>
    <cellStyle name="Percent 6 44 7" xfId="32925"/>
    <cellStyle name="Percent 6 44 8" xfId="32926"/>
    <cellStyle name="Percent 6 44 9" xfId="32927"/>
    <cellStyle name="Percent 6 45" xfId="1509"/>
    <cellStyle name="Percent 6 45 10" xfId="32928"/>
    <cellStyle name="Percent 6 45 11" xfId="32929"/>
    <cellStyle name="Percent 6 45 12" xfId="32930"/>
    <cellStyle name="Percent 6 45 13" xfId="32931"/>
    <cellStyle name="Percent 6 45 14" xfId="32932"/>
    <cellStyle name="Percent 6 45 15" xfId="32933"/>
    <cellStyle name="Percent 6 45 16" xfId="32934"/>
    <cellStyle name="Percent 6 45 17" xfId="32935"/>
    <cellStyle name="Percent 6 45 2" xfId="32936"/>
    <cellStyle name="Percent 6 45 3" xfId="32937"/>
    <cellStyle name="Percent 6 45 4" xfId="32938"/>
    <cellStyle name="Percent 6 45 5" xfId="32939"/>
    <cellStyle name="Percent 6 45 6" xfId="32940"/>
    <cellStyle name="Percent 6 45 7" xfId="32941"/>
    <cellStyle name="Percent 6 45 8" xfId="32942"/>
    <cellStyle name="Percent 6 45 9" xfId="32943"/>
    <cellStyle name="Percent 6 46" xfId="1510"/>
    <cellStyle name="Percent 6 46 10" xfId="32944"/>
    <cellStyle name="Percent 6 46 11" xfId="32945"/>
    <cellStyle name="Percent 6 46 12" xfId="32946"/>
    <cellStyle name="Percent 6 46 13" xfId="32947"/>
    <cellStyle name="Percent 6 46 14" xfId="32948"/>
    <cellStyle name="Percent 6 46 15" xfId="32949"/>
    <cellStyle name="Percent 6 46 16" xfId="32950"/>
    <cellStyle name="Percent 6 46 17" xfId="32951"/>
    <cellStyle name="Percent 6 46 2" xfId="32952"/>
    <cellStyle name="Percent 6 46 3" xfId="32953"/>
    <cellStyle name="Percent 6 46 4" xfId="32954"/>
    <cellStyle name="Percent 6 46 5" xfId="32955"/>
    <cellStyle name="Percent 6 46 6" xfId="32956"/>
    <cellStyle name="Percent 6 46 7" xfId="32957"/>
    <cellStyle name="Percent 6 46 8" xfId="32958"/>
    <cellStyle name="Percent 6 46 9" xfId="32959"/>
    <cellStyle name="Percent 6 47" xfId="1511"/>
    <cellStyle name="Percent 6 47 10" xfId="32960"/>
    <cellStyle name="Percent 6 47 11" xfId="32961"/>
    <cellStyle name="Percent 6 47 12" xfId="32962"/>
    <cellStyle name="Percent 6 47 13" xfId="32963"/>
    <cellStyle name="Percent 6 47 14" xfId="32964"/>
    <cellStyle name="Percent 6 47 15" xfId="32965"/>
    <cellStyle name="Percent 6 47 16" xfId="32966"/>
    <cellStyle name="Percent 6 47 17" xfId="32967"/>
    <cellStyle name="Percent 6 47 2" xfId="32968"/>
    <cellStyle name="Percent 6 47 3" xfId="32969"/>
    <cellStyle name="Percent 6 47 4" xfId="32970"/>
    <cellStyle name="Percent 6 47 5" xfId="32971"/>
    <cellStyle name="Percent 6 47 6" xfId="32972"/>
    <cellStyle name="Percent 6 47 7" xfId="32973"/>
    <cellStyle name="Percent 6 47 8" xfId="32974"/>
    <cellStyle name="Percent 6 47 9" xfId="32975"/>
    <cellStyle name="Percent 6 48" xfId="5482"/>
    <cellStyle name="Percent 6 49" xfId="5483"/>
    <cellStyle name="Percent 6 5" xfId="1512"/>
    <cellStyle name="Percent 6 5 10" xfId="32976"/>
    <cellStyle name="Percent 6 5 11" xfId="32977"/>
    <cellStyle name="Percent 6 5 12" xfId="32978"/>
    <cellStyle name="Percent 6 5 13" xfId="32979"/>
    <cellStyle name="Percent 6 5 14" xfId="32980"/>
    <cellStyle name="Percent 6 5 15" xfId="32981"/>
    <cellStyle name="Percent 6 5 16" xfId="32982"/>
    <cellStyle name="Percent 6 5 17" xfId="32983"/>
    <cellStyle name="Percent 6 5 2" xfId="32984"/>
    <cellStyle name="Percent 6 5 3" xfId="32985"/>
    <cellStyle name="Percent 6 5 4" xfId="32986"/>
    <cellStyle name="Percent 6 5 5" xfId="32987"/>
    <cellStyle name="Percent 6 5 6" xfId="32988"/>
    <cellStyle name="Percent 6 5 7" xfId="32989"/>
    <cellStyle name="Percent 6 5 8" xfId="32990"/>
    <cellStyle name="Percent 6 5 9" xfId="32991"/>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2"/>
    <cellStyle name="Percent 6 6 11" xfId="32993"/>
    <cellStyle name="Percent 6 6 12" xfId="32994"/>
    <cellStyle name="Percent 6 6 13" xfId="32995"/>
    <cellStyle name="Percent 6 6 14" xfId="32996"/>
    <cellStyle name="Percent 6 6 15" xfId="32997"/>
    <cellStyle name="Percent 6 6 16" xfId="32998"/>
    <cellStyle name="Percent 6 6 17" xfId="32999"/>
    <cellStyle name="Percent 6 6 2" xfId="33000"/>
    <cellStyle name="Percent 6 6 3" xfId="33001"/>
    <cellStyle name="Percent 6 6 4" xfId="33002"/>
    <cellStyle name="Percent 6 6 5" xfId="33003"/>
    <cellStyle name="Percent 6 6 6" xfId="33004"/>
    <cellStyle name="Percent 6 6 7" xfId="33005"/>
    <cellStyle name="Percent 6 6 8" xfId="33006"/>
    <cellStyle name="Percent 6 6 9" xfId="33007"/>
    <cellStyle name="Percent 6 60" xfId="5494"/>
    <cellStyle name="Percent 6 7" xfId="1514"/>
    <cellStyle name="Percent 6 7 10" xfId="33008"/>
    <cellStyle name="Percent 6 7 11" xfId="33009"/>
    <cellStyle name="Percent 6 7 12" xfId="33010"/>
    <cellStyle name="Percent 6 7 13" xfId="33011"/>
    <cellStyle name="Percent 6 7 14" xfId="33012"/>
    <cellStyle name="Percent 6 7 15" xfId="33013"/>
    <cellStyle name="Percent 6 7 16" xfId="33014"/>
    <cellStyle name="Percent 6 7 17" xfId="33015"/>
    <cellStyle name="Percent 6 7 2" xfId="33016"/>
    <cellStyle name="Percent 6 7 3" xfId="33017"/>
    <cellStyle name="Percent 6 7 4" xfId="33018"/>
    <cellStyle name="Percent 6 7 5" xfId="33019"/>
    <cellStyle name="Percent 6 7 6" xfId="33020"/>
    <cellStyle name="Percent 6 7 7" xfId="33021"/>
    <cellStyle name="Percent 6 7 8" xfId="33022"/>
    <cellStyle name="Percent 6 7 9" xfId="33023"/>
    <cellStyle name="Percent 6 8" xfId="1515"/>
    <cellStyle name="Percent 6 8 10" xfId="33024"/>
    <cellStyle name="Percent 6 8 11" xfId="33025"/>
    <cellStyle name="Percent 6 8 12" xfId="33026"/>
    <cellStyle name="Percent 6 8 13" xfId="33027"/>
    <cellStyle name="Percent 6 8 14" xfId="33028"/>
    <cellStyle name="Percent 6 8 15" xfId="33029"/>
    <cellStyle name="Percent 6 8 16" xfId="33030"/>
    <cellStyle name="Percent 6 8 17" xfId="33031"/>
    <cellStyle name="Percent 6 8 2" xfId="33032"/>
    <cellStyle name="Percent 6 8 3" xfId="33033"/>
    <cellStyle name="Percent 6 8 4" xfId="33034"/>
    <cellStyle name="Percent 6 8 5" xfId="33035"/>
    <cellStyle name="Percent 6 8 6" xfId="33036"/>
    <cellStyle name="Percent 6 8 7" xfId="33037"/>
    <cellStyle name="Percent 6 8 8" xfId="33038"/>
    <cellStyle name="Percent 6 8 9" xfId="33039"/>
    <cellStyle name="Percent 6 9" xfId="1516"/>
    <cellStyle name="Percent 6 9 10" xfId="33040"/>
    <cellStyle name="Percent 6 9 11" xfId="33041"/>
    <cellStyle name="Percent 6 9 12" xfId="33042"/>
    <cellStyle name="Percent 6 9 13" xfId="33043"/>
    <cellStyle name="Percent 6 9 14" xfId="33044"/>
    <cellStyle name="Percent 6 9 15" xfId="33045"/>
    <cellStyle name="Percent 6 9 16" xfId="33046"/>
    <cellStyle name="Percent 6 9 17" xfId="33047"/>
    <cellStyle name="Percent 6 9 2" xfId="33048"/>
    <cellStyle name="Percent 6 9 3" xfId="33049"/>
    <cellStyle name="Percent 6 9 4" xfId="33050"/>
    <cellStyle name="Percent 6 9 5" xfId="33051"/>
    <cellStyle name="Percent 6 9 6" xfId="33052"/>
    <cellStyle name="Percent 6 9 7" xfId="33053"/>
    <cellStyle name="Percent 6 9 8" xfId="33054"/>
    <cellStyle name="Percent 6 9 9" xfId="33055"/>
    <cellStyle name="Percent 7" xfId="252"/>
    <cellStyle name="Percent 7 2" xfId="1517"/>
    <cellStyle name="Percent 7 2 10" xfId="33056"/>
    <cellStyle name="Percent 7 2 11" xfId="33057"/>
    <cellStyle name="Percent 7 2 12" xfId="33058"/>
    <cellStyle name="Percent 7 2 13" xfId="33059"/>
    <cellStyle name="Percent 7 2 14" xfId="33060"/>
    <cellStyle name="Percent 7 2 15" xfId="33061"/>
    <cellStyle name="Percent 7 2 16" xfId="33062"/>
    <cellStyle name="Percent 7 2 17" xfId="33063"/>
    <cellStyle name="Percent 7 2 2" xfId="33064"/>
    <cellStyle name="Percent 7 2 3" xfId="33065"/>
    <cellStyle name="Percent 7 2 4" xfId="33066"/>
    <cellStyle name="Percent 7 2 5" xfId="33067"/>
    <cellStyle name="Percent 7 2 6" xfId="33068"/>
    <cellStyle name="Percent 7 2 7" xfId="33069"/>
    <cellStyle name="Percent 7 2 8" xfId="33070"/>
    <cellStyle name="Percent 7 2 9" xfId="33071"/>
    <cellStyle name="Percent 8" xfId="253"/>
    <cellStyle name="Percent 8 10" xfId="326"/>
    <cellStyle name="Percent 8 10 10" xfId="33072"/>
    <cellStyle name="Percent 8 10 11" xfId="33073"/>
    <cellStyle name="Percent 8 10 12" xfId="33074"/>
    <cellStyle name="Percent 8 10 13" xfId="33075"/>
    <cellStyle name="Percent 8 10 14" xfId="33076"/>
    <cellStyle name="Percent 8 10 15" xfId="33077"/>
    <cellStyle name="Percent 8 10 16" xfId="33078"/>
    <cellStyle name="Percent 8 10 17" xfId="33079"/>
    <cellStyle name="Percent 8 10 2" xfId="33080"/>
    <cellStyle name="Percent 8 10 3" xfId="33081"/>
    <cellStyle name="Percent 8 10 4" xfId="33082"/>
    <cellStyle name="Percent 8 10 5" xfId="33083"/>
    <cellStyle name="Percent 8 10 6" xfId="33084"/>
    <cellStyle name="Percent 8 10 7" xfId="33085"/>
    <cellStyle name="Percent 8 10 8" xfId="33086"/>
    <cellStyle name="Percent 8 10 9" xfId="33087"/>
    <cellStyle name="Percent 8 11" xfId="1518"/>
    <cellStyle name="Percent 8 11 10" xfId="33088"/>
    <cellStyle name="Percent 8 11 11" xfId="33089"/>
    <cellStyle name="Percent 8 11 12" xfId="33090"/>
    <cellStyle name="Percent 8 11 13" xfId="33091"/>
    <cellStyle name="Percent 8 11 14" xfId="33092"/>
    <cellStyle name="Percent 8 11 15" xfId="33093"/>
    <cellStyle name="Percent 8 11 16" xfId="33094"/>
    <cellStyle name="Percent 8 11 17" xfId="33095"/>
    <cellStyle name="Percent 8 11 2" xfId="33096"/>
    <cellStyle name="Percent 8 11 3" xfId="33097"/>
    <cellStyle name="Percent 8 11 4" xfId="33098"/>
    <cellStyle name="Percent 8 11 5" xfId="33099"/>
    <cellStyle name="Percent 8 11 6" xfId="33100"/>
    <cellStyle name="Percent 8 11 7" xfId="33101"/>
    <cellStyle name="Percent 8 11 8" xfId="33102"/>
    <cellStyle name="Percent 8 11 9" xfId="33103"/>
    <cellStyle name="Percent 8 12" xfId="1519"/>
    <cellStyle name="Percent 8 12 10" xfId="33104"/>
    <cellStyle name="Percent 8 12 11" xfId="33105"/>
    <cellStyle name="Percent 8 12 12" xfId="33106"/>
    <cellStyle name="Percent 8 12 13" xfId="33107"/>
    <cellStyle name="Percent 8 12 14" xfId="33108"/>
    <cellStyle name="Percent 8 12 15" xfId="33109"/>
    <cellStyle name="Percent 8 12 16" xfId="33110"/>
    <cellStyle name="Percent 8 12 17" xfId="33111"/>
    <cellStyle name="Percent 8 12 2" xfId="33112"/>
    <cellStyle name="Percent 8 12 3" xfId="33113"/>
    <cellStyle name="Percent 8 12 4" xfId="33114"/>
    <cellStyle name="Percent 8 12 5" xfId="33115"/>
    <cellStyle name="Percent 8 12 6" xfId="33116"/>
    <cellStyle name="Percent 8 12 7" xfId="33117"/>
    <cellStyle name="Percent 8 12 8" xfId="33118"/>
    <cellStyle name="Percent 8 12 9" xfId="33119"/>
    <cellStyle name="Percent 8 13" xfId="1520"/>
    <cellStyle name="Percent 8 13 10" xfId="33120"/>
    <cellStyle name="Percent 8 13 11" xfId="33121"/>
    <cellStyle name="Percent 8 13 12" xfId="33122"/>
    <cellStyle name="Percent 8 13 13" xfId="33123"/>
    <cellStyle name="Percent 8 13 14" xfId="33124"/>
    <cellStyle name="Percent 8 13 15" xfId="33125"/>
    <cellStyle name="Percent 8 13 16" xfId="33126"/>
    <cellStyle name="Percent 8 13 17" xfId="33127"/>
    <cellStyle name="Percent 8 13 2" xfId="33128"/>
    <cellStyle name="Percent 8 13 3" xfId="33129"/>
    <cellStyle name="Percent 8 13 4" xfId="33130"/>
    <cellStyle name="Percent 8 13 5" xfId="33131"/>
    <cellStyle name="Percent 8 13 6" xfId="33132"/>
    <cellStyle name="Percent 8 13 7" xfId="33133"/>
    <cellStyle name="Percent 8 13 8" xfId="33134"/>
    <cellStyle name="Percent 8 13 9" xfId="33135"/>
    <cellStyle name="Percent 8 14" xfId="1521"/>
    <cellStyle name="Percent 8 14 10" xfId="33136"/>
    <cellStyle name="Percent 8 14 11" xfId="33137"/>
    <cellStyle name="Percent 8 14 12" xfId="33138"/>
    <cellStyle name="Percent 8 14 13" xfId="33139"/>
    <cellStyle name="Percent 8 14 14" xfId="33140"/>
    <cellStyle name="Percent 8 14 15" xfId="33141"/>
    <cellStyle name="Percent 8 14 16" xfId="33142"/>
    <cellStyle name="Percent 8 14 17" xfId="33143"/>
    <cellStyle name="Percent 8 14 2" xfId="33144"/>
    <cellStyle name="Percent 8 14 3" xfId="33145"/>
    <cellStyle name="Percent 8 14 4" xfId="33146"/>
    <cellStyle name="Percent 8 14 5" xfId="33147"/>
    <cellStyle name="Percent 8 14 6" xfId="33148"/>
    <cellStyle name="Percent 8 14 7" xfId="33149"/>
    <cellStyle name="Percent 8 14 8" xfId="33150"/>
    <cellStyle name="Percent 8 14 9" xfId="33151"/>
    <cellStyle name="Percent 8 15" xfId="1522"/>
    <cellStyle name="Percent 8 15 10" xfId="33152"/>
    <cellStyle name="Percent 8 15 11" xfId="33153"/>
    <cellStyle name="Percent 8 15 12" xfId="33154"/>
    <cellStyle name="Percent 8 15 13" xfId="33155"/>
    <cellStyle name="Percent 8 15 14" xfId="33156"/>
    <cellStyle name="Percent 8 15 15" xfId="33157"/>
    <cellStyle name="Percent 8 15 16" xfId="33158"/>
    <cellStyle name="Percent 8 15 17" xfId="33159"/>
    <cellStyle name="Percent 8 15 2" xfId="33160"/>
    <cellStyle name="Percent 8 15 3" xfId="33161"/>
    <cellStyle name="Percent 8 15 4" xfId="33162"/>
    <cellStyle name="Percent 8 15 5" xfId="33163"/>
    <cellStyle name="Percent 8 15 6" xfId="33164"/>
    <cellStyle name="Percent 8 15 7" xfId="33165"/>
    <cellStyle name="Percent 8 15 8" xfId="33166"/>
    <cellStyle name="Percent 8 15 9" xfId="33167"/>
    <cellStyle name="Percent 8 16" xfId="1523"/>
    <cellStyle name="Percent 8 16 10" xfId="33168"/>
    <cellStyle name="Percent 8 16 11" xfId="33169"/>
    <cellStyle name="Percent 8 16 12" xfId="33170"/>
    <cellStyle name="Percent 8 16 13" xfId="33171"/>
    <cellStyle name="Percent 8 16 14" xfId="33172"/>
    <cellStyle name="Percent 8 16 15" xfId="33173"/>
    <cellStyle name="Percent 8 16 16" xfId="33174"/>
    <cellStyle name="Percent 8 16 17" xfId="33175"/>
    <cellStyle name="Percent 8 16 2" xfId="33176"/>
    <cellStyle name="Percent 8 16 3" xfId="33177"/>
    <cellStyle name="Percent 8 16 4" xfId="33178"/>
    <cellStyle name="Percent 8 16 5" xfId="33179"/>
    <cellStyle name="Percent 8 16 6" xfId="33180"/>
    <cellStyle name="Percent 8 16 7" xfId="33181"/>
    <cellStyle name="Percent 8 16 8" xfId="33182"/>
    <cellStyle name="Percent 8 16 9" xfId="33183"/>
    <cellStyle name="Percent 8 17" xfId="1524"/>
    <cellStyle name="Percent 8 17 10" xfId="33184"/>
    <cellStyle name="Percent 8 17 11" xfId="33185"/>
    <cellStyle name="Percent 8 17 12" xfId="33186"/>
    <cellStyle name="Percent 8 17 13" xfId="33187"/>
    <cellStyle name="Percent 8 17 14" xfId="33188"/>
    <cellStyle name="Percent 8 17 15" xfId="33189"/>
    <cellStyle name="Percent 8 17 16" xfId="33190"/>
    <cellStyle name="Percent 8 17 17" xfId="33191"/>
    <cellStyle name="Percent 8 17 2" xfId="33192"/>
    <cellStyle name="Percent 8 17 3" xfId="33193"/>
    <cellStyle name="Percent 8 17 4" xfId="33194"/>
    <cellStyle name="Percent 8 17 5" xfId="33195"/>
    <cellStyle name="Percent 8 17 6" xfId="33196"/>
    <cellStyle name="Percent 8 17 7" xfId="33197"/>
    <cellStyle name="Percent 8 17 8" xfId="33198"/>
    <cellStyle name="Percent 8 17 9" xfId="33199"/>
    <cellStyle name="Percent 8 18" xfId="1525"/>
    <cellStyle name="Percent 8 18 10" xfId="33200"/>
    <cellStyle name="Percent 8 18 11" xfId="33201"/>
    <cellStyle name="Percent 8 18 12" xfId="33202"/>
    <cellStyle name="Percent 8 18 13" xfId="33203"/>
    <cellStyle name="Percent 8 18 14" xfId="33204"/>
    <cellStyle name="Percent 8 18 15" xfId="33205"/>
    <cellStyle name="Percent 8 18 16" xfId="33206"/>
    <cellStyle name="Percent 8 18 17" xfId="33207"/>
    <cellStyle name="Percent 8 18 2" xfId="33208"/>
    <cellStyle name="Percent 8 18 3" xfId="33209"/>
    <cellStyle name="Percent 8 18 4" xfId="33210"/>
    <cellStyle name="Percent 8 18 5" xfId="33211"/>
    <cellStyle name="Percent 8 18 6" xfId="33212"/>
    <cellStyle name="Percent 8 18 7" xfId="33213"/>
    <cellStyle name="Percent 8 18 8" xfId="33214"/>
    <cellStyle name="Percent 8 18 9" xfId="33215"/>
    <cellStyle name="Percent 8 19" xfId="1526"/>
    <cellStyle name="Percent 8 19 10" xfId="33216"/>
    <cellStyle name="Percent 8 19 11" xfId="33217"/>
    <cellStyle name="Percent 8 19 12" xfId="33218"/>
    <cellStyle name="Percent 8 19 13" xfId="33219"/>
    <cellStyle name="Percent 8 19 14" xfId="33220"/>
    <cellStyle name="Percent 8 19 15" xfId="33221"/>
    <cellStyle name="Percent 8 19 16" xfId="33222"/>
    <cellStyle name="Percent 8 19 17" xfId="33223"/>
    <cellStyle name="Percent 8 19 2" xfId="33224"/>
    <cellStyle name="Percent 8 19 3" xfId="33225"/>
    <cellStyle name="Percent 8 19 4" xfId="33226"/>
    <cellStyle name="Percent 8 19 5" xfId="33227"/>
    <cellStyle name="Percent 8 19 6" xfId="33228"/>
    <cellStyle name="Percent 8 19 7" xfId="33229"/>
    <cellStyle name="Percent 8 19 8" xfId="33230"/>
    <cellStyle name="Percent 8 19 9" xfId="33231"/>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2"/>
    <cellStyle name="Percent 8 2 2 17" xfId="33233"/>
    <cellStyle name="Percent 8 2 2 18" xfId="33234"/>
    <cellStyle name="Percent 8 2 2 19" xfId="33235"/>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36"/>
    <cellStyle name="Percent 8 2 2 2 16" xfId="33237"/>
    <cellStyle name="Percent 8 2 2 2 17" xfId="33238"/>
    <cellStyle name="Percent 8 2 2 2 18" xfId="33239"/>
    <cellStyle name="Percent 8 2 2 2 19" xfId="33240"/>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1"/>
    <cellStyle name="Percent 8 2 2 2 21" xfId="33242"/>
    <cellStyle name="Percent 8 2 2 2 22" xfId="33243"/>
    <cellStyle name="Percent 8 2 2 2 23" xfId="33244"/>
    <cellStyle name="Percent 8 2 2 2 24" xfId="33245"/>
    <cellStyle name="Percent 8 2 2 2 25" xfId="33246"/>
    <cellStyle name="Percent 8 2 2 2 26" xfId="33247"/>
    <cellStyle name="Percent 8 2 2 2 27" xfId="33248"/>
    <cellStyle name="Percent 8 2 2 2 28" xfId="33249"/>
    <cellStyle name="Percent 8 2 2 2 29" xfId="33250"/>
    <cellStyle name="Percent 8 2 2 2 3" xfId="5518"/>
    <cellStyle name="Percent 8 2 2 2 30" xfId="33251"/>
    <cellStyle name="Percent 8 2 2 2 31" xfId="33252"/>
    <cellStyle name="Percent 8 2 2 2 32" xfId="33253"/>
    <cellStyle name="Percent 8 2 2 2 33" xfId="33254"/>
    <cellStyle name="Percent 8 2 2 2 34" xfId="33255"/>
    <cellStyle name="Percent 8 2 2 2 35" xfId="33256"/>
    <cellStyle name="Percent 8 2 2 2 36" xfId="33257"/>
    <cellStyle name="Percent 8 2 2 2 37" xfId="33258"/>
    <cellStyle name="Percent 8 2 2 2 38" xfId="33259"/>
    <cellStyle name="Percent 8 2 2 2 39" xfId="33260"/>
    <cellStyle name="Percent 8 2 2 2 4" xfId="5519"/>
    <cellStyle name="Percent 8 2 2 2 40" xfId="33261"/>
    <cellStyle name="Percent 8 2 2 2 41" xfId="33262"/>
    <cellStyle name="Percent 8 2 2 2 42" xfId="33263"/>
    <cellStyle name="Percent 8 2 2 2 43" xfId="33264"/>
    <cellStyle name="Percent 8 2 2 2 44" xfId="33265"/>
    <cellStyle name="Percent 8 2 2 2 45" xfId="33266"/>
    <cellStyle name="Percent 8 2 2 2 46" xfId="33267"/>
    <cellStyle name="Percent 8 2 2 2 47" xfId="33268"/>
    <cellStyle name="Percent 8 2 2 2 48" xfId="33269"/>
    <cellStyle name="Percent 8 2 2 2 49" xfId="33270"/>
    <cellStyle name="Percent 8 2 2 2 5" xfId="5520"/>
    <cellStyle name="Percent 8 2 2 2 50" xfId="33271"/>
    <cellStyle name="Percent 8 2 2 2 51" xfId="33272"/>
    <cellStyle name="Percent 8 2 2 2 52" xfId="33273"/>
    <cellStyle name="Percent 8 2 2 2 53" xfId="33274"/>
    <cellStyle name="Percent 8 2 2 2 54" xfId="33275"/>
    <cellStyle name="Percent 8 2 2 2 55" xfId="33276"/>
    <cellStyle name="Percent 8 2 2 2 56" xfId="33277"/>
    <cellStyle name="Percent 8 2 2 2 57" xfId="33278"/>
    <cellStyle name="Percent 8 2 2 2 58" xfId="33279"/>
    <cellStyle name="Percent 8 2 2 2 59" xfId="33280"/>
    <cellStyle name="Percent 8 2 2 2 6" xfId="5521"/>
    <cellStyle name="Percent 8 2 2 2 60" xfId="33281"/>
    <cellStyle name="Percent 8 2 2 2 61" xfId="33282"/>
    <cellStyle name="Percent 8 2 2 2 62" xfId="33283"/>
    <cellStyle name="Percent 8 2 2 2 63" xfId="33284"/>
    <cellStyle name="Percent 8 2 2 2 64" xfId="33285"/>
    <cellStyle name="Percent 8 2 2 2 65" xfId="33286"/>
    <cellStyle name="Percent 8 2 2 2 66" xfId="33287"/>
    <cellStyle name="Percent 8 2 2 2 67" xfId="33288"/>
    <cellStyle name="Percent 8 2 2 2 68" xfId="33289"/>
    <cellStyle name="Percent 8 2 2 2 69" xfId="33290"/>
    <cellStyle name="Percent 8 2 2 2 7" xfId="5522"/>
    <cellStyle name="Percent 8 2 2 2 8" xfId="5523"/>
    <cellStyle name="Percent 8 2 2 2 9" xfId="5524"/>
    <cellStyle name="Percent 8 2 2 20" xfId="33291"/>
    <cellStyle name="Percent 8 2 2 21" xfId="33292"/>
    <cellStyle name="Percent 8 2 2 22" xfId="33293"/>
    <cellStyle name="Percent 8 2 2 23" xfId="33294"/>
    <cellStyle name="Percent 8 2 2 24" xfId="33295"/>
    <cellStyle name="Percent 8 2 2 25" xfId="33296"/>
    <cellStyle name="Percent 8 2 2 26" xfId="33297"/>
    <cellStyle name="Percent 8 2 2 27" xfId="33298"/>
    <cellStyle name="Percent 8 2 2 28" xfId="33299"/>
    <cellStyle name="Percent 8 2 2 29" xfId="33300"/>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1"/>
    <cellStyle name="Percent 8 2 2 31" xfId="33302"/>
    <cellStyle name="Percent 8 2 2 32" xfId="33303"/>
    <cellStyle name="Percent 8 2 2 33" xfId="33304"/>
    <cellStyle name="Percent 8 2 2 34" xfId="33305"/>
    <cellStyle name="Percent 8 2 2 35" xfId="33306"/>
    <cellStyle name="Percent 8 2 2 36" xfId="33307"/>
    <cellStyle name="Percent 8 2 2 37" xfId="33308"/>
    <cellStyle name="Percent 8 2 2 38" xfId="33309"/>
    <cellStyle name="Percent 8 2 2 39" xfId="33310"/>
    <cellStyle name="Percent 8 2 2 4" xfId="5537"/>
    <cellStyle name="Percent 8 2 2 40" xfId="33311"/>
    <cellStyle name="Percent 8 2 2 41" xfId="33312"/>
    <cellStyle name="Percent 8 2 2 42" xfId="33313"/>
    <cellStyle name="Percent 8 2 2 43" xfId="33314"/>
    <cellStyle name="Percent 8 2 2 44" xfId="33315"/>
    <cellStyle name="Percent 8 2 2 45" xfId="33316"/>
    <cellStyle name="Percent 8 2 2 46" xfId="33317"/>
    <cellStyle name="Percent 8 2 2 47" xfId="33318"/>
    <cellStyle name="Percent 8 2 2 48" xfId="33319"/>
    <cellStyle name="Percent 8 2 2 49" xfId="33320"/>
    <cellStyle name="Percent 8 2 2 5" xfId="5538"/>
    <cellStyle name="Percent 8 2 2 50" xfId="33321"/>
    <cellStyle name="Percent 8 2 2 51" xfId="33322"/>
    <cellStyle name="Percent 8 2 2 52" xfId="33323"/>
    <cellStyle name="Percent 8 2 2 53" xfId="33324"/>
    <cellStyle name="Percent 8 2 2 54" xfId="33325"/>
    <cellStyle name="Percent 8 2 2 55" xfId="33326"/>
    <cellStyle name="Percent 8 2 2 56" xfId="33327"/>
    <cellStyle name="Percent 8 2 2 57" xfId="33328"/>
    <cellStyle name="Percent 8 2 2 58" xfId="33329"/>
    <cellStyle name="Percent 8 2 2 59" xfId="33330"/>
    <cellStyle name="Percent 8 2 2 6" xfId="5539"/>
    <cellStyle name="Percent 8 2 2 60" xfId="33331"/>
    <cellStyle name="Percent 8 2 2 61" xfId="33332"/>
    <cellStyle name="Percent 8 2 2 62" xfId="33333"/>
    <cellStyle name="Percent 8 2 2 63" xfId="33334"/>
    <cellStyle name="Percent 8 2 2 64" xfId="33335"/>
    <cellStyle name="Percent 8 2 2 65" xfId="33336"/>
    <cellStyle name="Percent 8 2 2 66" xfId="33337"/>
    <cellStyle name="Percent 8 2 2 67" xfId="33338"/>
    <cellStyle name="Percent 8 2 2 68" xfId="33339"/>
    <cellStyle name="Percent 8 2 2 69" xfId="33340"/>
    <cellStyle name="Percent 8 2 2 7" xfId="5540"/>
    <cellStyle name="Percent 8 2 2 70" xfId="33341"/>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2"/>
    <cellStyle name="Percent 8 2 3 16" xfId="33343"/>
    <cellStyle name="Percent 8 2 3 17" xfId="33344"/>
    <cellStyle name="Percent 8 2 3 18" xfId="33345"/>
    <cellStyle name="Percent 8 2 3 19" xfId="33346"/>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47"/>
    <cellStyle name="Percent 8 2 3 21" xfId="33348"/>
    <cellStyle name="Percent 8 2 3 22" xfId="33349"/>
    <cellStyle name="Percent 8 2 3 23" xfId="33350"/>
    <cellStyle name="Percent 8 2 3 24" xfId="33351"/>
    <cellStyle name="Percent 8 2 3 25" xfId="33352"/>
    <cellStyle name="Percent 8 2 3 26" xfId="33353"/>
    <cellStyle name="Percent 8 2 3 27" xfId="33354"/>
    <cellStyle name="Percent 8 2 3 28" xfId="33355"/>
    <cellStyle name="Percent 8 2 3 29" xfId="33356"/>
    <cellStyle name="Percent 8 2 3 3" xfId="5560"/>
    <cellStyle name="Percent 8 2 3 30" xfId="33357"/>
    <cellStyle name="Percent 8 2 3 31" xfId="33358"/>
    <cellStyle name="Percent 8 2 3 32" xfId="33359"/>
    <cellStyle name="Percent 8 2 3 33" xfId="33360"/>
    <cellStyle name="Percent 8 2 3 34" xfId="33361"/>
    <cellStyle name="Percent 8 2 3 35" xfId="33362"/>
    <cellStyle name="Percent 8 2 3 36" xfId="33363"/>
    <cellStyle name="Percent 8 2 3 37" xfId="33364"/>
    <cellStyle name="Percent 8 2 3 38" xfId="33365"/>
    <cellStyle name="Percent 8 2 3 39" xfId="33366"/>
    <cellStyle name="Percent 8 2 3 4" xfId="5561"/>
    <cellStyle name="Percent 8 2 3 40" xfId="33367"/>
    <cellStyle name="Percent 8 2 3 41" xfId="33368"/>
    <cellStyle name="Percent 8 2 3 42" xfId="33369"/>
    <cellStyle name="Percent 8 2 3 43" xfId="33370"/>
    <cellStyle name="Percent 8 2 3 44" xfId="33371"/>
    <cellStyle name="Percent 8 2 3 45" xfId="33372"/>
    <cellStyle name="Percent 8 2 3 46" xfId="33373"/>
    <cellStyle name="Percent 8 2 3 47" xfId="33374"/>
    <cellStyle name="Percent 8 2 3 48" xfId="33375"/>
    <cellStyle name="Percent 8 2 3 49" xfId="33376"/>
    <cellStyle name="Percent 8 2 3 5" xfId="5562"/>
    <cellStyle name="Percent 8 2 3 50" xfId="33377"/>
    <cellStyle name="Percent 8 2 3 51" xfId="33378"/>
    <cellStyle name="Percent 8 2 3 52" xfId="33379"/>
    <cellStyle name="Percent 8 2 3 53" xfId="33380"/>
    <cellStyle name="Percent 8 2 3 54" xfId="33381"/>
    <cellStyle name="Percent 8 2 3 55" xfId="33382"/>
    <cellStyle name="Percent 8 2 3 56" xfId="33383"/>
    <cellStyle name="Percent 8 2 3 57" xfId="33384"/>
    <cellStyle name="Percent 8 2 3 58" xfId="33385"/>
    <cellStyle name="Percent 8 2 3 59" xfId="33386"/>
    <cellStyle name="Percent 8 2 3 6" xfId="5563"/>
    <cellStyle name="Percent 8 2 3 60" xfId="33387"/>
    <cellStyle name="Percent 8 2 3 61" xfId="33388"/>
    <cellStyle name="Percent 8 2 3 62" xfId="33389"/>
    <cellStyle name="Percent 8 2 3 63" xfId="33390"/>
    <cellStyle name="Percent 8 2 3 64" xfId="33391"/>
    <cellStyle name="Percent 8 2 3 65" xfId="33392"/>
    <cellStyle name="Percent 8 2 3 66" xfId="33393"/>
    <cellStyle name="Percent 8 2 3 67" xfId="33394"/>
    <cellStyle name="Percent 8 2 3 68" xfId="33395"/>
    <cellStyle name="Percent 8 2 3 69" xfId="33396"/>
    <cellStyle name="Percent 8 2 3 7" xfId="5564"/>
    <cellStyle name="Percent 8 2 3 8" xfId="5565"/>
    <cellStyle name="Percent 8 2 3 9" xfId="5566"/>
    <cellStyle name="Percent 8 20" xfId="1533"/>
    <cellStyle name="Percent 8 20 10" xfId="33397"/>
    <cellStyle name="Percent 8 20 11" xfId="33398"/>
    <cellStyle name="Percent 8 20 12" xfId="33399"/>
    <cellStyle name="Percent 8 20 13" xfId="33400"/>
    <cellStyle name="Percent 8 20 14" xfId="33401"/>
    <cellStyle name="Percent 8 20 15" xfId="33402"/>
    <cellStyle name="Percent 8 20 16" xfId="33403"/>
    <cellStyle name="Percent 8 20 17" xfId="33404"/>
    <cellStyle name="Percent 8 20 2" xfId="33405"/>
    <cellStyle name="Percent 8 20 3" xfId="33406"/>
    <cellStyle name="Percent 8 20 4" xfId="33407"/>
    <cellStyle name="Percent 8 20 5" xfId="33408"/>
    <cellStyle name="Percent 8 20 6" xfId="33409"/>
    <cellStyle name="Percent 8 20 7" xfId="33410"/>
    <cellStyle name="Percent 8 20 8" xfId="33411"/>
    <cellStyle name="Percent 8 20 9" xfId="33412"/>
    <cellStyle name="Percent 8 21" xfId="1534"/>
    <cellStyle name="Percent 8 21 10" xfId="33413"/>
    <cellStyle name="Percent 8 21 11" xfId="33414"/>
    <cellStyle name="Percent 8 21 12" xfId="33415"/>
    <cellStyle name="Percent 8 21 13" xfId="33416"/>
    <cellStyle name="Percent 8 21 14" xfId="33417"/>
    <cellStyle name="Percent 8 21 15" xfId="33418"/>
    <cellStyle name="Percent 8 21 16" xfId="33419"/>
    <cellStyle name="Percent 8 21 17" xfId="33420"/>
    <cellStyle name="Percent 8 21 2" xfId="33421"/>
    <cellStyle name="Percent 8 21 3" xfId="33422"/>
    <cellStyle name="Percent 8 21 4" xfId="33423"/>
    <cellStyle name="Percent 8 21 5" xfId="33424"/>
    <cellStyle name="Percent 8 21 6" xfId="33425"/>
    <cellStyle name="Percent 8 21 7" xfId="33426"/>
    <cellStyle name="Percent 8 21 8" xfId="33427"/>
    <cellStyle name="Percent 8 21 9" xfId="33428"/>
    <cellStyle name="Percent 8 22" xfId="1535"/>
    <cellStyle name="Percent 8 22 10" xfId="33429"/>
    <cellStyle name="Percent 8 22 11" xfId="33430"/>
    <cellStyle name="Percent 8 22 12" xfId="33431"/>
    <cellStyle name="Percent 8 22 13" xfId="33432"/>
    <cellStyle name="Percent 8 22 14" xfId="33433"/>
    <cellStyle name="Percent 8 22 15" xfId="33434"/>
    <cellStyle name="Percent 8 22 16" xfId="33435"/>
    <cellStyle name="Percent 8 22 17" xfId="33436"/>
    <cellStyle name="Percent 8 22 2" xfId="33437"/>
    <cellStyle name="Percent 8 22 3" xfId="33438"/>
    <cellStyle name="Percent 8 22 4" xfId="33439"/>
    <cellStyle name="Percent 8 22 5" xfId="33440"/>
    <cellStyle name="Percent 8 22 6" xfId="33441"/>
    <cellStyle name="Percent 8 22 7" xfId="33442"/>
    <cellStyle name="Percent 8 22 8" xfId="33443"/>
    <cellStyle name="Percent 8 22 9" xfId="33444"/>
    <cellStyle name="Percent 8 23" xfId="1536"/>
    <cellStyle name="Percent 8 23 10" xfId="33445"/>
    <cellStyle name="Percent 8 23 11" xfId="33446"/>
    <cellStyle name="Percent 8 23 12" xfId="33447"/>
    <cellStyle name="Percent 8 23 13" xfId="33448"/>
    <cellStyle name="Percent 8 23 14" xfId="33449"/>
    <cellStyle name="Percent 8 23 15" xfId="33450"/>
    <cellStyle name="Percent 8 23 16" xfId="33451"/>
    <cellStyle name="Percent 8 23 17" xfId="33452"/>
    <cellStyle name="Percent 8 23 2" xfId="33453"/>
    <cellStyle name="Percent 8 23 3" xfId="33454"/>
    <cellStyle name="Percent 8 23 4" xfId="33455"/>
    <cellStyle name="Percent 8 23 5" xfId="33456"/>
    <cellStyle name="Percent 8 23 6" xfId="33457"/>
    <cellStyle name="Percent 8 23 7" xfId="33458"/>
    <cellStyle name="Percent 8 23 8" xfId="33459"/>
    <cellStyle name="Percent 8 23 9" xfId="33460"/>
    <cellStyle name="Percent 8 24" xfId="1537"/>
    <cellStyle name="Percent 8 24 10" xfId="33461"/>
    <cellStyle name="Percent 8 24 11" xfId="33462"/>
    <cellStyle name="Percent 8 24 12" xfId="33463"/>
    <cellStyle name="Percent 8 24 13" xfId="33464"/>
    <cellStyle name="Percent 8 24 14" xfId="33465"/>
    <cellStyle name="Percent 8 24 15" xfId="33466"/>
    <cellStyle name="Percent 8 24 16" xfId="33467"/>
    <cellStyle name="Percent 8 24 17" xfId="33468"/>
    <cellStyle name="Percent 8 24 2" xfId="33469"/>
    <cellStyle name="Percent 8 24 3" xfId="33470"/>
    <cellStyle name="Percent 8 24 4" xfId="33471"/>
    <cellStyle name="Percent 8 24 5" xfId="33472"/>
    <cellStyle name="Percent 8 24 6" xfId="33473"/>
    <cellStyle name="Percent 8 24 7" xfId="33474"/>
    <cellStyle name="Percent 8 24 8" xfId="33475"/>
    <cellStyle name="Percent 8 24 9" xfId="33476"/>
    <cellStyle name="Percent 8 25" xfId="1538"/>
    <cellStyle name="Percent 8 25 10" xfId="33477"/>
    <cellStyle name="Percent 8 25 11" xfId="33478"/>
    <cellStyle name="Percent 8 25 12" xfId="33479"/>
    <cellStyle name="Percent 8 25 13" xfId="33480"/>
    <cellStyle name="Percent 8 25 14" xfId="33481"/>
    <cellStyle name="Percent 8 25 15" xfId="33482"/>
    <cellStyle name="Percent 8 25 16" xfId="33483"/>
    <cellStyle name="Percent 8 25 17" xfId="33484"/>
    <cellStyle name="Percent 8 25 2" xfId="33485"/>
    <cellStyle name="Percent 8 25 3" xfId="33486"/>
    <cellStyle name="Percent 8 25 4" xfId="33487"/>
    <cellStyle name="Percent 8 25 5" xfId="33488"/>
    <cellStyle name="Percent 8 25 6" xfId="33489"/>
    <cellStyle name="Percent 8 25 7" xfId="33490"/>
    <cellStyle name="Percent 8 25 8" xfId="33491"/>
    <cellStyle name="Percent 8 25 9" xfId="33492"/>
    <cellStyle name="Percent 8 26" xfId="1539"/>
    <cellStyle name="Percent 8 26 10" xfId="33493"/>
    <cellStyle name="Percent 8 26 11" xfId="33494"/>
    <cellStyle name="Percent 8 26 12" xfId="33495"/>
    <cellStyle name="Percent 8 26 13" xfId="33496"/>
    <cellStyle name="Percent 8 26 14" xfId="33497"/>
    <cellStyle name="Percent 8 26 15" xfId="33498"/>
    <cellStyle name="Percent 8 26 16" xfId="33499"/>
    <cellStyle name="Percent 8 26 17" xfId="33500"/>
    <cellStyle name="Percent 8 26 2" xfId="33501"/>
    <cellStyle name="Percent 8 26 3" xfId="33502"/>
    <cellStyle name="Percent 8 26 4" xfId="33503"/>
    <cellStyle name="Percent 8 26 5" xfId="33504"/>
    <cellStyle name="Percent 8 26 6" xfId="33505"/>
    <cellStyle name="Percent 8 26 7" xfId="33506"/>
    <cellStyle name="Percent 8 26 8" xfId="33507"/>
    <cellStyle name="Percent 8 26 9" xfId="33508"/>
    <cellStyle name="Percent 8 27" xfId="1540"/>
    <cellStyle name="Percent 8 27 10" xfId="33509"/>
    <cellStyle name="Percent 8 27 11" xfId="33510"/>
    <cellStyle name="Percent 8 27 12" xfId="33511"/>
    <cellStyle name="Percent 8 27 13" xfId="33512"/>
    <cellStyle name="Percent 8 27 14" xfId="33513"/>
    <cellStyle name="Percent 8 27 15" xfId="33514"/>
    <cellStyle name="Percent 8 27 16" xfId="33515"/>
    <cellStyle name="Percent 8 27 17" xfId="33516"/>
    <cellStyle name="Percent 8 27 2" xfId="33517"/>
    <cellStyle name="Percent 8 27 3" xfId="33518"/>
    <cellStyle name="Percent 8 27 4" xfId="33519"/>
    <cellStyle name="Percent 8 27 5" xfId="33520"/>
    <cellStyle name="Percent 8 27 6" xfId="33521"/>
    <cellStyle name="Percent 8 27 7" xfId="33522"/>
    <cellStyle name="Percent 8 27 8" xfId="33523"/>
    <cellStyle name="Percent 8 27 9" xfId="33524"/>
    <cellStyle name="Percent 8 28" xfId="1541"/>
    <cellStyle name="Percent 8 28 10" xfId="33525"/>
    <cellStyle name="Percent 8 28 11" xfId="33526"/>
    <cellStyle name="Percent 8 28 12" xfId="33527"/>
    <cellStyle name="Percent 8 28 13" xfId="33528"/>
    <cellStyle name="Percent 8 28 14" xfId="33529"/>
    <cellStyle name="Percent 8 28 15" xfId="33530"/>
    <cellStyle name="Percent 8 28 16" xfId="33531"/>
    <cellStyle name="Percent 8 28 17" xfId="33532"/>
    <cellStyle name="Percent 8 28 2" xfId="33533"/>
    <cellStyle name="Percent 8 28 3" xfId="33534"/>
    <cellStyle name="Percent 8 28 4" xfId="33535"/>
    <cellStyle name="Percent 8 28 5" xfId="33536"/>
    <cellStyle name="Percent 8 28 6" xfId="33537"/>
    <cellStyle name="Percent 8 28 7" xfId="33538"/>
    <cellStyle name="Percent 8 28 8" xfId="33539"/>
    <cellStyle name="Percent 8 28 9" xfId="33540"/>
    <cellStyle name="Percent 8 29" xfId="1542"/>
    <cellStyle name="Percent 8 29 10" xfId="33541"/>
    <cellStyle name="Percent 8 29 11" xfId="33542"/>
    <cellStyle name="Percent 8 29 12" xfId="33543"/>
    <cellStyle name="Percent 8 29 13" xfId="33544"/>
    <cellStyle name="Percent 8 29 14" xfId="33545"/>
    <cellStyle name="Percent 8 29 15" xfId="33546"/>
    <cellStyle name="Percent 8 29 16" xfId="33547"/>
    <cellStyle name="Percent 8 29 17" xfId="33548"/>
    <cellStyle name="Percent 8 29 2" xfId="33549"/>
    <cellStyle name="Percent 8 29 3" xfId="33550"/>
    <cellStyle name="Percent 8 29 4" xfId="33551"/>
    <cellStyle name="Percent 8 29 5" xfId="33552"/>
    <cellStyle name="Percent 8 29 6" xfId="33553"/>
    <cellStyle name="Percent 8 29 7" xfId="33554"/>
    <cellStyle name="Percent 8 29 8" xfId="33555"/>
    <cellStyle name="Percent 8 29 9" xfId="33556"/>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57"/>
    <cellStyle name="Percent 8 3 17" xfId="33558"/>
    <cellStyle name="Percent 8 3 18" xfId="33559"/>
    <cellStyle name="Percent 8 3 2" xfId="1544"/>
    <cellStyle name="Percent 8 3 2 10" xfId="5573"/>
    <cellStyle name="Percent 8 3 2 11" xfId="5574"/>
    <cellStyle name="Percent 8 3 2 12" xfId="5575"/>
    <cellStyle name="Percent 8 3 2 13" xfId="5576"/>
    <cellStyle name="Percent 8 3 2 14" xfId="5577"/>
    <cellStyle name="Percent 8 3 2 15" xfId="33560"/>
    <cellStyle name="Percent 8 3 2 16" xfId="33561"/>
    <cellStyle name="Percent 8 3 2 17" xfId="33562"/>
    <cellStyle name="Percent 8 3 2 18" xfId="33563"/>
    <cellStyle name="Percent 8 3 2 19" xfId="33564"/>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5"/>
    <cellStyle name="Percent 8 3 2 21" xfId="33566"/>
    <cellStyle name="Percent 8 3 2 22" xfId="33567"/>
    <cellStyle name="Percent 8 3 2 23" xfId="33568"/>
    <cellStyle name="Percent 8 3 2 24" xfId="33569"/>
    <cellStyle name="Percent 8 3 2 25" xfId="33570"/>
    <cellStyle name="Percent 8 3 2 26" xfId="33571"/>
    <cellStyle name="Percent 8 3 2 27" xfId="33572"/>
    <cellStyle name="Percent 8 3 2 28" xfId="33573"/>
    <cellStyle name="Percent 8 3 2 29" xfId="33574"/>
    <cellStyle name="Percent 8 3 2 3" xfId="5590"/>
    <cellStyle name="Percent 8 3 2 30" xfId="33575"/>
    <cellStyle name="Percent 8 3 2 31" xfId="33576"/>
    <cellStyle name="Percent 8 3 2 32" xfId="33577"/>
    <cellStyle name="Percent 8 3 2 33" xfId="33578"/>
    <cellStyle name="Percent 8 3 2 34" xfId="33579"/>
    <cellStyle name="Percent 8 3 2 35" xfId="33580"/>
    <cellStyle name="Percent 8 3 2 36" xfId="33581"/>
    <cellStyle name="Percent 8 3 2 37" xfId="33582"/>
    <cellStyle name="Percent 8 3 2 38" xfId="33583"/>
    <cellStyle name="Percent 8 3 2 39" xfId="33584"/>
    <cellStyle name="Percent 8 3 2 4" xfId="5591"/>
    <cellStyle name="Percent 8 3 2 40" xfId="33585"/>
    <cellStyle name="Percent 8 3 2 41" xfId="33586"/>
    <cellStyle name="Percent 8 3 2 42" xfId="33587"/>
    <cellStyle name="Percent 8 3 2 43" xfId="33588"/>
    <cellStyle name="Percent 8 3 2 44" xfId="33589"/>
    <cellStyle name="Percent 8 3 2 45" xfId="33590"/>
    <cellStyle name="Percent 8 3 2 46" xfId="33591"/>
    <cellStyle name="Percent 8 3 2 47" xfId="33592"/>
    <cellStyle name="Percent 8 3 2 48" xfId="33593"/>
    <cellStyle name="Percent 8 3 2 49" xfId="33594"/>
    <cellStyle name="Percent 8 3 2 5" xfId="5592"/>
    <cellStyle name="Percent 8 3 2 50" xfId="33595"/>
    <cellStyle name="Percent 8 3 2 51" xfId="33596"/>
    <cellStyle name="Percent 8 3 2 52" xfId="33597"/>
    <cellStyle name="Percent 8 3 2 53" xfId="33598"/>
    <cellStyle name="Percent 8 3 2 54" xfId="33599"/>
    <cellStyle name="Percent 8 3 2 55" xfId="33600"/>
    <cellStyle name="Percent 8 3 2 56" xfId="33601"/>
    <cellStyle name="Percent 8 3 2 57" xfId="33602"/>
    <cellStyle name="Percent 8 3 2 58" xfId="33603"/>
    <cellStyle name="Percent 8 3 2 59" xfId="33604"/>
    <cellStyle name="Percent 8 3 2 6" xfId="5593"/>
    <cellStyle name="Percent 8 3 2 60" xfId="33605"/>
    <cellStyle name="Percent 8 3 2 61" xfId="33606"/>
    <cellStyle name="Percent 8 3 2 62" xfId="33607"/>
    <cellStyle name="Percent 8 3 2 63" xfId="33608"/>
    <cellStyle name="Percent 8 3 2 64" xfId="33609"/>
    <cellStyle name="Percent 8 3 2 65" xfId="33610"/>
    <cellStyle name="Percent 8 3 2 66" xfId="33611"/>
    <cellStyle name="Percent 8 3 2 67" xfId="33612"/>
    <cellStyle name="Percent 8 3 2 68" xfId="33613"/>
    <cellStyle name="Percent 8 3 2 69" xfId="33614"/>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5"/>
    <cellStyle name="Percent 8 30 11" xfId="33616"/>
    <cellStyle name="Percent 8 30 12" xfId="33617"/>
    <cellStyle name="Percent 8 30 13" xfId="33618"/>
    <cellStyle name="Percent 8 30 14" xfId="33619"/>
    <cellStyle name="Percent 8 30 15" xfId="33620"/>
    <cellStyle name="Percent 8 30 16" xfId="33621"/>
    <cellStyle name="Percent 8 30 17" xfId="33622"/>
    <cellStyle name="Percent 8 30 2" xfId="33623"/>
    <cellStyle name="Percent 8 30 3" xfId="33624"/>
    <cellStyle name="Percent 8 30 4" xfId="33625"/>
    <cellStyle name="Percent 8 30 5" xfId="33626"/>
    <cellStyle name="Percent 8 30 6" xfId="33627"/>
    <cellStyle name="Percent 8 30 7" xfId="33628"/>
    <cellStyle name="Percent 8 30 8" xfId="33629"/>
    <cellStyle name="Percent 8 30 9" xfId="33630"/>
    <cellStyle name="Percent 8 31" xfId="1548"/>
    <cellStyle name="Percent 8 31 10" xfId="33631"/>
    <cellStyle name="Percent 8 31 11" xfId="33632"/>
    <cellStyle name="Percent 8 31 12" xfId="33633"/>
    <cellStyle name="Percent 8 31 13" xfId="33634"/>
    <cellStyle name="Percent 8 31 14" xfId="33635"/>
    <cellStyle name="Percent 8 31 15" xfId="33636"/>
    <cellStyle name="Percent 8 31 16" xfId="33637"/>
    <cellStyle name="Percent 8 31 17" xfId="33638"/>
    <cellStyle name="Percent 8 31 2" xfId="33639"/>
    <cellStyle name="Percent 8 31 3" xfId="33640"/>
    <cellStyle name="Percent 8 31 4" xfId="33641"/>
    <cellStyle name="Percent 8 31 5" xfId="33642"/>
    <cellStyle name="Percent 8 31 6" xfId="33643"/>
    <cellStyle name="Percent 8 31 7" xfId="33644"/>
    <cellStyle name="Percent 8 31 8" xfId="33645"/>
    <cellStyle name="Percent 8 31 9" xfId="33646"/>
    <cellStyle name="Percent 8 32" xfId="1549"/>
    <cellStyle name="Percent 8 32 10" xfId="33647"/>
    <cellStyle name="Percent 8 32 11" xfId="33648"/>
    <cellStyle name="Percent 8 32 12" xfId="33649"/>
    <cellStyle name="Percent 8 32 13" xfId="33650"/>
    <cellStyle name="Percent 8 32 14" xfId="33651"/>
    <cellStyle name="Percent 8 32 15" xfId="33652"/>
    <cellStyle name="Percent 8 32 16" xfId="33653"/>
    <cellStyle name="Percent 8 32 17" xfId="33654"/>
    <cellStyle name="Percent 8 32 2" xfId="33655"/>
    <cellStyle name="Percent 8 32 3" xfId="33656"/>
    <cellStyle name="Percent 8 32 4" xfId="33657"/>
    <cellStyle name="Percent 8 32 5" xfId="33658"/>
    <cellStyle name="Percent 8 32 6" xfId="33659"/>
    <cellStyle name="Percent 8 32 7" xfId="33660"/>
    <cellStyle name="Percent 8 32 8" xfId="33661"/>
    <cellStyle name="Percent 8 32 9" xfId="33662"/>
    <cellStyle name="Percent 8 33" xfId="1550"/>
    <cellStyle name="Percent 8 33 10" xfId="33663"/>
    <cellStyle name="Percent 8 33 11" xfId="33664"/>
    <cellStyle name="Percent 8 33 12" xfId="33665"/>
    <cellStyle name="Percent 8 33 13" xfId="33666"/>
    <cellStyle name="Percent 8 33 14" xfId="33667"/>
    <cellStyle name="Percent 8 33 15" xfId="33668"/>
    <cellStyle name="Percent 8 33 16" xfId="33669"/>
    <cellStyle name="Percent 8 33 17" xfId="33670"/>
    <cellStyle name="Percent 8 33 2" xfId="33671"/>
    <cellStyle name="Percent 8 33 3" xfId="33672"/>
    <cellStyle name="Percent 8 33 4" xfId="33673"/>
    <cellStyle name="Percent 8 33 5" xfId="33674"/>
    <cellStyle name="Percent 8 33 6" xfId="33675"/>
    <cellStyle name="Percent 8 33 7" xfId="33676"/>
    <cellStyle name="Percent 8 33 8" xfId="33677"/>
    <cellStyle name="Percent 8 33 9" xfId="33678"/>
    <cellStyle name="Percent 8 34" xfId="1551"/>
    <cellStyle name="Percent 8 34 10" xfId="33679"/>
    <cellStyle name="Percent 8 34 11" xfId="33680"/>
    <cellStyle name="Percent 8 34 12" xfId="33681"/>
    <cellStyle name="Percent 8 34 13" xfId="33682"/>
    <cellStyle name="Percent 8 34 14" xfId="33683"/>
    <cellStyle name="Percent 8 34 15" xfId="33684"/>
    <cellStyle name="Percent 8 34 16" xfId="33685"/>
    <cellStyle name="Percent 8 34 17" xfId="33686"/>
    <cellStyle name="Percent 8 34 2" xfId="33687"/>
    <cellStyle name="Percent 8 34 3" xfId="33688"/>
    <cellStyle name="Percent 8 34 4" xfId="33689"/>
    <cellStyle name="Percent 8 34 5" xfId="33690"/>
    <cellStyle name="Percent 8 34 6" xfId="33691"/>
    <cellStyle name="Percent 8 34 7" xfId="33692"/>
    <cellStyle name="Percent 8 34 8" xfId="33693"/>
    <cellStyle name="Percent 8 34 9" xfId="33694"/>
    <cellStyle name="Percent 8 35" xfId="1552"/>
    <cellStyle name="Percent 8 35 10" xfId="33695"/>
    <cellStyle name="Percent 8 35 11" xfId="33696"/>
    <cellStyle name="Percent 8 35 12" xfId="33697"/>
    <cellStyle name="Percent 8 35 13" xfId="33698"/>
    <cellStyle name="Percent 8 35 14" xfId="33699"/>
    <cellStyle name="Percent 8 35 15" xfId="33700"/>
    <cellStyle name="Percent 8 35 16" xfId="33701"/>
    <cellStyle name="Percent 8 35 17" xfId="33702"/>
    <cellStyle name="Percent 8 35 2" xfId="33703"/>
    <cellStyle name="Percent 8 35 3" xfId="33704"/>
    <cellStyle name="Percent 8 35 4" xfId="33705"/>
    <cellStyle name="Percent 8 35 5" xfId="33706"/>
    <cellStyle name="Percent 8 35 6" xfId="33707"/>
    <cellStyle name="Percent 8 35 7" xfId="33708"/>
    <cellStyle name="Percent 8 35 8" xfId="33709"/>
    <cellStyle name="Percent 8 35 9" xfId="33710"/>
    <cellStyle name="Percent 8 36" xfId="1553"/>
    <cellStyle name="Percent 8 36 10" xfId="33711"/>
    <cellStyle name="Percent 8 36 11" xfId="33712"/>
    <cellStyle name="Percent 8 36 12" xfId="33713"/>
    <cellStyle name="Percent 8 36 13" xfId="33714"/>
    <cellStyle name="Percent 8 36 14" xfId="33715"/>
    <cellStyle name="Percent 8 36 15" xfId="33716"/>
    <cellStyle name="Percent 8 36 16" xfId="33717"/>
    <cellStyle name="Percent 8 36 17" xfId="33718"/>
    <cellStyle name="Percent 8 36 2" xfId="33719"/>
    <cellStyle name="Percent 8 36 3" xfId="33720"/>
    <cellStyle name="Percent 8 36 4" xfId="33721"/>
    <cellStyle name="Percent 8 36 5" xfId="33722"/>
    <cellStyle name="Percent 8 36 6" xfId="33723"/>
    <cellStyle name="Percent 8 36 7" xfId="33724"/>
    <cellStyle name="Percent 8 36 8" xfId="33725"/>
    <cellStyle name="Percent 8 36 9" xfId="33726"/>
    <cellStyle name="Percent 8 37" xfId="1554"/>
    <cellStyle name="Percent 8 37 10" xfId="33727"/>
    <cellStyle name="Percent 8 37 11" xfId="33728"/>
    <cellStyle name="Percent 8 37 12" xfId="33729"/>
    <cellStyle name="Percent 8 37 13" xfId="33730"/>
    <cellStyle name="Percent 8 37 14" xfId="33731"/>
    <cellStyle name="Percent 8 37 15" xfId="33732"/>
    <cellStyle name="Percent 8 37 16" xfId="33733"/>
    <cellStyle name="Percent 8 37 17" xfId="33734"/>
    <cellStyle name="Percent 8 37 2" xfId="33735"/>
    <cellStyle name="Percent 8 37 3" xfId="33736"/>
    <cellStyle name="Percent 8 37 4" xfId="33737"/>
    <cellStyle name="Percent 8 37 5" xfId="33738"/>
    <cellStyle name="Percent 8 37 6" xfId="33739"/>
    <cellStyle name="Percent 8 37 7" xfId="33740"/>
    <cellStyle name="Percent 8 37 8" xfId="33741"/>
    <cellStyle name="Percent 8 37 9" xfId="33742"/>
    <cellStyle name="Percent 8 38" xfId="1555"/>
    <cellStyle name="Percent 8 38 10" xfId="33743"/>
    <cellStyle name="Percent 8 38 11" xfId="33744"/>
    <cellStyle name="Percent 8 38 12" xfId="33745"/>
    <cellStyle name="Percent 8 38 13" xfId="33746"/>
    <cellStyle name="Percent 8 38 14" xfId="33747"/>
    <cellStyle name="Percent 8 38 15" xfId="33748"/>
    <cellStyle name="Percent 8 38 16" xfId="33749"/>
    <cellStyle name="Percent 8 38 17" xfId="33750"/>
    <cellStyle name="Percent 8 38 2" xfId="33751"/>
    <cellStyle name="Percent 8 38 3" xfId="33752"/>
    <cellStyle name="Percent 8 38 4" xfId="33753"/>
    <cellStyle name="Percent 8 38 5" xfId="33754"/>
    <cellStyle name="Percent 8 38 6" xfId="33755"/>
    <cellStyle name="Percent 8 38 7" xfId="33756"/>
    <cellStyle name="Percent 8 38 8" xfId="33757"/>
    <cellStyle name="Percent 8 38 9" xfId="33758"/>
    <cellStyle name="Percent 8 39" xfId="1556"/>
    <cellStyle name="Percent 8 39 10" xfId="33759"/>
    <cellStyle name="Percent 8 39 11" xfId="33760"/>
    <cellStyle name="Percent 8 39 12" xfId="33761"/>
    <cellStyle name="Percent 8 39 13" xfId="33762"/>
    <cellStyle name="Percent 8 39 14" xfId="33763"/>
    <cellStyle name="Percent 8 39 15" xfId="33764"/>
    <cellStyle name="Percent 8 39 16" xfId="33765"/>
    <cellStyle name="Percent 8 39 17" xfId="33766"/>
    <cellStyle name="Percent 8 39 2" xfId="33767"/>
    <cellStyle name="Percent 8 39 3" xfId="33768"/>
    <cellStyle name="Percent 8 39 4" xfId="33769"/>
    <cellStyle name="Percent 8 39 5" xfId="33770"/>
    <cellStyle name="Percent 8 39 6" xfId="33771"/>
    <cellStyle name="Percent 8 39 7" xfId="33772"/>
    <cellStyle name="Percent 8 39 8" xfId="33773"/>
    <cellStyle name="Percent 8 39 9" xfId="33774"/>
    <cellStyle name="Percent 8 4" xfId="1557"/>
    <cellStyle name="Percent 8 4 10" xfId="5615"/>
    <cellStyle name="Percent 8 4 11" xfId="5616"/>
    <cellStyle name="Percent 8 4 12" xfId="5617"/>
    <cellStyle name="Percent 8 4 13" xfId="5618"/>
    <cellStyle name="Percent 8 4 14" xfId="5619"/>
    <cellStyle name="Percent 8 4 15" xfId="33775"/>
    <cellStyle name="Percent 8 4 16" xfId="33776"/>
    <cellStyle name="Percent 8 4 17" xfId="33777"/>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78"/>
    <cellStyle name="Percent 8 40 11" xfId="33779"/>
    <cellStyle name="Percent 8 40 12" xfId="33780"/>
    <cellStyle name="Percent 8 40 13" xfId="33781"/>
    <cellStyle name="Percent 8 40 14" xfId="33782"/>
    <cellStyle name="Percent 8 40 15" xfId="33783"/>
    <cellStyle name="Percent 8 40 16" xfId="33784"/>
    <cellStyle name="Percent 8 40 17" xfId="33785"/>
    <cellStyle name="Percent 8 40 2" xfId="33786"/>
    <cellStyle name="Percent 8 40 3" xfId="33787"/>
    <cellStyle name="Percent 8 40 4" xfId="33788"/>
    <cellStyle name="Percent 8 40 5" xfId="33789"/>
    <cellStyle name="Percent 8 40 6" xfId="33790"/>
    <cellStyle name="Percent 8 40 7" xfId="33791"/>
    <cellStyle name="Percent 8 40 8" xfId="33792"/>
    <cellStyle name="Percent 8 40 9" xfId="33793"/>
    <cellStyle name="Percent 8 41" xfId="1560"/>
    <cellStyle name="Percent 8 41 10" xfId="33794"/>
    <cellStyle name="Percent 8 41 11" xfId="33795"/>
    <cellStyle name="Percent 8 41 12" xfId="33796"/>
    <cellStyle name="Percent 8 41 13" xfId="33797"/>
    <cellStyle name="Percent 8 41 14" xfId="33798"/>
    <cellStyle name="Percent 8 41 15" xfId="33799"/>
    <cellStyle name="Percent 8 41 16" xfId="33800"/>
    <cellStyle name="Percent 8 41 17" xfId="33801"/>
    <cellStyle name="Percent 8 41 2" xfId="33802"/>
    <cellStyle name="Percent 8 41 3" xfId="33803"/>
    <cellStyle name="Percent 8 41 4" xfId="33804"/>
    <cellStyle name="Percent 8 41 5" xfId="33805"/>
    <cellStyle name="Percent 8 41 6" xfId="33806"/>
    <cellStyle name="Percent 8 41 7" xfId="33807"/>
    <cellStyle name="Percent 8 41 8" xfId="33808"/>
    <cellStyle name="Percent 8 41 9" xfId="33809"/>
    <cellStyle name="Percent 8 42" xfId="1561"/>
    <cellStyle name="Percent 8 42 10" xfId="33810"/>
    <cellStyle name="Percent 8 42 11" xfId="33811"/>
    <cellStyle name="Percent 8 42 12" xfId="33812"/>
    <cellStyle name="Percent 8 42 13" xfId="33813"/>
    <cellStyle name="Percent 8 42 14" xfId="33814"/>
    <cellStyle name="Percent 8 42 15" xfId="33815"/>
    <cellStyle name="Percent 8 42 16" xfId="33816"/>
    <cellStyle name="Percent 8 42 17" xfId="33817"/>
    <cellStyle name="Percent 8 42 2" xfId="33818"/>
    <cellStyle name="Percent 8 42 3" xfId="33819"/>
    <cellStyle name="Percent 8 42 4" xfId="33820"/>
    <cellStyle name="Percent 8 42 5" xfId="33821"/>
    <cellStyle name="Percent 8 42 6" xfId="33822"/>
    <cellStyle name="Percent 8 42 7" xfId="33823"/>
    <cellStyle name="Percent 8 42 8" xfId="33824"/>
    <cellStyle name="Percent 8 42 9" xfId="33825"/>
    <cellStyle name="Percent 8 43" xfId="1562"/>
    <cellStyle name="Percent 8 43 10" xfId="33826"/>
    <cellStyle name="Percent 8 43 11" xfId="33827"/>
    <cellStyle name="Percent 8 43 12" xfId="33828"/>
    <cellStyle name="Percent 8 43 13" xfId="33829"/>
    <cellStyle name="Percent 8 43 14" xfId="33830"/>
    <cellStyle name="Percent 8 43 15" xfId="33831"/>
    <cellStyle name="Percent 8 43 16" xfId="33832"/>
    <cellStyle name="Percent 8 43 17" xfId="33833"/>
    <cellStyle name="Percent 8 43 2" xfId="33834"/>
    <cellStyle name="Percent 8 43 3" xfId="33835"/>
    <cellStyle name="Percent 8 43 4" xfId="33836"/>
    <cellStyle name="Percent 8 43 5" xfId="33837"/>
    <cellStyle name="Percent 8 43 6" xfId="33838"/>
    <cellStyle name="Percent 8 43 7" xfId="33839"/>
    <cellStyle name="Percent 8 43 8" xfId="33840"/>
    <cellStyle name="Percent 8 43 9" xfId="33841"/>
    <cellStyle name="Percent 8 44" xfId="1563"/>
    <cellStyle name="Percent 8 44 10" xfId="33842"/>
    <cellStyle name="Percent 8 44 11" xfId="33843"/>
    <cellStyle name="Percent 8 44 12" xfId="33844"/>
    <cellStyle name="Percent 8 44 13" xfId="33845"/>
    <cellStyle name="Percent 8 44 14" xfId="33846"/>
    <cellStyle name="Percent 8 44 15" xfId="33847"/>
    <cellStyle name="Percent 8 44 16" xfId="33848"/>
    <cellStyle name="Percent 8 44 17" xfId="33849"/>
    <cellStyle name="Percent 8 44 2" xfId="33850"/>
    <cellStyle name="Percent 8 44 3" xfId="33851"/>
    <cellStyle name="Percent 8 44 4" xfId="33852"/>
    <cellStyle name="Percent 8 44 5" xfId="33853"/>
    <cellStyle name="Percent 8 44 6" xfId="33854"/>
    <cellStyle name="Percent 8 44 7" xfId="33855"/>
    <cellStyle name="Percent 8 44 8" xfId="33856"/>
    <cellStyle name="Percent 8 44 9" xfId="33857"/>
    <cellStyle name="Percent 8 45" xfId="1564"/>
    <cellStyle name="Percent 8 45 10" xfId="33858"/>
    <cellStyle name="Percent 8 45 11" xfId="33859"/>
    <cellStyle name="Percent 8 45 12" xfId="33860"/>
    <cellStyle name="Percent 8 45 13" xfId="33861"/>
    <cellStyle name="Percent 8 45 14" xfId="33862"/>
    <cellStyle name="Percent 8 45 15" xfId="33863"/>
    <cellStyle name="Percent 8 45 16" xfId="33864"/>
    <cellStyle name="Percent 8 45 17" xfId="33865"/>
    <cellStyle name="Percent 8 45 2" xfId="33866"/>
    <cellStyle name="Percent 8 45 3" xfId="33867"/>
    <cellStyle name="Percent 8 45 4" xfId="33868"/>
    <cellStyle name="Percent 8 45 5" xfId="33869"/>
    <cellStyle name="Percent 8 45 6" xfId="33870"/>
    <cellStyle name="Percent 8 45 7" xfId="33871"/>
    <cellStyle name="Percent 8 45 8" xfId="33872"/>
    <cellStyle name="Percent 8 45 9" xfId="33873"/>
    <cellStyle name="Percent 8 46" xfId="1565"/>
    <cellStyle name="Percent 8 46 10" xfId="33874"/>
    <cellStyle name="Percent 8 46 11" xfId="33875"/>
    <cellStyle name="Percent 8 46 12" xfId="33876"/>
    <cellStyle name="Percent 8 46 13" xfId="33877"/>
    <cellStyle name="Percent 8 46 14" xfId="33878"/>
    <cellStyle name="Percent 8 46 15" xfId="33879"/>
    <cellStyle name="Percent 8 46 16" xfId="33880"/>
    <cellStyle name="Percent 8 46 17" xfId="33881"/>
    <cellStyle name="Percent 8 46 2" xfId="33882"/>
    <cellStyle name="Percent 8 46 3" xfId="33883"/>
    <cellStyle name="Percent 8 46 4" xfId="33884"/>
    <cellStyle name="Percent 8 46 5" xfId="33885"/>
    <cellStyle name="Percent 8 46 6" xfId="33886"/>
    <cellStyle name="Percent 8 46 7" xfId="33887"/>
    <cellStyle name="Percent 8 46 8" xfId="33888"/>
    <cellStyle name="Percent 8 46 9" xfId="33889"/>
    <cellStyle name="Percent 8 47" xfId="1566"/>
    <cellStyle name="Percent 8 47 10" xfId="33890"/>
    <cellStyle name="Percent 8 47 11" xfId="33891"/>
    <cellStyle name="Percent 8 47 12" xfId="33892"/>
    <cellStyle name="Percent 8 47 13" xfId="33893"/>
    <cellStyle name="Percent 8 47 14" xfId="33894"/>
    <cellStyle name="Percent 8 47 15" xfId="33895"/>
    <cellStyle name="Percent 8 47 16" xfId="33896"/>
    <cellStyle name="Percent 8 47 17" xfId="33897"/>
    <cellStyle name="Percent 8 47 2" xfId="33898"/>
    <cellStyle name="Percent 8 47 3" xfId="33899"/>
    <cellStyle name="Percent 8 47 4" xfId="33900"/>
    <cellStyle name="Percent 8 47 5" xfId="33901"/>
    <cellStyle name="Percent 8 47 6" xfId="33902"/>
    <cellStyle name="Percent 8 47 7" xfId="33903"/>
    <cellStyle name="Percent 8 47 8" xfId="33904"/>
    <cellStyle name="Percent 8 47 9" xfId="33905"/>
    <cellStyle name="Percent 8 48" xfId="5639"/>
    <cellStyle name="Percent 8 49" xfId="5640"/>
    <cellStyle name="Percent 8 5" xfId="1567"/>
    <cellStyle name="Percent 8 5 10" xfId="33906"/>
    <cellStyle name="Percent 8 5 11" xfId="33907"/>
    <cellStyle name="Percent 8 5 12" xfId="33908"/>
    <cellStyle name="Percent 8 5 13" xfId="33909"/>
    <cellStyle name="Percent 8 5 14" xfId="33910"/>
    <cellStyle name="Percent 8 5 15" xfId="33911"/>
    <cellStyle name="Percent 8 5 16" xfId="33912"/>
    <cellStyle name="Percent 8 5 17" xfId="33913"/>
    <cellStyle name="Percent 8 5 2" xfId="33914"/>
    <cellStyle name="Percent 8 5 3" xfId="33915"/>
    <cellStyle name="Percent 8 5 4" xfId="33916"/>
    <cellStyle name="Percent 8 5 5" xfId="33917"/>
    <cellStyle name="Percent 8 5 6" xfId="33918"/>
    <cellStyle name="Percent 8 5 7" xfId="33919"/>
    <cellStyle name="Percent 8 5 8" xfId="33920"/>
    <cellStyle name="Percent 8 5 9" xfId="33921"/>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2"/>
    <cellStyle name="Percent 8 6 11" xfId="33923"/>
    <cellStyle name="Percent 8 6 12" xfId="33924"/>
    <cellStyle name="Percent 8 6 13" xfId="33925"/>
    <cellStyle name="Percent 8 6 14" xfId="33926"/>
    <cellStyle name="Percent 8 6 15" xfId="33927"/>
    <cellStyle name="Percent 8 6 16" xfId="33928"/>
    <cellStyle name="Percent 8 6 17" xfId="33929"/>
    <cellStyle name="Percent 8 6 2" xfId="33930"/>
    <cellStyle name="Percent 8 6 3" xfId="33931"/>
    <cellStyle name="Percent 8 6 4" xfId="33932"/>
    <cellStyle name="Percent 8 6 5" xfId="33933"/>
    <cellStyle name="Percent 8 6 6" xfId="33934"/>
    <cellStyle name="Percent 8 6 7" xfId="33935"/>
    <cellStyle name="Percent 8 6 8" xfId="33936"/>
    <cellStyle name="Percent 8 6 9" xfId="33937"/>
    <cellStyle name="Percent 8 60" xfId="5651"/>
    <cellStyle name="Percent 8 7" xfId="1569"/>
    <cellStyle name="Percent 8 7 10" xfId="33938"/>
    <cellStyle name="Percent 8 7 11" xfId="33939"/>
    <cellStyle name="Percent 8 7 12" xfId="33940"/>
    <cellStyle name="Percent 8 7 13" xfId="33941"/>
    <cellStyle name="Percent 8 7 14" xfId="33942"/>
    <cellStyle name="Percent 8 7 15" xfId="33943"/>
    <cellStyle name="Percent 8 7 16" xfId="33944"/>
    <cellStyle name="Percent 8 7 17" xfId="33945"/>
    <cellStyle name="Percent 8 7 2" xfId="33946"/>
    <cellStyle name="Percent 8 7 3" xfId="33947"/>
    <cellStyle name="Percent 8 7 4" xfId="33948"/>
    <cellStyle name="Percent 8 7 5" xfId="33949"/>
    <cellStyle name="Percent 8 7 6" xfId="33950"/>
    <cellStyle name="Percent 8 7 7" xfId="33951"/>
    <cellStyle name="Percent 8 7 8" xfId="33952"/>
    <cellStyle name="Percent 8 7 9" xfId="33953"/>
    <cellStyle name="Percent 8 8" xfId="1570"/>
    <cellStyle name="Percent 8 8 10" xfId="33954"/>
    <cellStyle name="Percent 8 8 11" xfId="33955"/>
    <cellStyle name="Percent 8 8 12" xfId="33956"/>
    <cellStyle name="Percent 8 8 13" xfId="33957"/>
    <cellStyle name="Percent 8 8 14" xfId="33958"/>
    <cellStyle name="Percent 8 8 15" xfId="33959"/>
    <cellStyle name="Percent 8 8 16" xfId="33960"/>
    <cellStyle name="Percent 8 8 17" xfId="33961"/>
    <cellStyle name="Percent 8 8 2" xfId="33962"/>
    <cellStyle name="Percent 8 8 3" xfId="33963"/>
    <cellStyle name="Percent 8 8 4" xfId="33964"/>
    <cellStyle name="Percent 8 8 5" xfId="33965"/>
    <cellStyle name="Percent 8 8 6" xfId="33966"/>
    <cellStyle name="Percent 8 8 7" xfId="33967"/>
    <cellStyle name="Percent 8 8 8" xfId="33968"/>
    <cellStyle name="Percent 8 8 9" xfId="33969"/>
    <cellStyle name="Percent 8 9" xfId="1571"/>
    <cellStyle name="Percent 8 9 10" xfId="33970"/>
    <cellStyle name="Percent 8 9 11" xfId="33971"/>
    <cellStyle name="Percent 8 9 12" xfId="33972"/>
    <cellStyle name="Percent 8 9 13" xfId="33973"/>
    <cellStyle name="Percent 8 9 14" xfId="33974"/>
    <cellStyle name="Percent 8 9 15" xfId="33975"/>
    <cellStyle name="Percent 8 9 16" xfId="33976"/>
    <cellStyle name="Percent 8 9 17" xfId="33977"/>
    <cellStyle name="Percent 8 9 2" xfId="33978"/>
    <cellStyle name="Percent 8 9 3" xfId="33979"/>
    <cellStyle name="Percent 8 9 4" xfId="33980"/>
    <cellStyle name="Percent 8 9 5" xfId="33981"/>
    <cellStyle name="Percent 8 9 6" xfId="33982"/>
    <cellStyle name="Percent 8 9 7" xfId="33983"/>
    <cellStyle name="Percent 8 9 8" xfId="33984"/>
    <cellStyle name="Percent 8 9 9" xfId="33985"/>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86"/>
    <cellStyle name="Percent 9 3 16" xfId="33987"/>
    <cellStyle name="Percent 9 3 17" xfId="33988"/>
    <cellStyle name="Percent 9 3 18" xfId="33989"/>
    <cellStyle name="Percent 9 3 19" xfId="33990"/>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1"/>
    <cellStyle name="Percent 9 3 21" xfId="33992"/>
    <cellStyle name="Percent 9 3 22" xfId="33993"/>
    <cellStyle name="Percent 9 3 23" xfId="33994"/>
    <cellStyle name="Percent 9 3 24" xfId="33995"/>
    <cellStyle name="Percent 9 3 25" xfId="33996"/>
    <cellStyle name="Percent 9 3 26" xfId="33997"/>
    <cellStyle name="Percent 9 3 27" xfId="33998"/>
    <cellStyle name="Percent 9 3 28" xfId="33999"/>
    <cellStyle name="Percent 9 3 29" xfId="34000"/>
    <cellStyle name="Percent 9 3 3" xfId="5726"/>
    <cellStyle name="Percent 9 3 30" xfId="34001"/>
    <cellStyle name="Percent 9 3 31" xfId="34002"/>
    <cellStyle name="Percent 9 3 32" xfId="34003"/>
    <cellStyle name="Percent 9 3 33" xfId="34004"/>
    <cellStyle name="Percent 9 3 34" xfId="34005"/>
    <cellStyle name="Percent 9 3 35" xfId="34006"/>
    <cellStyle name="Percent 9 3 36" xfId="34007"/>
    <cellStyle name="Percent 9 3 37" xfId="34008"/>
    <cellStyle name="Percent 9 3 38" xfId="34009"/>
    <cellStyle name="Percent 9 3 39" xfId="34010"/>
    <cellStyle name="Percent 9 3 4" xfId="5727"/>
    <cellStyle name="Percent 9 3 40" xfId="34011"/>
    <cellStyle name="Percent 9 3 41" xfId="34012"/>
    <cellStyle name="Percent 9 3 42" xfId="34013"/>
    <cellStyle name="Percent 9 3 43" xfId="34014"/>
    <cellStyle name="Percent 9 3 44" xfId="34015"/>
    <cellStyle name="Percent 9 3 45" xfId="34016"/>
    <cellStyle name="Percent 9 3 46" xfId="34017"/>
    <cellStyle name="Percent 9 3 47" xfId="34018"/>
    <cellStyle name="Percent 9 3 48" xfId="34019"/>
    <cellStyle name="Percent 9 3 49" xfId="34020"/>
    <cellStyle name="Percent 9 3 5" xfId="5728"/>
    <cellStyle name="Percent 9 3 50" xfId="34021"/>
    <cellStyle name="Percent 9 3 51" xfId="34022"/>
    <cellStyle name="Percent 9 3 52" xfId="34023"/>
    <cellStyle name="Percent 9 3 53" xfId="34024"/>
    <cellStyle name="Percent 9 3 54" xfId="34025"/>
    <cellStyle name="Percent 9 3 55" xfId="34026"/>
    <cellStyle name="Percent 9 3 56" xfId="34027"/>
    <cellStyle name="Percent 9 3 57" xfId="34028"/>
    <cellStyle name="Percent 9 3 58" xfId="34029"/>
    <cellStyle name="Percent 9 3 59" xfId="34030"/>
    <cellStyle name="Percent 9 3 6" xfId="5729"/>
    <cellStyle name="Percent 9 3 60" xfId="34031"/>
    <cellStyle name="Percent 9 3 61" xfId="34032"/>
    <cellStyle name="Percent 9 3 62" xfId="34033"/>
    <cellStyle name="Percent 9 3 63" xfId="34034"/>
    <cellStyle name="Percent 9 3 64" xfId="34035"/>
    <cellStyle name="Percent 9 3 65" xfId="34036"/>
    <cellStyle name="Percent 9 3 66" xfId="34037"/>
    <cellStyle name="Percent 9 3 67" xfId="34038"/>
    <cellStyle name="Percent 9 3 68" xfId="34039"/>
    <cellStyle name="Percent 9 3 69" xfId="34040"/>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1"/>
    <cellStyle name="Pre-inputted cells 10 16" xfId="34042"/>
    <cellStyle name="Pre-inputted cells 10 17" xfId="34043"/>
    <cellStyle name="Pre-inputted cells 10 18" xfId="34044"/>
    <cellStyle name="Pre-inputted cells 10 19" xfId="34045"/>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46"/>
    <cellStyle name="Pre-inputted cells 10 21" xfId="34047"/>
    <cellStyle name="Pre-inputted cells 10 22" xfId="34048"/>
    <cellStyle name="Pre-inputted cells 10 23" xfId="34049"/>
    <cellStyle name="Pre-inputted cells 10 24" xfId="34050"/>
    <cellStyle name="Pre-inputted cells 10 25" xfId="34051"/>
    <cellStyle name="Pre-inputted cells 10 26" xfId="34052"/>
    <cellStyle name="Pre-inputted cells 10 27" xfId="34053"/>
    <cellStyle name="Pre-inputted cells 10 28" xfId="34054"/>
    <cellStyle name="Pre-inputted cells 10 29" xfId="34055"/>
    <cellStyle name="Pre-inputted cells 10 3" xfId="5825"/>
    <cellStyle name="Pre-inputted cells 10 30" xfId="34056"/>
    <cellStyle name="Pre-inputted cells 10 31" xfId="34057"/>
    <cellStyle name="Pre-inputted cells 10 32" xfId="34058"/>
    <cellStyle name="Pre-inputted cells 10 33" xfId="34059"/>
    <cellStyle name="Pre-inputted cells 10 34" xfId="34060"/>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1"/>
    <cellStyle name="Pre-inputted cells 11 16" xfId="34062"/>
    <cellStyle name="Pre-inputted cells 11 17" xfId="34063"/>
    <cellStyle name="Pre-inputted cells 11 18" xfId="34064"/>
    <cellStyle name="Pre-inputted cells 11 19" xfId="34065"/>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66"/>
    <cellStyle name="Pre-inputted cells 11 21" xfId="34067"/>
    <cellStyle name="Pre-inputted cells 11 22" xfId="34068"/>
    <cellStyle name="Pre-inputted cells 11 23" xfId="34069"/>
    <cellStyle name="Pre-inputted cells 11 24" xfId="34070"/>
    <cellStyle name="Pre-inputted cells 11 25" xfId="34071"/>
    <cellStyle name="Pre-inputted cells 11 26" xfId="34072"/>
    <cellStyle name="Pre-inputted cells 11 27" xfId="34073"/>
    <cellStyle name="Pre-inputted cells 11 28" xfId="34074"/>
    <cellStyle name="Pre-inputted cells 11 29" xfId="34075"/>
    <cellStyle name="Pre-inputted cells 11 3" xfId="5849"/>
    <cellStyle name="Pre-inputted cells 11 30" xfId="34076"/>
    <cellStyle name="Pre-inputted cells 11 31" xfId="34077"/>
    <cellStyle name="Pre-inputted cells 11 32" xfId="34078"/>
    <cellStyle name="Pre-inputted cells 11 33" xfId="34079"/>
    <cellStyle name="Pre-inputted cells 11 34" xfId="34080"/>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1"/>
    <cellStyle name="Pre-inputted cells 12 16" xfId="34082"/>
    <cellStyle name="Pre-inputted cells 12 17" xfId="34083"/>
    <cellStyle name="Pre-inputted cells 12 18" xfId="34084"/>
    <cellStyle name="Pre-inputted cells 12 19" xfId="34085"/>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86"/>
    <cellStyle name="Pre-inputted cells 12 21" xfId="34087"/>
    <cellStyle name="Pre-inputted cells 12 22" xfId="34088"/>
    <cellStyle name="Pre-inputted cells 12 23" xfId="34089"/>
    <cellStyle name="Pre-inputted cells 12 24" xfId="34090"/>
    <cellStyle name="Pre-inputted cells 12 25" xfId="34091"/>
    <cellStyle name="Pre-inputted cells 12 26" xfId="34092"/>
    <cellStyle name="Pre-inputted cells 12 27" xfId="34093"/>
    <cellStyle name="Pre-inputted cells 12 28" xfId="34094"/>
    <cellStyle name="Pre-inputted cells 12 29" xfId="34095"/>
    <cellStyle name="Pre-inputted cells 12 3" xfId="5873"/>
    <cellStyle name="Pre-inputted cells 12 30" xfId="34096"/>
    <cellStyle name="Pre-inputted cells 12 31" xfId="34097"/>
    <cellStyle name="Pre-inputted cells 12 32" xfId="34098"/>
    <cellStyle name="Pre-inputted cells 12 33" xfId="34099"/>
    <cellStyle name="Pre-inputted cells 12 34" xfId="34100"/>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3"/>
    <cellStyle name="Pre-inputted cells 14 2 3" xfId="41871"/>
    <cellStyle name="Pre-inputted cells 14 3" xfId="41999"/>
    <cellStyle name="Pre-inputted cells 14 3 2" xfId="42033"/>
    <cellStyle name="Pre-inputted cells 15" xfId="339"/>
    <cellStyle name="Pre-inputted cells 15 2" xfId="15732"/>
    <cellStyle name="Pre-inputted cells 15 2 2" xfId="41867"/>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1"/>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2"/>
    <cellStyle name="Pre-inputted cells 2 2 2 17" xfId="34103"/>
    <cellStyle name="Pre-inputted cells 2 2 2 18" xfId="34104"/>
    <cellStyle name="Pre-inputted cells 2 2 2 19" xfId="34105"/>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06"/>
    <cellStyle name="Pre-inputted cells 2 2 2 2 16" xfId="34107"/>
    <cellStyle name="Pre-inputted cells 2 2 2 2 17" xfId="34108"/>
    <cellStyle name="Pre-inputted cells 2 2 2 2 18" xfId="34109"/>
    <cellStyle name="Pre-inputted cells 2 2 2 2 19" xfId="34110"/>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1"/>
    <cellStyle name="Pre-inputted cells 2 2 2 2 21" xfId="34112"/>
    <cellStyle name="Pre-inputted cells 2 2 2 2 22" xfId="34113"/>
    <cellStyle name="Pre-inputted cells 2 2 2 2 23" xfId="34114"/>
    <cellStyle name="Pre-inputted cells 2 2 2 2 24" xfId="34115"/>
    <cellStyle name="Pre-inputted cells 2 2 2 2 25" xfId="34116"/>
    <cellStyle name="Pre-inputted cells 2 2 2 2 26" xfId="34117"/>
    <cellStyle name="Pre-inputted cells 2 2 2 2 27" xfId="34118"/>
    <cellStyle name="Pre-inputted cells 2 2 2 2 28" xfId="34119"/>
    <cellStyle name="Pre-inputted cells 2 2 2 2 29" xfId="34120"/>
    <cellStyle name="Pre-inputted cells 2 2 2 2 3" xfId="5938"/>
    <cellStyle name="Pre-inputted cells 2 2 2 2 30" xfId="34121"/>
    <cellStyle name="Pre-inputted cells 2 2 2 2 31" xfId="34122"/>
    <cellStyle name="Pre-inputted cells 2 2 2 2 32" xfId="34123"/>
    <cellStyle name="Pre-inputted cells 2 2 2 2 33" xfId="34124"/>
    <cellStyle name="Pre-inputted cells 2 2 2 2 34" xfId="34125"/>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26"/>
    <cellStyle name="Pre-inputted cells 2 2 2 21" xfId="34127"/>
    <cellStyle name="Pre-inputted cells 2 2 2 22" xfId="34128"/>
    <cellStyle name="Pre-inputted cells 2 2 2 23" xfId="34129"/>
    <cellStyle name="Pre-inputted cells 2 2 2 24" xfId="34130"/>
    <cellStyle name="Pre-inputted cells 2 2 2 25" xfId="34131"/>
    <cellStyle name="Pre-inputted cells 2 2 2 26" xfId="34132"/>
    <cellStyle name="Pre-inputted cells 2 2 2 27" xfId="34133"/>
    <cellStyle name="Pre-inputted cells 2 2 2 28" xfId="34134"/>
    <cellStyle name="Pre-inputted cells 2 2 2 29" xfId="34135"/>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36"/>
    <cellStyle name="Pre-inputted cells 2 2 2 31" xfId="34137"/>
    <cellStyle name="Pre-inputted cells 2 2 2 32" xfId="34138"/>
    <cellStyle name="Pre-inputted cells 2 2 2 33" xfId="34139"/>
    <cellStyle name="Pre-inputted cells 2 2 2 34" xfId="34140"/>
    <cellStyle name="Pre-inputted cells 2 2 2 35" xfId="34141"/>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2"/>
    <cellStyle name="Pre-inputted cells 2 2 21" xfId="34143"/>
    <cellStyle name="Pre-inputted cells 2 2 22" xfId="34144"/>
    <cellStyle name="Pre-inputted cells 2 2 23" xfId="34145"/>
    <cellStyle name="Pre-inputted cells 2 2 24" xfId="34146"/>
    <cellStyle name="Pre-inputted cells 2 2 25" xfId="34147"/>
    <cellStyle name="Pre-inputted cells 2 2 26" xfId="34148"/>
    <cellStyle name="Pre-inputted cells 2 2 27" xfId="34149"/>
    <cellStyle name="Pre-inputted cells 2 2 28" xfId="34150"/>
    <cellStyle name="Pre-inputted cells 2 2 29" xfId="34151"/>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2"/>
    <cellStyle name="Pre-inputted cells 2 2 3 16" xfId="34153"/>
    <cellStyle name="Pre-inputted cells 2 2 3 17" xfId="34154"/>
    <cellStyle name="Pre-inputted cells 2 2 3 18" xfId="34155"/>
    <cellStyle name="Pre-inputted cells 2 2 3 19" xfId="34156"/>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57"/>
    <cellStyle name="Pre-inputted cells 2 2 3 21" xfId="34158"/>
    <cellStyle name="Pre-inputted cells 2 2 3 22" xfId="34159"/>
    <cellStyle name="Pre-inputted cells 2 2 3 23" xfId="34160"/>
    <cellStyle name="Pre-inputted cells 2 2 3 24" xfId="34161"/>
    <cellStyle name="Pre-inputted cells 2 2 3 25" xfId="34162"/>
    <cellStyle name="Pre-inputted cells 2 2 3 26" xfId="34163"/>
    <cellStyle name="Pre-inputted cells 2 2 3 27" xfId="34164"/>
    <cellStyle name="Pre-inputted cells 2 2 3 28" xfId="34165"/>
    <cellStyle name="Pre-inputted cells 2 2 3 29" xfId="34166"/>
    <cellStyle name="Pre-inputted cells 2 2 3 3" xfId="5980"/>
    <cellStyle name="Pre-inputted cells 2 2 3 30" xfId="34167"/>
    <cellStyle name="Pre-inputted cells 2 2 3 31" xfId="34168"/>
    <cellStyle name="Pre-inputted cells 2 2 3 32" xfId="34169"/>
    <cellStyle name="Pre-inputted cells 2 2 3 33" xfId="34170"/>
    <cellStyle name="Pre-inputted cells 2 2 3 34" xfId="34171"/>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2"/>
    <cellStyle name="Pre-inputted cells 2 2 31" xfId="34173"/>
    <cellStyle name="Pre-inputted cells 2 2 32" xfId="34174"/>
    <cellStyle name="Pre-inputted cells 2 2 33" xfId="34175"/>
    <cellStyle name="Pre-inputted cells 2 2 34" xfId="34176"/>
    <cellStyle name="Pre-inputted cells 2 2 35" xfId="34177"/>
    <cellStyle name="Pre-inputted cells 2 2 36" xfId="34178"/>
    <cellStyle name="Pre-inputted cells 2 2 37" xfId="34179"/>
    <cellStyle name="Pre-inputted cells 2 2 38" xfId="34180"/>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1"/>
    <cellStyle name="Pre-inputted cells 2 2 4 16" xfId="34182"/>
    <cellStyle name="Pre-inputted cells 2 2 4 17" xfId="34183"/>
    <cellStyle name="Pre-inputted cells 2 2 4 18" xfId="34184"/>
    <cellStyle name="Pre-inputted cells 2 2 4 19" xfId="34185"/>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86"/>
    <cellStyle name="Pre-inputted cells 2 2 4 21" xfId="34187"/>
    <cellStyle name="Pre-inputted cells 2 2 4 22" xfId="34188"/>
    <cellStyle name="Pre-inputted cells 2 2 4 23" xfId="34189"/>
    <cellStyle name="Pre-inputted cells 2 2 4 24" xfId="34190"/>
    <cellStyle name="Pre-inputted cells 2 2 4 25" xfId="34191"/>
    <cellStyle name="Pre-inputted cells 2 2 4 26" xfId="34192"/>
    <cellStyle name="Pre-inputted cells 2 2 4 27" xfId="34193"/>
    <cellStyle name="Pre-inputted cells 2 2 4 28" xfId="34194"/>
    <cellStyle name="Pre-inputted cells 2 2 4 29" xfId="34195"/>
    <cellStyle name="Pre-inputted cells 2 2 4 3" xfId="6004"/>
    <cellStyle name="Pre-inputted cells 2 2 4 30" xfId="34196"/>
    <cellStyle name="Pre-inputted cells 2 2 4 31" xfId="34197"/>
    <cellStyle name="Pre-inputted cells 2 2 4 32" xfId="34198"/>
    <cellStyle name="Pre-inputted cells 2 2 4 33" xfId="34199"/>
    <cellStyle name="Pre-inputted cells 2 2 4 34" xfId="34200"/>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1"/>
    <cellStyle name="Pre-inputted cells 2 21" xfId="34202"/>
    <cellStyle name="Pre-inputted cells 2 22" xfId="34203"/>
    <cellStyle name="Pre-inputted cells 2 23" xfId="34204"/>
    <cellStyle name="Pre-inputted cells 2 24" xfId="34205"/>
    <cellStyle name="Pre-inputted cells 2 25" xfId="34206"/>
    <cellStyle name="Pre-inputted cells 2 26" xfId="34207"/>
    <cellStyle name="Pre-inputted cells 2 27" xfId="34208"/>
    <cellStyle name="Pre-inputted cells 2 28" xfId="34209"/>
    <cellStyle name="Pre-inputted cells 2 29" xfId="34210"/>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1"/>
    <cellStyle name="Pre-inputted cells 2 3 17" xfId="34212"/>
    <cellStyle name="Pre-inputted cells 2 3 18" xfId="34213"/>
    <cellStyle name="Pre-inputted cells 2 3 19" xfId="34214"/>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5"/>
    <cellStyle name="Pre-inputted cells 2 3 2 16" xfId="34216"/>
    <cellStyle name="Pre-inputted cells 2 3 2 17" xfId="34217"/>
    <cellStyle name="Pre-inputted cells 2 3 2 18" xfId="34218"/>
    <cellStyle name="Pre-inputted cells 2 3 2 19" xfId="34219"/>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0"/>
    <cellStyle name="Pre-inputted cells 2 3 2 21" xfId="34221"/>
    <cellStyle name="Pre-inputted cells 2 3 2 22" xfId="34222"/>
    <cellStyle name="Pre-inputted cells 2 3 2 23" xfId="34223"/>
    <cellStyle name="Pre-inputted cells 2 3 2 24" xfId="34224"/>
    <cellStyle name="Pre-inputted cells 2 3 2 25" xfId="34225"/>
    <cellStyle name="Pre-inputted cells 2 3 2 26" xfId="34226"/>
    <cellStyle name="Pre-inputted cells 2 3 2 27" xfId="34227"/>
    <cellStyle name="Pre-inputted cells 2 3 2 28" xfId="34228"/>
    <cellStyle name="Pre-inputted cells 2 3 2 29" xfId="34229"/>
    <cellStyle name="Pre-inputted cells 2 3 2 3" xfId="6050"/>
    <cellStyle name="Pre-inputted cells 2 3 2 30" xfId="34230"/>
    <cellStyle name="Pre-inputted cells 2 3 2 31" xfId="34231"/>
    <cellStyle name="Pre-inputted cells 2 3 2 32" xfId="34232"/>
    <cellStyle name="Pre-inputted cells 2 3 2 33" xfId="34233"/>
    <cellStyle name="Pre-inputted cells 2 3 2 34" xfId="34234"/>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5"/>
    <cellStyle name="Pre-inputted cells 2 3 21" xfId="34236"/>
    <cellStyle name="Pre-inputted cells 2 3 22" xfId="34237"/>
    <cellStyle name="Pre-inputted cells 2 3 23" xfId="34238"/>
    <cellStyle name="Pre-inputted cells 2 3 24" xfId="34239"/>
    <cellStyle name="Pre-inputted cells 2 3 25" xfId="34240"/>
    <cellStyle name="Pre-inputted cells 2 3 26" xfId="34241"/>
    <cellStyle name="Pre-inputted cells 2 3 27" xfId="34242"/>
    <cellStyle name="Pre-inputted cells 2 3 28" xfId="34243"/>
    <cellStyle name="Pre-inputted cells 2 3 29" xfId="34244"/>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5"/>
    <cellStyle name="Pre-inputted cells 2 3 31" xfId="34246"/>
    <cellStyle name="Pre-inputted cells 2 3 32" xfId="34247"/>
    <cellStyle name="Pre-inputted cells 2 3 33" xfId="34248"/>
    <cellStyle name="Pre-inputted cells 2 3 34" xfId="34249"/>
    <cellStyle name="Pre-inputted cells 2 3 35" xfId="34250"/>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1"/>
    <cellStyle name="Pre-inputted cells 2 31" xfId="34252"/>
    <cellStyle name="Pre-inputted cells 2 32" xfId="34253"/>
    <cellStyle name="Pre-inputted cells 2 33" xfId="34254"/>
    <cellStyle name="Pre-inputted cells 2 34" xfId="34255"/>
    <cellStyle name="Pre-inputted cells 2 35" xfId="34256"/>
    <cellStyle name="Pre-inputted cells 2 36" xfId="34257"/>
    <cellStyle name="Pre-inputted cells 2 37" xfId="34258"/>
    <cellStyle name="Pre-inputted cells 2 38" xfId="34259"/>
    <cellStyle name="Pre-inputted cells 2 39" xfId="34260"/>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1"/>
    <cellStyle name="Pre-inputted cells 2 4 16" xfId="34262"/>
    <cellStyle name="Pre-inputted cells 2 4 17" xfId="34263"/>
    <cellStyle name="Pre-inputted cells 2 4 18" xfId="34264"/>
    <cellStyle name="Pre-inputted cells 2 4 19" xfId="34265"/>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66"/>
    <cellStyle name="Pre-inputted cells 2 4 21" xfId="34267"/>
    <cellStyle name="Pre-inputted cells 2 4 22" xfId="34268"/>
    <cellStyle name="Pre-inputted cells 2 4 23" xfId="34269"/>
    <cellStyle name="Pre-inputted cells 2 4 24" xfId="34270"/>
    <cellStyle name="Pre-inputted cells 2 4 25" xfId="34271"/>
    <cellStyle name="Pre-inputted cells 2 4 26" xfId="34272"/>
    <cellStyle name="Pre-inputted cells 2 4 27" xfId="34273"/>
    <cellStyle name="Pre-inputted cells 2 4 28" xfId="34274"/>
    <cellStyle name="Pre-inputted cells 2 4 29" xfId="34275"/>
    <cellStyle name="Pre-inputted cells 2 4 3" xfId="6092"/>
    <cellStyle name="Pre-inputted cells 2 4 30" xfId="34276"/>
    <cellStyle name="Pre-inputted cells 2 4 31" xfId="34277"/>
    <cellStyle name="Pre-inputted cells 2 4 32" xfId="34278"/>
    <cellStyle name="Pre-inputted cells 2 4 33" xfId="34279"/>
    <cellStyle name="Pre-inputted cells 2 4 34" xfId="34280"/>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58"/>
    <cellStyle name="Pre-inputted cells 2 5 15 2 2" xfId="41947"/>
    <cellStyle name="Pre-inputted cells 2 5 15 2 3" xfId="41988"/>
    <cellStyle name="Pre-inputted cells 2 5 15 2 3 2" xfId="42025"/>
    <cellStyle name="Pre-inputted cells 2 5 15 2 4" xfId="42001"/>
    <cellStyle name="Pre-inputted cells 2 5 15 2 4 2" xfId="42020"/>
    <cellStyle name="Pre-inputted cells 2 5 16" xfId="34281"/>
    <cellStyle name="Pre-inputted cells 2 5 17" xfId="34282"/>
    <cellStyle name="Pre-inputted cells 2 5 18" xfId="34283"/>
    <cellStyle name="Pre-inputted cells 2 5 19" xfId="34284"/>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5"/>
    <cellStyle name="Pre-inputted cells 2 5 21" xfId="34286"/>
    <cellStyle name="Pre-inputted cells 2 5 22" xfId="34287"/>
    <cellStyle name="Pre-inputted cells 2 5 23" xfId="34288"/>
    <cellStyle name="Pre-inputted cells 2 5 24" xfId="34289"/>
    <cellStyle name="Pre-inputted cells 2 5 25" xfId="34290"/>
    <cellStyle name="Pre-inputted cells 2 5 26" xfId="34291"/>
    <cellStyle name="Pre-inputted cells 2 5 27" xfId="34292"/>
    <cellStyle name="Pre-inputted cells 2 5 28" xfId="34293"/>
    <cellStyle name="Pre-inputted cells 2 5 29" xfId="34294"/>
    <cellStyle name="Pre-inputted cells 2 5 3" xfId="6116"/>
    <cellStyle name="Pre-inputted cells 2 5 30" xfId="34295"/>
    <cellStyle name="Pre-inputted cells 2 5 31" xfId="34296"/>
    <cellStyle name="Pre-inputted cells 2 5 32" xfId="34297"/>
    <cellStyle name="Pre-inputted cells 2 5 33" xfId="34298"/>
    <cellStyle name="Pre-inputted cells 2 5 34" xfId="34299"/>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0"/>
    <cellStyle name="Pre-inputted cells 28" xfId="34301"/>
    <cellStyle name="Pre-inputted cells 29" xfId="34302"/>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3"/>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4"/>
    <cellStyle name="Pre-inputted cells 3 2 2 17" xfId="34305"/>
    <cellStyle name="Pre-inputted cells 3 2 2 18" xfId="34306"/>
    <cellStyle name="Pre-inputted cells 3 2 2 19" xfId="34307"/>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08"/>
    <cellStyle name="Pre-inputted cells 3 2 2 2 16" xfId="34309"/>
    <cellStyle name="Pre-inputted cells 3 2 2 2 17" xfId="34310"/>
    <cellStyle name="Pre-inputted cells 3 2 2 2 18" xfId="34311"/>
    <cellStyle name="Pre-inputted cells 3 2 2 2 19" xfId="34312"/>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3"/>
    <cellStyle name="Pre-inputted cells 3 2 2 2 21" xfId="34314"/>
    <cellStyle name="Pre-inputted cells 3 2 2 2 22" xfId="34315"/>
    <cellStyle name="Pre-inputted cells 3 2 2 2 23" xfId="34316"/>
    <cellStyle name="Pre-inputted cells 3 2 2 2 24" xfId="34317"/>
    <cellStyle name="Pre-inputted cells 3 2 2 2 25" xfId="34318"/>
    <cellStyle name="Pre-inputted cells 3 2 2 2 26" xfId="34319"/>
    <cellStyle name="Pre-inputted cells 3 2 2 2 27" xfId="34320"/>
    <cellStyle name="Pre-inputted cells 3 2 2 2 28" xfId="34321"/>
    <cellStyle name="Pre-inputted cells 3 2 2 2 29" xfId="34322"/>
    <cellStyle name="Pre-inputted cells 3 2 2 2 3" xfId="6186"/>
    <cellStyle name="Pre-inputted cells 3 2 2 2 30" xfId="34323"/>
    <cellStyle name="Pre-inputted cells 3 2 2 2 31" xfId="34324"/>
    <cellStyle name="Pre-inputted cells 3 2 2 2 32" xfId="34325"/>
    <cellStyle name="Pre-inputted cells 3 2 2 2 33" xfId="34326"/>
    <cellStyle name="Pre-inputted cells 3 2 2 2 34" xfId="34327"/>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28"/>
    <cellStyle name="Pre-inputted cells 3 2 2 21" xfId="34329"/>
    <cellStyle name="Pre-inputted cells 3 2 2 22" xfId="34330"/>
    <cellStyle name="Pre-inputted cells 3 2 2 23" xfId="34331"/>
    <cellStyle name="Pre-inputted cells 3 2 2 24" xfId="34332"/>
    <cellStyle name="Pre-inputted cells 3 2 2 25" xfId="34333"/>
    <cellStyle name="Pre-inputted cells 3 2 2 26" xfId="34334"/>
    <cellStyle name="Pre-inputted cells 3 2 2 27" xfId="34335"/>
    <cellStyle name="Pre-inputted cells 3 2 2 28" xfId="34336"/>
    <cellStyle name="Pre-inputted cells 3 2 2 29" xfId="34337"/>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38"/>
    <cellStyle name="Pre-inputted cells 3 2 2 31" xfId="34339"/>
    <cellStyle name="Pre-inputted cells 3 2 2 32" xfId="34340"/>
    <cellStyle name="Pre-inputted cells 3 2 2 33" xfId="34341"/>
    <cellStyle name="Pre-inputted cells 3 2 2 34" xfId="34342"/>
    <cellStyle name="Pre-inputted cells 3 2 2 35" xfId="34343"/>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4"/>
    <cellStyle name="Pre-inputted cells 3 2 21" xfId="34345"/>
    <cellStyle name="Pre-inputted cells 3 2 22" xfId="34346"/>
    <cellStyle name="Pre-inputted cells 3 2 23" xfId="34347"/>
    <cellStyle name="Pre-inputted cells 3 2 24" xfId="34348"/>
    <cellStyle name="Pre-inputted cells 3 2 25" xfId="34349"/>
    <cellStyle name="Pre-inputted cells 3 2 26" xfId="34350"/>
    <cellStyle name="Pre-inputted cells 3 2 27" xfId="34351"/>
    <cellStyle name="Pre-inputted cells 3 2 28" xfId="34352"/>
    <cellStyle name="Pre-inputted cells 3 2 29" xfId="34353"/>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4"/>
    <cellStyle name="Pre-inputted cells 3 2 3 16" xfId="34355"/>
    <cellStyle name="Pre-inputted cells 3 2 3 17" xfId="34356"/>
    <cellStyle name="Pre-inputted cells 3 2 3 18" xfId="34357"/>
    <cellStyle name="Pre-inputted cells 3 2 3 19" xfId="34358"/>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59"/>
    <cellStyle name="Pre-inputted cells 3 2 3 21" xfId="34360"/>
    <cellStyle name="Pre-inputted cells 3 2 3 22" xfId="34361"/>
    <cellStyle name="Pre-inputted cells 3 2 3 23" xfId="34362"/>
    <cellStyle name="Pre-inputted cells 3 2 3 24" xfId="34363"/>
    <cellStyle name="Pre-inputted cells 3 2 3 25" xfId="34364"/>
    <cellStyle name="Pre-inputted cells 3 2 3 26" xfId="34365"/>
    <cellStyle name="Pre-inputted cells 3 2 3 27" xfId="34366"/>
    <cellStyle name="Pre-inputted cells 3 2 3 28" xfId="34367"/>
    <cellStyle name="Pre-inputted cells 3 2 3 29" xfId="34368"/>
    <cellStyle name="Pre-inputted cells 3 2 3 3" xfId="6228"/>
    <cellStyle name="Pre-inputted cells 3 2 3 30" xfId="34369"/>
    <cellStyle name="Pre-inputted cells 3 2 3 31" xfId="34370"/>
    <cellStyle name="Pre-inputted cells 3 2 3 32" xfId="34371"/>
    <cellStyle name="Pre-inputted cells 3 2 3 33" xfId="34372"/>
    <cellStyle name="Pre-inputted cells 3 2 3 34" xfId="34373"/>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4"/>
    <cellStyle name="Pre-inputted cells 3 2 31" xfId="34375"/>
    <cellStyle name="Pre-inputted cells 3 2 32" xfId="34376"/>
    <cellStyle name="Pre-inputted cells 3 2 33" xfId="34377"/>
    <cellStyle name="Pre-inputted cells 3 2 34" xfId="34378"/>
    <cellStyle name="Pre-inputted cells 3 2 35" xfId="34379"/>
    <cellStyle name="Pre-inputted cells 3 2 36" xfId="34380"/>
    <cellStyle name="Pre-inputted cells 3 2 37" xfId="34381"/>
    <cellStyle name="Pre-inputted cells 3 2 38" xfId="34382"/>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3"/>
    <cellStyle name="Pre-inputted cells 3 2 4 16" xfId="34384"/>
    <cellStyle name="Pre-inputted cells 3 2 4 17" xfId="34385"/>
    <cellStyle name="Pre-inputted cells 3 2 4 18" xfId="34386"/>
    <cellStyle name="Pre-inputted cells 3 2 4 19" xfId="34387"/>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88"/>
    <cellStyle name="Pre-inputted cells 3 2 4 21" xfId="34389"/>
    <cellStyle name="Pre-inputted cells 3 2 4 22" xfId="34390"/>
    <cellStyle name="Pre-inputted cells 3 2 4 23" xfId="34391"/>
    <cellStyle name="Pre-inputted cells 3 2 4 24" xfId="34392"/>
    <cellStyle name="Pre-inputted cells 3 2 4 25" xfId="34393"/>
    <cellStyle name="Pre-inputted cells 3 2 4 26" xfId="34394"/>
    <cellStyle name="Pre-inputted cells 3 2 4 27" xfId="34395"/>
    <cellStyle name="Pre-inputted cells 3 2 4 28" xfId="34396"/>
    <cellStyle name="Pre-inputted cells 3 2 4 29" xfId="34397"/>
    <cellStyle name="Pre-inputted cells 3 2 4 3" xfId="6252"/>
    <cellStyle name="Pre-inputted cells 3 2 4 30" xfId="34398"/>
    <cellStyle name="Pre-inputted cells 3 2 4 31" xfId="34399"/>
    <cellStyle name="Pre-inputted cells 3 2 4 32" xfId="34400"/>
    <cellStyle name="Pre-inputted cells 3 2 4 33" xfId="34401"/>
    <cellStyle name="Pre-inputted cells 3 2 4 34" xfId="34402"/>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3"/>
    <cellStyle name="Pre-inputted cells 3 21" xfId="34404"/>
    <cellStyle name="Pre-inputted cells 3 22" xfId="34405"/>
    <cellStyle name="Pre-inputted cells 3 23" xfId="34406"/>
    <cellStyle name="Pre-inputted cells 3 24" xfId="34407"/>
    <cellStyle name="Pre-inputted cells 3 25" xfId="34408"/>
    <cellStyle name="Pre-inputted cells 3 26" xfId="34409"/>
    <cellStyle name="Pre-inputted cells 3 27" xfId="34410"/>
    <cellStyle name="Pre-inputted cells 3 28" xfId="34411"/>
    <cellStyle name="Pre-inputted cells 3 29" xfId="34412"/>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3"/>
    <cellStyle name="Pre-inputted cells 3 3 17" xfId="34414"/>
    <cellStyle name="Pre-inputted cells 3 3 18" xfId="34415"/>
    <cellStyle name="Pre-inputted cells 3 3 19" xfId="34416"/>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17"/>
    <cellStyle name="Pre-inputted cells 3 3 2 16" xfId="34418"/>
    <cellStyle name="Pre-inputted cells 3 3 2 17" xfId="34419"/>
    <cellStyle name="Pre-inputted cells 3 3 2 18" xfId="34420"/>
    <cellStyle name="Pre-inputted cells 3 3 2 19" xfId="34421"/>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2"/>
    <cellStyle name="Pre-inputted cells 3 3 2 21" xfId="34423"/>
    <cellStyle name="Pre-inputted cells 3 3 2 22" xfId="34424"/>
    <cellStyle name="Pre-inputted cells 3 3 2 23" xfId="34425"/>
    <cellStyle name="Pre-inputted cells 3 3 2 24" xfId="34426"/>
    <cellStyle name="Pre-inputted cells 3 3 2 25" xfId="34427"/>
    <cellStyle name="Pre-inputted cells 3 3 2 26" xfId="34428"/>
    <cellStyle name="Pre-inputted cells 3 3 2 27" xfId="34429"/>
    <cellStyle name="Pre-inputted cells 3 3 2 28" xfId="34430"/>
    <cellStyle name="Pre-inputted cells 3 3 2 29" xfId="34431"/>
    <cellStyle name="Pre-inputted cells 3 3 2 3" xfId="6298"/>
    <cellStyle name="Pre-inputted cells 3 3 2 30" xfId="34432"/>
    <cellStyle name="Pre-inputted cells 3 3 2 31" xfId="34433"/>
    <cellStyle name="Pre-inputted cells 3 3 2 32" xfId="34434"/>
    <cellStyle name="Pre-inputted cells 3 3 2 33" xfId="34435"/>
    <cellStyle name="Pre-inputted cells 3 3 2 34" xfId="34436"/>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37"/>
    <cellStyle name="Pre-inputted cells 3 3 21" xfId="34438"/>
    <cellStyle name="Pre-inputted cells 3 3 22" xfId="34439"/>
    <cellStyle name="Pre-inputted cells 3 3 23" xfId="34440"/>
    <cellStyle name="Pre-inputted cells 3 3 24" xfId="34441"/>
    <cellStyle name="Pre-inputted cells 3 3 25" xfId="34442"/>
    <cellStyle name="Pre-inputted cells 3 3 26" xfId="34443"/>
    <cellStyle name="Pre-inputted cells 3 3 27" xfId="34444"/>
    <cellStyle name="Pre-inputted cells 3 3 28" xfId="34445"/>
    <cellStyle name="Pre-inputted cells 3 3 29" xfId="34446"/>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47"/>
    <cellStyle name="Pre-inputted cells 3 3 31" xfId="34448"/>
    <cellStyle name="Pre-inputted cells 3 3 32" xfId="34449"/>
    <cellStyle name="Pre-inputted cells 3 3 33" xfId="34450"/>
    <cellStyle name="Pre-inputted cells 3 3 34" xfId="34451"/>
    <cellStyle name="Pre-inputted cells 3 3 35" xfId="34452"/>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3"/>
    <cellStyle name="Pre-inputted cells 3 31" xfId="34454"/>
    <cellStyle name="Pre-inputted cells 3 32" xfId="34455"/>
    <cellStyle name="Pre-inputted cells 3 33" xfId="34456"/>
    <cellStyle name="Pre-inputted cells 3 34" xfId="34457"/>
    <cellStyle name="Pre-inputted cells 3 35" xfId="34458"/>
    <cellStyle name="Pre-inputted cells 3 36" xfId="34459"/>
    <cellStyle name="Pre-inputted cells 3 37" xfId="34460"/>
    <cellStyle name="Pre-inputted cells 3 38" xfId="34461"/>
    <cellStyle name="Pre-inputted cells 3 39" xfId="34462"/>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3"/>
    <cellStyle name="Pre-inputted cells 3 4 16" xfId="34464"/>
    <cellStyle name="Pre-inputted cells 3 4 17" xfId="34465"/>
    <cellStyle name="Pre-inputted cells 3 4 18" xfId="34466"/>
    <cellStyle name="Pre-inputted cells 3 4 19" xfId="34467"/>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68"/>
    <cellStyle name="Pre-inputted cells 3 4 21" xfId="34469"/>
    <cellStyle name="Pre-inputted cells 3 4 22" xfId="34470"/>
    <cellStyle name="Pre-inputted cells 3 4 23" xfId="34471"/>
    <cellStyle name="Pre-inputted cells 3 4 24" xfId="34472"/>
    <cellStyle name="Pre-inputted cells 3 4 25" xfId="34473"/>
    <cellStyle name="Pre-inputted cells 3 4 26" xfId="34474"/>
    <cellStyle name="Pre-inputted cells 3 4 27" xfId="34475"/>
    <cellStyle name="Pre-inputted cells 3 4 28" xfId="34476"/>
    <cellStyle name="Pre-inputted cells 3 4 29" xfId="34477"/>
    <cellStyle name="Pre-inputted cells 3 4 3" xfId="6340"/>
    <cellStyle name="Pre-inputted cells 3 4 30" xfId="34478"/>
    <cellStyle name="Pre-inputted cells 3 4 31" xfId="34479"/>
    <cellStyle name="Pre-inputted cells 3 4 32" xfId="34480"/>
    <cellStyle name="Pre-inputted cells 3 4 33" xfId="34481"/>
    <cellStyle name="Pre-inputted cells 3 4 34" xfId="34482"/>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3"/>
    <cellStyle name="Pre-inputted cells 3 5 16" xfId="34484"/>
    <cellStyle name="Pre-inputted cells 3 5 17" xfId="34485"/>
    <cellStyle name="Pre-inputted cells 3 5 18" xfId="34486"/>
    <cellStyle name="Pre-inputted cells 3 5 19" xfId="34487"/>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88"/>
    <cellStyle name="Pre-inputted cells 3 5 21" xfId="34489"/>
    <cellStyle name="Pre-inputted cells 3 5 22" xfId="34490"/>
    <cellStyle name="Pre-inputted cells 3 5 23" xfId="34491"/>
    <cellStyle name="Pre-inputted cells 3 5 24" xfId="34492"/>
    <cellStyle name="Pre-inputted cells 3 5 25" xfId="34493"/>
    <cellStyle name="Pre-inputted cells 3 5 26" xfId="34494"/>
    <cellStyle name="Pre-inputted cells 3 5 27" xfId="34495"/>
    <cellStyle name="Pre-inputted cells 3 5 28" xfId="34496"/>
    <cellStyle name="Pre-inputted cells 3 5 29" xfId="34497"/>
    <cellStyle name="Pre-inputted cells 3 5 3" xfId="6364"/>
    <cellStyle name="Pre-inputted cells 3 5 30" xfId="34498"/>
    <cellStyle name="Pre-inputted cells 3 5 31" xfId="34499"/>
    <cellStyle name="Pre-inputted cells 3 5 32" xfId="34500"/>
    <cellStyle name="Pre-inputted cells 3 5 33" xfId="34501"/>
    <cellStyle name="Pre-inputted cells 3 5 34" xfId="34502"/>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66"/>
    <cellStyle name="Pre-inputted cells 3 8" xfId="6383"/>
    <cellStyle name="Pre-inputted cells 3 9" xfId="6384"/>
    <cellStyle name="Pre-inputted cells 3_1.3s Accounting C Costs Scots" xfId="1626"/>
    <cellStyle name="Pre-inputted cells 30" xfId="34503"/>
    <cellStyle name="Pre-inputted cells 31" xfId="34504"/>
    <cellStyle name="Pre-inputted cells 32" xfId="34505"/>
    <cellStyle name="Pre-inputted cells 33" xfId="34506"/>
    <cellStyle name="Pre-inputted cells 34" xfId="34507"/>
    <cellStyle name="Pre-inputted cells 35" xfId="34508"/>
    <cellStyle name="Pre-inputted cells 36" xfId="34509"/>
    <cellStyle name="Pre-inputted cells 37" xfId="34510"/>
    <cellStyle name="Pre-inputted cells 38" xfId="34511"/>
    <cellStyle name="Pre-inputted cells 39" xfId="34512"/>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3"/>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4"/>
    <cellStyle name="Pre-inputted cells 4 2 2 17" xfId="34515"/>
    <cellStyle name="Pre-inputted cells 4 2 2 18" xfId="34516"/>
    <cellStyle name="Pre-inputted cells 4 2 2 19" xfId="34517"/>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18"/>
    <cellStyle name="Pre-inputted cells 4 2 2 2 16" xfId="34519"/>
    <cellStyle name="Pre-inputted cells 4 2 2 2 17" xfId="34520"/>
    <cellStyle name="Pre-inputted cells 4 2 2 2 18" xfId="34521"/>
    <cellStyle name="Pre-inputted cells 4 2 2 2 19" xfId="34522"/>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3"/>
    <cellStyle name="Pre-inputted cells 4 2 2 2 21" xfId="34524"/>
    <cellStyle name="Pre-inputted cells 4 2 2 2 22" xfId="34525"/>
    <cellStyle name="Pre-inputted cells 4 2 2 2 23" xfId="34526"/>
    <cellStyle name="Pre-inputted cells 4 2 2 2 24" xfId="34527"/>
    <cellStyle name="Pre-inputted cells 4 2 2 2 25" xfId="34528"/>
    <cellStyle name="Pre-inputted cells 4 2 2 2 26" xfId="34529"/>
    <cellStyle name="Pre-inputted cells 4 2 2 2 27" xfId="34530"/>
    <cellStyle name="Pre-inputted cells 4 2 2 2 28" xfId="34531"/>
    <cellStyle name="Pre-inputted cells 4 2 2 2 29" xfId="34532"/>
    <cellStyle name="Pre-inputted cells 4 2 2 2 3" xfId="6427"/>
    <cellStyle name="Pre-inputted cells 4 2 2 2 30" xfId="34533"/>
    <cellStyle name="Pre-inputted cells 4 2 2 2 31" xfId="34534"/>
    <cellStyle name="Pre-inputted cells 4 2 2 2 32" xfId="34535"/>
    <cellStyle name="Pre-inputted cells 4 2 2 2 33" xfId="34536"/>
    <cellStyle name="Pre-inputted cells 4 2 2 2 34" xfId="34537"/>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38"/>
    <cellStyle name="Pre-inputted cells 4 2 2 21" xfId="34539"/>
    <cellStyle name="Pre-inputted cells 4 2 2 22" xfId="34540"/>
    <cellStyle name="Pre-inputted cells 4 2 2 23" xfId="34541"/>
    <cellStyle name="Pre-inputted cells 4 2 2 24" xfId="34542"/>
    <cellStyle name="Pre-inputted cells 4 2 2 25" xfId="34543"/>
    <cellStyle name="Pre-inputted cells 4 2 2 26" xfId="34544"/>
    <cellStyle name="Pre-inputted cells 4 2 2 27" xfId="34545"/>
    <cellStyle name="Pre-inputted cells 4 2 2 28" xfId="34546"/>
    <cellStyle name="Pre-inputted cells 4 2 2 29" xfId="34547"/>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48"/>
    <cellStyle name="Pre-inputted cells 4 2 2 31" xfId="34549"/>
    <cellStyle name="Pre-inputted cells 4 2 2 32" xfId="34550"/>
    <cellStyle name="Pre-inputted cells 4 2 2 33" xfId="34551"/>
    <cellStyle name="Pre-inputted cells 4 2 2 34" xfId="34552"/>
    <cellStyle name="Pre-inputted cells 4 2 2 35" xfId="34553"/>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4"/>
    <cellStyle name="Pre-inputted cells 4 2 21" xfId="34555"/>
    <cellStyle name="Pre-inputted cells 4 2 22" xfId="34556"/>
    <cellStyle name="Pre-inputted cells 4 2 23" xfId="34557"/>
    <cellStyle name="Pre-inputted cells 4 2 24" xfId="34558"/>
    <cellStyle name="Pre-inputted cells 4 2 25" xfId="34559"/>
    <cellStyle name="Pre-inputted cells 4 2 26" xfId="34560"/>
    <cellStyle name="Pre-inputted cells 4 2 27" xfId="34561"/>
    <cellStyle name="Pre-inputted cells 4 2 28" xfId="34562"/>
    <cellStyle name="Pre-inputted cells 4 2 29" xfId="34563"/>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4"/>
    <cellStyle name="Pre-inputted cells 4 2 3 16" xfId="34565"/>
    <cellStyle name="Pre-inputted cells 4 2 3 17" xfId="34566"/>
    <cellStyle name="Pre-inputted cells 4 2 3 18" xfId="34567"/>
    <cellStyle name="Pre-inputted cells 4 2 3 19" xfId="34568"/>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69"/>
    <cellStyle name="Pre-inputted cells 4 2 3 21" xfId="34570"/>
    <cellStyle name="Pre-inputted cells 4 2 3 22" xfId="34571"/>
    <cellStyle name="Pre-inputted cells 4 2 3 23" xfId="34572"/>
    <cellStyle name="Pre-inputted cells 4 2 3 24" xfId="34573"/>
    <cellStyle name="Pre-inputted cells 4 2 3 25" xfId="34574"/>
    <cellStyle name="Pre-inputted cells 4 2 3 26" xfId="34575"/>
    <cellStyle name="Pre-inputted cells 4 2 3 27" xfId="34576"/>
    <cellStyle name="Pre-inputted cells 4 2 3 28" xfId="34577"/>
    <cellStyle name="Pre-inputted cells 4 2 3 29" xfId="34578"/>
    <cellStyle name="Pre-inputted cells 4 2 3 3" xfId="6469"/>
    <cellStyle name="Pre-inputted cells 4 2 3 30" xfId="34579"/>
    <cellStyle name="Pre-inputted cells 4 2 3 31" xfId="34580"/>
    <cellStyle name="Pre-inputted cells 4 2 3 32" xfId="34581"/>
    <cellStyle name="Pre-inputted cells 4 2 3 33" xfId="34582"/>
    <cellStyle name="Pre-inputted cells 4 2 3 34" xfId="34583"/>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4"/>
    <cellStyle name="Pre-inputted cells 4 2 31" xfId="34585"/>
    <cellStyle name="Pre-inputted cells 4 2 32" xfId="34586"/>
    <cellStyle name="Pre-inputted cells 4 2 33" xfId="34587"/>
    <cellStyle name="Pre-inputted cells 4 2 34" xfId="34588"/>
    <cellStyle name="Pre-inputted cells 4 2 35" xfId="34589"/>
    <cellStyle name="Pre-inputted cells 4 2 36" xfId="34590"/>
    <cellStyle name="Pre-inputted cells 4 2 37" xfId="34591"/>
    <cellStyle name="Pre-inputted cells 4 2 38" xfId="34592"/>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3"/>
    <cellStyle name="Pre-inputted cells 4 2 4 16" xfId="34594"/>
    <cellStyle name="Pre-inputted cells 4 2 4 17" xfId="34595"/>
    <cellStyle name="Pre-inputted cells 4 2 4 18" xfId="34596"/>
    <cellStyle name="Pre-inputted cells 4 2 4 19" xfId="34597"/>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598"/>
    <cellStyle name="Pre-inputted cells 4 2 4 21" xfId="34599"/>
    <cellStyle name="Pre-inputted cells 4 2 4 22" xfId="34600"/>
    <cellStyle name="Pre-inputted cells 4 2 4 23" xfId="34601"/>
    <cellStyle name="Pre-inputted cells 4 2 4 24" xfId="34602"/>
    <cellStyle name="Pre-inputted cells 4 2 4 25" xfId="34603"/>
    <cellStyle name="Pre-inputted cells 4 2 4 26" xfId="34604"/>
    <cellStyle name="Pre-inputted cells 4 2 4 27" xfId="34605"/>
    <cellStyle name="Pre-inputted cells 4 2 4 28" xfId="34606"/>
    <cellStyle name="Pre-inputted cells 4 2 4 29" xfId="34607"/>
    <cellStyle name="Pre-inputted cells 4 2 4 3" xfId="6493"/>
    <cellStyle name="Pre-inputted cells 4 2 4 30" xfId="34608"/>
    <cellStyle name="Pre-inputted cells 4 2 4 31" xfId="34609"/>
    <cellStyle name="Pre-inputted cells 4 2 4 32" xfId="34610"/>
    <cellStyle name="Pre-inputted cells 4 2 4 33" xfId="34611"/>
    <cellStyle name="Pre-inputted cells 4 2 4 34" xfId="34612"/>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3"/>
    <cellStyle name="Pre-inputted cells 4 21" xfId="34614"/>
    <cellStyle name="Pre-inputted cells 4 22" xfId="34615"/>
    <cellStyle name="Pre-inputted cells 4 23" xfId="34616"/>
    <cellStyle name="Pre-inputted cells 4 24" xfId="34617"/>
    <cellStyle name="Pre-inputted cells 4 25" xfId="34618"/>
    <cellStyle name="Pre-inputted cells 4 26" xfId="34619"/>
    <cellStyle name="Pre-inputted cells 4 27" xfId="34620"/>
    <cellStyle name="Pre-inputted cells 4 28" xfId="34621"/>
    <cellStyle name="Pre-inputted cells 4 29" xfId="34622"/>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3"/>
    <cellStyle name="Pre-inputted cells 4 3 17" xfId="34624"/>
    <cellStyle name="Pre-inputted cells 4 3 18" xfId="34625"/>
    <cellStyle name="Pre-inputted cells 4 3 19" xfId="34626"/>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27"/>
    <cellStyle name="Pre-inputted cells 4 3 2 16" xfId="34628"/>
    <cellStyle name="Pre-inputted cells 4 3 2 17" xfId="34629"/>
    <cellStyle name="Pre-inputted cells 4 3 2 18" xfId="34630"/>
    <cellStyle name="Pre-inputted cells 4 3 2 19" xfId="34631"/>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2"/>
    <cellStyle name="Pre-inputted cells 4 3 2 21" xfId="34633"/>
    <cellStyle name="Pre-inputted cells 4 3 2 22" xfId="34634"/>
    <cellStyle name="Pre-inputted cells 4 3 2 23" xfId="34635"/>
    <cellStyle name="Pre-inputted cells 4 3 2 24" xfId="34636"/>
    <cellStyle name="Pre-inputted cells 4 3 2 25" xfId="34637"/>
    <cellStyle name="Pre-inputted cells 4 3 2 26" xfId="34638"/>
    <cellStyle name="Pre-inputted cells 4 3 2 27" xfId="34639"/>
    <cellStyle name="Pre-inputted cells 4 3 2 28" xfId="34640"/>
    <cellStyle name="Pre-inputted cells 4 3 2 29" xfId="34641"/>
    <cellStyle name="Pre-inputted cells 4 3 2 3" xfId="6539"/>
    <cellStyle name="Pre-inputted cells 4 3 2 30" xfId="34642"/>
    <cellStyle name="Pre-inputted cells 4 3 2 31" xfId="34643"/>
    <cellStyle name="Pre-inputted cells 4 3 2 32" xfId="34644"/>
    <cellStyle name="Pre-inputted cells 4 3 2 33" xfId="34645"/>
    <cellStyle name="Pre-inputted cells 4 3 2 34" xfId="34646"/>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47"/>
    <cellStyle name="Pre-inputted cells 4 3 21" xfId="34648"/>
    <cellStyle name="Pre-inputted cells 4 3 22" xfId="34649"/>
    <cellStyle name="Pre-inputted cells 4 3 23" xfId="34650"/>
    <cellStyle name="Pre-inputted cells 4 3 24" xfId="34651"/>
    <cellStyle name="Pre-inputted cells 4 3 25" xfId="34652"/>
    <cellStyle name="Pre-inputted cells 4 3 26" xfId="34653"/>
    <cellStyle name="Pre-inputted cells 4 3 27" xfId="34654"/>
    <cellStyle name="Pre-inputted cells 4 3 28" xfId="34655"/>
    <cellStyle name="Pre-inputted cells 4 3 29" xfId="34656"/>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57"/>
    <cellStyle name="Pre-inputted cells 4 3 31" xfId="34658"/>
    <cellStyle name="Pre-inputted cells 4 3 32" xfId="34659"/>
    <cellStyle name="Pre-inputted cells 4 3 33" xfId="34660"/>
    <cellStyle name="Pre-inputted cells 4 3 34" xfId="34661"/>
    <cellStyle name="Pre-inputted cells 4 3 35" xfId="34662"/>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3"/>
    <cellStyle name="Pre-inputted cells 4 31" xfId="34664"/>
    <cellStyle name="Pre-inputted cells 4 32" xfId="34665"/>
    <cellStyle name="Pre-inputted cells 4 33" xfId="34666"/>
    <cellStyle name="Pre-inputted cells 4 34" xfId="34667"/>
    <cellStyle name="Pre-inputted cells 4 35" xfId="34668"/>
    <cellStyle name="Pre-inputted cells 4 36" xfId="34669"/>
    <cellStyle name="Pre-inputted cells 4 37" xfId="34670"/>
    <cellStyle name="Pre-inputted cells 4 38" xfId="34671"/>
    <cellStyle name="Pre-inputted cells 4 39" xfId="34672"/>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3"/>
    <cellStyle name="Pre-inputted cells 4 4 16" xfId="34674"/>
    <cellStyle name="Pre-inputted cells 4 4 17" xfId="34675"/>
    <cellStyle name="Pre-inputted cells 4 4 18" xfId="34676"/>
    <cellStyle name="Pre-inputted cells 4 4 19" xfId="34677"/>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78"/>
    <cellStyle name="Pre-inputted cells 4 4 21" xfId="34679"/>
    <cellStyle name="Pre-inputted cells 4 4 22" xfId="34680"/>
    <cellStyle name="Pre-inputted cells 4 4 23" xfId="34681"/>
    <cellStyle name="Pre-inputted cells 4 4 24" xfId="34682"/>
    <cellStyle name="Pre-inputted cells 4 4 25" xfId="34683"/>
    <cellStyle name="Pre-inputted cells 4 4 26" xfId="34684"/>
    <cellStyle name="Pre-inputted cells 4 4 27" xfId="34685"/>
    <cellStyle name="Pre-inputted cells 4 4 28" xfId="34686"/>
    <cellStyle name="Pre-inputted cells 4 4 29" xfId="34687"/>
    <cellStyle name="Pre-inputted cells 4 4 3" xfId="6581"/>
    <cellStyle name="Pre-inputted cells 4 4 30" xfId="34688"/>
    <cellStyle name="Pre-inputted cells 4 4 31" xfId="34689"/>
    <cellStyle name="Pre-inputted cells 4 4 32" xfId="34690"/>
    <cellStyle name="Pre-inputted cells 4 4 33" xfId="34691"/>
    <cellStyle name="Pre-inputted cells 4 4 34" xfId="34692"/>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3"/>
    <cellStyle name="Pre-inputted cells 4 5 16" xfId="34694"/>
    <cellStyle name="Pre-inputted cells 4 5 17" xfId="34695"/>
    <cellStyle name="Pre-inputted cells 4 5 18" xfId="34696"/>
    <cellStyle name="Pre-inputted cells 4 5 19" xfId="34697"/>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698"/>
    <cellStyle name="Pre-inputted cells 4 5 21" xfId="34699"/>
    <cellStyle name="Pre-inputted cells 4 5 22" xfId="34700"/>
    <cellStyle name="Pre-inputted cells 4 5 23" xfId="34701"/>
    <cellStyle name="Pre-inputted cells 4 5 24" xfId="34702"/>
    <cellStyle name="Pre-inputted cells 4 5 25" xfId="34703"/>
    <cellStyle name="Pre-inputted cells 4 5 26" xfId="34704"/>
    <cellStyle name="Pre-inputted cells 4 5 27" xfId="34705"/>
    <cellStyle name="Pre-inputted cells 4 5 28" xfId="34706"/>
    <cellStyle name="Pre-inputted cells 4 5 29" xfId="34707"/>
    <cellStyle name="Pre-inputted cells 4 5 3" xfId="6605"/>
    <cellStyle name="Pre-inputted cells 4 5 30" xfId="34708"/>
    <cellStyle name="Pre-inputted cells 4 5 31" xfId="34709"/>
    <cellStyle name="Pre-inputted cells 4 5 32" xfId="34710"/>
    <cellStyle name="Pre-inputted cells 4 5 33" xfId="34711"/>
    <cellStyle name="Pre-inputted cells 4 5 34" xfId="34712"/>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5"/>
    <cellStyle name="Pre-inputted cells 4 8" xfId="6624"/>
    <cellStyle name="Pre-inputted cells 4 9" xfId="6625"/>
    <cellStyle name="Pre-inputted cells 4_1.3s Accounting C Costs Scots" xfId="1645"/>
    <cellStyle name="Pre-inputted cells 40" xfId="34713"/>
    <cellStyle name="Pre-inputted cells 41" xfId="34714"/>
    <cellStyle name="Pre-inputted cells 42" xfId="34715"/>
    <cellStyle name="Pre-inputted cells 43" xfId="34716"/>
    <cellStyle name="Pre-inputted cells 44" xfId="34717"/>
    <cellStyle name="Pre-inputted cells 45" xfId="34718"/>
    <cellStyle name="Pre-inputted cells 46" xfId="34719"/>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0"/>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1"/>
    <cellStyle name="Pre-inputted cells 5 2 2 2 17" xfId="34722"/>
    <cellStyle name="Pre-inputted cells 5 2 2 2 18" xfId="34723"/>
    <cellStyle name="Pre-inputted cells 5 2 2 2 19" xfId="34724"/>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5"/>
    <cellStyle name="Pre-inputted cells 5 2 2 2 2 16" xfId="34726"/>
    <cellStyle name="Pre-inputted cells 5 2 2 2 2 17" xfId="34727"/>
    <cellStyle name="Pre-inputted cells 5 2 2 2 2 18" xfId="34728"/>
    <cellStyle name="Pre-inputted cells 5 2 2 2 2 19" xfId="34729"/>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0"/>
    <cellStyle name="Pre-inputted cells 5 2 2 2 2 21" xfId="34731"/>
    <cellStyle name="Pre-inputted cells 5 2 2 2 2 22" xfId="34732"/>
    <cellStyle name="Pre-inputted cells 5 2 2 2 2 23" xfId="34733"/>
    <cellStyle name="Pre-inputted cells 5 2 2 2 2 24" xfId="34734"/>
    <cellStyle name="Pre-inputted cells 5 2 2 2 2 25" xfId="34735"/>
    <cellStyle name="Pre-inputted cells 5 2 2 2 2 26" xfId="34736"/>
    <cellStyle name="Pre-inputted cells 5 2 2 2 2 27" xfId="34737"/>
    <cellStyle name="Pre-inputted cells 5 2 2 2 2 28" xfId="34738"/>
    <cellStyle name="Pre-inputted cells 5 2 2 2 2 29" xfId="34739"/>
    <cellStyle name="Pre-inputted cells 5 2 2 2 2 3" xfId="6678"/>
    <cellStyle name="Pre-inputted cells 5 2 2 2 2 30" xfId="34740"/>
    <cellStyle name="Pre-inputted cells 5 2 2 2 2 31" xfId="34741"/>
    <cellStyle name="Pre-inputted cells 5 2 2 2 2 32" xfId="34742"/>
    <cellStyle name="Pre-inputted cells 5 2 2 2 2 33" xfId="34743"/>
    <cellStyle name="Pre-inputted cells 5 2 2 2 2 34" xfId="34744"/>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5"/>
    <cellStyle name="Pre-inputted cells 5 2 2 2 21" xfId="34746"/>
    <cellStyle name="Pre-inputted cells 5 2 2 2 22" xfId="34747"/>
    <cellStyle name="Pre-inputted cells 5 2 2 2 23" xfId="34748"/>
    <cellStyle name="Pre-inputted cells 5 2 2 2 24" xfId="34749"/>
    <cellStyle name="Pre-inputted cells 5 2 2 2 25" xfId="34750"/>
    <cellStyle name="Pre-inputted cells 5 2 2 2 26" xfId="34751"/>
    <cellStyle name="Pre-inputted cells 5 2 2 2 27" xfId="34752"/>
    <cellStyle name="Pre-inputted cells 5 2 2 2 28" xfId="34753"/>
    <cellStyle name="Pre-inputted cells 5 2 2 2 29" xfId="34754"/>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5"/>
    <cellStyle name="Pre-inputted cells 5 2 2 2 31" xfId="34756"/>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57"/>
    <cellStyle name="Pre-inputted cells 5 2 2 21" xfId="34758"/>
    <cellStyle name="Pre-inputted cells 5 2 2 22" xfId="34759"/>
    <cellStyle name="Pre-inputted cells 5 2 2 23" xfId="34760"/>
    <cellStyle name="Pre-inputted cells 5 2 2 24" xfId="34761"/>
    <cellStyle name="Pre-inputted cells 5 2 2 25" xfId="34762"/>
    <cellStyle name="Pre-inputted cells 5 2 2 26" xfId="34763"/>
    <cellStyle name="Pre-inputted cells 5 2 2 27" xfId="34764"/>
    <cellStyle name="Pre-inputted cells 5 2 2 28" xfId="34765"/>
    <cellStyle name="Pre-inputted cells 5 2 2 29" xfId="34766"/>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67"/>
    <cellStyle name="Pre-inputted cells 5 2 2 3 16" xfId="34768"/>
    <cellStyle name="Pre-inputted cells 5 2 2 3 17" xfId="34769"/>
    <cellStyle name="Pre-inputted cells 5 2 2 3 18" xfId="34770"/>
    <cellStyle name="Pre-inputted cells 5 2 2 3 19" xfId="34771"/>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2"/>
    <cellStyle name="Pre-inputted cells 5 2 2 3 21" xfId="34773"/>
    <cellStyle name="Pre-inputted cells 5 2 2 3 22" xfId="34774"/>
    <cellStyle name="Pre-inputted cells 5 2 2 3 23" xfId="34775"/>
    <cellStyle name="Pre-inputted cells 5 2 2 3 24" xfId="34776"/>
    <cellStyle name="Pre-inputted cells 5 2 2 3 25" xfId="34777"/>
    <cellStyle name="Pre-inputted cells 5 2 2 3 26" xfId="34778"/>
    <cellStyle name="Pre-inputted cells 5 2 2 3 27" xfId="34779"/>
    <cellStyle name="Pre-inputted cells 5 2 2 3 28" xfId="34780"/>
    <cellStyle name="Pre-inputted cells 5 2 2 3 29" xfId="34781"/>
    <cellStyle name="Pre-inputted cells 5 2 2 3 3" xfId="6720"/>
    <cellStyle name="Pre-inputted cells 5 2 2 3 30" xfId="34782"/>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3"/>
    <cellStyle name="Pre-inputted cells 5 2 2 31" xfId="34784"/>
    <cellStyle name="Pre-inputted cells 5 2 2 32" xfId="34785"/>
    <cellStyle name="Pre-inputted cells 5 2 2 33" xfId="34786"/>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87"/>
    <cellStyle name="Pre-inputted cells 5 2 2 4 16" xfId="34788"/>
    <cellStyle name="Pre-inputted cells 5 2 2 4 17" xfId="34789"/>
    <cellStyle name="Pre-inputted cells 5 2 2 4 18" xfId="34790"/>
    <cellStyle name="Pre-inputted cells 5 2 2 4 19" xfId="34791"/>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2"/>
    <cellStyle name="Pre-inputted cells 5 2 2 4 21" xfId="34793"/>
    <cellStyle name="Pre-inputted cells 5 2 2 4 22" xfId="34794"/>
    <cellStyle name="Pre-inputted cells 5 2 2 4 23" xfId="34795"/>
    <cellStyle name="Pre-inputted cells 5 2 2 4 24" xfId="34796"/>
    <cellStyle name="Pre-inputted cells 5 2 2 4 25" xfId="34797"/>
    <cellStyle name="Pre-inputted cells 5 2 2 4 26" xfId="34798"/>
    <cellStyle name="Pre-inputted cells 5 2 2 4 27" xfId="34799"/>
    <cellStyle name="Pre-inputted cells 5 2 2 4 28" xfId="34800"/>
    <cellStyle name="Pre-inputted cells 5 2 2 4 29" xfId="34801"/>
    <cellStyle name="Pre-inputted cells 5 2 2 4 3" xfId="6744"/>
    <cellStyle name="Pre-inputted cells 5 2 2 4 30" xfId="34802"/>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3"/>
    <cellStyle name="Pre-inputted cells 5 2 21" xfId="34804"/>
    <cellStyle name="Pre-inputted cells 5 2 22" xfId="34805"/>
    <cellStyle name="Pre-inputted cells 5 2 23" xfId="34806"/>
    <cellStyle name="Pre-inputted cells 5 2 24" xfId="34807"/>
    <cellStyle name="Pre-inputted cells 5 2 25" xfId="34808"/>
    <cellStyle name="Pre-inputted cells 5 2 26" xfId="34809"/>
    <cellStyle name="Pre-inputted cells 5 2 27" xfId="34810"/>
    <cellStyle name="Pre-inputted cells 5 2 28" xfId="34811"/>
    <cellStyle name="Pre-inputted cells 5 2 29" xfId="34812"/>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3"/>
    <cellStyle name="Pre-inputted cells 5 2 3 17" xfId="34814"/>
    <cellStyle name="Pre-inputted cells 5 2 3 18" xfId="34815"/>
    <cellStyle name="Pre-inputted cells 5 2 3 19" xfId="34816"/>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17"/>
    <cellStyle name="Pre-inputted cells 5 2 3 2 16" xfId="34818"/>
    <cellStyle name="Pre-inputted cells 5 2 3 2 17" xfId="34819"/>
    <cellStyle name="Pre-inputted cells 5 2 3 2 18" xfId="34820"/>
    <cellStyle name="Pre-inputted cells 5 2 3 2 19" xfId="34821"/>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2"/>
    <cellStyle name="Pre-inputted cells 5 2 3 2 21" xfId="34823"/>
    <cellStyle name="Pre-inputted cells 5 2 3 2 22" xfId="34824"/>
    <cellStyle name="Pre-inputted cells 5 2 3 2 23" xfId="34825"/>
    <cellStyle name="Pre-inputted cells 5 2 3 2 24" xfId="34826"/>
    <cellStyle name="Pre-inputted cells 5 2 3 2 25" xfId="34827"/>
    <cellStyle name="Pre-inputted cells 5 2 3 2 26" xfId="34828"/>
    <cellStyle name="Pre-inputted cells 5 2 3 2 27" xfId="34829"/>
    <cellStyle name="Pre-inputted cells 5 2 3 2 28" xfId="34830"/>
    <cellStyle name="Pre-inputted cells 5 2 3 2 29" xfId="34831"/>
    <cellStyle name="Pre-inputted cells 5 2 3 2 3" xfId="6790"/>
    <cellStyle name="Pre-inputted cells 5 2 3 2 30" xfId="34832"/>
    <cellStyle name="Pre-inputted cells 5 2 3 2 31" xfId="34833"/>
    <cellStyle name="Pre-inputted cells 5 2 3 2 32" xfId="34834"/>
    <cellStyle name="Pre-inputted cells 5 2 3 2 33" xfId="34835"/>
    <cellStyle name="Pre-inputted cells 5 2 3 2 34" xfId="34836"/>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37"/>
    <cellStyle name="Pre-inputted cells 5 2 3 21" xfId="34838"/>
    <cellStyle name="Pre-inputted cells 5 2 3 22" xfId="34839"/>
    <cellStyle name="Pre-inputted cells 5 2 3 23" xfId="34840"/>
    <cellStyle name="Pre-inputted cells 5 2 3 24" xfId="34841"/>
    <cellStyle name="Pre-inputted cells 5 2 3 25" xfId="34842"/>
    <cellStyle name="Pre-inputted cells 5 2 3 26" xfId="34843"/>
    <cellStyle name="Pre-inputted cells 5 2 3 27" xfId="34844"/>
    <cellStyle name="Pre-inputted cells 5 2 3 28" xfId="34845"/>
    <cellStyle name="Pre-inputted cells 5 2 3 29" xfId="34846"/>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47"/>
    <cellStyle name="Pre-inputted cells 5 2 3 31" xfId="34848"/>
    <cellStyle name="Pre-inputted cells 5 2 3 32" xfId="34849"/>
    <cellStyle name="Pre-inputted cells 5 2 3 33" xfId="34850"/>
    <cellStyle name="Pre-inputted cells 5 2 3 34" xfId="34851"/>
    <cellStyle name="Pre-inputted cells 5 2 3 35" xfId="34852"/>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3"/>
    <cellStyle name="Pre-inputted cells 5 2 31" xfId="34854"/>
    <cellStyle name="Pre-inputted cells 5 2 32" xfId="34855"/>
    <cellStyle name="Pre-inputted cells 5 2 33" xfId="34856"/>
    <cellStyle name="Pre-inputted cells 5 2 34" xfId="34857"/>
    <cellStyle name="Pre-inputted cells 5 2 35" xfId="34858"/>
    <cellStyle name="Pre-inputted cells 5 2 36" xfId="34859"/>
    <cellStyle name="Pre-inputted cells 5 2 37" xfId="34860"/>
    <cellStyle name="Pre-inputted cells 5 2 38" xfId="34861"/>
    <cellStyle name="Pre-inputted cells 5 2 39" xfId="34862"/>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3"/>
    <cellStyle name="Pre-inputted cells 5 2 4 16" xfId="34864"/>
    <cellStyle name="Pre-inputted cells 5 2 4 17" xfId="34865"/>
    <cellStyle name="Pre-inputted cells 5 2 4 18" xfId="34866"/>
    <cellStyle name="Pre-inputted cells 5 2 4 19" xfId="34867"/>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68"/>
    <cellStyle name="Pre-inputted cells 5 2 4 21" xfId="34869"/>
    <cellStyle name="Pre-inputted cells 5 2 4 22" xfId="34870"/>
    <cellStyle name="Pre-inputted cells 5 2 4 23" xfId="34871"/>
    <cellStyle name="Pre-inputted cells 5 2 4 24" xfId="34872"/>
    <cellStyle name="Pre-inputted cells 5 2 4 25" xfId="34873"/>
    <cellStyle name="Pre-inputted cells 5 2 4 26" xfId="34874"/>
    <cellStyle name="Pre-inputted cells 5 2 4 27" xfId="34875"/>
    <cellStyle name="Pre-inputted cells 5 2 4 28" xfId="34876"/>
    <cellStyle name="Pre-inputted cells 5 2 4 29" xfId="34877"/>
    <cellStyle name="Pre-inputted cells 5 2 4 3" xfId="6832"/>
    <cellStyle name="Pre-inputted cells 5 2 4 30" xfId="34878"/>
    <cellStyle name="Pre-inputted cells 5 2 4 31" xfId="34879"/>
    <cellStyle name="Pre-inputted cells 5 2 4 32" xfId="34880"/>
    <cellStyle name="Pre-inputted cells 5 2 4 33" xfId="34881"/>
    <cellStyle name="Pre-inputted cells 5 2 4 34" xfId="34882"/>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3"/>
    <cellStyle name="Pre-inputted cells 5 2 5 16" xfId="34884"/>
    <cellStyle name="Pre-inputted cells 5 2 5 17" xfId="34885"/>
    <cellStyle name="Pre-inputted cells 5 2 5 18" xfId="34886"/>
    <cellStyle name="Pre-inputted cells 5 2 5 19" xfId="34887"/>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88"/>
    <cellStyle name="Pre-inputted cells 5 2 5 21" xfId="34889"/>
    <cellStyle name="Pre-inputted cells 5 2 5 22" xfId="34890"/>
    <cellStyle name="Pre-inputted cells 5 2 5 23" xfId="34891"/>
    <cellStyle name="Pre-inputted cells 5 2 5 24" xfId="34892"/>
    <cellStyle name="Pre-inputted cells 5 2 5 25" xfId="34893"/>
    <cellStyle name="Pre-inputted cells 5 2 5 26" xfId="34894"/>
    <cellStyle name="Pre-inputted cells 5 2 5 27" xfId="34895"/>
    <cellStyle name="Pre-inputted cells 5 2 5 28" xfId="34896"/>
    <cellStyle name="Pre-inputted cells 5 2 5 29" xfId="34897"/>
    <cellStyle name="Pre-inputted cells 5 2 5 3" xfId="6856"/>
    <cellStyle name="Pre-inputted cells 5 2 5 30" xfId="34898"/>
    <cellStyle name="Pre-inputted cells 5 2 5 31" xfId="34899"/>
    <cellStyle name="Pre-inputted cells 5 2 5 32" xfId="34900"/>
    <cellStyle name="Pre-inputted cells 5 2 5 33" xfId="34901"/>
    <cellStyle name="Pre-inputted cells 5 2 5 34" xfId="34902"/>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3"/>
    <cellStyle name="Pre-inputted cells 5 21" xfId="34904"/>
    <cellStyle name="Pre-inputted cells 5 22" xfId="34905"/>
    <cellStyle name="Pre-inputted cells 5 23" xfId="34906"/>
    <cellStyle name="Pre-inputted cells 5 24" xfId="34907"/>
    <cellStyle name="Pre-inputted cells 5 25" xfId="34908"/>
    <cellStyle name="Pre-inputted cells 5 26" xfId="34909"/>
    <cellStyle name="Pre-inputted cells 5 27" xfId="34910"/>
    <cellStyle name="Pre-inputted cells 5 28" xfId="34911"/>
    <cellStyle name="Pre-inputted cells 5 29" xfId="34912"/>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3"/>
    <cellStyle name="Pre-inputted cells 5 3 17" xfId="34914"/>
    <cellStyle name="Pre-inputted cells 5 3 18" xfId="34915"/>
    <cellStyle name="Pre-inputted cells 5 3 19" xfId="34916"/>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17"/>
    <cellStyle name="Pre-inputted cells 5 3 2 16" xfId="34918"/>
    <cellStyle name="Pre-inputted cells 5 3 2 17" xfId="34919"/>
    <cellStyle name="Pre-inputted cells 5 3 2 18" xfId="34920"/>
    <cellStyle name="Pre-inputted cells 5 3 2 19" xfId="34921"/>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2"/>
    <cellStyle name="Pre-inputted cells 5 3 2 21" xfId="34923"/>
    <cellStyle name="Pre-inputted cells 5 3 2 22" xfId="34924"/>
    <cellStyle name="Pre-inputted cells 5 3 2 23" xfId="34925"/>
    <cellStyle name="Pre-inputted cells 5 3 2 24" xfId="34926"/>
    <cellStyle name="Pre-inputted cells 5 3 2 25" xfId="34927"/>
    <cellStyle name="Pre-inputted cells 5 3 2 26" xfId="34928"/>
    <cellStyle name="Pre-inputted cells 5 3 2 27" xfId="34929"/>
    <cellStyle name="Pre-inputted cells 5 3 2 28" xfId="34930"/>
    <cellStyle name="Pre-inputted cells 5 3 2 29" xfId="34931"/>
    <cellStyle name="Pre-inputted cells 5 3 2 3" xfId="6901"/>
    <cellStyle name="Pre-inputted cells 5 3 2 30" xfId="34932"/>
    <cellStyle name="Pre-inputted cells 5 3 2 31" xfId="34933"/>
    <cellStyle name="Pre-inputted cells 5 3 2 32" xfId="34934"/>
    <cellStyle name="Pre-inputted cells 5 3 2 33" xfId="34935"/>
    <cellStyle name="Pre-inputted cells 5 3 2 34" xfId="34936"/>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37"/>
    <cellStyle name="Pre-inputted cells 5 3 21" xfId="34938"/>
    <cellStyle name="Pre-inputted cells 5 3 22" xfId="34939"/>
    <cellStyle name="Pre-inputted cells 5 3 23" xfId="34940"/>
    <cellStyle name="Pre-inputted cells 5 3 24" xfId="34941"/>
    <cellStyle name="Pre-inputted cells 5 3 25" xfId="34942"/>
    <cellStyle name="Pre-inputted cells 5 3 26" xfId="34943"/>
    <cellStyle name="Pre-inputted cells 5 3 27" xfId="34944"/>
    <cellStyle name="Pre-inputted cells 5 3 28" xfId="34945"/>
    <cellStyle name="Pre-inputted cells 5 3 29" xfId="34946"/>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47"/>
    <cellStyle name="Pre-inputted cells 5 3 31" xfId="34948"/>
    <cellStyle name="Pre-inputted cells 5 3 32" xfId="34949"/>
    <cellStyle name="Pre-inputted cells 5 3 33" xfId="34950"/>
    <cellStyle name="Pre-inputted cells 5 3 34" xfId="34951"/>
    <cellStyle name="Pre-inputted cells 5 3 35" xfId="34952"/>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3"/>
    <cellStyle name="Pre-inputted cells 5 31" xfId="34954"/>
    <cellStyle name="Pre-inputted cells 5 32" xfId="34955"/>
    <cellStyle name="Pre-inputted cells 5 33" xfId="34956"/>
    <cellStyle name="Pre-inputted cells 5 34" xfId="34957"/>
    <cellStyle name="Pre-inputted cells 5 35" xfId="34958"/>
    <cellStyle name="Pre-inputted cells 5 36" xfId="34959"/>
    <cellStyle name="Pre-inputted cells 5 37" xfId="34960"/>
    <cellStyle name="Pre-inputted cells 5 38" xfId="34961"/>
    <cellStyle name="Pre-inputted cells 5 39" xfId="34962"/>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3"/>
    <cellStyle name="Pre-inputted cells 5 4 16" xfId="34964"/>
    <cellStyle name="Pre-inputted cells 5 4 17" xfId="34965"/>
    <cellStyle name="Pre-inputted cells 5 4 18" xfId="34966"/>
    <cellStyle name="Pre-inputted cells 5 4 19" xfId="34967"/>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68"/>
    <cellStyle name="Pre-inputted cells 5 4 21" xfId="34969"/>
    <cellStyle name="Pre-inputted cells 5 4 22" xfId="34970"/>
    <cellStyle name="Pre-inputted cells 5 4 23" xfId="34971"/>
    <cellStyle name="Pre-inputted cells 5 4 24" xfId="34972"/>
    <cellStyle name="Pre-inputted cells 5 4 25" xfId="34973"/>
    <cellStyle name="Pre-inputted cells 5 4 26" xfId="34974"/>
    <cellStyle name="Pre-inputted cells 5 4 27" xfId="34975"/>
    <cellStyle name="Pre-inputted cells 5 4 28" xfId="34976"/>
    <cellStyle name="Pre-inputted cells 5 4 29" xfId="34977"/>
    <cellStyle name="Pre-inputted cells 5 4 3" xfId="6943"/>
    <cellStyle name="Pre-inputted cells 5 4 30" xfId="34978"/>
    <cellStyle name="Pre-inputted cells 5 4 31" xfId="34979"/>
    <cellStyle name="Pre-inputted cells 5 4 32" xfId="34980"/>
    <cellStyle name="Pre-inputted cells 5 4 33" xfId="34981"/>
    <cellStyle name="Pre-inputted cells 5 4 34" xfId="34982"/>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3"/>
    <cellStyle name="Pre-inputted cells 5 5 16" xfId="34984"/>
    <cellStyle name="Pre-inputted cells 5 5 17" xfId="34985"/>
    <cellStyle name="Pre-inputted cells 5 5 18" xfId="34986"/>
    <cellStyle name="Pre-inputted cells 5 5 19" xfId="34987"/>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88"/>
    <cellStyle name="Pre-inputted cells 5 5 21" xfId="34989"/>
    <cellStyle name="Pre-inputted cells 5 5 22" xfId="34990"/>
    <cellStyle name="Pre-inputted cells 5 5 23" xfId="34991"/>
    <cellStyle name="Pre-inputted cells 5 5 24" xfId="34992"/>
    <cellStyle name="Pre-inputted cells 5 5 25" xfId="34993"/>
    <cellStyle name="Pre-inputted cells 5 5 26" xfId="34994"/>
    <cellStyle name="Pre-inputted cells 5 5 27" xfId="34995"/>
    <cellStyle name="Pre-inputted cells 5 5 28" xfId="34996"/>
    <cellStyle name="Pre-inputted cells 5 5 29" xfId="34997"/>
    <cellStyle name="Pre-inputted cells 5 5 3" xfId="6967"/>
    <cellStyle name="Pre-inputted cells 5 5 30" xfId="34998"/>
    <cellStyle name="Pre-inputted cells 5 5 31" xfId="34999"/>
    <cellStyle name="Pre-inputted cells 5 5 32" xfId="35000"/>
    <cellStyle name="Pre-inputted cells 5 5 33" xfId="35001"/>
    <cellStyle name="Pre-inputted cells 5 5 34" xfId="35002"/>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3"/>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4"/>
    <cellStyle name="Pre-inputted cells 6 2 2 17" xfId="35005"/>
    <cellStyle name="Pre-inputted cells 6 2 2 18" xfId="35006"/>
    <cellStyle name="Pre-inputted cells 6 2 2 19" xfId="35007"/>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08"/>
    <cellStyle name="Pre-inputted cells 6 2 2 2 16" xfId="35009"/>
    <cellStyle name="Pre-inputted cells 6 2 2 2 17" xfId="35010"/>
    <cellStyle name="Pre-inputted cells 6 2 2 2 18" xfId="35011"/>
    <cellStyle name="Pre-inputted cells 6 2 2 2 19" xfId="35012"/>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3"/>
    <cellStyle name="Pre-inputted cells 6 2 2 2 21" xfId="35014"/>
    <cellStyle name="Pre-inputted cells 6 2 2 2 22" xfId="35015"/>
    <cellStyle name="Pre-inputted cells 6 2 2 2 23" xfId="35016"/>
    <cellStyle name="Pre-inputted cells 6 2 2 2 24" xfId="35017"/>
    <cellStyle name="Pre-inputted cells 6 2 2 2 25" xfId="35018"/>
    <cellStyle name="Pre-inputted cells 6 2 2 2 26" xfId="35019"/>
    <cellStyle name="Pre-inputted cells 6 2 2 2 27" xfId="35020"/>
    <cellStyle name="Pre-inputted cells 6 2 2 2 28" xfId="35021"/>
    <cellStyle name="Pre-inputted cells 6 2 2 2 29" xfId="35022"/>
    <cellStyle name="Pre-inputted cells 6 2 2 2 3" xfId="7031"/>
    <cellStyle name="Pre-inputted cells 6 2 2 2 30" xfId="35023"/>
    <cellStyle name="Pre-inputted cells 6 2 2 2 31" xfId="35024"/>
    <cellStyle name="Pre-inputted cells 6 2 2 2 32" xfId="35025"/>
    <cellStyle name="Pre-inputted cells 6 2 2 2 33" xfId="35026"/>
    <cellStyle name="Pre-inputted cells 6 2 2 2 34" xfId="35027"/>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28"/>
    <cellStyle name="Pre-inputted cells 6 2 2 21" xfId="35029"/>
    <cellStyle name="Pre-inputted cells 6 2 2 22" xfId="35030"/>
    <cellStyle name="Pre-inputted cells 6 2 2 23" xfId="35031"/>
    <cellStyle name="Pre-inputted cells 6 2 2 24" xfId="35032"/>
    <cellStyle name="Pre-inputted cells 6 2 2 25" xfId="35033"/>
    <cellStyle name="Pre-inputted cells 6 2 2 26" xfId="35034"/>
    <cellStyle name="Pre-inputted cells 6 2 2 27" xfId="35035"/>
    <cellStyle name="Pre-inputted cells 6 2 2 28" xfId="35036"/>
    <cellStyle name="Pre-inputted cells 6 2 2 29" xfId="35037"/>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38"/>
    <cellStyle name="Pre-inputted cells 6 2 2 31" xfId="35039"/>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0"/>
    <cellStyle name="Pre-inputted cells 6 2 21" xfId="35041"/>
    <cellStyle name="Pre-inputted cells 6 2 22" xfId="35042"/>
    <cellStyle name="Pre-inputted cells 6 2 23" xfId="35043"/>
    <cellStyle name="Pre-inputted cells 6 2 24" xfId="35044"/>
    <cellStyle name="Pre-inputted cells 6 2 25" xfId="35045"/>
    <cellStyle name="Pre-inputted cells 6 2 26" xfId="35046"/>
    <cellStyle name="Pre-inputted cells 6 2 27" xfId="35047"/>
    <cellStyle name="Pre-inputted cells 6 2 28" xfId="35048"/>
    <cellStyle name="Pre-inputted cells 6 2 29" xfId="35049"/>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0"/>
    <cellStyle name="Pre-inputted cells 6 2 3 16" xfId="35051"/>
    <cellStyle name="Pre-inputted cells 6 2 3 17" xfId="35052"/>
    <cellStyle name="Pre-inputted cells 6 2 3 18" xfId="35053"/>
    <cellStyle name="Pre-inputted cells 6 2 3 19" xfId="35054"/>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5"/>
    <cellStyle name="Pre-inputted cells 6 2 3 21" xfId="35056"/>
    <cellStyle name="Pre-inputted cells 6 2 3 22" xfId="35057"/>
    <cellStyle name="Pre-inputted cells 6 2 3 23" xfId="35058"/>
    <cellStyle name="Pre-inputted cells 6 2 3 24" xfId="35059"/>
    <cellStyle name="Pre-inputted cells 6 2 3 25" xfId="35060"/>
    <cellStyle name="Pre-inputted cells 6 2 3 26" xfId="35061"/>
    <cellStyle name="Pre-inputted cells 6 2 3 27" xfId="35062"/>
    <cellStyle name="Pre-inputted cells 6 2 3 28" xfId="35063"/>
    <cellStyle name="Pre-inputted cells 6 2 3 29" xfId="35064"/>
    <cellStyle name="Pre-inputted cells 6 2 3 3" xfId="7073"/>
    <cellStyle name="Pre-inputted cells 6 2 3 30" xfId="35065"/>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66"/>
    <cellStyle name="Pre-inputted cells 6 2 31" xfId="35067"/>
    <cellStyle name="Pre-inputted cells 6 2 32" xfId="35068"/>
    <cellStyle name="Pre-inputted cells 6 2 33" xfId="35069"/>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0"/>
    <cellStyle name="Pre-inputted cells 6 2 4 16" xfId="35071"/>
    <cellStyle name="Pre-inputted cells 6 2 4 17" xfId="35072"/>
    <cellStyle name="Pre-inputted cells 6 2 4 18" xfId="35073"/>
    <cellStyle name="Pre-inputted cells 6 2 4 19" xfId="35074"/>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5"/>
    <cellStyle name="Pre-inputted cells 6 2 4 21" xfId="35076"/>
    <cellStyle name="Pre-inputted cells 6 2 4 22" xfId="35077"/>
    <cellStyle name="Pre-inputted cells 6 2 4 23" xfId="35078"/>
    <cellStyle name="Pre-inputted cells 6 2 4 24" xfId="35079"/>
    <cellStyle name="Pre-inputted cells 6 2 4 25" xfId="35080"/>
    <cellStyle name="Pre-inputted cells 6 2 4 26" xfId="35081"/>
    <cellStyle name="Pre-inputted cells 6 2 4 27" xfId="35082"/>
    <cellStyle name="Pre-inputted cells 6 2 4 28" xfId="35083"/>
    <cellStyle name="Pre-inputted cells 6 2 4 29" xfId="35084"/>
    <cellStyle name="Pre-inputted cells 6 2 4 3" xfId="7097"/>
    <cellStyle name="Pre-inputted cells 6 2 4 30" xfId="35085"/>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5"/>
    <cellStyle name="Pre-inputted cells 6 21" xfId="35086"/>
    <cellStyle name="Pre-inputted cells 6 22" xfId="35087"/>
    <cellStyle name="Pre-inputted cells 6 23" xfId="35088"/>
    <cellStyle name="Pre-inputted cells 6 24" xfId="35089"/>
    <cellStyle name="Pre-inputted cells 6 25" xfId="35090"/>
    <cellStyle name="Pre-inputted cells 6 26" xfId="35091"/>
    <cellStyle name="Pre-inputted cells 6 27" xfId="35092"/>
    <cellStyle name="Pre-inputted cells 6 28" xfId="35093"/>
    <cellStyle name="Pre-inputted cells 6 29" xfId="35094"/>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5"/>
    <cellStyle name="Pre-inputted cells 6 3 17" xfId="35096"/>
    <cellStyle name="Pre-inputted cells 6 3 18" xfId="35097"/>
    <cellStyle name="Pre-inputted cells 6 3 19" xfId="35098"/>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099"/>
    <cellStyle name="Pre-inputted cells 6 3 2 16" xfId="35100"/>
    <cellStyle name="Pre-inputted cells 6 3 2 17" xfId="35101"/>
    <cellStyle name="Pre-inputted cells 6 3 2 18" xfId="35102"/>
    <cellStyle name="Pre-inputted cells 6 3 2 19" xfId="35103"/>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4"/>
    <cellStyle name="Pre-inputted cells 6 3 2 21" xfId="35105"/>
    <cellStyle name="Pre-inputted cells 6 3 2 22" xfId="35106"/>
    <cellStyle name="Pre-inputted cells 6 3 2 23" xfId="35107"/>
    <cellStyle name="Pre-inputted cells 6 3 2 24" xfId="35108"/>
    <cellStyle name="Pre-inputted cells 6 3 2 25" xfId="35109"/>
    <cellStyle name="Pre-inputted cells 6 3 2 26" xfId="35110"/>
    <cellStyle name="Pre-inputted cells 6 3 2 27" xfId="35111"/>
    <cellStyle name="Pre-inputted cells 6 3 2 28" xfId="35112"/>
    <cellStyle name="Pre-inputted cells 6 3 2 29" xfId="35113"/>
    <cellStyle name="Pre-inputted cells 6 3 2 3" xfId="7143"/>
    <cellStyle name="Pre-inputted cells 6 3 2 30" xfId="35114"/>
    <cellStyle name="Pre-inputted cells 6 3 2 31" xfId="35115"/>
    <cellStyle name="Pre-inputted cells 6 3 2 32" xfId="35116"/>
    <cellStyle name="Pre-inputted cells 6 3 2 33" xfId="35117"/>
    <cellStyle name="Pre-inputted cells 6 3 2 34" xfId="35118"/>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19"/>
    <cellStyle name="Pre-inputted cells 6 3 21" xfId="35120"/>
    <cellStyle name="Pre-inputted cells 6 3 22" xfId="35121"/>
    <cellStyle name="Pre-inputted cells 6 3 23" xfId="35122"/>
    <cellStyle name="Pre-inputted cells 6 3 24" xfId="35123"/>
    <cellStyle name="Pre-inputted cells 6 3 25" xfId="35124"/>
    <cellStyle name="Pre-inputted cells 6 3 26" xfId="35125"/>
    <cellStyle name="Pre-inputted cells 6 3 27" xfId="35126"/>
    <cellStyle name="Pre-inputted cells 6 3 28" xfId="35127"/>
    <cellStyle name="Pre-inputted cells 6 3 29" xfId="35128"/>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29"/>
    <cellStyle name="Pre-inputted cells 6 3 31" xfId="35130"/>
    <cellStyle name="Pre-inputted cells 6 3 32" xfId="35131"/>
    <cellStyle name="Pre-inputted cells 6 3 33" xfId="35132"/>
    <cellStyle name="Pre-inputted cells 6 3 34" xfId="35133"/>
    <cellStyle name="Pre-inputted cells 6 3 35" xfId="35134"/>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5"/>
    <cellStyle name="Pre-inputted cells 6 31" xfId="35136"/>
    <cellStyle name="Pre-inputted cells 6 32" xfId="35137"/>
    <cellStyle name="Pre-inputted cells 6 33" xfId="35138"/>
    <cellStyle name="Pre-inputted cells 6 34" xfId="35139"/>
    <cellStyle name="Pre-inputted cells 6 35" xfId="35140"/>
    <cellStyle name="Pre-inputted cells 6 36" xfId="35141"/>
    <cellStyle name="Pre-inputted cells 6 37" xfId="35142"/>
    <cellStyle name="Pre-inputted cells 6 38" xfId="35143"/>
    <cellStyle name="Pre-inputted cells 6 39" xfId="35144"/>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5"/>
    <cellStyle name="Pre-inputted cells 6 4 16" xfId="35146"/>
    <cellStyle name="Pre-inputted cells 6 4 17" xfId="35147"/>
    <cellStyle name="Pre-inputted cells 6 4 18" xfId="35148"/>
    <cellStyle name="Pre-inputted cells 6 4 19" xfId="35149"/>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0"/>
    <cellStyle name="Pre-inputted cells 6 4 21" xfId="35151"/>
    <cellStyle name="Pre-inputted cells 6 4 22" xfId="35152"/>
    <cellStyle name="Pre-inputted cells 6 4 23" xfId="35153"/>
    <cellStyle name="Pre-inputted cells 6 4 24" xfId="35154"/>
    <cellStyle name="Pre-inputted cells 6 4 25" xfId="35155"/>
    <cellStyle name="Pre-inputted cells 6 4 26" xfId="35156"/>
    <cellStyle name="Pre-inputted cells 6 4 27" xfId="35157"/>
    <cellStyle name="Pre-inputted cells 6 4 28" xfId="35158"/>
    <cellStyle name="Pre-inputted cells 6 4 29" xfId="35159"/>
    <cellStyle name="Pre-inputted cells 6 4 3" xfId="7185"/>
    <cellStyle name="Pre-inputted cells 6 4 30" xfId="35160"/>
    <cellStyle name="Pre-inputted cells 6 4 31" xfId="35161"/>
    <cellStyle name="Pre-inputted cells 6 4 32" xfId="35162"/>
    <cellStyle name="Pre-inputted cells 6 4 33" xfId="35163"/>
    <cellStyle name="Pre-inputted cells 6 4 34" xfId="35164"/>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5"/>
    <cellStyle name="Pre-inputted cells 6 5 16" xfId="35166"/>
    <cellStyle name="Pre-inputted cells 6 5 17" xfId="35167"/>
    <cellStyle name="Pre-inputted cells 6 5 18" xfId="35168"/>
    <cellStyle name="Pre-inputted cells 6 5 19" xfId="35169"/>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0"/>
    <cellStyle name="Pre-inputted cells 6 5 21" xfId="35171"/>
    <cellStyle name="Pre-inputted cells 6 5 22" xfId="35172"/>
    <cellStyle name="Pre-inputted cells 6 5 23" xfId="35173"/>
    <cellStyle name="Pre-inputted cells 6 5 24" xfId="35174"/>
    <cellStyle name="Pre-inputted cells 6 5 25" xfId="35175"/>
    <cellStyle name="Pre-inputted cells 6 5 26" xfId="35176"/>
    <cellStyle name="Pre-inputted cells 6 5 27" xfId="35177"/>
    <cellStyle name="Pre-inputted cells 6 5 28" xfId="35178"/>
    <cellStyle name="Pre-inputted cells 6 5 29" xfId="35179"/>
    <cellStyle name="Pre-inputted cells 6 5 3" xfId="7209"/>
    <cellStyle name="Pre-inputted cells 6 5 30" xfId="35180"/>
    <cellStyle name="Pre-inputted cells 6 5 31" xfId="35181"/>
    <cellStyle name="Pre-inputted cells 6 5 32" xfId="35182"/>
    <cellStyle name="Pre-inputted cells 6 5 33" xfId="35183"/>
    <cellStyle name="Pre-inputted cells 6 5 34" xfId="35184"/>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5"/>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86"/>
    <cellStyle name="Pre-inputted cells 7 2 2 17" xfId="35187"/>
    <cellStyle name="Pre-inputted cells 7 2 2 18" xfId="35188"/>
    <cellStyle name="Pre-inputted cells 7 2 2 19" xfId="35189"/>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0"/>
    <cellStyle name="Pre-inputted cells 7 2 2 2 16" xfId="35191"/>
    <cellStyle name="Pre-inputted cells 7 2 2 2 17" xfId="35192"/>
    <cellStyle name="Pre-inputted cells 7 2 2 2 18" xfId="35193"/>
    <cellStyle name="Pre-inputted cells 7 2 2 2 19" xfId="35194"/>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5"/>
    <cellStyle name="Pre-inputted cells 7 2 2 2 21" xfId="35196"/>
    <cellStyle name="Pre-inputted cells 7 2 2 2 22" xfId="35197"/>
    <cellStyle name="Pre-inputted cells 7 2 2 2 23" xfId="35198"/>
    <cellStyle name="Pre-inputted cells 7 2 2 2 24" xfId="35199"/>
    <cellStyle name="Pre-inputted cells 7 2 2 2 25" xfId="35200"/>
    <cellStyle name="Pre-inputted cells 7 2 2 2 26" xfId="35201"/>
    <cellStyle name="Pre-inputted cells 7 2 2 2 27" xfId="35202"/>
    <cellStyle name="Pre-inputted cells 7 2 2 2 28" xfId="35203"/>
    <cellStyle name="Pre-inputted cells 7 2 2 2 29" xfId="35204"/>
    <cellStyle name="Pre-inputted cells 7 2 2 2 3" xfId="7272"/>
    <cellStyle name="Pre-inputted cells 7 2 2 2 30" xfId="35205"/>
    <cellStyle name="Pre-inputted cells 7 2 2 2 31" xfId="35206"/>
    <cellStyle name="Pre-inputted cells 7 2 2 2 32" xfId="35207"/>
    <cellStyle name="Pre-inputted cells 7 2 2 2 33" xfId="35208"/>
    <cellStyle name="Pre-inputted cells 7 2 2 2 34" xfId="35209"/>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0"/>
    <cellStyle name="Pre-inputted cells 7 2 2 21" xfId="35211"/>
    <cellStyle name="Pre-inputted cells 7 2 2 22" xfId="35212"/>
    <cellStyle name="Pre-inputted cells 7 2 2 23" xfId="35213"/>
    <cellStyle name="Pre-inputted cells 7 2 2 24" xfId="35214"/>
    <cellStyle name="Pre-inputted cells 7 2 2 25" xfId="35215"/>
    <cellStyle name="Pre-inputted cells 7 2 2 26" xfId="35216"/>
    <cellStyle name="Pre-inputted cells 7 2 2 27" xfId="35217"/>
    <cellStyle name="Pre-inputted cells 7 2 2 28" xfId="35218"/>
    <cellStyle name="Pre-inputted cells 7 2 2 29" xfId="35219"/>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0"/>
    <cellStyle name="Pre-inputted cells 7 2 2 31" xfId="35221"/>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2"/>
    <cellStyle name="Pre-inputted cells 7 2 21" xfId="35223"/>
    <cellStyle name="Pre-inputted cells 7 2 22" xfId="35224"/>
    <cellStyle name="Pre-inputted cells 7 2 23" xfId="35225"/>
    <cellStyle name="Pre-inputted cells 7 2 24" xfId="35226"/>
    <cellStyle name="Pre-inputted cells 7 2 25" xfId="35227"/>
    <cellStyle name="Pre-inputted cells 7 2 26" xfId="35228"/>
    <cellStyle name="Pre-inputted cells 7 2 27" xfId="35229"/>
    <cellStyle name="Pre-inputted cells 7 2 28" xfId="35230"/>
    <cellStyle name="Pre-inputted cells 7 2 29" xfId="35231"/>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2"/>
    <cellStyle name="Pre-inputted cells 7 2 3 16" xfId="35233"/>
    <cellStyle name="Pre-inputted cells 7 2 3 17" xfId="35234"/>
    <cellStyle name="Pre-inputted cells 7 2 3 18" xfId="35235"/>
    <cellStyle name="Pre-inputted cells 7 2 3 19" xfId="35236"/>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37"/>
    <cellStyle name="Pre-inputted cells 7 2 3 21" xfId="35238"/>
    <cellStyle name="Pre-inputted cells 7 2 3 22" xfId="35239"/>
    <cellStyle name="Pre-inputted cells 7 2 3 23" xfId="35240"/>
    <cellStyle name="Pre-inputted cells 7 2 3 24" xfId="35241"/>
    <cellStyle name="Pre-inputted cells 7 2 3 25" xfId="35242"/>
    <cellStyle name="Pre-inputted cells 7 2 3 26" xfId="35243"/>
    <cellStyle name="Pre-inputted cells 7 2 3 27" xfId="35244"/>
    <cellStyle name="Pre-inputted cells 7 2 3 28" xfId="35245"/>
    <cellStyle name="Pre-inputted cells 7 2 3 29" xfId="35246"/>
    <cellStyle name="Pre-inputted cells 7 2 3 3" xfId="7314"/>
    <cellStyle name="Pre-inputted cells 7 2 3 30" xfId="35247"/>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48"/>
    <cellStyle name="Pre-inputted cells 7 2 31" xfId="35249"/>
    <cellStyle name="Pre-inputted cells 7 2 32" xfId="35250"/>
    <cellStyle name="Pre-inputted cells 7 2 33" xfId="35251"/>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2"/>
    <cellStyle name="Pre-inputted cells 7 2 4 16" xfId="35253"/>
    <cellStyle name="Pre-inputted cells 7 2 4 17" xfId="35254"/>
    <cellStyle name="Pre-inputted cells 7 2 4 18" xfId="35255"/>
    <cellStyle name="Pre-inputted cells 7 2 4 19" xfId="35256"/>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57"/>
    <cellStyle name="Pre-inputted cells 7 2 4 21" xfId="35258"/>
    <cellStyle name="Pre-inputted cells 7 2 4 22" xfId="35259"/>
    <cellStyle name="Pre-inputted cells 7 2 4 23" xfId="35260"/>
    <cellStyle name="Pre-inputted cells 7 2 4 24" xfId="35261"/>
    <cellStyle name="Pre-inputted cells 7 2 4 25" xfId="35262"/>
    <cellStyle name="Pre-inputted cells 7 2 4 26" xfId="35263"/>
    <cellStyle name="Pre-inputted cells 7 2 4 27" xfId="35264"/>
    <cellStyle name="Pre-inputted cells 7 2 4 28" xfId="35265"/>
    <cellStyle name="Pre-inputted cells 7 2 4 29" xfId="35266"/>
    <cellStyle name="Pre-inputted cells 7 2 4 3" xfId="7338"/>
    <cellStyle name="Pre-inputted cells 7 2 4 30" xfId="35267"/>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68"/>
    <cellStyle name="Pre-inputted cells 7 21" xfId="35269"/>
    <cellStyle name="Pre-inputted cells 7 22" xfId="35270"/>
    <cellStyle name="Pre-inputted cells 7 23" xfId="35271"/>
    <cellStyle name="Pre-inputted cells 7 24" xfId="35272"/>
    <cellStyle name="Pre-inputted cells 7 25" xfId="35273"/>
    <cellStyle name="Pre-inputted cells 7 26" xfId="35274"/>
    <cellStyle name="Pre-inputted cells 7 27" xfId="35275"/>
    <cellStyle name="Pre-inputted cells 7 28" xfId="35276"/>
    <cellStyle name="Pre-inputted cells 7 29" xfId="35277"/>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78"/>
    <cellStyle name="Pre-inputted cells 7 3 17" xfId="35279"/>
    <cellStyle name="Pre-inputted cells 7 3 18" xfId="35280"/>
    <cellStyle name="Pre-inputted cells 7 3 19" xfId="35281"/>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2"/>
    <cellStyle name="Pre-inputted cells 7 3 2 16" xfId="35283"/>
    <cellStyle name="Pre-inputted cells 7 3 2 17" xfId="35284"/>
    <cellStyle name="Pre-inputted cells 7 3 2 18" xfId="35285"/>
    <cellStyle name="Pre-inputted cells 7 3 2 19" xfId="35286"/>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87"/>
    <cellStyle name="Pre-inputted cells 7 3 2 21" xfId="35288"/>
    <cellStyle name="Pre-inputted cells 7 3 2 22" xfId="35289"/>
    <cellStyle name="Pre-inputted cells 7 3 2 23" xfId="35290"/>
    <cellStyle name="Pre-inputted cells 7 3 2 24" xfId="35291"/>
    <cellStyle name="Pre-inputted cells 7 3 2 25" xfId="35292"/>
    <cellStyle name="Pre-inputted cells 7 3 2 26" xfId="35293"/>
    <cellStyle name="Pre-inputted cells 7 3 2 27" xfId="35294"/>
    <cellStyle name="Pre-inputted cells 7 3 2 28" xfId="35295"/>
    <cellStyle name="Pre-inputted cells 7 3 2 29" xfId="35296"/>
    <cellStyle name="Pre-inputted cells 7 3 2 3" xfId="7384"/>
    <cellStyle name="Pre-inputted cells 7 3 2 30" xfId="35297"/>
    <cellStyle name="Pre-inputted cells 7 3 2 31" xfId="35298"/>
    <cellStyle name="Pre-inputted cells 7 3 2 32" xfId="35299"/>
    <cellStyle name="Pre-inputted cells 7 3 2 33" xfId="35300"/>
    <cellStyle name="Pre-inputted cells 7 3 2 34" xfId="35301"/>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2"/>
    <cellStyle name="Pre-inputted cells 7 3 21" xfId="35303"/>
    <cellStyle name="Pre-inputted cells 7 3 22" xfId="35304"/>
    <cellStyle name="Pre-inputted cells 7 3 23" xfId="35305"/>
    <cellStyle name="Pre-inputted cells 7 3 24" xfId="35306"/>
    <cellStyle name="Pre-inputted cells 7 3 25" xfId="35307"/>
    <cellStyle name="Pre-inputted cells 7 3 26" xfId="35308"/>
    <cellStyle name="Pre-inputted cells 7 3 27" xfId="35309"/>
    <cellStyle name="Pre-inputted cells 7 3 28" xfId="35310"/>
    <cellStyle name="Pre-inputted cells 7 3 29" xfId="35311"/>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2"/>
    <cellStyle name="Pre-inputted cells 7 3 31" xfId="35313"/>
    <cellStyle name="Pre-inputted cells 7 3 32" xfId="35314"/>
    <cellStyle name="Pre-inputted cells 7 3 33" xfId="35315"/>
    <cellStyle name="Pre-inputted cells 7 3 34" xfId="35316"/>
    <cellStyle name="Pre-inputted cells 7 3 35" xfId="35317"/>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18"/>
    <cellStyle name="Pre-inputted cells 7 31" xfId="35319"/>
    <cellStyle name="Pre-inputted cells 7 32" xfId="35320"/>
    <cellStyle name="Pre-inputted cells 7 33" xfId="35321"/>
    <cellStyle name="Pre-inputted cells 7 34" xfId="35322"/>
    <cellStyle name="Pre-inputted cells 7 35" xfId="35323"/>
    <cellStyle name="Pre-inputted cells 7 36" xfId="35324"/>
    <cellStyle name="Pre-inputted cells 7 37" xfId="35325"/>
    <cellStyle name="Pre-inputted cells 7 38" xfId="35326"/>
    <cellStyle name="Pre-inputted cells 7 39" xfId="35327"/>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28"/>
    <cellStyle name="Pre-inputted cells 7 4 16" xfId="35329"/>
    <cellStyle name="Pre-inputted cells 7 4 17" xfId="35330"/>
    <cellStyle name="Pre-inputted cells 7 4 18" xfId="35331"/>
    <cellStyle name="Pre-inputted cells 7 4 19" xfId="35332"/>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3"/>
    <cellStyle name="Pre-inputted cells 7 4 21" xfId="35334"/>
    <cellStyle name="Pre-inputted cells 7 4 22" xfId="35335"/>
    <cellStyle name="Pre-inputted cells 7 4 23" xfId="35336"/>
    <cellStyle name="Pre-inputted cells 7 4 24" xfId="35337"/>
    <cellStyle name="Pre-inputted cells 7 4 25" xfId="35338"/>
    <cellStyle name="Pre-inputted cells 7 4 26" xfId="35339"/>
    <cellStyle name="Pre-inputted cells 7 4 27" xfId="35340"/>
    <cellStyle name="Pre-inputted cells 7 4 28" xfId="35341"/>
    <cellStyle name="Pre-inputted cells 7 4 29" xfId="35342"/>
    <cellStyle name="Pre-inputted cells 7 4 3" xfId="7426"/>
    <cellStyle name="Pre-inputted cells 7 4 30" xfId="35343"/>
    <cellStyle name="Pre-inputted cells 7 4 31" xfId="35344"/>
    <cellStyle name="Pre-inputted cells 7 4 32" xfId="35345"/>
    <cellStyle name="Pre-inputted cells 7 4 33" xfId="35346"/>
    <cellStyle name="Pre-inputted cells 7 4 34" xfId="35347"/>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48"/>
    <cellStyle name="Pre-inputted cells 7 5 16" xfId="35349"/>
    <cellStyle name="Pre-inputted cells 7 5 17" xfId="35350"/>
    <cellStyle name="Pre-inputted cells 7 5 18" xfId="35351"/>
    <cellStyle name="Pre-inputted cells 7 5 19" xfId="35352"/>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3"/>
    <cellStyle name="Pre-inputted cells 7 5 21" xfId="35354"/>
    <cellStyle name="Pre-inputted cells 7 5 22" xfId="35355"/>
    <cellStyle name="Pre-inputted cells 7 5 23" xfId="35356"/>
    <cellStyle name="Pre-inputted cells 7 5 24" xfId="35357"/>
    <cellStyle name="Pre-inputted cells 7 5 25" xfId="35358"/>
    <cellStyle name="Pre-inputted cells 7 5 26" xfId="35359"/>
    <cellStyle name="Pre-inputted cells 7 5 27" xfId="35360"/>
    <cellStyle name="Pre-inputted cells 7 5 28" xfId="35361"/>
    <cellStyle name="Pre-inputted cells 7 5 29" xfId="35362"/>
    <cellStyle name="Pre-inputted cells 7 5 3" xfId="7450"/>
    <cellStyle name="Pre-inputted cells 7 5 30" xfId="35363"/>
    <cellStyle name="Pre-inputted cells 7 5 31" xfId="35364"/>
    <cellStyle name="Pre-inputted cells 7 5 32" xfId="35365"/>
    <cellStyle name="Pre-inputted cells 7 5 33" xfId="35366"/>
    <cellStyle name="Pre-inputted cells 7 5 34" xfId="35367"/>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68"/>
    <cellStyle name="Pre-inputted cells 8 17" xfId="35369"/>
    <cellStyle name="Pre-inputted cells 8 18" xfId="35370"/>
    <cellStyle name="Pre-inputted cells 8 19" xfId="35371"/>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2"/>
    <cellStyle name="Pre-inputted cells 8 2 16" xfId="35373"/>
    <cellStyle name="Pre-inputted cells 8 2 17" xfId="35374"/>
    <cellStyle name="Pre-inputted cells 8 2 18" xfId="35375"/>
    <cellStyle name="Pre-inputted cells 8 2 19" xfId="35376"/>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77"/>
    <cellStyle name="Pre-inputted cells 8 2 21" xfId="35378"/>
    <cellStyle name="Pre-inputted cells 8 2 22" xfId="35379"/>
    <cellStyle name="Pre-inputted cells 8 2 23" xfId="35380"/>
    <cellStyle name="Pre-inputted cells 8 2 24" xfId="35381"/>
    <cellStyle name="Pre-inputted cells 8 2 25" xfId="35382"/>
    <cellStyle name="Pre-inputted cells 8 2 26" xfId="35383"/>
    <cellStyle name="Pre-inputted cells 8 2 27" xfId="35384"/>
    <cellStyle name="Pre-inputted cells 8 2 28" xfId="35385"/>
    <cellStyle name="Pre-inputted cells 8 2 29" xfId="35386"/>
    <cellStyle name="Pre-inputted cells 8 2 3" xfId="7495"/>
    <cellStyle name="Pre-inputted cells 8 2 30" xfId="35387"/>
    <cellStyle name="Pre-inputted cells 8 2 31" xfId="35388"/>
    <cellStyle name="Pre-inputted cells 8 2 32" xfId="35389"/>
    <cellStyle name="Pre-inputted cells 8 2 33" xfId="35390"/>
    <cellStyle name="Pre-inputted cells 8 2 34" xfId="35391"/>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2"/>
    <cellStyle name="Pre-inputted cells 8 21" xfId="35393"/>
    <cellStyle name="Pre-inputted cells 8 22" xfId="35394"/>
    <cellStyle name="Pre-inputted cells 8 23" xfId="35395"/>
    <cellStyle name="Pre-inputted cells 8 24" xfId="35396"/>
    <cellStyle name="Pre-inputted cells 8 25" xfId="35397"/>
    <cellStyle name="Pre-inputted cells 8 26" xfId="35398"/>
    <cellStyle name="Pre-inputted cells 8 27" xfId="35399"/>
    <cellStyle name="Pre-inputted cells 8 28" xfId="35400"/>
    <cellStyle name="Pre-inputted cells 8 29" xfId="35401"/>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2"/>
    <cellStyle name="Pre-inputted cells 8 31" xfId="35403"/>
    <cellStyle name="Pre-inputted cells 8 32" xfId="35404"/>
    <cellStyle name="Pre-inputted cells 8 33" xfId="35405"/>
    <cellStyle name="Pre-inputted cells 8 34" xfId="35406"/>
    <cellStyle name="Pre-inputted cells 8 35" xfId="35407"/>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08"/>
    <cellStyle name="Pre-inputted cells 9 16" xfId="35409"/>
    <cellStyle name="Pre-inputted cells 9 17" xfId="35410"/>
    <cellStyle name="Pre-inputted cells 9 18" xfId="35411"/>
    <cellStyle name="Pre-inputted cells 9 19" xfId="35412"/>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3"/>
    <cellStyle name="Pre-inputted cells 9 21" xfId="35414"/>
    <cellStyle name="Pre-inputted cells 9 22" xfId="35415"/>
    <cellStyle name="Pre-inputted cells 9 23" xfId="35416"/>
    <cellStyle name="Pre-inputted cells 9 24" xfId="35417"/>
    <cellStyle name="Pre-inputted cells 9 25" xfId="35418"/>
    <cellStyle name="Pre-inputted cells 9 26" xfId="35419"/>
    <cellStyle name="Pre-inputted cells 9 27" xfId="35420"/>
    <cellStyle name="Pre-inputted cells 9 28" xfId="35421"/>
    <cellStyle name="Pre-inputted cells 9 29" xfId="35422"/>
    <cellStyle name="Pre-inputted cells 9 3" xfId="7537"/>
    <cellStyle name="Pre-inputted cells 9 30" xfId="35423"/>
    <cellStyle name="Pre-inputted cells 9 31" xfId="35424"/>
    <cellStyle name="Pre-inputted cells 9 32" xfId="35425"/>
    <cellStyle name="Pre-inputted cells 9 33" xfId="35426"/>
    <cellStyle name="Pre-inputted cells 9 34" xfId="35427"/>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28"/>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29"/>
    <cellStyle name="RIGs 2 19" xfId="35430"/>
    <cellStyle name="RIGs 2 2" xfId="1719"/>
    <cellStyle name="RIGs 2 2 10" xfId="7603"/>
    <cellStyle name="RIGs 2 2 11" xfId="7604"/>
    <cellStyle name="RIGs 2 2 12" xfId="7605"/>
    <cellStyle name="RIGs 2 2 13" xfId="7606"/>
    <cellStyle name="RIGs 2 2 14" xfId="7607"/>
    <cellStyle name="RIGs 2 2 15" xfId="7608"/>
    <cellStyle name="RIGs 2 2 16" xfId="35431"/>
    <cellStyle name="RIGs 2 2 17" xfId="35432"/>
    <cellStyle name="RIGs 2 2 18" xfId="35433"/>
    <cellStyle name="RIGs 2 2 19" xfId="35434"/>
    <cellStyle name="RIGs 2 2 2" xfId="1720"/>
    <cellStyle name="RIGs 2 2 2 10" xfId="7609"/>
    <cellStyle name="RIGs 2 2 2 11" xfId="7610"/>
    <cellStyle name="RIGs 2 2 2 12" xfId="7611"/>
    <cellStyle name="RIGs 2 2 2 13" xfId="7612"/>
    <cellStyle name="RIGs 2 2 2 14" xfId="7613"/>
    <cellStyle name="RIGs 2 2 2 15" xfId="35435"/>
    <cellStyle name="RIGs 2 2 2 16" xfId="35436"/>
    <cellStyle name="RIGs 2 2 2 17" xfId="35437"/>
    <cellStyle name="RIGs 2 2 2 18" xfId="35438"/>
    <cellStyle name="RIGs 2 2 2 19" xfId="35439"/>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0"/>
    <cellStyle name="RIGs 2 2 2 21" xfId="35441"/>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2"/>
    <cellStyle name="RIGs 2 2 21" xfId="35443"/>
    <cellStyle name="RIGs 2 2 22" xfId="35444"/>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5"/>
    <cellStyle name="RIGs 2 21" xfId="35446"/>
    <cellStyle name="RIGs 2 22" xfId="35447"/>
    <cellStyle name="RIGs 2 23" xfId="35448"/>
    <cellStyle name="RIGs 2 24" xfId="35449"/>
    <cellStyle name="RIGs 2 3" xfId="1723"/>
    <cellStyle name="RIGs 2 3 10" xfId="7651"/>
    <cellStyle name="RIGs 2 3 11" xfId="7652"/>
    <cellStyle name="RIGs 2 3 12" xfId="7653"/>
    <cellStyle name="RIGs 2 3 13" xfId="7654"/>
    <cellStyle name="RIGs 2 3 14" xfId="7655"/>
    <cellStyle name="RIGs 2 3 15" xfId="35450"/>
    <cellStyle name="RIGs 2 3 16" xfId="35451"/>
    <cellStyle name="RIGs 2 3 17" xfId="35452"/>
    <cellStyle name="RIGs 2 3 18" xfId="35453"/>
    <cellStyle name="RIGs 2 3 19" xfId="35454"/>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5"/>
    <cellStyle name="RIGs 2 3 21" xfId="35456"/>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57"/>
    <cellStyle name="RIGs 21" xfId="35458"/>
    <cellStyle name="RIGs 22" xfId="35459"/>
    <cellStyle name="RIGs 23" xfId="35460"/>
    <cellStyle name="RIGs 24" xfId="35461"/>
    <cellStyle name="RIGs 25" xfId="35462"/>
    <cellStyle name="RIGs 3" xfId="1726"/>
    <cellStyle name="RIGs 3 10" xfId="7692"/>
    <cellStyle name="RIGs 3 11" xfId="7693"/>
    <cellStyle name="RIGs 3 12" xfId="7694"/>
    <cellStyle name="RIGs 3 13" xfId="7695"/>
    <cellStyle name="RIGs 3 14" xfId="7696"/>
    <cellStyle name="RIGs 3 15" xfId="7697"/>
    <cellStyle name="RIGs 3 16" xfId="35463"/>
    <cellStyle name="RIGs 3 17" xfId="35464"/>
    <cellStyle name="RIGs 3 18" xfId="35465"/>
    <cellStyle name="RIGs 3 19" xfId="35466"/>
    <cellStyle name="RIGs 3 2" xfId="1727"/>
    <cellStyle name="RIGs 3 2 10" xfId="7698"/>
    <cellStyle name="RIGs 3 2 11" xfId="7699"/>
    <cellStyle name="RIGs 3 2 12" xfId="7700"/>
    <cellStyle name="RIGs 3 2 13" xfId="7701"/>
    <cellStyle name="RIGs 3 2 14" xfId="7702"/>
    <cellStyle name="RIGs 3 2 15" xfId="35467"/>
    <cellStyle name="RIGs 3 2 16" xfId="35468"/>
    <cellStyle name="RIGs 3 2 17" xfId="35469"/>
    <cellStyle name="RIGs 3 2 18" xfId="35470"/>
    <cellStyle name="RIGs 3 2 19" xfId="35471"/>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2"/>
    <cellStyle name="RIGs 3 2 21" xfId="35473"/>
    <cellStyle name="RIGs 3 2 3" xfId="7715"/>
    <cellStyle name="RIGs 3 2 4" xfId="7716"/>
    <cellStyle name="RIGs 3 2 5" xfId="7717"/>
    <cellStyle name="RIGs 3 2 6" xfId="7718"/>
    <cellStyle name="RIGs 3 2 7" xfId="7719"/>
    <cellStyle name="RIGs 3 2 8" xfId="7720"/>
    <cellStyle name="RIGs 3 2 9" xfId="7721"/>
    <cellStyle name="RIGs 3 20" xfId="35474"/>
    <cellStyle name="RIGs 3 21" xfId="35475"/>
    <cellStyle name="RIGs 3 22" xfId="35476"/>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77"/>
    <cellStyle name="RIGs 4 16" xfId="35478"/>
    <cellStyle name="RIGs 4 17" xfId="35479"/>
    <cellStyle name="RIGs 4 18" xfId="35480"/>
    <cellStyle name="RIGs 4 19" xfId="35481"/>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2"/>
    <cellStyle name="RIGs 4 21" xfId="35483"/>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4"/>
    <cellStyle name="RIGs input cells 10 16" xfId="35485"/>
    <cellStyle name="RIGs input cells 10 17" xfId="35486"/>
    <cellStyle name="RIGs input cells 10 18" xfId="35487"/>
    <cellStyle name="RIGs input cells 10 19" xfId="35488"/>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89"/>
    <cellStyle name="RIGs input cells 10 21" xfId="35490"/>
    <cellStyle name="RIGs input cells 10 22" xfId="35491"/>
    <cellStyle name="RIGs input cells 10 23" xfId="35492"/>
    <cellStyle name="RIGs input cells 10 24" xfId="35493"/>
    <cellStyle name="RIGs input cells 10 25" xfId="35494"/>
    <cellStyle name="RIGs input cells 10 26" xfId="35495"/>
    <cellStyle name="RIGs input cells 10 27" xfId="35496"/>
    <cellStyle name="RIGs input cells 10 28" xfId="35497"/>
    <cellStyle name="RIGs input cells 10 29" xfId="35498"/>
    <cellStyle name="RIGs input cells 10 3" xfId="7797"/>
    <cellStyle name="RIGs input cells 10 3 2" xfId="15724"/>
    <cellStyle name="RIGs input cells 10 3 2 2" xfId="17267"/>
    <cellStyle name="RIGs input cells 10 3 2 2 2" xfId="41942"/>
    <cellStyle name="RIGs input cells 10 3 2 2 3" xfId="41997"/>
    <cellStyle name="RIGs input cells 10 3 2 2 3 2" xfId="42031"/>
    <cellStyle name="RIGs input cells 10 30" xfId="35499"/>
    <cellStyle name="RIGs input cells 10 31" xfId="35500"/>
    <cellStyle name="RIGs input cells 10 32" xfId="35501"/>
    <cellStyle name="RIGs input cells 10 33" xfId="35502"/>
    <cellStyle name="RIGs input cells 10 34" xfId="35503"/>
    <cellStyle name="RIGs input cells 10 35" xfId="41873"/>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1"/>
    <cellStyle name="RIGs input cells 11 10 2 2" xfId="41945"/>
    <cellStyle name="RIGs input cells 11 10 2 3" xfId="41991"/>
    <cellStyle name="RIGs input cells 11 10 2 3 2" xfId="42024"/>
    <cellStyle name="RIGs input cells 11 11" xfId="7805"/>
    <cellStyle name="RIGs input cells 11 12" xfId="7806"/>
    <cellStyle name="RIGs input cells 11 13" xfId="7807"/>
    <cellStyle name="RIGs input cells 11 14" xfId="7808"/>
    <cellStyle name="RIGs input cells 11 15" xfId="35504"/>
    <cellStyle name="RIGs input cells 11 16" xfId="35505"/>
    <cellStyle name="RIGs input cells 11 17" xfId="35506"/>
    <cellStyle name="RIGs input cells 11 18" xfId="35507"/>
    <cellStyle name="RIGs input cells 11 19" xfId="35508"/>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09"/>
    <cellStyle name="RIGs input cells 11 21" xfId="35510"/>
    <cellStyle name="RIGs input cells 11 22" xfId="35511"/>
    <cellStyle name="RIGs input cells 11 23" xfId="35512"/>
    <cellStyle name="RIGs input cells 11 24" xfId="35513"/>
    <cellStyle name="RIGs input cells 11 25" xfId="35514"/>
    <cellStyle name="RIGs input cells 11 26" xfId="35515"/>
    <cellStyle name="RIGs input cells 11 27" xfId="35516"/>
    <cellStyle name="RIGs input cells 11 28" xfId="35517"/>
    <cellStyle name="RIGs input cells 11 29" xfId="35518"/>
    <cellStyle name="RIGs input cells 11 3" xfId="7821"/>
    <cellStyle name="RIGs input cells 11 30" xfId="35519"/>
    <cellStyle name="RIGs input cells 11 31" xfId="35520"/>
    <cellStyle name="RIGs input cells 11 32" xfId="35521"/>
    <cellStyle name="RIGs input cells 11 33" xfId="35522"/>
    <cellStyle name="RIGs input cells 11 34" xfId="35523"/>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4"/>
    <cellStyle name="RIGs input cells 12 16" xfId="35525"/>
    <cellStyle name="RIGs input cells 12 17" xfId="35526"/>
    <cellStyle name="RIGs input cells 12 18" xfId="35527"/>
    <cellStyle name="RIGs input cells 12 19" xfId="35528"/>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29"/>
    <cellStyle name="RIGs input cells 12 21" xfId="35530"/>
    <cellStyle name="RIGs input cells 12 22" xfId="35531"/>
    <cellStyle name="RIGs input cells 12 23" xfId="35532"/>
    <cellStyle name="RIGs input cells 12 24" xfId="35533"/>
    <cellStyle name="RIGs input cells 12 25" xfId="35534"/>
    <cellStyle name="RIGs input cells 12 26" xfId="35535"/>
    <cellStyle name="RIGs input cells 12 27" xfId="35536"/>
    <cellStyle name="RIGs input cells 12 28" xfId="35537"/>
    <cellStyle name="RIGs input cells 12 29" xfId="35538"/>
    <cellStyle name="RIGs input cells 12 3" xfId="7845"/>
    <cellStyle name="RIGs input cells 12 30" xfId="35539"/>
    <cellStyle name="RIGs input cells 12 31" xfId="35540"/>
    <cellStyle name="RIGs input cells 12 32" xfId="35541"/>
    <cellStyle name="RIGs input cells 12 33" xfId="35542"/>
    <cellStyle name="RIGs input cells 12 34" xfId="35543"/>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68"/>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4"/>
    <cellStyle name="RIGs input cells 2 10 16" xfId="35545"/>
    <cellStyle name="RIGs input cells 2 10 17" xfId="35546"/>
    <cellStyle name="RIGs input cells 2 10 18" xfId="35547"/>
    <cellStyle name="RIGs input cells 2 10 19" xfId="35548"/>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49"/>
    <cellStyle name="RIGs input cells 2 10 21" xfId="35550"/>
    <cellStyle name="RIGs input cells 2 10 22" xfId="35551"/>
    <cellStyle name="RIGs input cells 2 10 23" xfId="35552"/>
    <cellStyle name="RIGs input cells 2 10 24" xfId="35553"/>
    <cellStyle name="RIGs input cells 2 10 25" xfId="35554"/>
    <cellStyle name="RIGs input cells 2 10 26" xfId="35555"/>
    <cellStyle name="RIGs input cells 2 10 27" xfId="35556"/>
    <cellStyle name="RIGs input cells 2 10 28" xfId="35557"/>
    <cellStyle name="RIGs input cells 2 10 29" xfId="35558"/>
    <cellStyle name="RIGs input cells 2 10 3" xfId="7884"/>
    <cellStyle name="RIGs input cells 2 10 30" xfId="35559"/>
    <cellStyle name="RIGs input cells 2 10 31" xfId="35560"/>
    <cellStyle name="RIGs input cells 2 10 32" xfId="35561"/>
    <cellStyle name="RIGs input cells 2 10 33" xfId="35562"/>
    <cellStyle name="RIGs input cells 2 10 34" xfId="35563"/>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4"/>
    <cellStyle name="RIGs input cells 2 11 16" xfId="35565"/>
    <cellStyle name="RIGs input cells 2 11 17" xfId="35566"/>
    <cellStyle name="RIGs input cells 2 11 18" xfId="35567"/>
    <cellStyle name="RIGs input cells 2 11 19" xfId="35568"/>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69"/>
    <cellStyle name="RIGs input cells 2 11 21" xfId="35570"/>
    <cellStyle name="RIGs input cells 2 11 22" xfId="35571"/>
    <cellStyle name="RIGs input cells 2 11 23" xfId="35572"/>
    <cellStyle name="RIGs input cells 2 11 24" xfId="35573"/>
    <cellStyle name="RIGs input cells 2 11 25" xfId="35574"/>
    <cellStyle name="RIGs input cells 2 11 26" xfId="35575"/>
    <cellStyle name="RIGs input cells 2 11 27" xfId="35576"/>
    <cellStyle name="RIGs input cells 2 11 28" xfId="35577"/>
    <cellStyle name="RIGs input cells 2 11 29" xfId="35578"/>
    <cellStyle name="RIGs input cells 2 11 3" xfId="7908"/>
    <cellStyle name="RIGs input cells 2 11 30" xfId="35579"/>
    <cellStyle name="RIGs input cells 2 11 31" xfId="35580"/>
    <cellStyle name="RIGs input cells 2 11 32" xfId="35581"/>
    <cellStyle name="RIGs input cells 2 11 33" xfId="35582"/>
    <cellStyle name="RIGs input cells 2 11 34" xfId="35583"/>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4"/>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5"/>
    <cellStyle name="RIGs input cells 2 2 2 2 17" xfId="35586"/>
    <cellStyle name="RIGs input cells 2 2 2 2 18" xfId="35587"/>
    <cellStyle name="RIGs input cells 2 2 2 2 19" xfId="35588"/>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89"/>
    <cellStyle name="RIGs input cells 2 2 2 2 2 16" xfId="35590"/>
    <cellStyle name="RIGs input cells 2 2 2 2 2 17" xfId="35591"/>
    <cellStyle name="RIGs input cells 2 2 2 2 2 18" xfId="35592"/>
    <cellStyle name="RIGs input cells 2 2 2 2 2 19" xfId="35593"/>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4"/>
    <cellStyle name="RIGs input cells 2 2 2 2 2 21" xfId="35595"/>
    <cellStyle name="RIGs input cells 2 2 2 2 2 22" xfId="35596"/>
    <cellStyle name="RIGs input cells 2 2 2 2 2 23" xfId="35597"/>
    <cellStyle name="RIGs input cells 2 2 2 2 2 24" xfId="35598"/>
    <cellStyle name="RIGs input cells 2 2 2 2 2 25" xfId="35599"/>
    <cellStyle name="RIGs input cells 2 2 2 2 2 26" xfId="35600"/>
    <cellStyle name="RIGs input cells 2 2 2 2 2 27" xfId="35601"/>
    <cellStyle name="RIGs input cells 2 2 2 2 2 28" xfId="35602"/>
    <cellStyle name="RIGs input cells 2 2 2 2 2 29" xfId="35603"/>
    <cellStyle name="RIGs input cells 2 2 2 2 2 3" xfId="7976"/>
    <cellStyle name="RIGs input cells 2 2 2 2 2 30" xfId="35604"/>
    <cellStyle name="RIGs input cells 2 2 2 2 2 31" xfId="35605"/>
    <cellStyle name="RIGs input cells 2 2 2 2 2 32" xfId="35606"/>
    <cellStyle name="RIGs input cells 2 2 2 2 2 33" xfId="35607"/>
    <cellStyle name="RIGs input cells 2 2 2 2 2 34" xfId="35608"/>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09"/>
    <cellStyle name="RIGs input cells 2 2 2 2 21" xfId="35610"/>
    <cellStyle name="RIGs input cells 2 2 2 2 22" xfId="35611"/>
    <cellStyle name="RIGs input cells 2 2 2 2 23" xfId="35612"/>
    <cellStyle name="RIGs input cells 2 2 2 2 24" xfId="35613"/>
    <cellStyle name="RIGs input cells 2 2 2 2 25" xfId="35614"/>
    <cellStyle name="RIGs input cells 2 2 2 2 26" xfId="35615"/>
    <cellStyle name="RIGs input cells 2 2 2 2 27" xfId="35616"/>
    <cellStyle name="RIGs input cells 2 2 2 2 28" xfId="35617"/>
    <cellStyle name="RIGs input cells 2 2 2 2 29" xfId="35618"/>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19"/>
    <cellStyle name="RIGs input cells 2 2 2 2 31" xfId="35620"/>
    <cellStyle name="RIGs input cells 2 2 2 2 32" xfId="35621"/>
    <cellStyle name="RIGs input cells 2 2 2 2 33" xfId="35622"/>
    <cellStyle name="RIGs input cells 2 2 2 2 34" xfId="35623"/>
    <cellStyle name="RIGs input cells 2 2 2 2 35" xfId="35624"/>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5"/>
    <cellStyle name="RIGs input cells 2 2 2 21" xfId="35626"/>
    <cellStyle name="RIGs input cells 2 2 2 22" xfId="35627"/>
    <cellStyle name="RIGs input cells 2 2 2 23" xfId="35628"/>
    <cellStyle name="RIGs input cells 2 2 2 24" xfId="35629"/>
    <cellStyle name="RIGs input cells 2 2 2 25" xfId="35630"/>
    <cellStyle name="RIGs input cells 2 2 2 26" xfId="35631"/>
    <cellStyle name="RIGs input cells 2 2 2 27" xfId="35632"/>
    <cellStyle name="RIGs input cells 2 2 2 28" xfId="35633"/>
    <cellStyle name="RIGs input cells 2 2 2 29" xfId="35634"/>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5"/>
    <cellStyle name="RIGs input cells 2 2 2 3 16" xfId="35636"/>
    <cellStyle name="RIGs input cells 2 2 2 3 17" xfId="35637"/>
    <cellStyle name="RIGs input cells 2 2 2 3 18" xfId="35638"/>
    <cellStyle name="RIGs input cells 2 2 2 3 19" xfId="35639"/>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0"/>
    <cellStyle name="RIGs input cells 2 2 2 3 21" xfId="35641"/>
    <cellStyle name="RIGs input cells 2 2 2 3 22" xfId="35642"/>
    <cellStyle name="RIGs input cells 2 2 2 3 23" xfId="35643"/>
    <cellStyle name="RIGs input cells 2 2 2 3 24" xfId="35644"/>
    <cellStyle name="RIGs input cells 2 2 2 3 25" xfId="35645"/>
    <cellStyle name="RIGs input cells 2 2 2 3 26" xfId="35646"/>
    <cellStyle name="RIGs input cells 2 2 2 3 27" xfId="35647"/>
    <cellStyle name="RIGs input cells 2 2 2 3 28" xfId="35648"/>
    <cellStyle name="RIGs input cells 2 2 2 3 29" xfId="35649"/>
    <cellStyle name="RIGs input cells 2 2 2 3 3" xfId="8018"/>
    <cellStyle name="RIGs input cells 2 2 2 3 30" xfId="35650"/>
    <cellStyle name="RIGs input cells 2 2 2 3 31" xfId="35651"/>
    <cellStyle name="RIGs input cells 2 2 2 3 32" xfId="35652"/>
    <cellStyle name="RIGs input cells 2 2 2 3 33" xfId="35653"/>
    <cellStyle name="RIGs input cells 2 2 2 3 34" xfId="35654"/>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5"/>
    <cellStyle name="RIGs input cells 2 2 2 31" xfId="35656"/>
    <cellStyle name="RIGs input cells 2 2 2 32" xfId="35657"/>
    <cellStyle name="RIGs input cells 2 2 2 33" xfId="35658"/>
    <cellStyle name="RIGs input cells 2 2 2 34" xfId="35659"/>
    <cellStyle name="RIGs input cells 2 2 2 35" xfId="35660"/>
    <cellStyle name="RIGs input cells 2 2 2 36" xfId="35661"/>
    <cellStyle name="RIGs input cells 2 2 2 37" xfId="35662"/>
    <cellStyle name="RIGs input cells 2 2 2 38" xfId="35663"/>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4"/>
    <cellStyle name="RIGs input cells 2 2 2 4 16" xfId="35665"/>
    <cellStyle name="RIGs input cells 2 2 2 4 17" xfId="35666"/>
    <cellStyle name="RIGs input cells 2 2 2 4 18" xfId="35667"/>
    <cellStyle name="RIGs input cells 2 2 2 4 19" xfId="35668"/>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69"/>
    <cellStyle name="RIGs input cells 2 2 2 4 21" xfId="35670"/>
    <cellStyle name="RIGs input cells 2 2 2 4 22" xfId="35671"/>
    <cellStyle name="RIGs input cells 2 2 2 4 23" xfId="35672"/>
    <cellStyle name="RIGs input cells 2 2 2 4 24" xfId="35673"/>
    <cellStyle name="RIGs input cells 2 2 2 4 25" xfId="35674"/>
    <cellStyle name="RIGs input cells 2 2 2 4 26" xfId="35675"/>
    <cellStyle name="RIGs input cells 2 2 2 4 27" xfId="35676"/>
    <cellStyle name="RIGs input cells 2 2 2 4 28" xfId="35677"/>
    <cellStyle name="RIGs input cells 2 2 2 4 29" xfId="35678"/>
    <cellStyle name="RIGs input cells 2 2 2 4 3" xfId="8042"/>
    <cellStyle name="RIGs input cells 2 2 2 4 30" xfId="35679"/>
    <cellStyle name="RIGs input cells 2 2 2 4 31" xfId="35680"/>
    <cellStyle name="RIGs input cells 2 2 2 4 32" xfId="35681"/>
    <cellStyle name="RIGs input cells 2 2 2 4 33" xfId="35682"/>
    <cellStyle name="RIGs input cells 2 2 2 4 34" xfId="35683"/>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4"/>
    <cellStyle name="RIGs input cells 2 2 21" xfId="35685"/>
    <cellStyle name="RIGs input cells 2 2 22" xfId="35686"/>
    <cellStyle name="RIGs input cells 2 2 23" xfId="35687"/>
    <cellStyle name="RIGs input cells 2 2 24" xfId="35688"/>
    <cellStyle name="RIGs input cells 2 2 25" xfId="35689"/>
    <cellStyle name="RIGs input cells 2 2 26" xfId="35690"/>
    <cellStyle name="RIGs input cells 2 2 27" xfId="35691"/>
    <cellStyle name="RIGs input cells 2 2 28" xfId="35692"/>
    <cellStyle name="RIGs input cells 2 2 29" xfId="35693"/>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4"/>
    <cellStyle name="RIGs input cells 2 2 3 17" xfId="35695"/>
    <cellStyle name="RIGs input cells 2 2 3 18" xfId="35696"/>
    <cellStyle name="RIGs input cells 2 2 3 19" xfId="35697"/>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698"/>
    <cellStyle name="RIGs input cells 2 2 3 2 16" xfId="35699"/>
    <cellStyle name="RIGs input cells 2 2 3 2 17" xfId="35700"/>
    <cellStyle name="RIGs input cells 2 2 3 2 18" xfId="35701"/>
    <cellStyle name="RIGs input cells 2 2 3 2 19" xfId="35702"/>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3"/>
    <cellStyle name="RIGs input cells 2 2 3 2 21" xfId="35704"/>
    <cellStyle name="RIGs input cells 2 2 3 2 22" xfId="35705"/>
    <cellStyle name="RIGs input cells 2 2 3 2 23" xfId="35706"/>
    <cellStyle name="RIGs input cells 2 2 3 2 24" xfId="35707"/>
    <cellStyle name="RIGs input cells 2 2 3 2 25" xfId="35708"/>
    <cellStyle name="RIGs input cells 2 2 3 2 26" xfId="35709"/>
    <cellStyle name="RIGs input cells 2 2 3 2 27" xfId="35710"/>
    <cellStyle name="RIGs input cells 2 2 3 2 28" xfId="35711"/>
    <cellStyle name="RIGs input cells 2 2 3 2 29" xfId="35712"/>
    <cellStyle name="RIGs input cells 2 2 3 2 3" xfId="8088"/>
    <cellStyle name="RIGs input cells 2 2 3 2 30" xfId="35713"/>
    <cellStyle name="RIGs input cells 2 2 3 2 31" xfId="35714"/>
    <cellStyle name="RIGs input cells 2 2 3 2 32" xfId="35715"/>
    <cellStyle name="RIGs input cells 2 2 3 2 33" xfId="35716"/>
    <cellStyle name="RIGs input cells 2 2 3 2 34" xfId="35717"/>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18"/>
    <cellStyle name="RIGs input cells 2 2 3 21" xfId="35719"/>
    <cellStyle name="RIGs input cells 2 2 3 22" xfId="35720"/>
    <cellStyle name="RIGs input cells 2 2 3 23" xfId="35721"/>
    <cellStyle name="RIGs input cells 2 2 3 24" xfId="35722"/>
    <cellStyle name="RIGs input cells 2 2 3 25" xfId="35723"/>
    <cellStyle name="RIGs input cells 2 2 3 26" xfId="35724"/>
    <cellStyle name="RIGs input cells 2 2 3 27" xfId="35725"/>
    <cellStyle name="RIGs input cells 2 2 3 28" xfId="35726"/>
    <cellStyle name="RIGs input cells 2 2 3 29" xfId="35727"/>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28"/>
    <cellStyle name="RIGs input cells 2 2 3 31" xfId="35729"/>
    <cellStyle name="RIGs input cells 2 2 3 32" xfId="35730"/>
    <cellStyle name="RIGs input cells 2 2 3 33" xfId="35731"/>
    <cellStyle name="RIGs input cells 2 2 3 34" xfId="35732"/>
    <cellStyle name="RIGs input cells 2 2 3 35" xfId="35733"/>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4"/>
    <cellStyle name="RIGs input cells 2 2 31" xfId="35735"/>
    <cellStyle name="RIGs input cells 2 2 32" xfId="35736"/>
    <cellStyle name="RIGs input cells 2 2 33" xfId="35737"/>
    <cellStyle name="RIGs input cells 2 2 34" xfId="35738"/>
    <cellStyle name="RIGs input cells 2 2 35" xfId="35739"/>
    <cellStyle name="RIGs input cells 2 2 36" xfId="35740"/>
    <cellStyle name="RIGs input cells 2 2 37" xfId="35741"/>
    <cellStyle name="RIGs input cells 2 2 38" xfId="35742"/>
    <cellStyle name="RIGs input cells 2 2 39" xfId="35743"/>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4"/>
    <cellStyle name="RIGs input cells 2 2 4 16" xfId="35745"/>
    <cellStyle name="RIGs input cells 2 2 4 17" xfId="35746"/>
    <cellStyle name="RIGs input cells 2 2 4 18" xfId="35747"/>
    <cellStyle name="RIGs input cells 2 2 4 19" xfId="35748"/>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49"/>
    <cellStyle name="RIGs input cells 2 2 4 21" xfId="35750"/>
    <cellStyle name="RIGs input cells 2 2 4 22" xfId="35751"/>
    <cellStyle name="RIGs input cells 2 2 4 23" xfId="35752"/>
    <cellStyle name="RIGs input cells 2 2 4 24" xfId="35753"/>
    <cellStyle name="RIGs input cells 2 2 4 25" xfId="35754"/>
    <cellStyle name="RIGs input cells 2 2 4 26" xfId="35755"/>
    <cellStyle name="RIGs input cells 2 2 4 27" xfId="35756"/>
    <cellStyle name="RIGs input cells 2 2 4 28" xfId="35757"/>
    <cellStyle name="RIGs input cells 2 2 4 29" xfId="35758"/>
    <cellStyle name="RIGs input cells 2 2 4 3" xfId="8130"/>
    <cellStyle name="RIGs input cells 2 2 4 30" xfId="35759"/>
    <cellStyle name="RIGs input cells 2 2 4 31" xfId="35760"/>
    <cellStyle name="RIGs input cells 2 2 4 32" xfId="35761"/>
    <cellStyle name="RIGs input cells 2 2 4 33" xfId="35762"/>
    <cellStyle name="RIGs input cells 2 2 4 34" xfId="35763"/>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4"/>
    <cellStyle name="RIGs input cells 2 2 5 16" xfId="35765"/>
    <cellStyle name="RIGs input cells 2 2 5 17" xfId="35766"/>
    <cellStyle name="RIGs input cells 2 2 5 18" xfId="35767"/>
    <cellStyle name="RIGs input cells 2 2 5 19" xfId="35768"/>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69"/>
    <cellStyle name="RIGs input cells 2 2 5 21" xfId="35770"/>
    <cellStyle name="RIGs input cells 2 2 5 22" xfId="35771"/>
    <cellStyle name="RIGs input cells 2 2 5 23" xfId="35772"/>
    <cellStyle name="RIGs input cells 2 2 5 24" xfId="35773"/>
    <cellStyle name="RIGs input cells 2 2 5 25" xfId="35774"/>
    <cellStyle name="RIGs input cells 2 2 5 26" xfId="35775"/>
    <cellStyle name="RIGs input cells 2 2 5 27" xfId="35776"/>
    <cellStyle name="RIGs input cells 2 2 5 28" xfId="35777"/>
    <cellStyle name="RIGs input cells 2 2 5 29" xfId="35778"/>
    <cellStyle name="RIGs input cells 2 2 5 3" xfId="8154"/>
    <cellStyle name="RIGs input cells 2 2 5 30" xfId="35779"/>
    <cellStyle name="RIGs input cells 2 2 5 31" xfId="35780"/>
    <cellStyle name="RIGs input cells 2 2 5 32" xfId="35781"/>
    <cellStyle name="RIGs input cells 2 2 5 33" xfId="35782"/>
    <cellStyle name="RIGs input cells 2 2 5 34" xfId="35783"/>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4"/>
    <cellStyle name="RIGs input cells 2 27" xfId="35785"/>
    <cellStyle name="RIGs input cells 2 28" xfId="35786"/>
    <cellStyle name="RIGs input cells 2 29" xfId="35787"/>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88"/>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89"/>
    <cellStyle name="RIGs input cells 2 3 2 17" xfId="35790"/>
    <cellStyle name="RIGs input cells 2 3 2 18" xfId="35791"/>
    <cellStyle name="RIGs input cells 2 3 2 19" xfId="35792"/>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3"/>
    <cellStyle name="RIGs input cells 2 3 2 2 16" xfId="35794"/>
    <cellStyle name="RIGs input cells 2 3 2 2 17" xfId="35795"/>
    <cellStyle name="RIGs input cells 2 3 2 2 18" xfId="35796"/>
    <cellStyle name="RIGs input cells 2 3 2 2 19" xfId="35797"/>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798"/>
    <cellStyle name="RIGs input cells 2 3 2 2 21" xfId="35799"/>
    <cellStyle name="RIGs input cells 2 3 2 2 22" xfId="35800"/>
    <cellStyle name="RIGs input cells 2 3 2 2 23" xfId="35801"/>
    <cellStyle name="RIGs input cells 2 3 2 2 24" xfId="35802"/>
    <cellStyle name="RIGs input cells 2 3 2 2 25" xfId="35803"/>
    <cellStyle name="RIGs input cells 2 3 2 2 26" xfId="35804"/>
    <cellStyle name="RIGs input cells 2 3 2 2 27" xfId="35805"/>
    <cellStyle name="RIGs input cells 2 3 2 2 28" xfId="35806"/>
    <cellStyle name="RIGs input cells 2 3 2 2 29" xfId="35807"/>
    <cellStyle name="RIGs input cells 2 3 2 2 3" xfId="8214"/>
    <cellStyle name="RIGs input cells 2 3 2 2 30" xfId="35808"/>
    <cellStyle name="RIGs input cells 2 3 2 2 31" xfId="35809"/>
    <cellStyle name="RIGs input cells 2 3 2 2 32" xfId="35810"/>
    <cellStyle name="RIGs input cells 2 3 2 2 33" xfId="35811"/>
    <cellStyle name="RIGs input cells 2 3 2 2 34" xfId="35812"/>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3"/>
    <cellStyle name="RIGs input cells 2 3 2 21" xfId="35814"/>
    <cellStyle name="RIGs input cells 2 3 2 22" xfId="35815"/>
    <cellStyle name="RIGs input cells 2 3 2 23" xfId="35816"/>
    <cellStyle name="RIGs input cells 2 3 2 24" xfId="35817"/>
    <cellStyle name="RIGs input cells 2 3 2 25" xfId="35818"/>
    <cellStyle name="RIGs input cells 2 3 2 26" xfId="35819"/>
    <cellStyle name="RIGs input cells 2 3 2 27" xfId="35820"/>
    <cellStyle name="RIGs input cells 2 3 2 28" xfId="35821"/>
    <cellStyle name="RIGs input cells 2 3 2 29" xfId="35822"/>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3"/>
    <cellStyle name="RIGs input cells 2 3 2 31" xfId="35824"/>
    <cellStyle name="RIGs input cells 2 3 2 32" xfId="35825"/>
    <cellStyle name="RIGs input cells 2 3 2 33" xfId="35826"/>
    <cellStyle name="RIGs input cells 2 3 2 34" xfId="35827"/>
    <cellStyle name="RIGs input cells 2 3 2 35" xfId="35828"/>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29"/>
    <cellStyle name="RIGs input cells 2 3 21" xfId="35830"/>
    <cellStyle name="RIGs input cells 2 3 22" xfId="35831"/>
    <cellStyle name="RIGs input cells 2 3 23" xfId="35832"/>
    <cellStyle name="RIGs input cells 2 3 24" xfId="35833"/>
    <cellStyle name="RIGs input cells 2 3 25" xfId="35834"/>
    <cellStyle name="RIGs input cells 2 3 26" xfId="35835"/>
    <cellStyle name="RIGs input cells 2 3 27" xfId="35836"/>
    <cellStyle name="RIGs input cells 2 3 28" xfId="35837"/>
    <cellStyle name="RIGs input cells 2 3 29" xfId="35838"/>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39"/>
    <cellStyle name="RIGs input cells 2 3 3 16" xfId="35840"/>
    <cellStyle name="RIGs input cells 2 3 3 17" xfId="35841"/>
    <cellStyle name="RIGs input cells 2 3 3 18" xfId="35842"/>
    <cellStyle name="RIGs input cells 2 3 3 19" xfId="35843"/>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4"/>
    <cellStyle name="RIGs input cells 2 3 3 21" xfId="35845"/>
    <cellStyle name="RIGs input cells 2 3 3 22" xfId="35846"/>
    <cellStyle name="RIGs input cells 2 3 3 23" xfId="35847"/>
    <cellStyle name="RIGs input cells 2 3 3 24" xfId="35848"/>
    <cellStyle name="RIGs input cells 2 3 3 25" xfId="35849"/>
    <cellStyle name="RIGs input cells 2 3 3 26" xfId="35850"/>
    <cellStyle name="RIGs input cells 2 3 3 27" xfId="35851"/>
    <cellStyle name="RIGs input cells 2 3 3 28" xfId="35852"/>
    <cellStyle name="RIGs input cells 2 3 3 29" xfId="35853"/>
    <cellStyle name="RIGs input cells 2 3 3 3" xfId="8256"/>
    <cellStyle name="RIGs input cells 2 3 3 30" xfId="35854"/>
    <cellStyle name="RIGs input cells 2 3 3 31" xfId="35855"/>
    <cellStyle name="RIGs input cells 2 3 3 32" xfId="35856"/>
    <cellStyle name="RIGs input cells 2 3 3 33" xfId="35857"/>
    <cellStyle name="RIGs input cells 2 3 3 34" xfId="35858"/>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59"/>
    <cellStyle name="RIGs input cells 2 3 31" xfId="35860"/>
    <cellStyle name="RIGs input cells 2 3 32" xfId="35861"/>
    <cellStyle name="RIGs input cells 2 3 33" xfId="35862"/>
    <cellStyle name="RIGs input cells 2 3 34" xfId="35863"/>
    <cellStyle name="RIGs input cells 2 3 35" xfId="35864"/>
    <cellStyle name="RIGs input cells 2 3 36" xfId="35865"/>
    <cellStyle name="RIGs input cells 2 3 37" xfId="35866"/>
    <cellStyle name="RIGs input cells 2 3 38" xfId="35867"/>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68"/>
    <cellStyle name="RIGs input cells 2 3 4 16" xfId="35869"/>
    <cellStyle name="RIGs input cells 2 3 4 17" xfId="35870"/>
    <cellStyle name="RIGs input cells 2 3 4 18" xfId="35871"/>
    <cellStyle name="RIGs input cells 2 3 4 19" xfId="35872"/>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3"/>
    <cellStyle name="RIGs input cells 2 3 4 21" xfId="35874"/>
    <cellStyle name="RIGs input cells 2 3 4 22" xfId="35875"/>
    <cellStyle name="RIGs input cells 2 3 4 23" xfId="35876"/>
    <cellStyle name="RIGs input cells 2 3 4 24" xfId="35877"/>
    <cellStyle name="RIGs input cells 2 3 4 25" xfId="35878"/>
    <cellStyle name="RIGs input cells 2 3 4 26" xfId="35879"/>
    <cellStyle name="RIGs input cells 2 3 4 27" xfId="35880"/>
    <cellStyle name="RIGs input cells 2 3 4 28" xfId="35881"/>
    <cellStyle name="RIGs input cells 2 3 4 29" xfId="35882"/>
    <cellStyle name="RIGs input cells 2 3 4 3" xfId="8280"/>
    <cellStyle name="RIGs input cells 2 3 4 30" xfId="35883"/>
    <cellStyle name="RIGs input cells 2 3 4 31" xfId="35884"/>
    <cellStyle name="RIGs input cells 2 3 4 32" xfId="35885"/>
    <cellStyle name="RIGs input cells 2 3 4 33" xfId="35886"/>
    <cellStyle name="RIGs input cells 2 3 4 34" xfId="35887"/>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88"/>
    <cellStyle name="RIGs input cells 2 31" xfId="35889"/>
    <cellStyle name="RIGs input cells 2 32" xfId="35890"/>
    <cellStyle name="RIGs input cells 2 33" xfId="35891"/>
    <cellStyle name="RIGs input cells 2 34" xfId="35892"/>
    <cellStyle name="RIGs input cells 2 35" xfId="35893"/>
    <cellStyle name="RIGs input cells 2 36" xfId="35894"/>
    <cellStyle name="RIGs input cells 2 37" xfId="35895"/>
    <cellStyle name="RIGs input cells 2 38" xfId="35896"/>
    <cellStyle name="RIGs input cells 2 39" xfId="35897"/>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898"/>
    <cellStyle name="RIGs input cells 2 4 17" xfId="35899"/>
    <cellStyle name="RIGs input cells 2 4 18" xfId="35900"/>
    <cellStyle name="RIGs input cells 2 4 19" xfId="35901"/>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2"/>
    <cellStyle name="RIGs input cells 2 4 2 16" xfId="35903"/>
    <cellStyle name="RIGs input cells 2 4 2 17" xfId="35904"/>
    <cellStyle name="RIGs input cells 2 4 2 18" xfId="35905"/>
    <cellStyle name="RIGs input cells 2 4 2 19" xfId="35906"/>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07"/>
    <cellStyle name="RIGs input cells 2 4 2 21" xfId="35908"/>
    <cellStyle name="RIGs input cells 2 4 2 22" xfId="35909"/>
    <cellStyle name="RIGs input cells 2 4 2 23" xfId="35910"/>
    <cellStyle name="RIGs input cells 2 4 2 24" xfId="35911"/>
    <cellStyle name="RIGs input cells 2 4 2 25" xfId="35912"/>
    <cellStyle name="RIGs input cells 2 4 2 26" xfId="35913"/>
    <cellStyle name="RIGs input cells 2 4 2 27" xfId="35914"/>
    <cellStyle name="RIGs input cells 2 4 2 28" xfId="35915"/>
    <cellStyle name="RIGs input cells 2 4 2 29" xfId="35916"/>
    <cellStyle name="RIGs input cells 2 4 2 3" xfId="8326"/>
    <cellStyle name="RIGs input cells 2 4 2 30" xfId="35917"/>
    <cellStyle name="RIGs input cells 2 4 2 31" xfId="35918"/>
    <cellStyle name="RIGs input cells 2 4 2 32" xfId="35919"/>
    <cellStyle name="RIGs input cells 2 4 2 33" xfId="35920"/>
    <cellStyle name="RIGs input cells 2 4 2 34" xfId="35921"/>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2"/>
    <cellStyle name="RIGs input cells 2 4 21" xfId="35923"/>
    <cellStyle name="RIGs input cells 2 4 22" xfId="35924"/>
    <cellStyle name="RIGs input cells 2 4 23" xfId="35925"/>
    <cellStyle name="RIGs input cells 2 4 24" xfId="35926"/>
    <cellStyle name="RIGs input cells 2 4 25" xfId="35927"/>
    <cellStyle name="RIGs input cells 2 4 26" xfId="35928"/>
    <cellStyle name="RIGs input cells 2 4 27" xfId="35929"/>
    <cellStyle name="RIGs input cells 2 4 28" xfId="35930"/>
    <cellStyle name="RIGs input cells 2 4 29" xfId="35931"/>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2"/>
    <cellStyle name="RIGs input cells 2 4 31" xfId="35933"/>
    <cellStyle name="RIGs input cells 2 4 32" xfId="35934"/>
    <cellStyle name="RIGs input cells 2 4 33" xfId="35935"/>
    <cellStyle name="RIGs input cells 2 4 34" xfId="35936"/>
    <cellStyle name="RIGs input cells 2 4 35" xfId="35937"/>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38"/>
    <cellStyle name="RIGs input cells 2 41" xfId="35939"/>
    <cellStyle name="RIGs input cells 2 42" xfId="35940"/>
    <cellStyle name="RIGs input cells 2 43" xfId="35941"/>
    <cellStyle name="RIGs input cells 2 44" xfId="35942"/>
    <cellStyle name="RIGs input cells 2 45" xfId="35943"/>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4"/>
    <cellStyle name="RIGs input cells 2 5 16" xfId="35945"/>
    <cellStyle name="RIGs input cells 2 5 17" xfId="35946"/>
    <cellStyle name="RIGs input cells 2 5 18" xfId="35947"/>
    <cellStyle name="RIGs input cells 2 5 19" xfId="35948"/>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49"/>
    <cellStyle name="RIGs input cells 2 5 21" xfId="35950"/>
    <cellStyle name="RIGs input cells 2 5 22" xfId="35951"/>
    <cellStyle name="RIGs input cells 2 5 23" xfId="35952"/>
    <cellStyle name="RIGs input cells 2 5 24" xfId="35953"/>
    <cellStyle name="RIGs input cells 2 5 25" xfId="35954"/>
    <cellStyle name="RIGs input cells 2 5 26" xfId="35955"/>
    <cellStyle name="RIGs input cells 2 5 27" xfId="35956"/>
    <cellStyle name="RIGs input cells 2 5 28" xfId="35957"/>
    <cellStyle name="RIGs input cells 2 5 29" xfId="35958"/>
    <cellStyle name="RIGs input cells 2 5 3" xfId="8368"/>
    <cellStyle name="RIGs input cells 2 5 30" xfId="35959"/>
    <cellStyle name="RIGs input cells 2 5 31" xfId="35960"/>
    <cellStyle name="RIGs input cells 2 5 32" xfId="35961"/>
    <cellStyle name="RIGs input cells 2 5 33" xfId="35962"/>
    <cellStyle name="RIGs input cells 2 5 34" xfId="35963"/>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4"/>
    <cellStyle name="RIGs input cells 2 6 16" xfId="35965"/>
    <cellStyle name="RIGs input cells 2 6 17" xfId="35966"/>
    <cellStyle name="RIGs input cells 2 6 18" xfId="35967"/>
    <cellStyle name="RIGs input cells 2 6 19" xfId="35968"/>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69"/>
    <cellStyle name="RIGs input cells 2 6 21" xfId="35970"/>
    <cellStyle name="RIGs input cells 2 6 22" xfId="35971"/>
    <cellStyle name="RIGs input cells 2 6 23" xfId="35972"/>
    <cellStyle name="RIGs input cells 2 6 24" xfId="35973"/>
    <cellStyle name="RIGs input cells 2 6 25" xfId="35974"/>
    <cellStyle name="RIGs input cells 2 6 26" xfId="35975"/>
    <cellStyle name="RIGs input cells 2 6 27" xfId="35976"/>
    <cellStyle name="RIGs input cells 2 6 28" xfId="35977"/>
    <cellStyle name="RIGs input cells 2 6 29" xfId="35978"/>
    <cellStyle name="RIGs input cells 2 6 3" xfId="8392"/>
    <cellStyle name="RIGs input cells 2 6 30" xfId="35979"/>
    <cellStyle name="RIGs input cells 2 6 31" xfId="35980"/>
    <cellStyle name="RIGs input cells 2 6 32" xfId="35981"/>
    <cellStyle name="RIGs input cells 2 6 33" xfId="35982"/>
    <cellStyle name="RIGs input cells 2 6 34" xfId="35983"/>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4"/>
    <cellStyle name="RIGs input cells 2 7 16" xfId="35985"/>
    <cellStyle name="RIGs input cells 2 7 17" xfId="35986"/>
    <cellStyle name="RIGs input cells 2 7 18" xfId="35987"/>
    <cellStyle name="RIGs input cells 2 7 19" xfId="35988"/>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89"/>
    <cellStyle name="RIGs input cells 2 7 21" xfId="35990"/>
    <cellStyle name="RIGs input cells 2 7 22" xfId="35991"/>
    <cellStyle name="RIGs input cells 2 7 23" xfId="35992"/>
    <cellStyle name="RIGs input cells 2 7 24" xfId="35993"/>
    <cellStyle name="RIGs input cells 2 7 25" xfId="35994"/>
    <cellStyle name="RIGs input cells 2 7 26" xfId="35995"/>
    <cellStyle name="RIGs input cells 2 7 27" xfId="35996"/>
    <cellStyle name="RIGs input cells 2 7 28" xfId="35997"/>
    <cellStyle name="RIGs input cells 2 7 29" xfId="35998"/>
    <cellStyle name="RIGs input cells 2 7 3" xfId="8416"/>
    <cellStyle name="RIGs input cells 2 7 30" xfId="35999"/>
    <cellStyle name="RIGs input cells 2 7 31" xfId="36000"/>
    <cellStyle name="RIGs input cells 2 7 32" xfId="36001"/>
    <cellStyle name="RIGs input cells 2 7 33" xfId="36002"/>
    <cellStyle name="RIGs input cells 2 7 34" xfId="36003"/>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4"/>
    <cellStyle name="RIGs input cells 2 8 16" xfId="36005"/>
    <cellStyle name="RIGs input cells 2 8 17" xfId="36006"/>
    <cellStyle name="RIGs input cells 2 8 18" xfId="36007"/>
    <cellStyle name="RIGs input cells 2 8 19" xfId="36008"/>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09"/>
    <cellStyle name="RIGs input cells 2 8 21" xfId="36010"/>
    <cellStyle name="RIGs input cells 2 8 22" xfId="36011"/>
    <cellStyle name="RIGs input cells 2 8 23" xfId="36012"/>
    <cellStyle name="RIGs input cells 2 8 24" xfId="36013"/>
    <cellStyle name="RIGs input cells 2 8 25" xfId="36014"/>
    <cellStyle name="RIGs input cells 2 8 26" xfId="36015"/>
    <cellStyle name="RIGs input cells 2 8 27" xfId="36016"/>
    <cellStyle name="RIGs input cells 2 8 28" xfId="36017"/>
    <cellStyle name="RIGs input cells 2 8 29" xfId="36018"/>
    <cellStyle name="RIGs input cells 2 8 3" xfId="8440"/>
    <cellStyle name="RIGs input cells 2 8 30" xfId="36019"/>
    <cellStyle name="RIGs input cells 2 8 31" xfId="36020"/>
    <cellStyle name="RIGs input cells 2 8 32" xfId="36021"/>
    <cellStyle name="RIGs input cells 2 8 33" xfId="36022"/>
    <cellStyle name="RIGs input cells 2 8 34" xfId="36023"/>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4"/>
    <cellStyle name="RIGs input cells 2 9 16" xfId="36025"/>
    <cellStyle name="RIGs input cells 2 9 17" xfId="36026"/>
    <cellStyle name="RIGs input cells 2 9 18" xfId="36027"/>
    <cellStyle name="RIGs input cells 2 9 19" xfId="36028"/>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29"/>
    <cellStyle name="RIGs input cells 2 9 21" xfId="36030"/>
    <cellStyle name="RIGs input cells 2 9 22" xfId="36031"/>
    <cellStyle name="RIGs input cells 2 9 23" xfId="36032"/>
    <cellStyle name="RIGs input cells 2 9 24" xfId="36033"/>
    <cellStyle name="RIGs input cells 2 9 25" xfId="36034"/>
    <cellStyle name="RIGs input cells 2 9 26" xfId="36035"/>
    <cellStyle name="RIGs input cells 2 9 27" xfId="36036"/>
    <cellStyle name="RIGs input cells 2 9 28" xfId="36037"/>
    <cellStyle name="RIGs input cells 2 9 29" xfId="36038"/>
    <cellStyle name="RIGs input cells 2 9 3" xfId="8464"/>
    <cellStyle name="RIGs input cells 2 9 30" xfId="36039"/>
    <cellStyle name="RIGs input cells 2 9 31" xfId="36040"/>
    <cellStyle name="RIGs input cells 2 9 32" xfId="36041"/>
    <cellStyle name="RIGs input cells 2 9 33" xfId="36042"/>
    <cellStyle name="RIGs input cells 2 9 34" xfId="36043"/>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0"/>
    <cellStyle name="RIGs input cells 27 2" xfId="41946"/>
    <cellStyle name="RIGs input cells 27 3" xfId="41990"/>
    <cellStyle name="RIGs input cells 27 3 2" xfId="42023"/>
    <cellStyle name="RIGs input cells 28" xfId="36044"/>
    <cellStyle name="RIGs input cells 29" xfId="36045"/>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46"/>
    <cellStyle name="RIGs input cells 3 10 16" xfId="36047"/>
    <cellStyle name="RIGs input cells 3 10 17" xfId="36048"/>
    <cellStyle name="RIGs input cells 3 10 18" xfId="36049"/>
    <cellStyle name="RIGs input cells 3 10 19" xfId="36050"/>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1"/>
    <cellStyle name="RIGs input cells 3 10 21" xfId="36052"/>
    <cellStyle name="RIGs input cells 3 10 22" xfId="36053"/>
    <cellStyle name="RIGs input cells 3 10 23" xfId="36054"/>
    <cellStyle name="RIGs input cells 3 10 24" xfId="36055"/>
    <cellStyle name="RIGs input cells 3 10 25" xfId="36056"/>
    <cellStyle name="RIGs input cells 3 10 26" xfId="36057"/>
    <cellStyle name="RIGs input cells 3 10 27" xfId="36058"/>
    <cellStyle name="RIGs input cells 3 10 28" xfId="36059"/>
    <cellStyle name="RIGs input cells 3 10 29" xfId="36060"/>
    <cellStyle name="RIGs input cells 3 10 3" xfId="8495"/>
    <cellStyle name="RIGs input cells 3 10 30" xfId="36061"/>
    <cellStyle name="RIGs input cells 3 10 31" xfId="36062"/>
    <cellStyle name="RIGs input cells 3 10 32" xfId="36063"/>
    <cellStyle name="RIGs input cells 3 10 33" xfId="36064"/>
    <cellStyle name="RIGs input cells 3 10 34" xfId="36065"/>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66"/>
    <cellStyle name="RIGs input cells 3 11 16" xfId="36067"/>
    <cellStyle name="RIGs input cells 3 11 17" xfId="36068"/>
    <cellStyle name="RIGs input cells 3 11 18" xfId="36069"/>
    <cellStyle name="RIGs input cells 3 11 19" xfId="36070"/>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1"/>
    <cellStyle name="RIGs input cells 3 11 21" xfId="36072"/>
    <cellStyle name="RIGs input cells 3 11 22" xfId="36073"/>
    <cellStyle name="RIGs input cells 3 11 23" xfId="36074"/>
    <cellStyle name="RIGs input cells 3 11 24" xfId="36075"/>
    <cellStyle name="RIGs input cells 3 11 25" xfId="36076"/>
    <cellStyle name="RIGs input cells 3 11 26" xfId="36077"/>
    <cellStyle name="RIGs input cells 3 11 27" xfId="36078"/>
    <cellStyle name="RIGs input cells 3 11 28" xfId="36079"/>
    <cellStyle name="RIGs input cells 3 11 29" xfId="36080"/>
    <cellStyle name="RIGs input cells 3 11 3" xfId="8519"/>
    <cellStyle name="RIGs input cells 3 11 30" xfId="36081"/>
    <cellStyle name="RIGs input cells 3 11 31" xfId="36082"/>
    <cellStyle name="RIGs input cells 3 11 32" xfId="36083"/>
    <cellStyle name="RIGs input cells 3 11 33" xfId="36084"/>
    <cellStyle name="RIGs input cells 3 11 34" xfId="36085"/>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86"/>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87"/>
    <cellStyle name="RIGs input cells 3 2 2 2 17" xfId="36088"/>
    <cellStyle name="RIGs input cells 3 2 2 2 18" xfId="36089"/>
    <cellStyle name="RIGs input cells 3 2 2 2 19" xfId="36090"/>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1"/>
    <cellStyle name="RIGs input cells 3 2 2 2 2 16" xfId="36092"/>
    <cellStyle name="RIGs input cells 3 2 2 2 2 17" xfId="36093"/>
    <cellStyle name="RIGs input cells 3 2 2 2 2 18" xfId="36094"/>
    <cellStyle name="RIGs input cells 3 2 2 2 2 19" xfId="36095"/>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096"/>
    <cellStyle name="RIGs input cells 3 2 2 2 2 21" xfId="36097"/>
    <cellStyle name="RIGs input cells 3 2 2 2 2 22" xfId="36098"/>
    <cellStyle name="RIGs input cells 3 2 2 2 2 23" xfId="36099"/>
    <cellStyle name="RIGs input cells 3 2 2 2 2 24" xfId="36100"/>
    <cellStyle name="RIGs input cells 3 2 2 2 2 25" xfId="36101"/>
    <cellStyle name="RIGs input cells 3 2 2 2 2 26" xfId="36102"/>
    <cellStyle name="RIGs input cells 3 2 2 2 2 27" xfId="36103"/>
    <cellStyle name="RIGs input cells 3 2 2 2 2 28" xfId="36104"/>
    <cellStyle name="RIGs input cells 3 2 2 2 2 29" xfId="36105"/>
    <cellStyle name="RIGs input cells 3 2 2 2 2 3" xfId="8587"/>
    <cellStyle name="RIGs input cells 3 2 2 2 2 30" xfId="36106"/>
    <cellStyle name="RIGs input cells 3 2 2 2 2 31" xfId="36107"/>
    <cellStyle name="RIGs input cells 3 2 2 2 2 32" xfId="36108"/>
    <cellStyle name="RIGs input cells 3 2 2 2 2 33" xfId="36109"/>
    <cellStyle name="RIGs input cells 3 2 2 2 2 34" xfId="36110"/>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1"/>
    <cellStyle name="RIGs input cells 3 2 2 2 21" xfId="36112"/>
    <cellStyle name="RIGs input cells 3 2 2 2 22" xfId="36113"/>
    <cellStyle name="RIGs input cells 3 2 2 2 23" xfId="36114"/>
    <cellStyle name="RIGs input cells 3 2 2 2 24" xfId="36115"/>
    <cellStyle name="RIGs input cells 3 2 2 2 25" xfId="36116"/>
    <cellStyle name="RIGs input cells 3 2 2 2 26" xfId="36117"/>
    <cellStyle name="RIGs input cells 3 2 2 2 27" xfId="36118"/>
    <cellStyle name="RIGs input cells 3 2 2 2 28" xfId="36119"/>
    <cellStyle name="RIGs input cells 3 2 2 2 29" xfId="36120"/>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1"/>
    <cellStyle name="RIGs input cells 3 2 2 2 31" xfId="36122"/>
    <cellStyle name="RIGs input cells 3 2 2 2 32" xfId="36123"/>
    <cellStyle name="RIGs input cells 3 2 2 2 33" xfId="36124"/>
    <cellStyle name="RIGs input cells 3 2 2 2 34" xfId="36125"/>
    <cellStyle name="RIGs input cells 3 2 2 2 35" xfId="36126"/>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27"/>
    <cellStyle name="RIGs input cells 3 2 2 21" xfId="36128"/>
    <cellStyle name="RIGs input cells 3 2 2 22" xfId="36129"/>
    <cellStyle name="RIGs input cells 3 2 2 23" xfId="36130"/>
    <cellStyle name="RIGs input cells 3 2 2 24" xfId="36131"/>
    <cellStyle name="RIGs input cells 3 2 2 25" xfId="36132"/>
    <cellStyle name="RIGs input cells 3 2 2 26" xfId="36133"/>
    <cellStyle name="RIGs input cells 3 2 2 27" xfId="36134"/>
    <cellStyle name="RIGs input cells 3 2 2 28" xfId="36135"/>
    <cellStyle name="RIGs input cells 3 2 2 29" xfId="36136"/>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37"/>
    <cellStyle name="RIGs input cells 3 2 2 3 16" xfId="36138"/>
    <cellStyle name="RIGs input cells 3 2 2 3 17" xfId="36139"/>
    <cellStyle name="RIGs input cells 3 2 2 3 18" xfId="36140"/>
    <cellStyle name="RIGs input cells 3 2 2 3 19" xfId="36141"/>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2"/>
    <cellStyle name="RIGs input cells 3 2 2 3 21" xfId="36143"/>
    <cellStyle name="RIGs input cells 3 2 2 3 22" xfId="36144"/>
    <cellStyle name="RIGs input cells 3 2 2 3 23" xfId="36145"/>
    <cellStyle name="RIGs input cells 3 2 2 3 24" xfId="36146"/>
    <cellStyle name="RIGs input cells 3 2 2 3 25" xfId="36147"/>
    <cellStyle name="RIGs input cells 3 2 2 3 26" xfId="36148"/>
    <cellStyle name="RIGs input cells 3 2 2 3 27" xfId="36149"/>
    <cellStyle name="RIGs input cells 3 2 2 3 28" xfId="36150"/>
    <cellStyle name="RIGs input cells 3 2 2 3 29" xfId="36151"/>
    <cellStyle name="RIGs input cells 3 2 2 3 3" xfId="8629"/>
    <cellStyle name="RIGs input cells 3 2 2 3 30" xfId="36152"/>
    <cellStyle name="RIGs input cells 3 2 2 3 31" xfId="36153"/>
    <cellStyle name="RIGs input cells 3 2 2 3 32" xfId="36154"/>
    <cellStyle name="RIGs input cells 3 2 2 3 33" xfId="36155"/>
    <cellStyle name="RIGs input cells 3 2 2 3 34" xfId="36156"/>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57"/>
    <cellStyle name="RIGs input cells 3 2 2 31" xfId="36158"/>
    <cellStyle name="RIGs input cells 3 2 2 32" xfId="36159"/>
    <cellStyle name="RIGs input cells 3 2 2 33" xfId="36160"/>
    <cellStyle name="RIGs input cells 3 2 2 34" xfId="36161"/>
    <cellStyle name="RIGs input cells 3 2 2 35" xfId="36162"/>
    <cellStyle name="RIGs input cells 3 2 2 36" xfId="36163"/>
    <cellStyle name="RIGs input cells 3 2 2 37" xfId="36164"/>
    <cellStyle name="RIGs input cells 3 2 2 38" xfId="36165"/>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66"/>
    <cellStyle name="RIGs input cells 3 2 2 4 16" xfId="36167"/>
    <cellStyle name="RIGs input cells 3 2 2 4 17" xfId="36168"/>
    <cellStyle name="RIGs input cells 3 2 2 4 18" xfId="36169"/>
    <cellStyle name="RIGs input cells 3 2 2 4 19" xfId="36170"/>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1"/>
    <cellStyle name="RIGs input cells 3 2 2 4 21" xfId="36172"/>
    <cellStyle name="RIGs input cells 3 2 2 4 22" xfId="36173"/>
    <cellStyle name="RIGs input cells 3 2 2 4 23" xfId="36174"/>
    <cellStyle name="RIGs input cells 3 2 2 4 24" xfId="36175"/>
    <cellStyle name="RIGs input cells 3 2 2 4 25" xfId="36176"/>
    <cellStyle name="RIGs input cells 3 2 2 4 26" xfId="36177"/>
    <cellStyle name="RIGs input cells 3 2 2 4 27" xfId="36178"/>
    <cellStyle name="RIGs input cells 3 2 2 4 28" xfId="36179"/>
    <cellStyle name="RIGs input cells 3 2 2 4 29" xfId="36180"/>
    <cellStyle name="RIGs input cells 3 2 2 4 3" xfId="8653"/>
    <cellStyle name="RIGs input cells 3 2 2 4 30" xfId="36181"/>
    <cellStyle name="RIGs input cells 3 2 2 4 31" xfId="36182"/>
    <cellStyle name="RIGs input cells 3 2 2 4 32" xfId="36183"/>
    <cellStyle name="RIGs input cells 3 2 2 4 33" xfId="36184"/>
    <cellStyle name="RIGs input cells 3 2 2 4 34" xfId="36185"/>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86"/>
    <cellStyle name="RIGs input cells 3 2 21" xfId="36187"/>
    <cellStyle name="RIGs input cells 3 2 22" xfId="36188"/>
    <cellStyle name="RIGs input cells 3 2 23" xfId="36189"/>
    <cellStyle name="RIGs input cells 3 2 24" xfId="36190"/>
    <cellStyle name="RIGs input cells 3 2 25" xfId="36191"/>
    <cellStyle name="RIGs input cells 3 2 26" xfId="36192"/>
    <cellStyle name="RIGs input cells 3 2 27" xfId="36193"/>
    <cellStyle name="RIGs input cells 3 2 28" xfId="36194"/>
    <cellStyle name="RIGs input cells 3 2 29" xfId="36195"/>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196"/>
    <cellStyle name="RIGs input cells 3 2 3 17" xfId="36197"/>
    <cellStyle name="RIGs input cells 3 2 3 18" xfId="36198"/>
    <cellStyle name="RIGs input cells 3 2 3 19" xfId="36199"/>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0"/>
    <cellStyle name="RIGs input cells 3 2 3 2 16" xfId="36201"/>
    <cellStyle name="RIGs input cells 3 2 3 2 17" xfId="36202"/>
    <cellStyle name="RIGs input cells 3 2 3 2 18" xfId="36203"/>
    <cellStyle name="RIGs input cells 3 2 3 2 19" xfId="36204"/>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5"/>
    <cellStyle name="RIGs input cells 3 2 3 2 21" xfId="36206"/>
    <cellStyle name="RIGs input cells 3 2 3 2 22" xfId="36207"/>
    <cellStyle name="RIGs input cells 3 2 3 2 23" xfId="36208"/>
    <cellStyle name="RIGs input cells 3 2 3 2 24" xfId="36209"/>
    <cellStyle name="RIGs input cells 3 2 3 2 25" xfId="36210"/>
    <cellStyle name="RIGs input cells 3 2 3 2 26" xfId="36211"/>
    <cellStyle name="RIGs input cells 3 2 3 2 27" xfId="36212"/>
    <cellStyle name="RIGs input cells 3 2 3 2 28" xfId="36213"/>
    <cellStyle name="RIGs input cells 3 2 3 2 29" xfId="36214"/>
    <cellStyle name="RIGs input cells 3 2 3 2 3" xfId="8699"/>
    <cellStyle name="RIGs input cells 3 2 3 2 30" xfId="36215"/>
    <cellStyle name="RIGs input cells 3 2 3 2 31" xfId="36216"/>
    <cellStyle name="RIGs input cells 3 2 3 2 32" xfId="36217"/>
    <cellStyle name="RIGs input cells 3 2 3 2 33" xfId="36218"/>
    <cellStyle name="RIGs input cells 3 2 3 2 34" xfId="36219"/>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0"/>
    <cellStyle name="RIGs input cells 3 2 3 21" xfId="36221"/>
    <cellStyle name="RIGs input cells 3 2 3 22" xfId="36222"/>
    <cellStyle name="RIGs input cells 3 2 3 23" xfId="36223"/>
    <cellStyle name="RIGs input cells 3 2 3 24" xfId="36224"/>
    <cellStyle name="RIGs input cells 3 2 3 25" xfId="36225"/>
    <cellStyle name="RIGs input cells 3 2 3 26" xfId="36226"/>
    <cellStyle name="RIGs input cells 3 2 3 27" xfId="36227"/>
    <cellStyle name="RIGs input cells 3 2 3 28" xfId="36228"/>
    <cellStyle name="RIGs input cells 3 2 3 29" xfId="36229"/>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0"/>
    <cellStyle name="RIGs input cells 3 2 3 31" xfId="36231"/>
    <cellStyle name="RIGs input cells 3 2 3 32" xfId="36232"/>
    <cellStyle name="RIGs input cells 3 2 3 33" xfId="36233"/>
    <cellStyle name="RIGs input cells 3 2 3 34" xfId="36234"/>
    <cellStyle name="RIGs input cells 3 2 3 35" xfId="36235"/>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36"/>
    <cellStyle name="RIGs input cells 3 2 31" xfId="36237"/>
    <cellStyle name="RIGs input cells 3 2 32" xfId="36238"/>
    <cellStyle name="RIGs input cells 3 2 33" xfId="36239"/>
    <cellStyle name="RIGs input cells 3 2 34" xfId="36240"/>
    <cellStyle name="RIGs input cells 3 2 35" xfId="36241"/>
    <cellStyle name="RIGs input cells 3 2 36" xfId="36242"/>
    <cellStyle name="RIGs input cells 3 2 37" xfId="36243"/>
    <cellStyle name="RIGs input cells 3 2 38" xfId="36244"/>
    <cellStyle name="RIGs input cells 3 2 39" xfId="36245"/>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46"/>
    <cellStyle name="RIGs input cells 3 2 4 16" xfId="36247"/>
    <cellStyle name="RIGs input cells 3 2 4 17" xfId="36248"/>
    <cellStyle name="RIGs input cells 3 2 4 18" xfId="36249"/>
    <cellStyle name="RIGs input cells 3 2 4 19" xfId="36250"/>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1"/>
    <cellStyle name="RIGs input cells 3 2 4 21" xfId="36252"/>
    <cellStyle name="RIGs input cells 3 2 4 22" xfId="36253"/>
    <cellStyle name="RIGs input cells 3 2 4 23" xfId="36254"/>
    <cellStyle name="RIGs input cells 3 2 4 24" xfId="36255"/>
    <cellStyle name="RIGs input cells 3 2 4 25" xfId="36256"/>
    <cellStyle name="RIGs input cells 3 2 4 26" xfId="36257"/>
    <cellStyle name="RIGs input cells 3 2 4 27" xfId="36258"/>
    <cellStyle name="RIGs input cells 3 2 4 28" xfId="36259"/>
    <cellStyle name="RIGs input cells 3 2 4 29" xfId="36260"/>
    <cellStyle name="RIGs input cells 3 2 4 3" xfId="8741"/>
    <cellStyle name="RIGs input cells 3 2 4 30" xfId="36261"/>
    <cellStyle name="RIGs input cells 3 2 4 31" xfId="36262"/>
    <cellStyle name="RIGs input cells 3 2 4 32" xfId="36263"/>
    <cellStyle name="RIGs input cells 3 2 4 33" xfId="36264"/>
    <cellStyle name="RIGs input cells 3 2 4 34" xfId="36265"/>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66"/>
    <cellStyle name="RIGs input cells 3 2 5 16" xfId="36267"/>
    <cellStyle name="RIGs input cells 3 2 5 17" xfId="36268"/>
    <cellStyle name="RIGs input cells 3 2 5 18" xfId="36269"/>
    <cellStyle name="RIGs input cells 3 2 5 19" xfId="36270"/>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1"/>
    <cellStyle name="RIGs input cells 3 2 5 21" xfId="36272"/>
    <cellStyle name="RIGs input cells 3 2 5 22" xfId="36273"/>
    <cellStyle name="RIGs input cells 3 2 5 23" xfId="36274"/>
    <cellStyle name="RIGs input cells 3 2 5 24" xfId="36275"/>
    <cellStyle name="RIGs input cells 3 2 5 25" xfId="36276"/>
    <cellStyle name="RIGs input cells 3 2 5 26" xfId="36277"/>
    <cellStyle name="RIGs input cells 3 2 5 27" xfId="36278"/>
    <cellStyle name="RIGs input cells 3 2 5 28" xfId="36279"/>
    <cellStyle name="RIGs input cells 3 2 5 29" xfId="36280"/>
    <cellStyle name="RIGs input cells 3 2 5 3" xfId="8765"/>
    <cellStyle name="RIGs input cells 3 2 5 30" xfId="36281"/>
    <cellStyle name="RIGs input cells 3 2 5 31" xfId="36282"/>
    <cellStyle name="RIGs input cells 3 2 5 32" xfId="36283"/>
    <cellStyle name="RIGs input cells 3 2 5 33" xfId="36284"/>
    <cellStyle name="RIGs input cells 3 2 5 34" xfId="36285"/>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86"/>
    <cellStyle name="RIGs input cells 3 27" xfId="36287"/>
    <cellStyle name="RIGs input cells 3 28" xfId="36288"/>
    <cellStyle name="RIGs input cells 3 29" xfId="36289"/>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0"/>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1"/>
    <cellStyle name="RIGs input cells 3 3 2 17" xfId="36292"/>
    <cellStyle name="RIGs input cells 3 3 2 18" xfId="36293"/>
    <cellStyle name="RIGs input cells 3 3 2 19" xfId="36294"/>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5"/>
    <cellStyle name="RIGs input cells 3 3 2 2 16" xfId="36296"/>
    <cellStyle name="RIGs input cells 3 3 2 2 17" xfId="36297"/>
    <cellStyle name="RIGs input cells 3 3 2 2 18" xfId="36298"/>
    <cellStyle name="RIGs input cells 3 3 2 2 19" xfId="36299"/>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0"/>
    <cellStyle name="RIGs input cells 3 3 2 2 21" xfId="36301"/>
    <cellStyle name="RIGs input cells 3 3 2 2 22" xfId="36302"/>
    <cellStyle name="RIGs input cells 3 3 2 2 23" xfId="36303"/>
    <cellStyle name="RIGs input cells 3 3 2 2 24" xfId="36304"/>
    <cellStyle name="RIGs input cells 3 3 2 2 25" xfId="36305"/>
    <cellStyle name="RIGs input cells 3 3 2 2 26" xfId="36306"/>
    <cellStyle name="RIGs input cells 3 3 2 2 27" xfId="36307"/>
    <cellStyle name="RIGs input cells 3 3 2 2 28" xfId="36308"/>
    <cellStyle name="RIGs input cells 3 3 2 2 29" xfId="36309"/>
    <cellStyle name="RIGs input cells 3 3 2 2 3" xfId="8825"/>
    <cellStyle name="RIGs input cells 3 3 2 2 30" xfId="36310"/>
    <cellStyle name="RIGs input cells 3 3 2 2 31" xfId="36311"/>
    <cellStyle name="RIGs input cells 3 3 2 2 32" xfId="36312"/>
    <cellStyle name="RIGs input cells 3 3 2 2 33" xfId="36313"/>
    <cellStyle name="RIGs input cells 3 3 2 2 34" xfId="36314"/>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5"/>
    <cellStyle name="RIGs input cells 3 3 2 21" xfId="36316"/>
    <cellStyle name="RIGs input cells 3 3 2 22" xfId="36317"/>
    <cellStyle name="RIGs input cells 3 3 2 23" xfId="36318"/>
    <cellStyle name="RIGs input cells 3 3 2 24" xfId="36319"/>
    <cellStyle name="RIGs input cells 3 3 2 25" xfId="36320"/>
    <cellStyle name="RIGs input cells 3 3 2 26" xfId="36321"/>
    <cellStyle name="RIGs input cells 3 3 2 27" xfId="36322"/>
    <cellStyle name="RIGs input cells 3 3 2 28" xfId="36323"/>
    <cellStyle name="RIGs input cells 3 3 2 29" xfId="36324"/>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5"/>
    <cellStyle name="RIGs input cells 3 3 2 31" xfId="36326"/>
    <cellStyle name="RIGs input cells 3 3 2 32" xfId="36327"/>
    <cellStyle name="RIGs input cells 3 3 2 33" xfId="36328"/>
    <cellStyle name="RIGs input cells 3 3 2 34" xfId="36329"/>
    <cellStyle name="RIGs input cells 3 3 2 35" xfId="36330"/>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1"/>
    <cellStyle name="RIGs input cells 3 3 21" xfId="36332"/>
    <cellStyle name="RIGs input cells 3 3 22" xfId="36333"/>
    <cellStyle name="RIGs input cells 3 3 23" xfId="36334"/>
    <cellStyle name="RIGs input cells 3 3 24" xfId="36335"/>
    <cellStyle name="RIGs input cells 3 3 25" xfId="36336"/>
    <cellStyle name="RIGs input cells 3 3 26" xfId="36337"/>
    <cellStyle name="RIGs input cells 3 3 27" xfId="36338"/>
    <cellStyle name="RIGs input cells 3 3 28" xfId="36339"/>
    <cellStyle name="RIGs input cells 3 3 29" xfId="36340"/>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1"/>
    <cellStyle name="RIGs input cells 3 3 3 16" xfId="36342"/>
    <cellStyle name="RIGs input cells 3 3 3 17" xfId="36343"/>
    <cellStyle name="RIGs input cells 3 3 3 18" xfId="36344"/>
    <cellStyle name="RIGs input cells 3 3 3 19" xfId="36345"/>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46"/>
    <cellStyle name="RIGs input cells 3 3 3 21" xfId="36347"/>
    <cellStyle name="RIGs input cells 3 3 3 22" xfId="36348"/>
    <cellStyle name="RIGs input cells 3 3 3 23" xfId="36349"/>
    <cellStyle name="RIGs input cells 3 3 3 24" xfId="36350"/>
    <cellStyle name="RIGs input cells 3 3 3 25" xfId="36351"/>
    <cellStyle name="RIGs input cells 3 3 3 26" xfId="36352"/>
    <cellStyle name="RIGs input cells 3 3 3 27" xfId="36353"/>
    <cellStyle name="RIGs input cells 3 3 3 28" xfId="36354"/>
    <cellStyle name="RIGs input cells 3 3 3 29" xfId="36355"/>
    <cellStyle name="RIGs input cells 3 3 3 3" xfId="8867"/>
    <cellStyle name="RIGs input cells 3 3 3 30" xfId="36356"/>
    <cellStyle name="RIGs input cells 3 3 3 31" xfId="36357"/>
    <cellStyle name="RIGs input cells 3 3 3 32" xfId="36358"/>
    <cellStyle name="RIGs input cells 3 3 3 33" xfId="36359"/>
    <cellStyle name="RIGs input cells 3 3 3 34" xfId="36360"/>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1"/>
    <cellStyle name="RIGs input cells 3 3 31" xfId="36362"/>
    <cellStyle name="RIGs input cells 3 3 32" xfId="36363"/>
    <cellStyle name="RIGs input cells 3 3 33" xfId="36364"/>
    <cellStyle name="RIGs input cells 3 3 34" xfId="36365"/>
    <cellStyle name="RIGs input cells 3 3 35" xfId="36366"/>
    <cellStyle name="RIGs input cells 3 3 36" xfId="36367"/>
    <cellStyle name="RIGs input cells 3 3 37" xfId="36368"/>
    <cellStyle name="RIGs input cells 3 3 38" xfId="36369"/>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0"/>
    <cellStyle name="RIGs input cells 3 3 4 16" xfId="36371"/>
    <cellStyle name="RIGs input cells 3 3 4 17" xfId="36372"/>
    <cellStyle name="RIGs input cells 3 3 4 18" xfId="36373"/>
    <cellStyle name="RIGs input cells 3 3 4 19" xfId="36374"/>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5"/>
    <cellStyle name="RIGs input cells 3 3 4 21" xfId="36376"/>
    <cellStyle name="RIGs input cells 3 3 4 22" xfId="36377"/>
    <cellStyle name="RIGs input cells 3 3 4 23" xfId="36378"/>
    <cellStyle name="RIGs input cells 3 3 4 24" xfId="36379"/>
    <cellStyle name="RIGs input cells 3 3 4 25" xfId="36380"/>
    <cellStyle name="RIGs input cells 3 3 4 26" xfId="36381"/>
    <cellStyle name="RIGs input cells 3 3 4 27" xfId="36382"/>
    <cellStyle name="RIGs input cells 3 3 4 28" xfId="36383"/>
    <cellStyle name="RIGs input cells 3 3 4 29" xfId="36384"/>
    <cellStyle name="RIGs input cells 3 3 4 3" xfId="8891"/>
    <cellStyle name="RIGs input cells 3 3 4 30" xfId="36385"/>
    <cellStyle name="RIGs input cells 3 3 4 31" xfId="36386"/>
    <cellStyle name="RIGs input cells 3 3 4 32" xfId="36387"/>
    <cellStyle name="RIGs input cells 3 3 4 33" xfId="36388"/>
    <cellStyle name="RIGs input cells 3 3 4 34" xfId="36389"/>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0"/>
    <cellStyle name="RIGs input cells 3 31" xfId="36391"/>
    <cellStyle name="RIGs input cells 3 32" xfId="36392"/>
    <cellStyle name="RIGs input cells 3 33" xfId="36393"/>
    <cellStyle name="RIGs input cells 3 34" xfId="36394"/>
    <cellStyle name="RIGs input cells 3 35" xfId="36395"/>
    <cellStyle name="RIGs input cells 3 36" xfId="36396"/>
    <cellStyle name="RIGs input cells 3 37" xfId="36397"/>
    <cellStyle name="RIGs input cells 3 38" xfId="36398"/>
    <cellStyle name="RIGs input cells 3 39" xfId="36399"/>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0"/>
    <cellStyle name="RIGs input cells 3 4 17" xfId="36401"/>
    <cellStyle name="RIGs input cells 3 4 18" xfId="36402"/>
    <cellStyle name="RIGs input cells 3 4 19" xfId="36403"/>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4"/>
    <cellStyle name="RIGs input cells 3 4 2 16" xfId="36405"/>
    <cellStyle name="RIGs input cells 3 4 2 17" xfId="36406"/>
    <cellStyle name="RIGs input cells 3 4 2 18" xfId="36407"/>
    <cellStyle name="RIGs input cells 3 4 2 19" xfId="36408"/>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09"/>
    <cellStyle name="RIGs input cells 3 4 2 21" xfId="36410"/>
    <cellStyle name="RIGs input cells 3 4 2 22" xfId="36411"/>
    <cellStyle name="RIGs input cells 3 4 2 23" xfId="36412"/>
    <cellStyle name="RIGs input cells 3 4 2 24" xfId="36413"/>
    <cellStyle name="RIGs input cells 3 4 2 25" xfId="36414"/>
    <cellStyle name="RIGs input cells 3 4 2 26" xfId="36415"/>
    <cellStyle name="RIGs input cells 3 4 2 27" xfId="36416"/>
    <cellStyle name="RIGs input cells 3 4 2 28" xfId="36417"/>
    <cellStyle name="RIGs input cells 3 4 2 29" xfId="36418"/>
    <cellStyle name="RIGs input cells 3 4 2 3" xfId="8937"/>
    <cellStyle name="RIGs input cells 3 4 2 30" xfId="36419"/>
    <cellStyle name="RIGs input cells 3 4 2 31" xfId="36420"/>
    <cellStyle name="RIGs input cells 3 4 2 32" xfId="36421"/>
    <cellStyle name="RIGs input cells 3 4 2 33" xfId="36422"/>
    <cellStyle name="RIGs input cells 3 4 2 34" xfId="36423"/>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4"/>
    <cellStyle name="RIGs input cells 3 4 21" xfId="36425"/>
    <cellStyle name="RIGs input cells 3 4 22" xfId="36426"/>
    <cellStyle name="RIGs input cells 3 4 23" xfId="36427"/>
    <cellStyle name="RIGs input cells 3 4 24" xfId="36428"/>
    <cellStyle name="RIGs input cells 3 4 25" xfId="36429"/>
    <cellStyle name="RIGs input cells 3 4 26" xfId="36430"/>
    <cellStyle name="RIGs input cells 3 4 27" xfId="36431"/>
    <cellStyle name="RIGs input cells 3 4 28" xfId="36432"/>
    <cellStyle name="RIGs input cells 3 4 29" xfId="36433"/>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4"/>
    <cellStyle name="RIGs input cells 3 4 31" xfId="36435"/>
    <cellStyle name="RIGs input cells 3 4 32" xfId="36436"/>
    <cellStyle name="RIGs input cells 3 4 33" xfId="36437"/>
    <cellStyle name="RIGs input cells 3 4 34" xfId="36438"/>
    <cellStyle name="RIGs input cells 3 4 35" xfId="36439"/>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0"/>
    <cellStyle name="RIGs input cells 3 41" xfId="36441"/>
    <cellStyle name="RIGs input cells 3 42" xfId="36442"/>
    <cellStyle name="RIGs input cells 3 43" xfId="36443"/>
    <cellStyle name="RIGs input cells 3 44" xfId="36444"/>
    <cellStyle name="RIGs input cells 3 45" xfId="36445"/>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46"/>
    <cellStyle name="RIGs input cells 3 5 16" xfId="36447"/>
    <cellStyle name="RIGs input cells 3 5 17" xfId="36448"/>
    <cellStyle name="RIGs input cells 3 5 18" xfId="36449"/>
    <cellStyle name="RIGs input cells 3 5 19" xfId="36450"/>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1"/>
    <cellStyle name="RIGs input cells 3 5 21" xfId="36452"/>
    <cellStyle name="RIGs input cells 3 5 22" xfId="36453"/>
    <cellStyle name="RIGs input cells 3 5 23" xfId="36454"/>
    <cellStyle name="RIGs input cells 3 5 24" xfId="36455"/>
    <cellStyle name="RIGs input cells 3 5 25" xfId="36456"/>
    <cellStyle name="RIGs input cells 3 5 26" xfId="36457"/>
    <cellStyle name="RIGs input cells 3 5 27" xfId="36458"/>
    <cellStyle name="RIGs input cells 3 5 28" xfId="36459"/>
    <cellStyle name="RIGs input cells 3 5 29" xfId="36460"/>
    <cellStyle name="RIGs input cells 3 5 3" xfId="8979"/>
    <cellStyle name="RIGs input cells 3 5 30" xfId="36461"/>
    <cellStyle name="RIGs input cells 3 5 31" xfId="36462"/>
    <cellStyle name="RIGs input cells 3 5 32" xfId="36463"/>
    <cellStyle name="RIGs input cells 3 5 33" xfId="36464"/>
    <cellStyle name="RIGs input cells 3 5 34" xfId="36465"/>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66"/>
    <cellStyle name="RIGs input cells 3 6 16" xfId="36467"/>
    <cellStyle name="RIGs input cells 3 6 17" xfId="36468"/>
    <cellStyle name="RIGs input cells 3 6 18" xfId="36469"/>
    <cellStyle name="RIGs input cells 3 6 19" xfId="36470"/>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1"/>
    <cellStyle name="RIGs input cells 3 6 21" xfId="36472"/>
    <cellStyle name="RIGs input cells 3 6 22" xfId="36473"/>
    <cellStyle name="RIGs input cells 3 6 23" xfId="36474"/>
    <cellStyle name="RIGs input cells 3 6 24" xfId="36475"/>
    <cellStyle name="RIGs input cells 3 6 25" xfId="36476"/>
    <cellStyle name="RIGs input cells 3 6 26" xfId="36477"/>
    <cellStyle name="RIGs input cells 3 6 27" xfId="36478"/>
    <cellStyle name="RIGs input cells 3 6 28" xfId="36479"/>
    <cellStyle name="RIGs input cells 3 6 29" xfId="36480"/>
    <cellStyle name="RIGs input cells 3 6 3" xfId="9003"/>
    <cellStyle name="RIGs input cells 3 6 30" xfId="36481"/>
    <cellStyle name="RIGs input cells 3 6 31" xfId="36482"/>
    <cellStyle name="RIGs input cells 3 6 32" xfId="36483"/>
    <cellStyle name="RIGs input cells 3 6 33" xfId="36484"/>
    <cellStyle name="RIGs input cells 3 6 34" xfId="36485"/>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86"/>
    <cellStyle name="RIGs input cells 3 7 16" xfId="36487"/>
    <cellStyle name="RIGs input cells 3 7 17" xfId="36488"/>
    <cellStyle name="RIGs input cells 3 7 18" xfId="36489"/>
    <cellStyle name="RIGs input cells 3 7 19" xfId="36490"/>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1"/>
    <cellStyle name="RIGs input cells 3 7 21" xfId="36492"/>
    <cellStyle name="RIGs input cells 3 7 22" xfId="36493"/>
    <cellStyle name="RIGs input cells 3 7 23" xfId="36494"/>
    <cellStyle name="RIGs input cells 3 7 24" xfId="36495"/>
    <cellStyle name="RIGs input cells 3 7 25" xfId="36496"/>
    <cellStyle name="RIGs input cells 3 7 26" xfId="36497"/>
    <cellStyle name="RIGs input cells 3 7 27" xfId="36498"/>
    <cellStyle name="RIGs input cells 3 7 28" xfId="36499"/>
    <cellStyle name="RIGs input cells 3 7 29" xfId="36500"/>
    <cellStyle name="RIGs input cells 3 7 3" xfId="9027"/>
    <cellStyle name="RIGs input cells 3 7 30" xfId="36501"/>
    <cellStyle name="RIGs input cells 3 7 31" xfId="36502"/>
    <cellStyle name="RIGs input cells 3 7 32" xfId="36503"/>
    <cellStyle name="RIGs input cells 3 7 33" xfId="36504"/>
    <cellStyle name="RIGs input cells 3 7 34" xfId="36505"/>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06"/>
    <cellStyle name="RIGs input cells 3 8 16" xfId="36507"/>
    <cellStyle name="RIGs input cells 3 8 17" xfId="36508"/>
    <cellStyle name="RIGs input cells 3 8 18" xfId="36509"/>
    <cellStyle name="RIGs input cells 3 8 19" xfId="36510"/>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1"/>
    <cellStyle name="RIGs input cells 3 8 21" xfId="36512"/>
    <cellStyle name="RIGs input cells 3 8 22" xfId="36513"/>
    <cellStyle name="RIGs input cells 3 8 23" xfId="36514"/>
    <cellStyle name="RIGs input cells 3 8 24" xfId="36515"/>
    <cellStyle name="RIGs input cells 3 8 25" xfId="36516"/>
    <cellStyle name="RIGs input cells 3 8 26" xfId="36517"/>
    <cellStyle name="RIGs input cells 3 8 27" xfId="36518"/>
    <cellStyle name="RIGs input cells 3 8 28" xfId="36519"/>
    <cellStyle name="RIGs input cells 3 8 29" xfId="36520"/>
    <cellStyle name="RIGs input cells 3 8 3" xfId="9051"/>
    <cellStyle name="RIGs input cells 3 8 30" xfId="36521"/>
    <cellStyle name="RIGs input cells 3 8 31" xfId="36522"/>
    <cellStyle name="RIGs input cells 3 8 32" xfId="36523"/>
    <cellStyle name="RIGs input cells 3 8 33" xfId="36524"/>
    <cellStyle name="RIGs input cells 3 8 34" xfId="36525"/>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26"/>
    <cellStyle name="RIGs input cells 3 9 16" xfId="36527"/>
    <cellStyle name="RIGs input cells 3 9 17" xfId="36528"/>
    <cellStyle name="RIGs input cells 3 9 18" xfId="36529"/>
    <cellStyle name="RIGs input cells 3 9 19" xfId="36530"/>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1"/>
    <cellStyle name="RIGs input cells 3 9 21" xfId="36532"/>
    <cellStyle name="RIGs input cells 3 9 22" xfId="36533"/>
    <cellStyle name="RIGs input cells 3 9 23" xfId="36534"/>
    <cellStyle name="RIGs input cells 3 9 24" xfId="36535"/>
    <cellStyle name="RIGs input cells 3 9 25" xfId="36536"/>
    <cellStyle name="RIGs input cells 3 9 26" xfId="36537"/>
    <cellStyle name="RIGs input cells 3 9 27" xfId="36538"/>
    <cellStyle name="RIGs input cells 3 9 28" xfId="36539"/>
    <cellStyle name="RIGs input cells 3 9 29" xfId="36540"/>
    <cellStyle name="RIGs input cells 3 9 3" xfId="9075"/>
    <cellStyle name="RIGs input cells 3 9 30" xfId="36541"/>
    <cellStyle name="RIGs input cells 3 9 31" xfId="36542"/>
    <cellStyle name="RIGs input cells 3 9 32" xfId="36543"/>
    <cellStyle name="RIGs input cells 3 9 33" xfId="36544"/>
    <cellStyle name="RIGs input cells 3 9 34" xfId="36545"/>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46"/>
    <cellStyle name="RIGs input cells 31" xfId="36547"/>
    <cellStyle name="RIGs input cells 32" xfId="36548"/>
    <cellStyle name="RIGs input cells 33" xfId="36549"/>
    <cellStyle name="RIGs input cells 34" xfId="36550"/>
    <cellStyle name="RIGs input cells 35" xfId="36551"/>
    <cellStyle name="RIGs input cells 36" xfId="36552"/>
    <cellStyle name="RIGs input cells 37" xfId="36553"/>
    <cellStyle name="RIGs input cells 38" xfId="36554"/>
    <cellStyle name="RIGs input cells 39" xfId="36555"/>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56"/>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57"/>
    <cellStyle name="RIGs input cells 4 2 2 2 17" xfId="36558"/>
    <cellStyle name="RIGs input cells 4 2 2 2 18" xfId="36559"/>
    <cellStyle name="RIGs input cells 4 2 2 2 19" xfId="36560"/>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1"/>
    <cellStyle name="RIGs input cells 4 2 2 2 2 16" xfId="36562"/>
    <cellStyle name="RIGs input cells 4 2 2 2 2 17" xfId="36563"/>
    <cellStyle name="RIGs input cells 4 2 2 2 2 18" xfId="36564"/>
    <cellStyle name="RIGs input cells 4 2 2 2 2 19" xfId="36565"/>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66"/>
    <cellStyle name="RIGs input cells 4 2 2 2 2 21" xfId="36567"/>
    <cellStyle name="RIGs input cells 4 2 2 2 2 22" xfId="36568"/>
    <cellStyle name="RIGs input cells 4 2 2 2 2 23" xfId="36569"/>
    <cellStyle name="RIGs input cells 4 2 2 2 2 24" xfId="36570"/>
    <cellStyle name="RIGs input cells 4 2 2 2 2 25" xfId="36571"/>
    <cellStyle name="RIGs input cells 4 2 2 2 2 26" xfId="36572"/>
    <cellStyle name="RIGs input cells 4 2 2 2 2 27" xfId="36573"/>
    <cellStyle name="RIGs input cells 4 2 2 2 2 28" xfId="36574"/>
    <cellStyle name="RIGs input cells 4 2 2 2 2 29" xfId="36575"/>
    <cellStyle name="RIGs input cells 4 2 2 2 2 3" xfId="9134"/>
    <cellStyle name="RIGs input cells 4 2 2 2 2 30" xfId="36576"/>
    <cellStyle name="RIGs input cells 4 2 2 2 2 31" xfId="36577"/>
    <cellStyle name="RIGs input cells 4 2 2 2 2 32" xfId="36578"/>
    <cellStyle name="RIGs input cells 4 2 2 2 2 33" xfId="36579"/>
    <cellStyle name="RIGs input cells 4 2 2 2 2 34" xfId="36580"/>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1"/>
    <cellStyle name="RIGs input cells 4 2 2 2 21" xfId="36582"/>
    <cellStyle name="RIGs input cells 4 2 2 2 22" xfId="36583"/>
    <cellStyle name="RIGs input cells 4 2 2 2 23" xfId="36584"/>
    <cellStyle name="RIGs input cells 4 2 2 2 24" xfId="36585"/>
    <cellStyle name="RIGs input cells 4 2 2 2 25" xfId="36586"/>
    <cellStyle name="RIGs input cells 4 2 2 2 26" xfId="36587"/>
    <cellStyle name="RIGs input cells 4 2 2 2 27" xfId="36588"/>
    <cellStyle name="RIGs input cells 4 2 2 2 28" xfId="36589"/>
    <cellStyle name="RIGs input cells 4 2 2 2 29" xfId="36590"/>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1"/>
    <cellStyle name="RIGs input cells 4 2 2 2 31" xfId="36592"/>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3"/>
    <cellStyle name="RIGs input cells 4 2 2 21" xfId="36594"/>
    <cellStyle name="RIGs input cells 4 2 2 22" xfId="36595"/>
    <cellStyle name="RIGs input cells 4 2 2 23" xfId="36596"/>
    <cellStyle name="RIGs input cells 4 2 2 24" xfId="36597"/>
    <cellStyle name="RIGs input cells 4 2 2 25" xfId="36598"/>
    <cellStyle name="RIGs input cells 4 2 2 26" xfId="36599"/>
    <cellStyle name="RIGs input cells 4 2 2 27" xfId="36600"/>
    <cellStyle name="RIGs input cells 4 2 2 28" xfId="36601"/>
    <cellStyle name="RIGs input cells 4 2 2 29" xfId="36602"/>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3"/>
    <cellStyle name="RIGs input cells 4 2 2 3 16" xfId="36604"/>
    <cellStyle name="RIGs input cells 4 2 2 3 17" xfId="36605"/>
    <cellStyle name="RIGs input cells 4 2 2 3 18" xfId="36606"/>
    <cellStyle name="RIGs input cells 4 2 2 3 19" xfId="36607"/>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08"/>
    <cellStyle name="RIGs input cells 4 2 2 3 21" xfId="36609"/>
    <cellStyle name="RIGs input cells 4 2 2 3 22" xfId="36610"/>
    <cellStyle name="RIGs input cells 4 2 2 3 23" xfId="36611"/>
    <cellStyle name="RIGs input cells 4 2 2 3 24" xfId="36612"/>
    <cellStyle name="RIGs input cells 4 2 2 3 25" xfId="36613"/>
    <cellStyle name="RIGs input cells 4 2 2 3 26" xfId="36614"/>
    <cellStyle name="RIGs input cells 4 2 2 3 27" xfId="36615"/>
    <cellStyle name="RIGs input cells 4 2 2 3 28" xfId="36616"/>
    <cellStyle name="RIGs input cells 4 2 2 3 29" xfId="36617"/>
    <cellStyle name="RIGs input cells 4 2 2 3 3" xfId="9176"/>
    <cellStyle name="RIGs input cells 4 2 2 3 30" xfId="36618"/>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19"/>
    <cellStyle name="RIGs input cells 4 2 2 31" xfId="36620"/>
    <cellStyle name="RIGs input cells 4 2 2 32" xfId="36621"/>
    <cellStyle name="RIGs input cells 4 2 2 33" xfId="36622"/>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3"/>
    <cellStyle name="RIGs input cells 4 2 2 4 16" xfId="36624"/>
    <cellStyle name="RIGs input cells 4 2 2 4 17" xfId="36625"/>
    <cellStyle name="RIGs input cells 4 2 2 4 18" xfId="36626"/>
    <cellStyle name="RIGs input cells 4 2 2 4 19" xfId="36627"/>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28"/>
    <cellStyle name="RIGs input cells 4 2 2 4 21" xfId="36629"/>
    <cellStyle name="RIGs input cells 4 2 2 4 22" xfId="36630"/>
    <cellStyle name="RIGs input cells 4 2 2 4 23" xfId="36631"/>
    <cellStyle name="RIGs input cells 4 2 2 4 24" xfId="36632"/>
    <cellStyle name="RIGs input cells 4 2 2 4 25" xfId="36633"/>
    <cellStyle name="RIGs input cells 4 2 2 4 26" xfId="36634"/>
    <cellStyle name="RIGs input cells 4 2 2 4 27" xfId="36635"/>
    <cellStyle name="RIGs input cells 4 2 2 4 28" xfId="36636"/>
    <cellStyle name="RIGs input cells 4 2 2 4 29" xfId="36637"/>
    <cellStyle name="RIGs input cells 4 2 2 4 3" xfId="9200"/>
    <cellStyle name="RIGs input cells 4 2 2 4 30" xfId="36638"/>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39"/>
    <cellStyle name="RIGs input cells 4 2 21" xfId="36640"/>
    <cellStyle name="RIGs input cells 4 2 22" xfId="36641"/>
    <cellStyle name="RIGs input cells 4 2 23" xfId="36642"/>
    <cellStyle name="RIGs input cells 4 2 24" xfId="36643"/>
    <cellStyle name="RIGs input cells 4 2 25" xfId="36644"/>
    <cellStyle name="RIGs input cells 4 2 26" xfId="36645"/>
    <cellStyle name="RIGs input cells 4 2 27" xfId="36646"/>
    <cellStyle name="RIGs input cells 4 2 28" xfId="36647"/>
    <cellStyle name="RIGs input cells 4 2 29" xfId="36648"/>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49"/>
    <cellStyle name="RIGs input cells 4 2 3 17" xfId="36650"/>
    <cellStyle name="RIGs input cells 4 2 3 18" xfId="36651"/>
    <cellStyle name="RIGs input cells 4 2 3 19" xfId="36652"/>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3"/>
    <cellStyle name="RIGs input cells 4 2 3 2 16" xfId="36654"/>
    <cellStyle name="RIGs input cells 4 2 3 2 17" xfId="36655"/>
    <cellStyle name="RIGs input cells 4 2 3 2 18" xfId="36656"/>
    <cellStyle name="RIGs input cells 4 2 3 2 19" xfId="36657"/>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58"/>
    <cellStyle name="RIGs input cells 4 2 3 2 21" xfId="36659"/>
    <cellStyle name="RIGs input cells 4 2 3 2 22" xfId="36660"/>
    <cellStyle name="RIGs input cells 4 2 3 2 23" xfId="36661"/>
    <cellStyle name="RIGs input cells 4 2 3 2 24" xfId="36662"/>
    <cellStyle name="RIGs input cells 4 2 3 2 25" xfId="36663"/>
    <cellStyle name="RIGs input cells 4 2 3 2 26" xfId="36664"/>
    <cellStyle name="RIGs input cells 4 2 3 2 27" xfId="36665"/>
    <cellStyle name="RIGs input cells 4 2 3 2 28" xfId="36666"/>
    <cellStyle name="RIGs input cells 4 2 3 2 29" xfId="36667"/>
    <cellStyle name="RIGs input cells 4 2 3 2 3" xfId="9246"/>
    <cellStyle name="RIGs input cells 4 2 3 2 30" xfId="36668"/>
    <cellStyle name="RIGs input cells 4 2 3 2 31" xfId="36669"/>
    <cellStyle name="RIGs input cells 4 2 3 2 32" xfId="36670"/>
    <cellStyle name="RIGs input cells 4 2 3 2 33" xfId="36671"/>
    <cellStyle name="RIGs input cells 4 2 3 2 34" xfId="36672"/>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3"/>
    <cellStyle name="RIGs input cells 4 2 3 21" xfId="36674"/>
    <cellStyle name="RIGs input cells 4 2 3 22" xfId="36675"/>
    <cellStyle name="RIGs input cells 4 2 3 23" xfId="36676"/>
    <cellStyle name="RIGs input cells 4 2 3 24" xfId="36677"/>
    <cellStyle name="RIGs input cells 4 2 3 25" xfId="36678"/>
    <cellStyle name="RIGs input cells 4 2 3 26" xfId="36679"/>
    <cellStyle name="RIGs input cells 4 2 3 27" xfId="36680"/>
    <cellStyle name="RIGs input cells 4 2 3 28" xfId="36681"/>
    <cellStyle name="RIGs input cells 4 2 3 29" xfId="36682"/>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3"/>
    <cellStyle name="RIGs input cells 4 2 3 31" xfId="36684"/>
    <cellStyle name="RIGs input cells 4 2 3 32" xfId="36685"/>
    <cellStyle name="RIGs input cells 4 2 3 33" xfId="36686"/>
    <cellStyle name="RIGs input cells 4 2 3 34" xfId="36687"/>
    <cellStyle name="RIGs input cells 4 2 3 35" xfId="36688"/>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89"/>
    <cellStyle name="RIGs input cells 4 2 31" xfId="36690"/>
    <cellStyle name="RIGs input cells 4 2 32" xfId="36691"/>
    <cellStyle name="RIGs input cells 4 2 33" xfId="36692"/>
    <cellStyle name="RIGs input cells 4 2 34" xfId="36693"/>
    <cellStyle name="RIGs input cells 4 2 35" xfId="36694"/>
    <cellStyle name="RIGs input cells 4 2 36" xfId="36695"/>
    <cellStyle name="RIGs input cells 4 2 37" xfId="36696"/>
    <cellStyle name="RIGs input cells 4 2 38" xfId="36697"/>
    <cellStyle name="RIGs input cells 4 2 39" xfId="36698"/>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699"/>
    <cellStyle name="RIGs input cells 4 2 4 16" xfId="36700"/>
    <cellStyle name="RIGs input cells 4 2 4 17" xfId="36701"/>
    <cellStyle name="RIGs input cells 4 2 4 18" xfId="36702"/>
    <cellStyle name="RIGs input cells 4 2 4 19" xfId="36703"/>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4"/>
    <cellStyle name="RIGs input cells 4 2 4 21" xfId="36705"/>
    <cellStyle name="RIGs input cells 4 2 4 22" xfId="36706"/>
    <cellStyle name="RIGs input cells 4 2 4 23" xfId="36707"/>
    <cellStyle name="RIGs input cells 4 2 4 24" xfId="36708"/>
    <cellStyle name="RIGs input cells 4 2 4 25" xfId="36709"/>
    <cellStyle name="RIGs input cells 4 2 4 26" xfId="36710"/>
    <cellStyle name="RIGs input cells 4 2 4 27" xfId="36711"/>
    <cellStyle name="RIGs input cells 4 2 4 28" xfId="36712"/>
    <cellStyle name="RIGs input cells 4 2 4 29" xfId="36713"/>
    <cellStyle name="RIGs input cells 4 2 4 3" xfId="9288"/>
    <cellStyle name="RIGs input cells 4 2 4 30" xfId="36714"/>
    <cellStyle name="RIGs input cells 4 2 4 31" xfId="36715"/>
    <cellStyle name="RIGs input cells 4 2 4 32" xfId="36716"/>
    <cellStyle name="RIGs input cells 4 2 4 33" xfId="36717"/>
    <cellStyle name="RIGs input cells 4 2 4 34" xfId="36718"/>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19"/>
    <cellStyle name="RIGs input cells 4 2 5 16" xfId="36720"/>
    <cellStyle name="RIGs input cells 4 2 5 17" xfId="36721"/>
    <cellStyle name="RIGs input cells 4 2 5 18" xfId="36722"/>
    <cellStyle name="RIGs input cells 4 2 5 19" xfId="36723"/>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4"/>
    <cellStyle name="RIGs input cells 4 2 5 21" xfId="36725"/>
    <cellStyle name="RIGs input cells 4 2 5 22" xfId="36726"/>
    <cellStyle name="RIGs input cells 4 2 5 23" xfId="36727"/>
    <cellStyle name="RIGs input cells 4 2 5 24" xfId="36728"/>
    <cellStyle name="RIGs input cells 4 2 5 25" xfId="36729"/>
    <cellStyle name="RIGs input cells 4 2 5 26" xfId="36730"/>
    <cellStyle name="RIGs input cells 4 2 5 27" xfId="36731"/>
    <cellStyle name="RIGs input cells 4 2 5 28" xfId="36732"/>
    <cellStyle name="RIGs input cells 4 2 5 29" xfId="36733"/>
    <cellStyle name="RIGs input cells 4 2 5 3" xfId="9312"/>
    <cellStyle name="RIGs input cells 4 2 5 30" xfId="36734"/>
    <cellStyle name="RIGs input cells 4 2 5 31" xfId="36735"/>
    <cellStyle name="RIGs input cells 4 2 5 32" xfId="36736"/>
    <cellStyle name="RIGs input cells 4 2 5 33" xfId="36737"/>
    <cellStyle name="RIGs input cells 4 2 5 34" xfId="36738"/>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39"/>
    <cellStyle name="RIGs input cells 4 21" xfId="36740"/>
    <cellStyle name="RIGs input cells 4 22" xfId="36741"/>
    <cellStyle name="RIGs input cells 4 23" xfId="36742"/>
    <cellStyle name="RIGs input cells 4 24" xfId="36743"/>
    <cellStyle name="RIGs input cells 4 25" xfId="36744"/>
    <cellStyle name="RIGs input cells 4 26" xfId="36745"/>
    <cellStyle name="RIGs input cells 4 27" xfId="36746"/>
    <cellStyle name="RIGs input cells 4 28" xfId="36747"/>
    <cellStyle name="RIGs input cells 4 29" xfId="36748"/>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49"/>
    <cellStyle name="RIGs input cells 4 3 17" xfId="36750"/>
    <cellStyle name="RIGs input cells 4 3 18" xfId="36751"/>
    <cellStyle name="RIGs input cells 4 3 19" xfId="36752"/>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3"/>
    <cellStyle name="RIGs input cells 4 3 2 16" xfId="36754"/>
    <cellStyle name="RIGs input cells 4 3 2 17" xfId="36755"/>
    <cellStyle name="RIGs input cells 4 3 2 18" xfId="36756"/>
    <cellStyle name="RIGs input cells 4 3 2 19" xfId="36757"/>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58"/>
    <cellStyle name="RIGs input cells 4 3 2 21" xfId="36759"/>
    <cellStyle name="RIGs input cells 4 3 2 22" xfId="36760"/>
    <cellStyle name="RIGs input cells 4 3 2 23" xfId="36761"/>
    <cellStyle name="RIGs input cells 4 3 2 24" xfId="36762"/>
    <cellStyle name="RIGs input cells 4 3 2 25" xfId="36763"/>
    <cellStyle name="RIGs input cells 4 3 2 26" xfId="36764"/>
    <cellStyle name="RIGs input cells 4 3 2 27" xfId="36765"/>
    <cellStyle name="RIGs input cells 4 3 2 28" xfId="36766"/>
    <cellStyle name="RIGs input cells 4 3 2 29" xfId="36767"/>
    <cellStyle name="RIGs input cells 4 3 2 3" xfId="9357"/>
    <cellStyle name="RIGs input cells 4 3 2 30" xfId="36768"/>
    <cellStyle name="RIGs input cells 4 3 2 31" xfId="36769"/>
    <cellStyle name="RIGs input cells 4 3 2 32" xfId="36770"/>
    <cellStyle name="RIGs input cells 4 3 2 33" xfId="36771"/>
    <cellStyle name="RIGs input cells 4 3 2 34" xfId="36772"/>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3"/>
    <cellStyle name="RIGs input cells 4 3 21" xfId="36774"/>
    <cellStyle name="RIGs input cells 4 3 22" xfId="36775"/>
    <cellStyle name="RIGs input cells 4 3 23" xfId="36776"/>
    <cellStyle name="RIGs input cells 4 3 24" xfId="36777"/>
    <cellStyle name="RIGs input cells 4 3 25" xfId="36778"/>
    <cellStyle name="RIGs input cells 4 3 26" xfId="36779"/>
    <cellStyle name="RIGs input cells 4 3 27" xfId="36780"/>
    <cellStyle name="RIGs input cells 4 3 28" xfId="36781"/>
    <cellStyle name="RIGs input cells 4 3 29" xfId="36782"/>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3"/>
    <cellStyle name="RIGs input cells 4 3 31" xfId="36784"/>
    <cellStyle name="RIGs input cells 4 3 32" xfId="36785"/>
    <cellStyle name="RIGs input cells 4 3 33" xfId="36786"/>
    <cellStyle name="RIGs input cells 4 3 34" xfId="36787"/>
    <cellStyle name="RIGs input cells 4 3 35" xfId="36788"/>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89"/>
    <cellStyle name="RIGs input cells 4 31" xfId="36790"/>
    <cellStyle name="RIGs input cells 4 32" xfId="36791"/>
    <cellStyle name="RIGs input cells 4 33" xfId="36792"/>
    <cellStyle name="RIGs input cells 4 34" xfId="36793"/>
    <cellStyle name="RIGs input cells 4 35" xfId="36794"/>
    <cellStyle name="RIGs input cells 4 36" xfId="36795"/>
    <cellStyle name="RIGs input cells 4 37" xfId="36796"/>
    <cellStyle name="RIGs input cells 4 38" xfId="36797"/>
    <cellStyle name="RIGs input cells 4 39" xfId="36798"/>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799"/>
    <cellStyle name="RIGs input cells 4 4 16" xfId="36800"/>
    <cellStyle name="RIGs input cells 4 4 17" xfId="36801"/>
    <cellStyle name="RIGs input cells 4 4 18" xfId="36802"/>
    <cellStyle name="RIGs input cells 4 4 19" xfId="36803"/>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4"/>
    <cellStyle name="RIGs input cells 4 4 21" xfId="36805"/>
    <cellStyle name="RIGs input cells 4 4 22" xfId="36806"/>
    <cellStyle name="RIGs input cells 4 4 23" xfId="36807"/>
    <cellStyle name="RIGs input cells 4 4 24" xfId="36808"/>
    <cellStyle name="RIGs input cells 4 4 25" xfId="36809"/>
    <cellStyle name="RIGs input cells 4 4 26" xfId="36810"/>
    <cellStyle name="RIGs input cells 4 4 27" xfId="36811"/>
    <cellStyle name="RIGs input cells 4 4 28" xfId="36812"/>
    <cellStyle name="RIGs input cells 4 4 29" xfId="36813"/>
    <cellStyle name="RIGs input cells 4 4 3" xfId="9399"/>
    <cellStyle name="RIGs input cells 4 4 30" xfId="36814"/>
    <cellStyle name="RIGs input cells 4 4 31" xfId="36815"/>
    <cellStyle name="RIGs input cells 4 4 32" xfId="36816"/>
    <cellStyle name="RIGs input cells 4 4 33" xfId="36817"/>
    <cellStyle name="RIGs input cells 4 4 34" xfId="36818"/>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19"/>
    <cellStyle name="RIGs input cells 4 5 16" xfId="36820"/>
    <cellStyle name="RIGs input cells 4 5 17" xfId="36821"/>
    <cellStyle name="RIGs input cells 4 5 18" xfId="36822"/>
    <cellStyle name="RIGs input cells 4 5 19" xfId="36823"/>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4"/>
    <cellStyle name="RIGs input cells 4 5 21" xfId="36825"/>
    <cellStyle name="RIGs input cells 4 5 22" xfId="36826"/>
    <cellStyle name="RIGs input cells 4 5 23" xfId="36827"/>
    <cellStyle name="RIGs input cells 4 5 24" xfId="36828"/>
    <cellStyle name="RIGs input cells 4 5 25" xfId="36829"/>
    <cellStyle name="RIGs input cells 4 5 26" xfId="36830"/>
    <cellStyle name="RIGs input cells 4 5 27" xfId="36831"/>
    <cellStyle name="RIGs input cells 4 5 28" xfId="36832"/>
    <cellStyle name="RIGs input cells 4 5 29" xfId="36833"/>
    <cellStyle name="RIGs input cells 4 5 3" xfId="9423"/>
    <cellStyle name="RIGs input cells 4 5 30" xfId="36834"/>
    <cellStyle name="RIGs input cells 4 5 31" xfId="36835"/>
    <cellStyle name="RIGs input cells 4 5 32" xfId="36836"/>
    <cellStyle name="RIGs input cells 4 5 33" xfId="36837"/>
    <cellStyle name="RIGs input cells 4 5 34" xfId="36838"/>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39"/>
    <cellStyle name="RIGs input cells 41" xfId="36840"/>
    <cellStyle name="RIGs input cells 42" xfId="36841"/>
    <cellStyle name="RIGs input cells 43" xfId="36842"/>
    <cellStyle name="RIGs input cells 44" xfId="36843"/>
    <cellStyle name="RIGs input cells 45" xfId="36844"/>
    <cellStyle name="RIGs input cells 46" xfId="36845"/>
    <cellStyle name="RIGs input cells 47" xfId="41935"/>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46"/>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47"/>
    <cellStyle name="RIGs input cells 5 2 2 17" xfId="36848"/>
    <cellStyle name="RIGs input cells 5 2 2 18" xfId="36849"/>
    <cellStyle name="RIGs input cells 5 2 2 19" xfId="36850"/>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1"/>
    <cellStyle name="RIGs input cells 5 2 2 2 16" xfId="36852"/>
    <cellStyle name="RIGs input cells 5 2 2 2 17" xfId="36853"/>
    <cellStyle name="RIGs input cells 5 2 2 2 18" xfId="36854"/>
    <cellStyle name="RIGs input cells 5 2 2 2 19" xfId="36855"/>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56"/>
    <cellStyle name="RIGs input cells 5 2 2 2 21" xfId="36857"/>
    <cellStyle name="RIGs input cells 5 2 2 2 22" xfId="36858"/>
    <cellStyle name="RIGs input cells 5 2 2 2 23" xfId="36859"/>
    <cellStyle name="RIGs input cells 5 2 2 2 24" xfId="36860"/>
    <cellStyle name="RIGs input cells 5 2 2 2 25" xfId="36861"/>
    <cellStyle name="RIGs input cells 5 2 2 2 26" xfId="36862"/>
    <cellStyle name="RIGs input cells 5 2 2 2 27" xfId="36863"/>
    <cellStyle name="RIGs input cells 5 2 2 2 28" xfId="36864"/>
    <cellStyle name="RIGs input cells 5 2 2 2 29" xfId="36865"/>
    <cellStyle name="RIGs input cells 5 2 2 2 3" xfId="9487"/>
    <cellStyle name="RIGs input cells 5 2 2 2 30" xfId="36866"/>
    <cellStyle name="RIGs input cells 5 2 2 2 31" xfId="36867"/>
    <cellStyle name="RIGs input cells 5 2 2 2 32" xfId="36868"/>
    <cellStyle name="RIGs input cells 5 2 2 2 33" xfId="36869"/>
    <cellStyle name="RIGs input cells 5 2 2 2 34" xfId="36870"/>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1"/>
    <cellStyle name="RIGs input cells 5 2 2 21" xfId="36872"/>
    <cellStyle name="RIGs input cells 5 2 2 22" xfId="36873"/>
    <cellStyle name="RIGs input cells 5 2 2 23" xfId="36874"/>
    <cellStyle name="RIGs input cells 5 2 2 24" xfId="36875"/>
    <cellStyle name="RIGs input cells 5 2 2 25" xfId="36876"/>
    <cellStyle name="RIGs input cells 5 2 2 26" xfId="36877"/>
    <cellStyle name="RIGs input cells 5 2 2 27" xfId="36878"/>
    <cellStyle name="RIGs input cells 5 2 2 28" xfId="36879"/>
    <cellStyle name="RIGs input cells 5 2 2 29" xfId="36880"/>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1"/>
    <cellStyle name="RIGs input cells 5 2 2 31" xfId="36882"/>
    <cellStyle name="RIGs input cells 5 2 2 32" xfId="36883"/>
    <cellStyle name="RIGs input cells 5 2 2 33" xfId="36884"/>
    <cellStyle name="RIGs input cells 5 2 2 34" xfId="36885"/>
    <cellStyle name="RIGs input cells 5 2 2 35" xfId="36886"/>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87"/>
    <cellStyle name="RIGs input cells 5 2 21" xfId="36888"/>
    <cellStyle name="RIGs input cells 5 2 22" xfId="36889"/>
    <cellStyle name="RIGs input cells 5 2 23" xfId="36890"/>
    <cellStyle name="RIGs input cells 5 2 24" xfId="36891"/>
    <cellStyle name="RIGs input cells 5 2 25" xfId="36892"/>
    <cellStyle name="RIGs input cells 5 2 26" xfId="36893"/>
    <cellStyle name="RIGs input cells 5 2 27" xfId="36894"/>
    <cellStyle name="RIGs input cells 5 2 28" xfId="36895"/>
    <cellStyle name="RIGs input cells 5 2 29" xfId="36896"/>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897"/>
    <cellStyle name="RIGs input cells 5 2 3 16" xfId="36898"/>
    <cellStyle name="RIGs input cells 5 2 3 17" xfId="36899"/>
    <cellStyle name="RIGs input cells 5 2 3 18" xfId="36900"/>
    <cellStyle name="RIGs input cells 5 2 3 19" xfId="36901"/>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2"/>
    <cellStyle name="RIGs input cells 5 2 3 21" xfId="36903"/>
    <cellStyle name="RIGs input cells 5 2 3 22" xfId="36904"/>
    <cellStyle name="RIGs input cells 5 2 3 23" xfId="36905"/>
    <cellStyle name="RIGs input cells 5 2 3 24" xfId="36906"/>
    <cellStyle name="RIGs input cells 5 2 3 25" xfId="36907"/>
    <cellStyle name="RIGs input cells 5 2 3 26" xfId="36908"/>
    <cellStyle name="RIGs input cells 5 2 3 27" xfId="36909"/>
    <cellStyle name="RIGs input cells 5 2 3 28" xfId="36910"/>
    <cellStyle name="RIGs input cells 5 2 3 29" xfId="36911"/>
    <cellStyle name="RIGs input cells 5 2 3 3" xfId="9529"/>
    <cellStyle name="RIGs input cells 5 2 3 30" xfId="36912"/>
    <cellStyle name="RIGs input cells 5 2 3 31" xfId="36913"/>
    <cellStyle name="RIGs input cells 5 2 3 32" xfId="36914"/>
    <cellStyle name="RIGs input cells 5 2 3 33" xfId="36915"/>
    <cellStyle name="RIGs input cells 5 2 3 34" xfId="36916"/>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17"/>
    <cellStyle name="RIGs input cells 5 2 31" xfId="36918"/>
    <cellStyle name="RIGs input cells 5 2 32" xfId="36919"/>
    <cellStyle name="RIGs input cells 5 2 33" xfId="36920"/>
    <cellStyle name="RIGs input cells 5 2 34" xfId="36921"/>
    <cellStyle name="RIGs input cells 5 2 35" xfId="36922"/>
    <cellStyle name="RIGs input cells 5 2 36" xfId="36923"/>
    <cellStyle name="RIGs input cells 5 2 37" xfId="36924"/>
    <cellStyle name="RIGs input cells 5 2 38" xfId="36925"/>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26"/>
    <cellStyle name="RIGs input cells 5 2 4 16" xfId="36927"/>
    <cellStyle name="RIGs input cells 5 2 4 17" xfId="36928"/>
    <cellStyle name="RIGs input cells 5 2 4 18" xfId="36929"/>
    <cellStyle name="RIGs input cells 5 2 4 19" xfId="36930"/>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1"/>
    <cellStyle name="RIGs input cells 5 2 4 21" xfId="36932"/>
    <cellStyle name="RIGs input cells 5 2 4 22" xfId="36933"/>
    <cellStyle name="RIGs input cells 5 2 4 23" xfId="36934"/>
    <cellStyle name="RIGs input cells 5 2 4 24" xfId="36935"/>
    <cellStyle name="RIGs input cells 5 2 4 25" xfId="36936"/>
    <cellStyle name="RIGs input cells 5 2 4 26" xfId="36937"/>
    <cellStyle name="RIGs input cells 5 2 4 27" xfId="36938"/>
    <cellStyle name="RIGs input cells 5 2 4 28" xfId="36939"/>
    <cellStyle name="RIGs input cells 5 2 4 29" xfId="36940"/>
    <cellStyle name="RIGs input cells 5 2 4 3" xfId="9553"/>
    <cellStyle name="RIGs input cells 5 2 4 30" xfId="36941"/>
    <cellStyle name="RIGs input cells 5 2 4 31" xfId="36942"/>
    <cellStyle name="RIGs input cells 5 2 4 32" xfId="36943"/>
    <cellStyle name="RIGs input cells 5 2 4 33" xfId="36944"/>
    <cellStyle name="RIGs input cells 5 2 4 34" xfId="36945"/>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46"/>
    <cellStyle name="RIGs input cells 5 21" xfId="36947"/>
    <cellStyle name="RIGs input cells 5 22" xfId="36948"/>
    <cellStyle name="RIGs input cells 5 23" xfId="36949"/>
    <cellStyle name="RIGs input cells 5 24" xfId="36950"/>
    <cellStyle name="RIGs input cells 5 25" xfId="36951"/>
    <cellStyle name="RIGs input cells 5 26" xfId="36952"/>
    <cellStyle name="RIGs input cells 5 27" xfId="36953"/>
    <cellStyle name="RIGs input cells 5 28" xfId="36954"/>
    <cellStyle name="RIGs input cells 5 29" xfId="36955"/>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56"/>
    <cellStyle name="RIGs input cells 5 3 17" xfId="36957"/>
    <cellStyle name="RIGs input cells 5 3 18" xfId="36958"/>
    <cellStyle name="RIGs input cells 5 3 19" xfId="36959"/>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0"/>
    <cellStyle name="RIGs input cells 5 3 2 16" xfId="36961"/>
    <cellStyle name="RIGs input cells 5 3 2 17" xfId="36962"/>
    <cellStyle name="RIGs input cells 5 3 2 18" xfId="36963"/>
    <cellStyle name="RIGs input cells 5 3 2 19" xfId="36964"/>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5"/>
    <cellStyle name="RIGs input cells 5 3 2 21" xfId="36966"/>
    <cellStyle name="RIGs input cells 5 3 2 22" xfId="36967"/>
    <cellStyle name="RIGs input cells 5 3 2 23" xfId="36968"/>
    <cellStyle name="RIGs input cells 5 3 2 24" xfId="36969"/>
    <cellStyle name="RIGs input cells 5 3 2 25" xfId="36970"/>
    <cellStyle name="RIGs input cells 5 3 2 26" xfId="36971"/>
    <cellStyle name="RIGs input cells 5 3 2 27" xfId="36972"/>
    <cellStyle name="RIGs input cells 5 3 2 28" xfId="36973"/>
    <cellStyle name="RIGs input cells 5 3 2 29" xfId="36974"/>
    <cellStyle name="RIGs input cells 5 3 2 3" xfId="9599"/>
    <cellStyle name="RIGs input cells 5 3 2 30" xfId="36975"/>
    <cellStyle name="RIGs input cells 5 3 2 31" xfId="36976"/>
    <cellStyle name="RIGs input cells 5 3 2 32" xfId="36977"/>
    <cellStyle name="RIGs input cells 5 3 2 33" xfId="36978"/>
    <cellStyle name="RIGs input cells 5 3 2 34" xfId="36979"/>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0"/>
    <cellStyle name="RIGs input cells 5 3 21" xfId="36981"/>
    <cellStyle name="RIGs input cells 5 3 22" xfId="36982"/>
    <cellStyle name="RIGs input cells 5 3 23" xfId="36983"/>
    <cellStyle name="RIGs input cells 5 3 24" xfId="36984"/>
    <cellStyle name="RIGs input cells 5 3 25" xfId="36985"/>
    <cellStyle name="RIGs input cells 5 3 26" xfId="36986"/>
    <cellStyle name="RIGs input cells 5 3 27" xfId="36987"/>
    <cellStyle name="RIGs input cells 5 3 28" xfId="36988"/>
    <cellStyle name="RIGs input cells 5 3 29" xfId="36989"/>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0"/>
    <cellStyle name="RIGs input cells 5 3 31" xfId="36991"/>
    <cellStyle name="RIGs input cells 5 3 32" xfId="36992"/>
    <cellStyle name="RIGs input cells 5 3 33" xfId="36993"/>
    <cellStyle name="RIGs input cells 5 3 34" xfId="36994"/>
    <cellStyle name="RIGs input cells 5 3 35" xfId="36995"/>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6996"/>
    <cellStyle name="RIGs input cells 5 31" xfId="36997"/>
    <cellStyle name="RIGs input cells 5 32" xfId="36998"/>
    <cellStyle name="RIGs input cells 5 33" xfId="36999"/>
    <cellStyle name="RIGs input cells 5 34" xfId="37000"/>
    <cellStyle name="RIGs input cells 5 35" xfId="37001"/>
    <cellStyle name="RIGs input cells 5 36" xfId="37002"/>
    <cellStyle name="RIGs input cells 5 37" xfId="37003"/>
    <cellStyle name="RIGs input cells 5 38" xfId="37004"/>
    <cellStyle name="RIGs input cells 5 39" xfId="37005"/>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06"/>
    <cellStyle name="RIGs input cells 5 4 16" xfId="37007"/>
    <cellStyle name="RIGs input cells 5 4 17" xfId="37008"/>
    <cellStyle name="RIGs input cells 5 4 18" xfId="37009"/>
    <cellStyle name="RIGs input cells 5 4 19" xfId="37010"/>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1"/>
    <cellStyle name="RIGs input cells 5 4 21" xfId="37012"/>
    <cellStyle name="RIGs input cells 5 4 22" xfId="37013"/>
    <cellStyle name="RIGs input cells 5 4 23" xfId="37014"/>
    <cellStyle name="RIGs input cells 5 4 24" xfId="37015"/>
    <cellStyle name="RIGs input cells 5 4 25" xfId="37016"/>
    <cellStyle name="RIGs input cells 5 4 26" xfId="37017"/>
    <cellStyle name="RIGs input cells 5 4 27" xfId="37018"/>
    <cellStyle name="RIGs input cells 5 4 28" xfId="37019"/>
    <cellStyle name="RIGs input cells 5 4 29" xfId="37020"/>
    <cellStyle name="RIGs input cells 5 4 3" xfId="9641"/>
    <cellStyle name="RIGs input cells 5 4 30" xfId="37021"/>
    <cellStyle name="RIGs input cells 5 4 31" xfId="37022"/>
    <cellStyle name="RIGs input cells 5 4 32" xfId="37023"/>
    <cellStyle name="RIGs input cells 5 4 33" xfId="37024"/>
    <cellStyle name="RIGs input cells 5 4 34" xfId="37025"/>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2"/>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26"/>
    <cellStyle name="RIGs input cells 5 5 16" xfId="37027"/>
    <cellStyle name="RIGs input cells 5 5 17" xfId="37028"/>
    <cellStyle name="RIGs input cells 5 5 18" xfId="37029"/>
    <cellStyle name="RIGs input cells 5 5 19" xfId="37030"/>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1"/>
    <cellStyle name="RIGs input cells 5 5 21" xfId="37032"/>
    <cellStyle name="RIGs input cells 5 5 22" xfId="37033"/>
    <cellStyle name="RIGs input cells 5 5 23" xfId="37034"/>
    <cellStyle name="RIGs input cells 5 5 24" xfId="37035"/>
    <cellStyle name="RIGs input cells 5 5 25" xfId="37036"/>
    <cellStyle name="RIGs input cells 5 5 26" xfId="37037"/>
    <cellStyle name="RIGs input cells 5 5 27" xfId="37038"/>
    <cellStyle name="RIGs input cells 5 5 28" xfId="37039"/>
    <cellStyle name="RIGs input cells 5 5 29" xfId="37040"/>
    <cellStyle name="RIGs input cells 5 5 3" xfId="9665"/>
    <cellStyle name="RIGs input cells 5 5 30" xfId="37041"/>
    <cellStyle name="RIGs input cells 5 5 31" xfId="37042"/>
    <cellStyle name="RIGs input cells 5 5 32" xfId="37043"/>
    <cellStyle name="RIGs input cells 5 5 33" xfId="37044"/>
    <cellStyle name="RIGs input cells 5 5 34" xfId="37045"/>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46"/>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47"/>
    <cellStyle name="RIGs input cells 6 2 2 17" xfId="37048"/>
    <cellStyle name="RIGs input cells 6 2 2 18" xfId="37049"/>
    <cellStyle name="RIGs input cells 6 2 2 19" xfId="37050"/>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1"/>
    <cellStyle name="RIGs input cells 6 2 2 2 16" xfId="37052"/>
    <cellStyle name="RIGs input cells 6 2 2 2 17" xfId="37053"/>
    <cellStyle name="RIGs input cells 6 2 2 2 18" xfId="37054"/>
    <cellStyle name="RIGs input cells 6 2 2 2 19" xfId="37055"/>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56"/>
    <cellStyle name="RIGs input cells 6 2 2 2 21" xfId="37057"/>
    <cellStyle name="RIGs input cells 6 2 2 2 22" xfId="37058"/>
    <cellStyle name="RIGs input cells 6 2 2 2 23" xfId="37059"/>
    <cellStyle name="RIGs input cells 6 2 2 2 24" xfId="37060"/>
    <cellStyle name="RIGs input cells 6 2 2 2 25" xfId="37061"/>
    <cellStyle name="RIGs input cells 6 2 2 2 26" xfId="37062"/>
    <cellStyle name="RIGs input cells 6 2 2 2 27" xfId="37063"/>
    <cellStyle name="RIGs input cells 6 2 2 2 28" xfId="37064"/>
    <cellStyle name="RIGs input cells 6 2 2 2 29" xfId="37065"/>
    <cellStyle name="RIGs input cells 6 2 2 2 3" xfId="9729"/>
    <cellStyle name="RIGs input cells 6 2 2 2 30" xfId="37066"/>
    <cellStyle name="RIGs input cells 6 2 2 2 31" xfId="37067"/>
    <cellStyle name="RIGs input cells 6 2 2 2 32" xfId="37068"/>
    <cellStyle name="RIGs input cells 6 2 2 2 33" xfId="37069"/>
    <cellStyle name="RIGs input cells 6 2 2 2 34" xfId="37070"/>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1"/>
    <cellStyle name="RIGs input cells 6 2 2 21" xfId="37072"/>
    <cellStyle name="RIGs input cells 6 2 2 22" xfId="37073"/>
    <cellStyle name="RIGs input cells 6 2 2 23" xfId="37074"/>
    <cellStyle name="RIGs input cells 6 2 2 24" xfId="37075"/>
    <cellStyle name="RIGs input cells 6 2 2 25" xfId="37076"/>
    <cellStyle name="RIGs input cells 6 2 2 26" xfId="37077"/>
    <cellStyle name="RIGs input cells 6 2 2 27" xfId="37078"/>
    <cellStyle name="RIGs input cells 6 2 2 28" xfId="37079"/>
    <cellStyle name="RIGs input cells 6 2 2 29" xfId="37080"/>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1"/>
    <cellStyle name="RIGs input cells 6 2 2 31" xfId="37082"/>
    <cellStyle name="RIGs input cells 6 2 2 32" xfId="37083"/>
    <cellStyle name="RIGs input cells 6 2 2 33" xfId="37084"/>
    <cellStyle name="RIGs input cells 6 2 2 34" xfId="37085"/>
    <cellStyle name="RIGs input cells 6 2 2 35" xfId="37086"/>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87"/>
    <cellStyle name="RIGs input cells 6 2 21" xfId="37088"/>
    <cellStyle name="RIGs input cells 6 2 22" xfId="37089"/>
    <cellStyle name="RIGs input cells 6 2 23" xfId="37090"/>
    <cellStyle name="RIGs input cells 6 2 24" xfId="37091"/>
    <cellStyle name="RIGs input cells 6 2 25" xfId="37092"/>
    <cellStyle name="RIGs input cells 6 2 26" xfId="37093"/>
    <cellStyle name="RIGs input cells 6 2 27" xfId="37094"/>
    <cellStyle name="RIGs input cells 6 2 28" xfId="37095"/>
    <cellStyle name="RIGs input cells 6 2 29" xfId="37096"/>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097"/>
    <cellStyle name="RIGs input cells 6 2 3 16" xfId="37098"/>
    <cellStyle name="RIGs input cells 6 2 3 17" xfId="37099"/>
    <cellStyle name="RIGs input cells 6 2 3 18" xfId="37100"/>
    <cellStyle name="RIGs input cells 6 2 3 19" xfId="37101"/>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2"/>
    <cellStyle name="RIGs input cells 6 2 3 21" xfId="37103"/>
    <cellStyle name="RIGs input cells 6 2 3 22" xfId="37104"/>
    <cellStyle name="RIGs input cells 6 2 3 23" xfId="37105"/>
    <cellStyle name="RIGs input cells 6 2 3 24" xfId="37106"/>
    <cellStyle name="RIGs input cells 6 2 3 25" xfId="37107"/>
    <cellStyle name="RIGs input cells 6 2 3 26" xfId="37108"/>
    <cellStyle name="RIGs input cells 6 2 3 27" xfId="37109"/>
    <cellStyle name="RIGs input cells 6 2 3 28" xfId="37110"/>
    <cellStyle name="RIGs input cells 6 2 3 29" xfId="37111"/>
    <cellStyle name="RIGs input cells 6 2 3 3" xfId="9771"/>
    <cellStyle name="RIGs input cells 6 2 3 30" xfId="37112"/>
    <cellStyle name="RIGs input cells 6 2 3 31" xfId="37113"/>
    <cellStyle name="RIGs input cells 6 2 3 32" xfId="37114"/>
    <cellStyle name="RIGs input cells 6 2 3 33" xfId="37115"/>
    <cellStyle name="RIGs input cells 6 2 3 34" xfId="37116"/>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17"/>
    <cellStyle name="RIGs input cells 6 2 31" xfId="37118"/>
    <cellStyle name="RIGs input cells 6 2 32" xfId="37119"/>
    <cellStyle name="RIGs input cells 6 2 33" xfId="37120"/>
    <cellStyle name="RIGs input cells 6 2 34" xfId="37121"/>
    <cellStyle name="RIGs input cells 6 2 35" xfId="37122"/>
    <cellStyle name="RIGs input cells 6 2 36" xfId="37123"/>
    <cellStyle name="RIGs input cells 6 2 37" xfId="37124"/>
    <cellStyle name="RIGs input cells 6 2 38" xfId="37125"/>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26"/>
    <cellStyle name="RIGs input cells 6 2 4 16" xfId="37127"/>
    <cellStyle name="RIGs input cells 6 2 4 17" xfId="37128"/>
    <cellStyle name="RIGs input cells 6 2 4 18" xfId="37129"/>
    <cellStyle name="RIGs input cells 6 2 4 19" xfId="37130"/>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1"/>
    <cellStyle name="RIGs input cells 6 2 4 21" xfId="37132"/>
    <cellStyle name="RIGs input cells 6 2 4 22" xfId="37133"/>
    <cellStyle name="RIGs input cells 6 2 4 23" xfId="37134"/>
    <cellStyle name="RIGs input cells 6 2 4 24" xfId="37135"/>
    <cellStyle name="RIGs input cells 6 2 4 25" xfId="37136"/>
    <cellStyle name="RIGs input cells 6 2 4 26" xfId="37137"/>
    <cellStyle name="RIGs input cells 6 2 4 27" xfId="37138"/>
    <cellStyle name="RIGs input cells 6 2 4 28" xfId="37139"/>
    <cellStyle name="RIGs input cells 6 2 4 29" xfId="37140"/>
    <cellStyle name="RIGs input cells 6 2 4 3" xfId="9795"/>
    <cellStyle name="RIGs input cells 6 2 4 30" xfId="37141"/>
    <cellStyle name="RIGs input cells 6 2 4 31" xfId="37142"/>
    <cellStyle name="RIGs input cells 6 2 4 32" xfId="37143"/>
    <cellStyle name="RIGs input cells 6 2 4 33" xfId="37144"/>
    <cellStyle name="RIGs input cells 6 2 4 34" xfId="37145"/>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46"/>
    <cellStyle name="RIGs input cells 6 21" xfId="37147"/>
    <cellStyle name="RIGs input cells 6 22" xfId="37148"/>
    <cellStyle name="RIGs input cells 6 23" xfId="37149"/>
    <cellStyle name="RIGs input cells 6 24" xfId="37150"/>
    <cellStyle name="RIGs input cells 6 25" xfId="37151"/>
    <cellStyle name="RIGs input cells 6 26" xfId="37152"/>
    <cellStyle name="RIGs input cells 6 27" xfId="37153"/>
    <cellStyle name="RIGs input cells 6 28" xfId="37154"/>
    <cellStyle name="RIGs input cells 6 29" xfId="37155"/>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56"/>
    <cellStyle name="RIGs input cells 6 3 17" xfId="37157"/>
    <cellStyle name="RIGs input cells 6 3 18" xfId="37158"/>
    <cellStyle name="RIGs input cells 6 3 19" xfId="37159"/>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0"/>
    <cellStyle name="RIGs input cells 6 3 2 16" xfId="37161"/>
    <cellStyle name="RIGs input cells 6 3 2 17" xfId="37162"/>
    <cellStyle name="RIGs input cells 6 3 2 18" xfId="37163"/>
    <cellStyle name="RIGs input cells 6 3 2 19" xfId="37164"/>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5"/>
    <cellStyle name="RIGs input cells 6 3 2 21" xfId="37166"/>
    <cellStyle name="RIGs input cells 6 3 2 22" xfId="37167"/>
    <cellStyle name="RIGs input cells 6 3 2 23" xfId="37168"/>
    <cellStyle name="RIGs input cells 6 3 2 24" xfId="37169"/>
    <cellStyle name="RIGs input cells 6 3 2 25" xfId="37170"/>
    <cellStyle name="RIGs input cells 6 3 2 26" xfId="37171"/>
    <cellStyle name="RIGs input cells 6 3 2 27" xfId="37172"/>
    <cellStyle name="RIGs input cells 6 3 2 28" xfId="37173"/>
    <cellStyle name="RIGs input cells 6 3 2 29" xfId="37174"/>
    <cellStyle name="RIGs input cells 6 3 2 3" xfId="9841"/>
    <cellStyle name="RIGs input cells 6 3 2 30" xfId="37175"/>
    <cellStyle name="RIGs input cells 6 3 2 31" xfId="37176"/>
    <cellStyle name="RIGs input cells 6 3 2 32" xfId="37177"/>
    <cellStyle name="RIGs input cells 6 3 2 33" xfId="37178"/>
    <cellStyle name="RIGs input cells 6 3 2 34" xfId="37179"/>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0"/>
    <cellStyle name="RIGs input cells 6 3 21" xfId="37181"/>
    <cellStyle name="RIGs input cells 6 3 22" xfId="37182"/>
    <cellStyle name="RIGs input cells 6 3 23" xfId="37183"/>
    <cellStyle name="RIGs input cells 6 3 24" xfId="37184"/>
    <cellStyle name="RIGs input cells 6 3 25" xfId="37185"/>
    <cellStyle name="RIGs input cells 6 3 26" xfId="37186"/>
    <cellStyle name="RIGs input cells 6 3 27" xfId="37187"/>
    <cellStyle name="RIGs input cells 6 3 28" xfId="37188"/>
    <cellStyle name="RIGs input cells 6 3 29" xfId="37189"/>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0"/>
    <cellStyle name="RIGs input cells 6 3 31" xfId="37191"/>
    <cellStyle name="RIGs input cells 6 3 32" xfId="37192"/>
    <cellStyle name="RIGs input cells 6 3 33" xfId="37193"/>
    <cellStyle name="RIGs input cells 6 3 34" xfId="37194"/>
    <cellStyle name="RIGs input cells 6 3 35" xfId="37195"/>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196"/>
    <cellStyle name="RIGs input cells 6 31" xfId="37197"/>
    <cellStyle name="RIGs input cells 6 32" xfId="37198"/>
    <cellStyle name="RIGs input cells 6 33" xfId="37199"/>
    <cellStyle name="RIGs input cells 6 34" xfId="37200"/>
    <cellStyle name="RIGs input cells 6 35" xfId="37201"/>
    <cellStyle name="RIGs input cells 6 36" xfId="37202"/>
    <cellStyle name="RIGs input cells 6 37" xfId="37203"/>
    <cellStyle name="RIGs input cells 6 38" xfId="37204"/>
    <cellStyle name="RIGs input cells 6 39" xfId="37205"/>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06"/>
    <cellStyle name="RIGs input cells 6 4 16" xfId="37207"/>
    <cellStyle name="RIGs input cells 6 4 17" xfId="37208"/>
    <cellStyle name="RIGs input cells 6 4 18" xfId="37209"/>
    <cellStyle name="RIGs input cells 6 4 19" xfId="37210"/>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1"/>
    <cellStyle name="RIGs input cells 6 4 21" xfId="37212"/>
    <cellStyle name="RIGs input cells 6 4 22" xfId="37213"/>
    <cellStyle name="RIGs input cells 6 4 23" xfId="37214"/>
    <cellStyle name="RIGs input cells 6 4 24" xfId="37215"/>
    <cellStyle name="RIGs input cells 6 4 25" xfId="37216"/>
    <cellStyle name="RIGs input cells 6 4 26" xfId="37217"/>
    <cellStyle name="RIGs input cells 6 4 27" xfId="37218"/>
    <cellStyle name="RIGs input cells 6 4 28" xfId="37219"/>
    <cellStyle name="RIGs input cells 6 4 29" xfId="37220"/>
    <cellStyle name="RIGs input cells 6 4 3" xfId="9883"/>
    <cellStyle name="RIGs input cells 6 4 30" xfId="37221"/>
    <cellStyle name="RIGs input cells 6 4 31" xfId="37222"/>
    <cellStyle name="RIGs input cells 6 4 32" xfId="37223"/>
    <cellStyle name="RIGs input cells 6 4 33" xfId="37224"/>
    <cellStyle name="RIGs input cells 6 4 34" xfId="37225"/>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26"/>
    <cellStyle name="RIGs input cells 6 5 16" xfId="37227"/>
    <cellStyle name="RIGs input cells 6 5 17" xfId="37228"/>
    <cellStyle name="RIGs input cells 6 5 18" xfId="37229"/>
    <cellStyle name="RIGs input cells 6 5 19" xfId="37230"/>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1"/>
    <cellStyle name="RIGs input cells 6 5 21" xfId="37232"/>
    <cellStyle name="RIGs input cells 6 5 22" xfId="37233"/>
    <cellStyle name="RIGs input cells 6 5 23" xfId="37234"/>
    <cellStyle name="RIGs input cells 6 5 24" xfId="37235"/>
    <cellStyle name="RIGs input cells 6 5 25" xfId="37236"/>
    <cellStyle name="RIGs input cells 6 5 26" xfId="37237"/>
    <cellStyle name="RIGs input cells 6 5 27" xfId="37238"/>
    <cellStyle name="RIGs input cells 6 5 28" xfId="37239"/>
    <cellStyle name="RIGs input cells 6 5 29" xfId="37240"/>
    <cellStyle name="RIGs input cells 6 5 3" xfId="9907"/>
    <cellStyle name="RIGs input cells 6 5 30" xfId="37241"/>
    <cellStyle name="RIGs input cells 6 5 31" xfId="37242"/>
    <cellStyle name="RIGs input cells 6 5 32" xfId="37243"/>
    <cellStyle name="RIGs input cells 6 5 33" xfId="37244"/>
    <cellStyle name="RIGs input cells 6 5 34" xfId="37245"/>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46"/>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47"/>
    <cellStyle name="RIGs input cells 7 2 2 17" xfId="37248"/>
    <cellStyle name="RIGs input cells 7 2 2 18" xfId="37249"/>
    <cellStyle name="RIGs input cells 7 2 2 19" xfId="37250"/>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1"/>
    <cellStyle name="RIGs input cells 7 2 2 2 16" xfId="37252"/>
    <cellStyle name="RIGs input cells 7 2 2 2 17" xfId="37253"/>
    <cellStyle name="RIGs input cells 7 2 2 2 18" xfId="37254"/>
    <cellStyle name="RIGs input cells 7 2 2 2 19" xfId="37255"/>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56"/>
    <cellStyle name="RIGs input cells 7 2 2 2 21" xfId="37257"/>
    <cellStyle name="RIGs input cells 7 2 2 2 22" xfId="37258"/>
    <cellStyle name="RIGs input cells 7 2 2 2 23" xfId="37259"/>
    <cellStyle name="RIGs input cells 7 2 2 2 24" xfId="37260"/>
    <cellStyle name="RIGs input cells 7 2 2 2 25" xfId="37261"/>
    <cellStyle name="RIGs input cells 7 2 2 2 26" xfId="37262"/>
    <cellStyle name="RIGs input cells 7 2 2 2 27" xfId="37263"/>
    <cellStyle name="RIGs input cells 7 2 2 2 28" xfId="37264"/>
    <cellStyle name="RIGs input cells 7 2 2 2 29" xfId="37265"/>
    <cellStyle name="RIGs input cells 7 2 2 2 3" xfId="9971"/>
    <cellStyle name="RIGs input cells 7 2 2 2 30" xfId="37266"/>
    <cellStyle name="RIGs input cells 7 2 2 2 31" xfId="37267"/>
    <cellStyle name="RIGs input cells 7 2 2 2 32" xfId="37268"/>
    <cellStyle name="RIGs input cells 7 2 2 2 33" xfId="37269"/>
    <cellStyle name="RIGs input cells 7 2 2 2 34" xfId="37270"/>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1"/>
    <cellStyle name="RIGs input cells 7 2 2 21" xfId="37272"/>
    <cellStyle name="RIGs input cells 7 2 2 22" xfId="37273"/>
    <cellStyle name="RIGs input cells 7 2 2 23" xfId="37274"/>
    <cellStyle name="RIGs input cells 7 2 2 24" xfId="37275"/>
    <cellStyle name="RIGs input cells 7 2 2 25" xfId="37276"/>
    <cellStyle name="RIGs input cells 7 2 2 26" xfId="37277"/>
    <cellStyle name="RIGs input cells 7 2 2 27" xfId="37278"/>
    <cellStyle name="RIGs input cells 7 2 2 28" xfId="37279"/>
    <cellStyle name="RIGs input cells 7 2 2 29" xfId="37280"/>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1"/>
    <cellStyle name="RIGs input cells 7 2 2 31" xfId="37282"/>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3"/>
    <cellStyle name="RIGs input cells 7 2 21" xfId="37284"/>
    <cellStyle name="RIGs input cells 7 2 22" xfId="37285"/>
    <cellStyle name="RIGs input cells 7 2 23" xfId="37286"/>
    <cellStyle name="RIGs input cells 7 2 24" xfId="37287"/>
    <cellStyle name="RIGs input cells 7 2 25" xfId="37288"/>
    <cellStyle name="RIGs input cells 7 2 26" xfId="37289"/>
    <cellStyle name="RIGs input cells 7 2 27" xfId="37290"/>
    <cellStyle name="RIGs input cells 7 2 28" xfId="37291"/>
    <cellStyle name="RIGs input cells 7 2 29" xfId="37292"/>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3"/>
    <cellStyle name="RIGs input cells 7 2 3 16" xfId="37294"/>
    <cellStyle name="RIGs input cells 7 2 3 17" xfId="37295"/>
    <cellStyle name="RIGs input cells 7 2 3 18" xfId="37296"/>
    <cellStyle name="RIGs input cells 7 2 3 19" xfId="37297"/>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298"/>
    <cellStyle name="RIGs input cells 7 2 3 21" xfId="37299"/>
    <cellStyle name="RIGs input cells 7 2 3 22" xfId="37300"/>
    <cellStyle name="RIGs input cells 7 2 3 23" xfId="37301"/>
    <cellStyle name="RIGs input cells 7 2 3 24" xfId="37302"/>
    <cellStyle name="RIGs input cells 7 2 3 25" xfId="37303"/>
    <cellStyle name="RIGs input cells 7 2 3 26" xfId="37304"/>
    <cellStyle name="RIGs input cells 7 2 3 27" xfId="37305"/>
    <cellStyle name="RIGs input cells 7 2 3 28" xfId="37306"/>
    <cellStyle name="RIGs input cells 7 2 3 29" xfId="37307"/>
    <cellStyle name="RIGs input cells 7 2 3 3" xfId="10013"/>
    <cellStyle name="RIGs input cells 7 2 3 30" xfId="37308"/>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09"/>
    <cellStyle name="RIGs input cells 7 2 31" xfId="37310"/>
    <cellStyle name="RIGs input cells 7 2 32" xfId="37311"/>
    <cellStyle name="RIGs input cells 7 2 33" xfId="37312"/>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3"/>
    <cellStyle name="RIGs input cells 7 2 4 16" xfId="37314"/>
    <cellStyle name="RIGs input cells 7 2 4 17" xfId="37315"/>
    <cellStyle name="RIGs input cells 7 2 4 18" xfId="37316"/>
    <cellStyle name="RIGs input cells 7 2 4 19" xfId="37317"/>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18"/>
    <cellStyle name="RIGs input cells 7 2 4 21" xfId="37319"/>
    <cellStyle name="RIGs input cells 7 2 4 22" xfId="37320"/>
    <cellStyle name="RIGs input cells 7 2 4 23" xfId="37321"/>
    <cellStyle name="RIGs input cells 7 2 4 24" xfId="37322"/>
    <cellStyle name="RIGs input cells 7 2 4 25" xfId="37323"/>
    <cellStyle name="RIGs input cells 7 2 4 26" xfId="37324"/>
    <cellStyle name="RIGs input cells 7 2 4 27" xfId="37325"/>
    <cellStyle name="RIGs input cells 7 2 4 28" xfId="37326"/>
    <cellStyle name="RIGs input cells 7 2 4 29" xfId="37327"/>
    <cellStyle name="RIGs input cells 7 2 4 3" xfId="10037"/>
    <cellStyle name="RIGs input cells 7 2 4 30" xfId="37328"/>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29"/>
    <cellStyle name="RIGs input cells 7 21" xfId="37330"/>
    <cellStyle name="RIGs input cells 7 22" xfId="37331"/>
    <cellStyle name="RIGs input cells 7 23" xfId="37332"/>
    <cellStyle name="RIGs input cells 7 24" xfId="37333"/>
    <cellStyle name="RIGs input cells 7 25" xfId="37334"/>
    <cellStyle name="RIGs input cells 7 26" xfId="37335"/>
    <cellStyle name="RIGs input cells 7 27" xfId="37336"/>
    <cellStyle name="RIGs input cells 7 28" xfId="37337"/>
    <cellStyle name="RIGs input cells 7 29" xfId="37338"/>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39"/>
    <cellStyle name="RIGs input cells 7 3 17" xfId="37340"/>
    <cellStyle name="RIGs input cells 7 3 18" xfId="37341"/>
    <cellStyle name="RIGs input cells 7 3 19" xfId="37342"/>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3"/>
    <cellStyle name="RIGs input cells 7 3 2 16" xfId="37344"/>
    <cellStyle name="RIGs input cells 7 3 2 17" xfId="37345"/>
    <cellStyle name="RIGs input cells 7 3 2 18" xfId="37346"/>
    <cellStyle name="RIGs input cells 7 3 2 19" xfId="37347"/>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48"/>
    <cellStyle name="RIGs input cells 7 3 2 21" xfId="37349"/>
    <cellStyle name="RIGs input cells 7 3 2 22" xfId="37350"/>
    <cellStyle name="RIGs input cells 7 3 2 23" xfId="37351"/>
    <cellStyle name="RIGs input cells 7 3 2 24" xfId="37352"/>
    <cellStyle name="RIGs input cells 7 3 2 25" xfId="37353"/>
    <cellStyle name="RIGs input cells 7 3 2 26" xfId="37354"/>
    <cellStyle name="RIGs input cells 7 3 2 27" xfId="37355"/>
    <cellStyle name="RIGs input cells 7 3 2 28" xfId="37356"/>
    <cellStyle name="RIGs input cells 7 3 2 29" xfId="37357"/>
    <cellStyle name="RIGs input cells 7 3 2 3" xfId="10083"/>
    <cellStyle name="RIGs input cells 7 3 2 30" xfId="37358"/>
    <cellStyle name="RIGs input cells 7 3 2 31" xfId="37359"/>
    <cellStyle name="RIGs input cells 7 3 2 32" xfId="37360"/>
    <cellStyle name="RIGs input cells 7 3 2 33" xfId="37361"/>
    <cellStyle name="RIGs input cells 7 3 2 34" xfId="37362"/>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3"/>
    <cellStyle name="RIGs input cells 7 3 21" xfId="37364"/>
    <cellStyle name="RIGs input cells 7 3 22" xfId="37365"/>
    <cellStyle name="RIGs input cells 7 3 23" xfId="37366"/>
    <cellStyle name="RIGs input cells 7 3 24" xfId="37367"/>
    <cellStyle name="RIGs input cells 7 3 25" xfId="37368"/>
    <cellStyle name="RIGs input cells 7 3 26" xfId="37369"/>
    <cellStyle name="RIGs input cells 7 3 27" xfId="37370"/>
    <cellStyle name="RIGs input cells 7 3 28" xfId="37371"/>
    <cellStyle name="RIGs input cells 7 3 29" xfId="37372"/>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3"/>
    <cellStyle name="RIGs input cells 7 3 31" xfId="37374"/>
    <cellStyle name="RIGs input cells 7 3 32" xfId="37375"/>
    <cellStyle name="RIGs input cells 7 3 33" xfId="37376"/>
    <cellStyle name="RIGs input cells 7 3 34" xfId="37377"/>
    <cellStyle name="RIGs input cells 7 3 35" xfId="37378"/>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79"/>
    <cellStyle name="RIGs input cells 7 31" xfId="37380"/>
    <cellStyle name="RIGs input cells 7 32" xfId="37381"/>
    <cellStyle name="RIGs input cells 7 33" xfId="37382"/>
    <cellStyle name="RIGs input cells 7 34" xfId="37383"/>
    <cellStyle name="RIGs input cells 7 35" xfId="37384"/>
    <cellStyle name="RIGs input cells 7 36" xfId="37385"/>
    <cellStyle name="RIGs input cells 7 37" xfId="37386"/>
    <cellStyle name="RIGs input cells 7 38" xfId="37387"/>
    <cellStyle name="RIGs input cells 7 39" xfId="37388"/>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89"/>
    <cellStyle name="RIGs input cells 7 4 16" xfId="37390"/>
    <cellStyle name="RIGs input cells 7 4 17" xfId="37391"/>
    <cellStyle name="RIGs input cells 7 4 18" xfId="37392"/>
    <cellStyle name="RIGs input cells 7 4 19" xfId="37393"/>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4"/>
    <cellStyle name="RIGs input cells 7 4 21" xfId="37395"/>
    <cellStyle name="RIGs input cells 7 4 22" xfId="37396"/>
    <cellStyle name="RIGs input cells 7 4 23" xfId="37397"/>
    <cellStyle name="RIGs input cells 7 4 24" xfId="37398"/>
    <cellStyle name="RIGs input cells 7 4 25" xfId="37399"/>
    <cellStyle name="RIGs input cells 7 4 26" xfId="37400"/>
    <cellStyle name="RIGs input cells 7 4 27" xfId="37401"/>
    <cellStyle name="RIGs input cells 7 4 28" xfId="37402"/>
    <cellStyle name="RIGs input cells 7 4 29" xfId="37403"/>
    <cellStyle name="RIGs input cells 7 4 3" xfId="10125"/>
    <cellStyle name="RIGs input cells 7 4 30" xfId="37404"/>
    <cellStyle name="RIGs input cells 7 4 31" xfId="37405"/>
    <cellStyle name="RIGs input cells 7 4 32" xfId="37406"/>
    <cellStyle name="RIGs input cells 7 4 33" xfId="37407"/>
    <cellStyle name="RIGs input cells 7 4 34" xfId="37408"/>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09"/>
    <cellStyle name="RIGs input cells 7 5 16" xfId="37410"/>
    <cellStyle name="RIGs input cells 7 5 17" xfId="37411"/>
    <cellStyle name="RIGs input cells 7 5 18" xfId="37412"/>
    <cellStyle name="RIGs input cells 7 5 19" xfId="37413"/>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4"/>
    <cellStyle name="RIGs input cells 7 5 21" xfId="37415"/>
    <cellStyle name="RIGs input cells 7 5 22" xfId="37416"/>
    <cellStyle name="RIGs input cells 7 5 23" xfId="37417"/>
    <cellStyle name="RIGs input cells 7 5 24" xfId="37418"/>
    <cellStyle name="RIGs input cells 7 5 25" xfId="37419"/>
    <cellStyle name="RIGs input cells 7 5 26" xfId="37420"/>
    <cellStyle name="RIGs input cells 7 5 27" xfId="37421"/>
    <cellStyle name="RIGs input cells 7 5 28" xfId="37422"/>
    <cellStyle name="RIGs input cells 7 5 29" xfId="37423"/>
    <cellStyle name="RIGs input cells 7 5 3" xfId="10149"/>
    <cellStyle name="RIGs input cells 7 5 30" xfId="37424"/>
    <cellStyle name="RIGs input cells 7 5 31" xfId="37425"/>
    <cellStyle name="RIGs input cells 7 5 32" xfId="37426"/>
    <cellStyle name="RIGs input cells 7 5 33" xfId="37427"/>
    <cellStyle name="RIGs input cells 7 5 34" xfId="37428"/>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29"/>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0"/>
    <cellStyle name="RIGs input cells 8 2 17" xfId="37431"/>
    <cellStyle name="RIGs input cells 8 2 18" xfId="37432"/>
    <cellStyle name="RIGs input cells 8 2 19" xfId="37433"/>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4"/>
    <cellStyle name="RIGs input cells 8 2 2 16" xfId="37435"/>
    <cellStyle name="RIGs input cells 8 2 2 17" xfId="37436"/>
    <cellStyle name="RIGs input cells 8 2 2 18" xfId="37437"/>
    <cellStyle name="RIGs input cells 8 2 2 19" xfId="37438"/>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39"/>
    <cellStyle name="RIGs input cells 8 2 2 21" xfId="37440"/>
    <cellStyle name="RIGs input cells 8 2 2 22" xfId="37441"/>
    <cellStyle name="RIGs input cells 8 2 2 23" xfId="37442"/>
    <cellStyle name="RIGs input cells 8 2 2 24" xfId="37443"/>
    <cellStyle name="RIGs input cells 8 2 2 25" xfId="37444"/>
    <cellStyle name="RIGs input cells 8 2 2 26" xfId="37445"/>
    <cellStyle name="RIGs input cells 8 2 2 27" xfId="37446"/>
    <cellStyle name="RIGs input cells 8 2 2 28" xfId="37447"/>
    <cellStyle name="RIGs input cells 8 2 2 29" xfId="37448"/>
    <cellStyle name="RIGs input cells 8 2 2 3" xfId="10203"/>
    <cellStyle name="RIGs input cells 8 2 2 30" xfId="37449"/>
    <cellStyle name="RIGs input cells 8 2 2 31" xfId="37450"/>
    <cellStyle name="RIGs input cells 8 2 2 32" xfId="37451"/>
    <cellStyle name="RIGs input cells 8 2 2 33" xfId="37452"/>
    <cellStyle name="RIGs input cells 8 2 2 34" xfId="37453"/>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4"/>
    <cellStyle name="RIGs input cells 8 2 21" xfId="37455"/>
    <cellStyle name="RIGs input cells 8 2 22" xfId="37456"/>
    <cellStyle name="RIGs input cells 8 2 23" xfId="37457"/>
    <cellStyle name="RIGs input cells 8 2 24" xfId="37458"/>
    <cellStyle name="RIGs input cells 8 2 25" xfId="37459"/>
    <cellStyle name="RIGs input cells 8 2 26" xfId="37460"/>
    <cellStyle name="RIGs input cells 8 2 27" xfId="37461"/>
    <cellStyle name="RIGs input cells 8 2 28" xfId="37462"/>
    <cellStyle name="RIGs input cells 8 2 29" xfId="37463"/>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4"/>
    <cellStyle name="RIGs input cells 8 2 31" xfId="37465"/>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66"/>
    <cellStyle name="RIGs input cells 8 21" xfId="37467"/>
    <cellStyle name="RIGs input cells 8 22" xfId="37468"/>
    <cellStyle name="RIGs input cells 8 23" xfId="37469"/>
    <cellStyle name="RIGs input cells 8 24" xfId="37470"/>
    <cellStyle name="RIGs input cells 8 25" xfId="37471"/>
    <cellStyle name="RIGs input cells 8 26" xfId="37472"/>
    <cellStyle name="RIGs input cells 8 27" xfId="37473"/>
    <cellStyle name="RIGs input cells 8 28" xfId="37474"/>
    <cellStyle name="RIGs input cells 8 29" xfId="37475"/>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76"/>
    <cellStyle name="RIGs input cells 8 3 16" xfId="37477"/>
    <cellStyle name="RIGs input cells 8 3 17" xfId="37478"/>
    <cellStyle name="RIGs input cells 8 3 18" xfId="37479"/>
    <cellStyle name="RIGs input cells 8 3 19" xfId="37480"/>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1"/>
    <cellStyle name="RIGs input cells 8 3 21" xfId="37482"/>
    <cellStyle name="RIGs input cells 8 3 22" xfId="37483"/>
    <cellStyle name="RIGs input cells 8 3 23" xfId="37484"/>
    <cellStyle name="RIGs input cells 8 3 24" xfId="37485"/>
    <cellStyle name="RIGs input cells 8 3 25" xfId="37486"/>
    <cellStyle name="RIGs input cells 8 3 26" xfId="37487"/>
    <cellStyle name="RIGs input cells 8 3 27" xfId="37488"/>
    <cellStyle name="RIGs input cells 8 3 28" xfId="37489"/>
    <cellStyle name="RIGs input cells 8 3 29" xfId="37490"/>
    <cellStyle name="RIGs input cells 8 3 3" xfId="10245"/>
    <cellStyle name="RIGs input cells 8 3 30" xfId="37491"/>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2"/>
    <cellStyle name="RIGs input cells 8 31" xfId="37493"/>
    <cellStyle name="RIGs input cells 8 32" xfId="37494"/>
    <cellStyle name="RIGs input cells 8 33" xfId="37495"/>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496"/>
    <cellStyle name="RIGs input cells 8 4 16" xfId="37497"/>
    <cellStyle name="RIGs input cells 8 4 17" xfId="37498"/>
    <cellStyle name="RIGs input cells 8 4 18" xfId="37499"/>
    <cellStyle name="RIGs input cells 8 4 19" xfId="37500"/>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1"/>
    <cellStyle name="RIGs input cells 8 4 21" xfId="37502"/>
    <cellStyle name="RIGs input cells 8 4 22" xfId="37503"/>
    <cellStyle name="RIGs input cells 8 4 23" xfId="37504"/>
    <cellStyle name="RIGs input cells 8 4 24" xfId="37505"/>
    <cellStyle name="RIGs input cells 8 4 25" xfId="37506"/>
    <cellStyle name="RIGs input cells 8 4 26" xfId="37507"/>
    <cellStyle name="RIGs input cells 8 4 27" xfId="37508"/>
    <cellStyle name="RIGs input cells 8 4 28" xfId="37509"/>
    <cellStyle name="RIGs input cells 8 4 29" xfId="37510"/>
    <cellStyle name="RIGs input cells 8 4 3" xfId="10269"/>
    <cellStyle name="RIGs input cells 8 4 30" xfId="37511"/>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2"/>
    <cellStyle name="RIGs input cells 9 17" xfId="37513"/>
    <cellStyle name="RIGs input cells 9 18" xfId="37514"/>
    <cellStyle name="RIGs input cells 9 19" xfId="37515"/>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16"/>
    <cellStyle name="RIGs input cells 9 2 16" xfId="37517"/>
    <cellStyle name="RIGs input cells 9 2 17" xfId="37518"/>
    <cellStyle name="RIGs input cells 9 2 18" xfId="37519"/>
    <cellStyle name="RIGs input cells 9 2 19" xfId="37520"/>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1"/>
    <cellStyle name="RIGs input cells 9 2 21" xfId="37522"/>
    <cellStyle name="RIGs input cells 9 2 22" xfId="37523"/>
    <cellStyle name="RIGs input cells 9 2 23" xfId="37524"/>
    <cellStyle name="RIGs input cells 9 2 24" xfId="37525"/>
    <cellStyle name="RIGs input cells 9 2 25" xfId="37526"/>
    <cellStyle name="RIGs input cells 9 2 26" xfId="37527"/>
    <cellStyle name="RIGs input cells 9 2 27" xfId="37528"/>
    <cellStyle name="RIGs input cells 9 2 28" xfId="37529"/>
    <cellStyle name="RIGs input cells 9 2 29" xfId="37530"/>
    <cellStyle name="RIGs input cells 9 2 3" xfId="10315"/>
    <cellStyle name="RIGs input cells 9 2 30" xfId="37531"/>
    <cellStyle name="RIGs input cells 9 2 31" xfId="37532"/>
    <cellStyle name="RIGs input cells 9 2 32" xfId="37533"/>
    <cellStyle name="RIGs input cells 9 2 33" xfId="37534"/>
    <cellStyle name="RIGs input cells 9 2 34" xfId="37535"/>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36"/>
    <cellStyle name="RIGs input cells 9 21" xfId="37537"/>
    <cellStyle name="RIGs input cells 9 22" xfId="37538"/>
    <cellStyle name="RIGs input cells 9 23" xfId="37539"/>
    <cellStyle name="RIGs input cells 9 24" xfId="37540"/>
    <cellStyle name="RIGs input cells 9 25" xfId="37541"/>
    <cellStyle name="RIGs input cells 9 26" xfId="37542"/>
    <cellStyle name="RIGs input cells 9 27" xfId="37543"/>
    <cellStyle name="RIGs input cells 9 28" xfId="37544"/>
    <cellStyle name="RIGs input cells 9 29" xfId="37545"/>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46"/>
    <cellStyle name="RIGs input cells 9 31" xfId="37547"/>
    <cellStyle name="RIGs input cells 9 32" xfId="37548"/>
    <cellStyle name="RIGs input cells 9 33" xfId="37549"/>
    <cellStyle name="RIGs input cells 9 34" xfId="37550"/>
    <cellStyle name="RIGs input cells 9 35" xfId="37551"/>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2"/>
    <cellStyle name="RIGs input totals 10 16" xfId="37553"/>
    <cellStyle name="RIGs input totals 10 17" xfId="37554"/>
    <cellStyle name="RIGs input totals 10 18" xfId="37555"/>
    <cellStyle name="RIGs input totals 10 19" xfId="37556"/>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57"/>
    <cellStyle name="RIGs input totals 10 21" xfId="37558"/>
    <cellStyle name="RIGs input totals 10 22" xfId="37559"/>
    <cellStyle name="RIGs input totals 10 23" xfId="37560"/>
    <cellStyle name="RIGs input totals 10 24" xfId="37561"/>
    <cellStyle name="RIGs input totals 10 25" xfId="37562"/>
    <cellStyle name="RIGs input totals 10 26" xfId="37563"/>
    <cellStyle name="RIGs input totals 10 27" xfId="37564"/>
    <cellStyle name="RIGs input totals 10 28" xfId="37565"/>
    <cellStyle name="RIGs input totals 10 29" xfId="37566"/>
    <cellStyle name="RIGs input totals 10 3" xfId="10357"/>
    <cellStyle name="RIGs input totals 10 30" xfId="37567"/>
    <cellStyle name="RIGs input totals 10 31" xfId="37568"/>
    <cellStyle name="RIGs input totals 10 32" xfId="37569"/>
    <cellStyle name="RIGs input totals 10 33" xfId="37570"/>
    <cellStyle name="RIGs input totals 10 34" xfId="37571"/>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2"/>
    <cellStyle name="RIGs input totals 11 16" xfId="37573"/>
    <cellStyle name="RIGs input totals 11 17" xfId="37574"/>
    <cellStyle name="RIGs input totals 11 18" xfId="37575"/>
    <cellStyle name="RIGs input totals 11 19" xfId="37576"/>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77"/>
    <cellStyle name="RIGs input totals 11 21" xfId="37578"/>
    <cellStyle name="RIGs input totals 11 22" xfId="37579"/>
    <cellStyle name="RIGs input totals 11 23" xfId="37580"/>
    <cellStyle name="RIGs input totals 11 24" xfId="37581"/>
    <cellStyle name="RIGs input totals 11 25" xfId="37582"/>
    <cellStyle name="RIGs input totals 11 26" xfId="37583"/>
    <cellStyle name="RIGs input totals 11 27" xfId="37584"/>
    <cellStyle name="RIGs input totals 11 28" xfId="37585"/>
    <cellStyle name="RIGs input totals 11 29" xfId="37586"/>
    <cellStyle name="RIGs input totals 11 3" xfId="10381"/>
    <cellStyle name="RIGs input totals 11 30" xfId="37587"/>
    <cellStyle name="RIGs input totals 11 31" xfId="37588"/>
    <cellStyle name="RIGs input totals 11 32" xfId="37589"/>
    <cellStyle name="RIGs input totals 11 33" xfId="37590"/>
    <cellStyle name="RIGs input totals 11 34" xfId="37591"/>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2"/>
    <cellStyle name="RIGs input totals 12 16" xfId="37593"/>
    <cellStyle name="RIGs input totals 12 17" xfId="37594"/>
    <cellStyle name="RIGs input totals 12 18" xfId="37595"/>
    <cellStyle name="RIGs input totals 12 19" xfId="37596"/>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597"/>
    <cellStyle name="RIGs input totals 12 21" xfId="37598"/>
    <cellStyle name="RIGs input totals 12 22" xfId="37599"/>
    <cellStyle name="RIGs input totals 12 23" xfId="37600"/>
    <cellStyle name="RIGs input totals 12 24" xfId="37601"/>
    <cellStyle name="RIGs input totals 12 25" xfId="37602"/>
    <cellStyle name="RIGs input totals 12 26" xfId="37603"/>
    <cellStyle name="RIGs input totals 12 27" xfId="37604"/>
    <cellStyle name="RIGs input totals 12 28" xfId="37605"/>
    <cellStyle name="RIGs input totals 12 29" xfId="37606"/>
    <cellStyle name="RIGs input totals 12 3" xfId="10405"/>
    <cellStyle name="RIGs input totals 12 30" xfId="37607"/>
    <cellStyle name="RIGs input totals 12 31" xfId="37608"/>
    <cellStyle name="RIGs input totals 12 32" xfId="37609"/>
    <cellStyle name="RIGs input totals 12 33" xfId="37610"/>
    <cellStyle name="RIGs input totals 12 34" xfId="37611"/>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2"/>
    <cellStyle name="RIGs input totals 15 3" xfId="41939"/>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2"/>
    <cellStyle name="RIGs input totals 2 10 16" xfId="37613"/>
    <cellStyle name="RIGs input totals 2 10 17" xfId="37614"/>
    <cellStyle name="RIGs input totals 2 10 18" xfId="37615"/>
    <cellStyle name="RIGs input totals 2 10 19" xfId="37616"/>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17"/>
    <cellStyle name="RIGs input totals 2 10 21" xfId="37618"/>
    <cellStyle name="RIGs input totals 2 10 22" xfId="37619"/>
    <cellStyle name="RIGs input totals 2 10 23" xfId="37620"/>
    <cellStyle name="RIGs input totals 2 10 24" xfId="37621"/>
    <cellStyle name="RIGs input totals 2 10 25" xfId="37622"/>
    <cellStyle name="RIGs input totals 2 10 26" xfId="37623"/>
    <cellStyle name="RIGs input totals 2 10 27" xfId="37624"/>
    <cellStyle name="RIGs input totals 2 10 28" xfId="37625"/>
    <cellStyle name="RIGs input totals 2 10 29" xfId="37626"/>
    <cellStyle name="RIGs input totals 2 10 3" xfId="10445"/>
    <cellStyle name="RIGs input totals 2 10 30" xfId="37627"/>
    <cellStyle name="RIGs input totals 2 10 31" xfId="37628"/>
    <cellStyle name="RIGs input totals 2 10 32" xfId="37629"/>
    <cellStyle name="RIGs input totals 2 10 33" xfId="37630"/>
    <cellStyle name="RIGs input totals 2 10 34" xfId="37631"/>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2"/>
    <cellStyle name="RIGs input totals 2 11 16" xfId="37633"/>
    <cellStyle name="RIGs input totals 2 11 17" xfId="37634"/>
    <cellStyle name="RIGs input totals 2 11 18" xfId="37635"/>
    <cellStyle name="RIGs input totals 2 11 19" xfId="37636"/>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37"/>
    <cellStyle name="RIGs input totals 2 11 21" xfId="37638"/>
    <cellStyle name="RIGs input totals 2 11 22" xfId="37639"/>
    <cellStyle name="RIGs input totals 2 11 23" xfId="37640"/>
    <cellStyle name="RIGs input totals 2 11 24" xfId="37641"/>
    <cellStyle name="RIGs input totals 2 11 25" xfId="37642"/>
    <cellStyle name="RIGs input totals 2 11 26" xfId="37643"/>
    <cellStyle name="RIGs input totals 2 11 27" xfId="37644"/>
    <cellStyle name="RIGs input totals 2 11 28" xfId="37645"/>
    <cellStyle name="RIGs input totals 2 11 29" xfId="37646"/>
    <cellStyle name="RIGs input totals 2 11 3" xfId="10469"/>
    <cellStyle name="RIGs input totals 2 11 30" xfId="37647"/>
    <cellStyle name="RIGs input totals 2 11 31" xfId="37648"/>
    <cellStyle name="RIGs input totals 2 11 32" xfId="37649"/>
    <cellStyle name="RIGs input totals 2 11 33" xfId="37650"/>
    <cellStyle name="RIGs input totals 2 11 34" xfId="37651"/>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2"/>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3"/>
    <cellStyle name="RIGs input totals 2 2 2 2 17" xfId="37654"/>
    <cellStyle name="RIGs input totals 2 2 2 2 18" xfId="37655"/>
    <cellStyle name="RIGs input totals 2 2 2 2 19" xfId="37656"/>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57"/>
    <cellStyle name="RIGs input totals 2 2 2 2 2 16" xfId="37658"/>
    <cellStyle name="RIGs input totals 2 2 2 2 2 17" xfId="37659"/>
    <cellStyle name="RIGs input totals 2 2 2 2 2 18" xfId="37660"/>
    <cellStyle name="RIGs input totals 2 2 2 2 2 19" xfId="37661"/>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2"/>
    <cellStyle name="RIGs input totals 2 2 2 2 2 21" xfId="37663"/>
    <cellStyle name="RIGs input totals 2 2 2 2 2 22" xfId="37664"/>
    <cellStyle name="RIGs input totals 2 2 2 2 2 23" xfId="37665"/>
    <cellStyle name="RIGs input totals 2 2 2 2 2 24" xfId="37666"/>
    <cellStyle name="RIGs input totals 2 2 2 2 2 25" xfId="37667"/>
    <cellStyle name="RIGs input totals 2 2 2 2 2 26" xfId="37668"/>
    <cellStyle name="RIGs input totals 2 2 2 2 2 27" xfId="37669"/>
    <cellStyle name="RIGs input totals 2 2 2 2 2 28" xfId="37670"/>
    <cellStyle name="RIGs input totals 2 2 2 2 2 29" xfId="37671"/>
    <cellStyle name="RIGs input totals 2 2 2 2 2 3" xfId="10537"/>
    <cellStyle name="RIGs input totals 2 2 2 2 2 30" xfId="37672"/>
    <cellStyle name="RIGs input totals 2 2 2 2 2 31" xfId="37673"/>
    <cellStyle name="RIGs input totals 2 2 2 2 2 32" xfId="37674"/>
    <cellStyle name="RIGs input totals 2 2 2 2 2 33" xfId="37675"/>
    <cellStyle name="RIGs input totals 2 2 2 2 2 34" xfId="37676"/>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77"/>
    <cellStyle name="RIGs input totals 2 2 2 2 21" xfId="37678"/>
    <cellStyle name="RIGs input totals 2 2 2 2 22" xfId="37679"/>
    <cellStyle name="RIGs input totals 2 2 2 2 23" xfId="37680"/>
    <cellStyle name="RIGs input totals 2 2 2 2 24" xfId="37681"/>
    <cellStyle name="RIGs input totals 2 2 2 2 25" xfId="37682"/>
    <cellStyle name="RIGs input totals 2 2 2 2 26" xfId="37683"/>
    <cellStyle name="RIGs input totals 2 2 2 2 27" xfId="37684"/>
    <cellStyle name="RIGs input totals 2 2 2 2 28" xfId="37685"/>
    <cellStyle name="RIGs input totals 2 2 2 2 29" xfId="37686"/>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87"/>
    <cellStyle name="RIGs input totals 2 2 2 2 31" xfId="37688"/>
    <cellStyle name="RIGs input totals 2 2 2 2 32" xfId="37689"/>
    <cellStyle name="RIGs input totals 2 2 2 2 33" xfId="37690"/>
    <cellStyle name="RIGs input totals 2 2 2 2 34" xfId="37691"/>
    <cellStyle name="RIGs input totals 2 2 2 2 35" xfId="37692"/>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3"/>
    <cellStyle name="RIGs input totals 2 2 2 21" xfId="37694"/>
    <cellStyle name="RIGs input totals 2 2 2 22" xfId="37695"/>
    <cellStyle name="RIGs input totals 2 2 2 23" xfId="37696"/>
    <cellStyle name="RIGs input totals 2 2 2 24" xfId="37697"/>
    <cellStyle name="RIGs input totals 2 2 2 25" xfId="37698"/>
    <cellStyle name="RIGs input totals 2 2 2 26" xfId="37699"/>
    <cellStyle name="RIGs input totals 2 2 2 27" xfId="37700"/>
    <cellStyle name="RIGs input totals 2 2 2 28" xfId="37701"/>
    <cellStyle name="RIGs input totals 2 2 2 29" xfId="37702"/>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3"/>
    <cellStyle name="RIGs input totals 2 2 2 3 16" xfId="37704"/>
    <cellStyle name="RIGs input totals 2 2 2 3 17" xfId="37705"/>
    <cellStyle name="RIGs input totals 2 2 2 3 18" xfId="37706"/>
    <cellStyle name="RIGs input totals 2 2 2 3 19" xfId="37707"/>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08"/>
    <cellStyle name="RIGs input totals 2 2 2 3 21" xfId="37709"/>
    <cellStyle name="RIGs input totals 2 2 2 3 22" xfId="37710"/>
    <cellStyle name="RIGs input totals 2 2 2 3 23" xfId="37711"/>
    <cellStyle name="RIGs input totals 2 2 2 3 24" xfId="37712"/>
    <cellStyle name="RIGs input totals 2 2 2 3 25" xfId="37713"/>
    <cellStyle name="RIGs input totals 2 2 2 3 26" xfId="37714"/>
    <cellStyle name="RIGs input totals 2 2 2 3 27" xfId="37715"/>
    <cellStyle name="RIGs input totals 2 2 2 3 28" xfId="37716"/>
    <cellStyle name="RIGs input totals 2 2 2 3 29" xfId="37717"/>
    <cellStyle name="RIGs input totals 2 2 2 3 3" xfId="10579"/>
    <cellStyle name="RIGs input totals 2 2 2 3 30" xfId="37718"/>
    <cellStyle name="RIGs input totals 2 2 2 3 31" xfId="37719"/>
    <cellStyle name="RIGs input totals 2 2 2 3 32" xfId="37720"/>
    <cellStyle name="RIGs input totals 2 2 2 3 33" xfId="37721"/>
    <cellStyle name="RIGs input totals 2 2 2 3 34" xfId="37722"/>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3"/>
    <cellStyle name="RIGs input totals 2 2 2 31" xfId="37724"/>
    <cellStyle name="RIGs input totals 2 2 2 32" xfId="37725"/>
    <cellStyle name="RIGs input totals 2 2 2 33" xfId="37726"/>
    <cellStyle name="RIGs input totals 2 2 2 34" xfId="37727"/>
    <cellStyle name="RIGs input totals 2 2 2 35" xfId="37728"/>
    <cellStyle name="RIGs input totals 2 2 2 36" xfId="37729"/>
    <cellStyle name="RIGs input totals 2 2 2 37" xfId="37730"/>
    <cellStyle name="RIGs input totals 2 2 2 38" xfId="37731"/>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2"/>
    <cellStyle name="RIGs input totals 2 2 2 4 16" xfId="37733"/>
    <cellStyle name="RIGs input totals 2 2 2 4 17" xfId="37734"/>
    <cellStyle name="RIGs input totals 2 2 2 4 18" xfId="37735"/>
    <cellStyle name="RIGs input totals 2 2 2 4 19" xfId="37736"/>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37"/>
    <cellStyle name="RIGs input totals 2 2 2 4 21" xfId="37738"/>
    <cellStyle name="RIGs input totals 2 2 2 4 22" xfId="37739"/>
    <cellStyle name="RIGs input totals 2 2 2 4 23" xfId="37740"/>
    <cellStyle name="RIGs input totals 2 2 2 4 24" xfId="37741"/>
    <cellStyle name="RIGs input totals 2 2 2 4 25" xfId="37742"/>
    <cellStyle name="RIGs input totals 2 2 2 4 26" xfId="37743"/>
    <cellStyle name="RIGs input totals 2 2 2 4 27" xfId="37744"/>
    <cellStyle name="RIGs input totals 2 2 2 4 28" xfId="37745"/>
    <cellStyle name="RIGs input totals 2 2 2 4 29" xfId="37746"/>
    <cellStyle name="RIGs input totals 2 2 2 4 3" xfId="10603"/>
    <cellStyle name="RIGs input totals 2 2 2 4 30" xfId="37747"/>
    <cellStyle name="RIGs input totals 2 2 2 4 31" xfId="37748"/>
    <cellStyle name="RIGs input totals 2 2 2 4 32" xfId="37749"/>
    <cellStyle name="RIGs input totals 2 2 2 4 33" xfId="37750"/>
    <cellStyle name="RIGs input totals 2 2 2 4 34" xfId="37751"/>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2"/>
    <cellStyle name="RIGs input totals 2 2 21" xfId="37753"/>
    <cellStyle name="RIGs input totals 2 2 22" xfId="37754"/>
    <cellStyle name="RIGs input totals 2 2 23" xfId="37755"/>
    <cellStyle name="RIGs input totals 2 2 24" xfId="37756"/>
    <cellStyle name="RIGs input totals 2 2 25" xfId="37757"/>
    <cellStyle name="RIGs input totals 2 2 26" xfId="37758"/>
    <cellStyle name="RIGs input totals 2 2 27" xfId="37759"/>
    <cellStyle name="RIGs input totals 2 2 28" xfId="37760"/>
    <cellStyle name="RIGs input totals 2 2 29" xfId="37761"/>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2"/>
    <cellStyle name="RIGs input totals 2 2 3 17" xfId="37763"/>
    <cellStyle name="RIGs input totals 2 2 3 18" xfId="37764"/>
    <cellStyle name="RIGs input totals 2 2 3 19" xfId="37765"/>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66"/>
    <cellStyle name="RIGs input totals 2 2 3 2 16" xfId="37767"/>
    <cellStyle name="RIGs input totals 2 2 3 2 17" xfId="37768"/>
    <cellStyle name="RIGs input totals 2 2 3 2 18" xfId="37769"/>
    <cellStyle name="RIGs input totals 2 2 3 2 19" xfId="37770"/>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1"/>
    <cellStyle name="RIGs input totals 2 2 3 2 21" xfId="37772"/>
    <cellStyle name="RIGs input totals 2 2 3 2 22" xfId="37773"/>
    <cellStyle name="RIGs input totals 2 2 3 2 23" xfId="37774"/>
    <cellStyle name="RIGs input totals 2 2 3 2 24" xfId="37775"/>
    <cellStyle name="RIGs input totals 2 2 3 2 25" xfId="37776"/>
    <cellStyle name="RIGs input totals 2 2 3 2 26" xfId="37777"/>
    <cellStyle name="RIGs input totals 2 2 3 2 27" xfId="37778"/>
    <cellStyle name="RIGs input totals 2 2 3 2 28" xfId="37779"/>
    <cellStyle name="RIGs input totals 2 2 3 2 29" xfId="37780"/>
    <cellStyle name="RIGs input totals 2 2 3 2 3" xfId="10649"/>
    <cellStyle name="RIGs input totals 2 2 3 2 30" xfId="37781"/>
    <cellStyle name="RIGs input totals 2 2 3 2 31" xfId="37782"/>
    <cellStyle name="RIGs input totals 2 2 3 2 32" xfId="37783"/>
    <cellStyle name="RIGs input totals 2 2 3 2 33" xfId="37784"/>
    <cellStyle name="RIGs input totals 2 2 3 2 34" xfId="37785"/>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86"/>
    <cellStyle name="RIGs input totals 2 2 3 21" xfId="37787"/>
    <cellStyle name="RIGs input totals 2 2 3 22" xfId="37788"/>
    <cellStyle name="RIGs input totals 2 2 3 23" xfId="37789"/>
    <cellStyle name="RIGs input totals 2 2 3 24" xfId="37790"/>
    <cellStyle name="RIGs input totals 2 2 3 25" xfId="37791"/>
    <cellStyle name="RIGs input totals 2 2 3 26" xfId="37792"/>
    <cellStyle name="RIGs input totals 2 2 3 27" xfId="37793"/>
    <cellStyle name="RIGs input totals 2 2 3 28" xfId="37794"/>
    <cellStyle name="RIGs input totals 2 2 3 29" xfId="37795"/>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796"/>
    <cellStyle name="RIGs input totals 2 2 3 31" xfId="37797"/>
    <cellStyle name="RIGs input totals 2 2 3 32" xfId="37798"/>
    <cellStyle name="RIGs input totals 2 2 3 33" xfId="37799"/>
    <cellStyle name="RIGs input totals 2 2 3 34" xfId="37800"/>
    <cellStyle name="RIGs input totals 2 2 3 35" xfId="37801"/>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2"/>
    <cellStyle name="RIGs input totals 2 2 31" xfId="37803"/>
    <cellStyle name="RIGs input totals 2 2 32" xfId="37804"/>
    <cellStyle name="RIGs input totals 2 2 33" xfId="37805"/>
    <cellStyle name="RIGs input totals 2 2 34" xfId="37806"/>
    <cellStyle name="RIGs input totals 2 2 35" xfId="37807"/>
    <cellStyle name="RIGs input totals 2 2 36" xfId="37808"/>
    <cellStyle name="RIGs input totals 2 2 37" xfId="37809"/>
    <cellStyle name="RIGs input totals 2 2 38" xfId="37810"/>
    <cellStyle name="RIGs input totals 2 2 39" xfId="37811"/>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2"/>
    <cellStyle name="RIGs input totals 2 2 4 16" xfId="37813"/>
    <cellStyle name="RIGs input totals 2 2 4 17" xfId="37814"/>
    <cellStyle name="RIGs input totals 2 2 4 18" xfId="37815"/>
    <cellStyle name="RIGs input totals 2 2 4 19" xfId="37816"/>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17"/>
    <cellStyle name="RIGs input totals 2 2 4 21" xfId="37818"/>
    <cellStyle name="RIGs input totals 2 2 4 22" xfId="37819"/>
    <cellStyle name="RIGs input totals 2 2 4 23" xfId="37820"/>
    <cellStyle name="RIGs input totals 2 2 4 24" xfId="37821"/>
    <cellStyle name="RIGs input totals 2 2 4 25" xfId="37822"/>
    <cellStyle name="RIGs input totals 2 2 4 26" xfId="37823"/>
    <cellStyle name="RIGs input totals 2 2 4 27" xfId="37824"/>
    <cellStyle name="RIGs input totals 2 2 4 28" xfId="37825"/>
    <cellStyle name="RIGs input totals 2 2 4 29" xfId="37826"/>
    <cellStyle name="RIGs input totals 2 2 4 3" xfId="10691"/>
    <cellStyle name="RIGs input totals 2 2 4 30" xfId="37827"/>
    <cellStyle name="RIGs input totals 2 2 4 31" xfId="37828"/>
    <cellStyle name="RIGs input totals 2 2 4 32" xfId="37829"/>
    <cellStyle name="RIGs input totals 2 2 4 33" xfId="37830"/>
    <cellStyle name="RIGs input totals 2 2 4 34" xfId="37831"/>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2"/>
    <cellStyle name="RIGs input totals 2 2 5 16" xfId="37833"/>
    <cellStyle name="RIGs input totals 2 2 5 17" xfId="37834"/>
    <cellStyle name="RIGs input totals 2 2 5 18" xfId="37835"/>
    <cellStyle name="RIGs input totals 2 2 5 19" xfId="37836"/>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37"/>
    <cellStyle name="RIGs input totals 2 2 5 21" xfId="37838"/>
    <cellStyle name="RIGs input totals 2 2 5 22" xfId="37839"/>
    <cellStyle name="RIGs input totals 2 2 5 23" xfId="37840"/>
    <cellStyle name="RIGs input totals 2 2 5 24" xfId="37841"/>
    <cellStyle name="RIGs input totals 2 2 5 25" xfId="37842"/>
    <cellStyle name="RIGs input totals 2 2 5 26" xfId="37843"/>
    <cellStyle name="RIGs input totals 2 2 5 27" xfId="37844"/>
    <cellStyle name="RIGs input totals 2 2 5 28" xfId="37845"/>
    <cellStyle name="RIGs input totals 2 2 5 29" xfId="37846"/>
    <cellStyle name="RIGs input totals 2 2 5 3" xfId="10715"/>
    <cellStyle name="RIGs input totals 2 2 5 30" xfId="37847"/>
    <cellStyle name="RIGs input totals 2 2 5 31" xfId="37848"/>
    <cellStyle name="RIGs input totals 2 2 5 32" xfId="37849"/>
    <cellStyle name="RIGs input totals 2 2 5 33" xfId="37850"/>
    <cellStyle name="RIGs input totals 2 2 5 34" xfId="37851"/>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2"/>
    <cellStyle name="RIGs input totals 2 27" xfId="37853"/>
    <cellStyle name="RIGs input totals 2 28" xfId="37854"/>
    <cellStyle name="RIGs input totals 2 29" xfId="37855"/>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56"/>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57"/>
    <cellStyle name="RIGs input totals 2 3 2 2 17" xfId="37858"/>
    <cellStyle name="RIGs input totals 2 3 2 2 18" xfId="37859"/>
    <cellStyle name="RIGs input totals 2 3 2 2 19" xfId="37860"/>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1"/>
    <cellStyle name="RIGs input totals 2 3 2 2 2 16" xfId="37862"/>
    <cellStyle name="RIGs input totals 2 3 2 2 2 17" xfId="37863"/>
    <cellStyle name="RIGs input totals 2 3 2 2 2 18" xfId="37864"/>
    <cellStyle name="RIGs input totals 2 3 2 2 2 19" xfId="37865"/>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66"/>
    <cellStyle name="RIGs input totals 2 3 2 2 2 21" xfId="37867"/>
    <cellStyle name="RIGs input totals 2 3 2 2 2 22" xfId="37868"/>
    <cellStyle name="RIGs input totals 2 3 2 2 2 23" xfId="37869"/>
    <cellStyle name="RIGs input totals 2 3 2 2 2 24" xfId="37870"/>
    <cellStyle name="RIGs input totals 2 3 2 2 2 25" xfId="37871"/>
    <cellStyle name="RIGs input totals 2 3 2 2 2 26" xfId="37872"/>
    <cellStyle name="RIGs input totals 2 3 2 2 2 27" xfId="37873"/>
    <cellStyle name="RIGs input totals 2 3 2 2 2 28" xfId="37874"/>
    <cellStyle name="RIGs input totals 2 3 2 2 2 29" xfId="37875"/>
    <cellStyle name="RIGs input totals 2 3 2 2 2 3" xfId="10785"/>
    <cellStyle name="RIGs input totals 2 3 2 2 2 30" xfId="37876"/>
    <cellStyle name="RIGs input totals 2 3 2 2 2 31" xfId="37877"/>
    <cellStyle name="RIGs input totals 2 3 2 2 2 32" xfId="37878"/>
    <cellStyle name="RIGs input totals 2 3 2 2 2 33" xfId="37879"/>
    <cellStyle name="RIGs input totals 2 3 2 2 2 34" xfId="37880"/>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1"/>
    <cellStyle name="RIGs input totals 2 3 2 2 21" xfId="37882"/>
    <cellStyle name="RIGs input totals 2 3 2 2 22" xfId="37883"/>
    <cellStyle name="RIGs input totals 2 3 2 2 23" xfId="37884"/>
    <cellStyle name="RIGs input totals 2 3 2 2 24" xfId="37885"/>
    <cellStyle name="RIGs input totals 2 3 2 2 25" xfId="37886"/>
    <cellStyle name="RIGs input totals 2 3 2 2 26" xfId="37887"/>
    <cellStyle name="RIGs input totals 2 3 2 2 27" xfId="37888"/>
    <cellStyle name="RIGs input totals 2 3 2 2 28" xfId="37889"/>
    <cellStyle name="RIGs input totals 2 3 2 2 29" xfId="37890"/>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1"/>
    <cellStyle name="RIGs input totals 2 3 2 2 31" xfId="37892"/>
    <cellStyle name="RIGs input totals 2 3 2 2 32" xfId="37893"/>
    <cellStyle name="RIGs input totals 2 3 2 2 33" xfId="37894"/>
    <cellStyle name="RIGs input totals 2 3 2 2 34" xfId="37895"/>
    <cellStyle name="RIGs input totals 2 3 2 2 35" xfId="37896"/>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897"/>
    <cellStyle name="RIGs input totals 2 3 2 21" xfId="37898"/>
    <cellStyle name="RIGs input totals 2 3 2 22" xfId="37899"/>
    <cellStyle name="RIGs input totals 2 3 2 23" xfId="37900"/>
    <cellStyle name="RIGs input totals 2 3 2 24" xfId="37901"/>
    <cellStyle name="RIGs input totals 2 3 2 25" xfId="37902"/>
    <cellStyle name="RIGs input totals 2 3 2 26" xfId="37903"/>
    <cellStyle name="RIGs input totals 2 3 2 27" xfId="37904"/>
    <cellStyle name="RIGs input totals 2 3 2 28" xfId="37905"/>
    <cellStyle name="RIGs input totals 2 3 2 29" xfId="37906"/>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07"/>
    <cellStyle name="RIGs input totals 2 3 2 3 16" xfId="37908"/>
    <cellStyle name="RIGs input totals 2 3 2 3 17" xfId="37909"/>
    <cellStyle name="RIGs input totals 2 3 2 3 18" xfId="37910"/>
    <cellStyle name="RIGs input totals 2 3 2 3 19" xfId="37911"/>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2"/>
    <cellStyle name="RIGs input totals 2 3 2 3 21" xfId="37913"/>
    <cellStyle name="RIGs input totals 2 3 2 3 22" xfId="37914"/>
    <cellStyle name="RIGs input totals 2 3 2 3 23" xfId="37915"/>
    <cellStyle name="RIGs input totals 2 3 2 3 24" xfId="37916"/>
    <cellStyle name="RIGs input totals 2 3 2 3 25" xfId="37917"/>
    <cellStyle name="RIGs input totals 2 3 2 3 26" xfId="37918"/>
    <cellStyle name="RIGs input totals 2 3 2 3 27" xfId="37919"/>
    <cellStyle name="RIGs input totals 2 3 2 3 28" xfId="37920"/>
    <cellStyle name="RIGs input totals 2 3 2 3 29" xfId="37921"/>
    <cellStyle name="RIGs input totals 2 3 2 3 3" xfId="10827"/>
    <cellStyle name="RIGs input totals 2 3 2 3 30" xfId="37922"/>
    <cellStyle name="RIGs input totals 2 3 2 3 31" xfId="37923"/>
    <cellStyle name="RIGs input totals 2 3 2 3 32" xfId="37924"/>
    <cellStyle name="RIGs input totals 2 3 2 3 33" xfId="37925"/>
    <cellStyle name="RIGs input totals 2 3 2 3 34" xfId="37926"/>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27"/>
    <cellStyle name="RIGs input totals 2 3 2 31" xfId="37928"/>
    <cellStyle name="RIGs input totals 2 3 2 32" xfId="37929"/>
    <cellStyle name="RIGs input totals 2 3 2 33" xfId="37930"/>
    <cellStyle name="RIGs input totals 2 3 2 34" xfId="37931"/>
    <cellStyle name="RIGs input totals 2 3 2 35" xfId="37932"/>
    <cellStyle name="RIGs input totals 2 3 2 36" xfId="37933"/>
    <cellStyle name="RIGs input totals 2 3 2 37" xfId="37934"/>
    <cellStyle name="RIGs input totals 2 3 2 38" xfId="37935"/>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36"/>
    <cellStyle name="RIGs input totals 2 3 2 4 16" xfId="37937"/>
    <cellStyle name="RIGs input totals 2 3 2 4 17" xfId="37938"/>
    <cellStyle name="RIGs input totals 2 3 2 4 18" xfId="37939"/>
    <cellStyle name="RIGs input totals 2 3 2 4 19" xfId="37940"/>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1"/>
    <cellStyle name="RIGs input totals 2 3 2 4 21" xfId="37942"/>
    <cellStyle name="RIGs input totals 2 3 2 4 22" xfId="37943"/>
    <cellStyle name="RIGs input totals 2 3 2 4 23" xfId="37944"/>
    <cellStyle name="RIGs input totals 2 3 2 4 24" xfId="37945"/>
    <cellStyle name="RIGs input totals 2 3 2 4 25" xfId="37946"/>
    <cellStyle name="RIGs input totals 2 3 2 4 26" xfId="37947"/>
    <cellStyle name="RIGs input totals 2 3 2 4 27" xfId="37948"/>
    <cellStyle name="RIGs input totals 2 3 2 4 28" xfId="37949"/>
    <cellStyle name="RIGs input totals 2 3 2 4 29" xfId="37950"/>
    <cellStyle name="RIGs input totals 2 3 2 4 3" xfId="10851"/>
    <cellStyle name="RIGs input totals 2 3 2 4 30" xfId="37951"/>
    <cellStyle name="RIGs input totals 2 3 2 4 31" xfId="37952"/>
    <cellStyle name="RIGs input totals 2 3 2 4 32" xfId="37953"/>
    <cellStyle name="RIGs input totals 2 3 2 4 33" xfId="37954"/>
    <cellStyle name="RIGs input totals 2 3 2 4 34" xfId="37955"/>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56"/>
    <cellStyle name="RIGs input totals 2 3 21" xfId="37957"/>
    <cellStyle name="RIGs input totals 2 3 22" xfId="37958"/>
    <cellStyle name="RIGs input totals 2 3 23" xfId="37959"/>
    <cellStyle name="RIGs input totals 2 3 24" xfId="37960"/>
    <cellStyle name="RIGs input totals 2 3 25" xfId="37961"/>
    <cellStyle name="RIGs input totals 2 3 26" xfId="37962"/>
    <cellStyle name="RIGs input totals 2 3 27" xfId="37963"/>
    <cellStyle name="RIGs input totals 2 3 28" xfId="37964"/>
    <cellStyle name="RIGs input totals 2 3 29" xfId="37965"/>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66"/>
    <cellStyle name="RIGs input totals 2 3 3 17" xfId="37967"/>
    <cellStyle name="RIGs input totals 2 3 3 18" xfId="37968"/>
    <cellStyle name="RIGs input totals 2 3 3 19" xfId="37969"/>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0"/>
    <cellStyle name="RIGs input totals 2 3 3 2 16" xfId="37971"/>
    <cellStyle name="RIGs input totals 2 3 3 2 17" xfId="37972"/>
    <cellStyle name="RIGs input totals 2 3 3 2 18" xfId="37973"/>
    <cellStyle name="RIGs input totals 2 3 3 2 19" xfId="37974"/>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5"/>
    <cellStyle name="RIGs input totals 2 3 3 2 21" xfId="37976"/>
    <cellStyle name="RIGs input totals 2 3 3 2 22" xfId="37977"/>
    <cellStyle name="RIGs input totals 2 3 3 2 23" xfId="37978"/>
    <cellStyle name="RIGs input totals 2 3 3 2 24" xfId="37979"/>
    <cellStyle name="RIGs input totals 2 3 3 2 25" xfId="37980"/>
    <cellStyle name="RIGs input totals 2 3 3 2 26" xfId="37981"/>
    <cellStyle name="RIGs input totals 2 3 3 2 27" xfId="37982"/>
    <cellStyle name="RIGs input totals 2 3 3 2 28" xfId="37983"/>
    <cellStyle name="RIGs input totals 2 3 3 2 29" xfId="37984"/>
    <cellStyle name="RIGs input totals 2 3 3 2 3" xfId="10897"/>
    <cellStyle name="RIGs input totals 2 3 3 2 30" xfId="37985"/>
    <cellStyle name="RIGs input totals 2 3 3 2 31" xfId="37986"/>
    <cellStyle name="RIGs input totals 2 3 3 2 32" xfId="37987"/>
    <cellStyle name="RIGs input totals 2 3 3 2 33" xfId="37988"/>
    <cellStyle name="RIGs input totals 2 3 3 2 34" xfId="37989"/>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0"/>
    <cellStyle name="RIGs input totals 2 3 3 21" xfId="37991"/>
    <cellStyle name="RIGs input totals 2 3 3 22" xfId="37992"/>
    <cellStyle name="RIGs input totals 2 3 3 23" xfId="37993"/>
    <cellStyle name="RIGs input totals 2 3 3 24" xfId="37994"/>
    <cellStyle name="RIGs input totals 2 3 3 25" xfId="37995"/>
    <cellStyle name="RIGs input totals 2 3 3 26" xfId="37996"/>
    <cellStyle name="RIGs input totals 2 3 3 27" xfId="37997"/>
    <cellStyle name="RIGs input totals 2 3 3 28" xfId="37998"/>
    <cellStyle name="RIGs input totals 2 3 3 29" xfId="37999"/>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0"/>
    <cellStyle name="RIGs input totals 2 3 3 31" xfId="38001"/>
    <cellStyle name="RIGs input totals 2 3 3 32" xfId="38002"/>
    <cellStyle name="RIGs input totals 2 3 3 33" xfId="38003"/>
    <cellStyle name="RIGs input totals 2 3 3 34" xfId="38004"/>
    <cellStyle name="RIGs input totals 2 3 3 35" xfId="38005"/>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06"/>
    <cellStyle name="RIGs input totals 2 3 31" xfId="38007"/>
    <cellStyle name="RIGs input totals 2 3 32" xfId="38008"/>
    <cellStyle name="RIGs input totals 2 3 33" xfId="38009"/>
    <cellStyle name="RIGs input totals 2 3 34" xfId="38010"/>
    <cellStyle name="RIGs input totals 2 3 35" xfId="38011"/>
    <cellStyle name="RIGs input totals 2 3 36" xfId="38012"/>
    <cellStyle name="RIGs input totals 2 3 37" xfId="38013"/>
    <cellStyle name="RIGs input totals 2 3 38" xfId="38014"/>
    <cellStyle name="RIGs input totals 2 3 39" xfId="38015"/>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16"/>
    <cellStyle name="RIGs input totals 2 3 4 16" xfId="38017"/>
    <cellStyle name="RIGs input totals 2 3 4 17" xfId="38018"/>
    <cellStyle name="RIGs input totals 2 3 4 18" xfId="38019"/>
    <cellStyle name="RIGs input totals 2 3 4 19" xfId="38020"/>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1"/>
    <cellStyle name="RIGs input totals 2 3 4 21" xfId="38022"/>
    <cellStyle name="RIGs input totals 2 3 4 22" xfId="38023"/>
    <cellStyle name="RIGs input totals 2 3 4 23" xfId="38024"/>
    <cellStyle name="RIGs input totals 2 3 4 24" xfId="38025"/>
    <cellStyle name="RIGs input totals 2 3 4 25" xfId="38026"/>
    <cellStyle name="RIGs input totals 2 3 4 26" xfId="38027"/>
    <cellStyle name="RIGs input totals 2 3 4 27" xfId="38028"/>
    <cellStyle name="RIGs input totals 2 3 4 28" xfId="38029"/>
    <cellStyle name="RIGs input totals 2 3 4 29" xfId="38030"/>
    <cellStyle name="RIGs input totals 2 3 4 3" xfId="10939"/>
    <cellStyle name="RIGs input totals 2 3 4 30" xfId="38031"/>
    <cellStyle name="RIGs input totals 2 3 4 31" xfId="38032"/>
    <cellStyle name="RIGs input totals 2 3 4 32" xfId="38033"/>
    <cellStyle name="RIGs input totals 2 3 4 33" xfId="38034"/>
    <cellStyle name="RIGs input totals 2 3 4 34" xfId="38035"/>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36"/>
    <cellStyle name="RIGs input totals 2 3 5 17" xfId="38037"/>
    <cellStyle name="RIGs input totals 2 3 5 18" xfId="38038"/>
    <cellStyle name="RIGs input totals 2 3 5 19" xfId="38039"/>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0"/>
    <cellStyle name="RIGs input totals 2 3 5 21" xfId="38041"/>
    <cellStyle name="RIGs input totals 2 3 5 22" xfId="38042"/>
    <cellStyle name="RIGs input totals 2 3 5 23" xfId="38043"/>
    <cellStyle name="RIGs input totals 2 3 5 24" xfId="38044"/>
    <cellStyle name="RIGs input totals 2 3 5 25" xfId="38045"/>
    <cellStyle name="RIGs input totals 2 3 5 26" xfId="38046"/>
    <cellStyle name="RIGs input totals 2 3 5 27" xfId="38047"/>
    <cellStyle name="RIGs input totals 2 3 5 28" xfId="38048"/>
    <cellStyle name="RIGs input totals 2 3 5 29" xfId="38049"/>
    <cellStyle name="RIGs input totals 2 3 5 3" xfId="10963"/>
    <cellStyle name="RIGs input totals 2 3 5 30" xfId="38050"/>
    <cellStyle name="RIGs input totals 2 3 5 31" xfId="38051"/>
    <cellStyle name="RIGs input totals 2 3 5 32" xfId="38052"/>
    <cellStyle name="RIGs input totals 2 3 5 33" xfId="38053"/>
    <cellStyle name="RIGs input totals 2 3 5 34" xfId="38054"/>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5"/>
    <cellStyle name="RIGs input totals 2 31" xfId="38056"/>
    <cellStyle name="RIGs input totals 2 32" xfId="38057"/>
    <cellStyle name="RIGs input totals 2 33" xfId="38058"/>
    <cellStyle name="RIGs input totals 2 34" xfId="38059"/>
    <cellStyle name="RIGs input totals 2 35" xfId="38060"/>
    <cellStyle name="RIGs input totals 2 36" xfId="38061"/>
    <cellStyle name="RIGs input totals 2 37" xfId="38062"/>
    <cellStyle name="RIGs input totals 2 38" xfId="38063"/>
    <cellStyle name="RIGs input totals 2 39" xfId="38064"/>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5"/>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66"/>
    <cellStyle name="RIGs input totals 2 4 2 2 17" xfId="38067"/>
    <cellStyle name="RIGs input totals 2 4 2 2 18" xfId="38068"/>
    <cellStyle name="RIGs input totals 2 4 2 2 19" xfId="38069"/>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0"/>
    <cellStyle name="RIGs input totals 2 4 2 2 2 16" xfId="38071"/>
    <cellStyle name="RIGs input totals 2 4 2 2 2 17" xfId="38072"/>
    <cellStyle name="RIGs input totals 2 4 2 2 2 18" xfId="38073"/>
    <cellStyle name="RIGs input totals 2 4 2 2 2 19" xfId="38074"/>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5"/>
    <cellStyle name="RIGs input totals 2 4 2 2 2 21" xfId="38076"/>
    <cellStyle name="RIGs input totals 2 4 2 2 2 22" xfId="38077"/>
    <cellStyle name="RIGs input totals 2 4 2 2 2 23" xfId="38078"/>
    <cellStyle name="RIGs input totals 2 4 2 2 2 24" xfId="38079"/>
    <cellStyle name="RIGs input totals 2 4 2 2 2 25" xfId="38080"/>
    <cellStyle name="RIGs input totals 2 4 2 2 2 26" xfId="38081"/>
    <cellStyle name="RIGs input totals 2 4 2 2 2 27" xfId="38082"/>
    <cellStyle name="RIGs input totals 2 4 2 2 2 28" xfId="38083"/>
    <cellStyle name="RIGs input totals 2 4 2 2 2 29" xfId="38084"/>
    <cellStyle name="RIGs input totals 2 4 2 2 2 3" xfId="11027"/>
    <cellStyle name="RIGs input totals 2 4 2 2 2 30" xfId="38085"/>
    <cellStyle name="RIGs input totals 2 4 2 2 2 31" xfId="38086"/>
    <cellStyle name="RIGs input totals 2 4 2 2 2 32" xfId="38087"/>
    <cellStyle name="RIGs input totals 2 4 2 2 2 33" xfId="38088"/>
    <cellStyle name="RIGs input totals 2 4 2 2 2 34" xfId="38089"/>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0"/>
    <cellStyle name="RIGs input totals 2 4 2 2 21" xfId="38091"/>
    <cellStyle name="RIGs input totals 2 4 2 2 22" xfId="38092"/>
    <cellStyle name="RIGs input totals 2 4 2 2 23" xfId="38093"/>
    <cellStyle name="RIGs input totals 2 4 2 2 24" xfId="38094"/>
    <cellStyle name="RIGs input totals 2 4 2 2 25" xfId="38095"/>
    <cellStyle name="RIGs input totals 2 4 2 2 26" xfId="38096"/>
    <cellStyle name="RIGs input totals 2 4 2 2 27" xfId="38097"/>
    <cellStyle name="RIGs input totals 2 4 2 2 28" xfId="38098"/>
    <cellStyle name="RIGs input totals 2 4 2 2 29" xfId="38099"/>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0"/>
    <cellStyle name="RIGs input totals 2 4 2 2 31" xfId="38101"/>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2"/>
    <cellStyle name="RIGs input totals 2 4 2 21" xfId="38103"/>
    <cellStyle name="RIGs input totals 2 4 2 22" xfId="38104"/>
    <cellStyle name="RIGs input totals 2 4 2 23" xfId="38105"/>
    <cellStyle name="RIGs input totals 2 4 2 24" xfId="38106"/>
    <cellStyle name="RIGs input totals 2 4 2 25" xfId="38107"/>
    <cellStyle name="RIGs input totals 2 4 2 26" xfId="38108"/>
    <cellStyle name="RIGs input totals 2 4 2 27" xfId="38109"/>
    <cellStyle name="RIGs input totals 2 4 2 28" xfId="38110"/>
    <cellStyle name="RIGs input totals 2 4 2 29" xfId="38111"/>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2"/>
    <cellStyle name="RIGs input totals 2 4 2 3 16" xfId="38113"/>
    <cellStyle name="RIGs input totals 2 4 2 3 17" xfId="38114"/>
    <cellStyle name="RIGs input totals 2 4 2 3 18" xfId="38115"/>
    <cellStyle name="RIGs input totals 2 4 2 3 19" xfId="38116"/>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17"/>
    <cellStyle name="RIGs input totals 2 4 2 3 21" xfId="38118"/>
    <cellStyle name="RIGs input totals 2 4 2 3 22" xfId="38119"/>
    <cellStyle name="RIGs input totals 2 4 2 3 23" xfId="38120"/>
    <cellStyle name="RIGs input totals 2 4 2 3 24" xfId="38121"/>
    <cellStyle name="RIGs input totals 2 4 2 3 25" xfId="38122"/>
    <cellStyle name="RIGs input totals 2 4 2 3 26" xfId="38123"/>
    <cellStyle name="RIGs input totals 2 4 2 3 27" xfId="38124"/>
    <cellStyle name="RIGs input totals 2 4 2 3 28" xfId="38125"/>
    <cellStyle name="RIGs input totals 2 4 2 3 29" xfId="38126"/>
    <cellStyle name="RIGs input totals 2 4 2 3 3" xfId="11069"/>
    <cellStyle name="RIGs input totals 2 4 2 3 30" xfId="38127"/>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28"/>
    <cellStyle name="RIGs input totals 2 4 2 31" xfId="38129"/>
    <cellStyle name="RIGs input totals 2 4 2 32" xfId="38130"/>
    <cellStyle name="RIGs input totals 2 4 2 33" xfId="38131"/>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2"/>
    <cellStyle name="RIGs input totals 2 4 2 4 16" xfId="38133"/>
    <cellStyle name="RIGs input totals 2 4 2 4 17" xfId="38134"/>
    <cellStyle name="RIGs input totals 2 4 2 4 18" xfId="38135"/>
    <cellStyle name="RIGs input totals 2 4 2 4 19" xfId="38136"/>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37"/>
    <cellStyle name="RIGs input totals 2 4 2 4 21" xfId="38138"/>
    <cellStyle name="RIGs input totals 2 4 2 4 22" xfId="38139"/>
    <cellStyle name="RIGs input totals 2 4 2 4 23" xfId="38140"/>
    <cellStyle name="RIGs input totals 2 4 2 4 24" xfId="38141"/>
    <cellStyle name="RIGs input totals 2 4 2 4 25" xfId="38142"/>
    <cellStyle name="RIGs input totals 2 4 2 4 26" xfId="38143"/>
    <cellStyle name="RIGs input totals 2 4 2 4 27" xfId="38144"/>
    <cellStyle name="RIGs input totals 2 4 2 4 28" xfId="38145"/>
    <cellStyle name="RIGs input totals 2 4 2 4 29" xfId="38146"/>
    <cellStyle name="RIGs input totals 2 4 2 4 3" xfId="11093"/>
    <cellStyle name="RIGs input totals 2 4 2 4 30" xfId="38147"/>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48"/>
    <cellStyle name="RIGs input totals 2 4 22" xfId="38149"/>
    <cellStyle name="RIGs input totals 2 4 23" xfId="38150"/>
    <cellStyle name="RIGs input totals 2 4 24" xfId="38151"/>
    <cellStyle name="RIGs input totals 2 4 25" xfId="38152"/>
    <cellStyle name="RIGs input totals 2 4 26" xfId="38153"/>
    <cellStyle name="RIGs input totals 2 4 27" xfId="38154"/>
    <cellStyle name="RIGs input totals 2 4 28" xfId="38155"/>
    <cellStyle name="RIGs input totals 2 4 29" xfId="38156"/>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57"/>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58"/>
    <cellStyle name="RIGs input totals 2 4 3 2 17" xfId="38159"/>
    <cellStyle name="RIGs input totals 2 4 3 2 18" xfId="38160"/>
    <cellStyle name="RIGs input totals 2 4 3 2 19" xfId="38161"/>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2"/>
    <cellStyle name="RIGs input totals 2 4 3 2 2 16" xfId="38163"/>
    <cellStyle name="RIGs input totals 2 4 3 2 2 17" xfId="38164"/>
    <cellStyle name="RIGs input totals 2 4 3 2 2 18" xfId="38165"/>
    <cellStyle name="RIGs input totals 2 4 3 2 2 19" xfId="38166"/>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67"/>
    <cellStyle name="RIGs input totals 2 4 3 2 2 21" xfId="38168"/>
    <cellStyle name="RIGs input totals 2 4 3 2 2 22" xfId="38169"/>
    <cellStyle name="RIGs input totals 2 4 3 2 2 23" xfId="38170"/>
    <cellStyle name="RIGs input totals 2 4 3 2 2 24" xfId="38171"/>
    <cellStyle name="RIGs input totals 2 4 3 2 2 25" xfId="38172"/>
    <cellStyle name="RIGs input totals 2 4 3 2 2 26" xfId="38173"/>
    <cellStyle name="RIGs input totals 2 4 3 2 2 27" xfId="38174"/>
    <cellStyle name="RIGs input totals 2 4 3 2 2 28" xfId="38175"/>
    <cellStyle name="RIGs input totals 2 4 3 2 2 29" xfId="38176"/>
    <cellStyle name="RIGs input totals 2 4 3 2 2 3" xfId="11149"/>
    <cellStyle name="RIGs input totals 2 4 3 2 2 30" xfId="38177"/>
    <cellStyle name="RIGs input totals 2 4 3 2 2 31" xfId="38178"/>
    <cellStyle name="RIGs input totals 2 4 3 2 2 32" xfId="38179"/>
    <cellStyle name="RIGs input totals 2 4 3 2 2 33" xfId="38180"/>
    <cellStyle name="RIGs input totals 2 4 3 2 2 34" xfId="38181"/>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2"/>
    <cellStyle name="RIGs input totals 2 4 3 2 21" xfId="38183"/>
    <cellStyle name="RIGs input totals 2 4 3 2 22" xfId="38184"/>
    <cellStyle name="RIGs input totals 2 4 3 2 23" xfId="38185"/>
    <cellStyle name="RIGs input totals 2 4 3 2 24" xfId="38186"/>
    <cellStyle name="RIGs input totals 2 4 3 2 25" xfId="38187"/>
    <cellStyle name="RIGs input totals 2 4 3 2 26" xfId="38188"/>
    <cellStyle name="RIGs input totals 2 4 3 2 27" xfId="38189"/>
    <cellStyle name="RIGs input totals 2 4 3 2 28" xfId="38190"/>
    <cellStyle name="RIGs input totals 2 4 3 2 29" xfId="38191"/>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2"/>
    <cellStyle name="RIGs input totals 2 4 3 2 31" xfId="38193"/>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4"/>
    <cellStyle name="RIGs input totals 2 4 3 21" xfId="38195"/>
    <cellStyle name="RIGs input totals 2 4 3 22" xfId="38196"/>
    <cellStyle name="RIGs input totals 2 4 3 23" xfId="38197"/>
    <cellStyle name="RIGs input totals 2 4 3 24" xfId="38198"/>
    <cellStyle name="RIGs input totals 2 4 3 25" xfId="38199"/>
    <cellStyle name="RIGs input totals 2 4 3 26" xfId="38200"/>
    <cellStyle name="RIGs input totals 2 4 3 27" xfId="38201"/>
    <cellStyle name="RIGs input totals 2 4 3 28" xfId="38202"/>
    <cellStyle name="RIGs input totals 2 4 3 29" xfId="38203"/>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4"/>
    <cellStyle name="RIGs input totals 2 4 3 3 16" xfId="38205"/>
    <cellStyle name="RIGs input totals 2 4 3 3 17" xfId="38206"/>
    <cellStyle name="RIGs input totals 2 4 3 3 18" xfId="38207"/>
    <cellStyle name="RIGs input totals 2 4 3 3 19" xfId="38208"/>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09"/>
    <cellStyle name="RIGs input totals 2 4 3 3 21" xfId="38210"/>
    <cellStyle name="RIGs input totals 2 4 3 3 22" xfId="38211"/>
    <cellStyle name="RIGs input totals 2 4 3 3 23" xfId="38212"/>
    <cellStyle name="RIGs input totals 2 4 3 3 24" xfId="38213"/>
    <cellStyle name="RIGs input totals 2 4 3 3 25" xfId="38214"/>
    <cellStyle name="RIGs input totals 2 4 3 3 26" xfId="38215"/>
    <cellStyle name="RIGs input totals 2 4 3 3 27" xfId="38216"/>
    <cellStyle name="RIGs input totals 2 4 3 3 28" xfId="38217"/>
    <cellStyle name="RIGs input totals 2 4 3 3 29" xfId="38218"/>
    <cellStyle name="RIGs input totals 2 4 3 3 3" xfId="11191"/>
    <cellStyle name="RIGs input totals 2 4 3 3 30" xfId="38219"/>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0"/>
    <cellStyle name="RIGs input totals 2 4 3 31" xfId="38221"/>
    <cellStyle name="RIGs input totals 2 4 3 32" xfId="38222"/>
    <cellStyle name="RIGs input totals 2 4 3 33" xfId="38223"/>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4"/>
    <cellStyle name="RIGs input totals 2 4 3 4 16" xfId="38225"/>
    <cellStyle name="RIGs input totals 2 4 3 4 17" xfId="38226"/>
    <cellStyle name="RIGs input totals 2 4 3 4 18" xfId="38227"/>
    <cellStyle name="RIGs input totals 2 4 3 4 19" xfId="38228"/>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29"/>
    <cellStyle name="RIGs input totals 2 4 3 4 21" xfId="38230"/>
    <cellStyle name="RIGs input totals 2 4 3 4 22" xfId="38231"/>
    <cellStyle name="RIGs input totals 2 4 3 4 23" xfId="38232"/>
    <cellStyle name="RIGs input totals 2 4 3 4 24" xfId="38233"/>
    <cellStyle name="RIGs input totals 2 4 3 4 25" xfId="38234"/>
    <cellStyle name="RIGs input totals 2 4 3 4 26" xfId="38235"/>
    <cellStyle name="RIGs input totals 2 4 3 4 27" xfId="38236"/>
    <cellStyle name="RIGs input totals 2 4 3 4 28" xfId="38237"/>
    <cellStyle name="RIGs input totals 2 4 3 4 29" xfId="38238"/>
    <cellStyle name="RIGs input totals 2 4 3 4 3" xfId="11215"/>
    <cellStyle name="RIGs input totals 2 4 3 4 30" xfId="38239"/>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0"/>
    <cellStyle name="RIGs input totals 2 4 31" xfId="38241"/>
    <cellStyle name="RIGs input totals 2 4 32" xfId="38242"/>
    <cellStyle name="RIGs input totals 2 4 33" xfId="38243"/>
    <cellStyle name="RIGs input totals 2 4 34" xfId="38244"/>
    <cellStyle name="RIGs input totals 2 4 35" xfId="38245"/>
    <cellStyle name="RIGs input totals 2 4 36" xfId="38246"/>
    <cellStyle name="RIGs input totals 2 4 37" xfId="38247"/>
    <cellStyle name="RIGs input totals 2 4 38" xfId="38248"/>
    <cellStyle name="RIGs input totals 2 4 39" xfId="38249"/>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0"/>
    <cellStyle name="RIGs input totals 2 4 4 17" xfId="38251"/>
    <cellStyle name="RIGs input totals 2 4 4 18" xfId="38252"/>
    <cellStyle name="RIGs input totals 2 4 4 19" xfId="38253"/>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4"/>
    <cellStyle name="RIGs input totals 2 4 4 2 16" xfId="38255"/>
    <cellStyle name="RIGs input totals 2 4 4 2 17" xfId="38256"/>
    <cellStyle name="RIGs input totals 2 4 4 2 18" xfId="38257"/>
    <cellStyle name="RIGs input totals 2 4 4 2 19" xfId="38258"/>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59"/>
    <cellStyle name="RIGs input totals 2 4 4 2 21" xfId="38260"/>
    <cellStyle name="RIGs input totals 2 4 4 2 22" xfId="38261"/>
    <cellStyle name="RIGs input totals 2 4 4 2 23" xfId="38262"/>
    <cellStyle name="RIGs input totals 2 4 4 2 24" xfId="38263"/>
    <cellStyle name="RIGs input totals 2 4 4 2 25" xfId="38264"/>
    <cellStyle name="RIGs input totals 2 4 4 2 26" xfId="38265"/>
    <cellStyle name="RIGs input totals 2 4 4 2 27" xfId="38266"/>
    <cellStyle name="RIGs input totals 2 4 4 2 28" xfId="38267"/>
    <cellStyle name="RIGs input totals 2 4 4 2 29" xfId="38268"/>
    <cellStyle name="RIGs input totals 2 4 4 2 3" xfId="11261"/>
    <cellStyle name="RIGs input totals 2 4 4 2 30" xfId="38269"/>
    <cellStyle name="RIGs input totals 2 4 4 2 31" xfId="38270"/>
    <cellStyle name="RIGs input totals 2 4 4 2 32" xfId="38271"/>
    <cellStyle name="RIGs input totals 2 4 4 2 33" xfId="38272"/>
    <cellStyle name="RIGs input totals 2 4 4 2 34" xfId="38273"/>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4"/>
    <cellStyle name="RIGs input totals 2 4 4 21" xfId="38275"/>
    <cellStyle name="RIGs input totals 2 4 4 22" xfId="38276"/>
    <cellStyle name="RIGs input totals 2 4 4 23" xfId="38277"/>
    <cellStyle name="RIGs input totals 2 4 4 24" xfId="38278"/>
    <cellStyle name="RIGs input totals 2 4 4 25" xfId="38279"/>
    <cellStyle name="RIGs input totals 2 4 4 26" xfId="38280"/>
    <cellStyle name="RIGs input totals 2 4 4 27" xfId="38281"/>
    <cellStyle name="RIGs input totals 2 4 4 28" xfId="38282"/>
    <cellStyle name="RIGs input totals 2 4 4 29" xfId="38283"/>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4"/>
    <cellStyle name="RIGs input totals 2 4 4 31" xfId="38285"/>
    <cellStyle name="RIGs input totals 2 4 4 32" xfId="38286"/>
    <cellStyle name="RIGs input totals 2 4 4 33" xfId="38287"/>
    <cellStyle name="RIGs input totals 2 4 4 34" xfId="38288"/>
    <cellStyle name="RIGs input totals 2 4 4 35" xfId="38289"/>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0"/>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1"/>
    <cellStyle name="RIGs input totals 2 4 5 16" xfId="38292"/>
    <cellStyle name="RIGs input totals 2 4 5 17" xfId="38293"/>
    <cellStyle name="RIGs input totals 2 4 5 18" xfId="38294"/>
    <cellStyle name="RIGs input totals 2 4 5 19" xfId="38295"/>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296"/>
    <cellStyle name="RIGs input totals 2 4 5 21" xfId="38297"/>
    <cellStyle name="RIGs input totals 2 4 5 22" xfId="38298"/>
    <cellStyle name="RIGs input totals 2 4 5 23" xfId="38299"/>
    <cellStyle name="RIGs input totals 2 4 5 24" xfId="38300"/>
    <cellStyle name="RIGs input totals 2 4 5 25" xfId="38301"/>
    <cellStyle name="RIGs input totals 2 4 5 26" xfId="38302"/>
    <cellStyle name="RIGs input totals 2 4 5 27" xfId="38303"/>
    <cellStyle name="RIGs input totals 2 4 5 28" xfId="38304"/>
    <cellStyle name="RIGs input totals 2 4 5 29" xfId="38305"/>
    <cellStyle name="RIGs input totals 2 4 5 3" xfId="11303"/>
    <cellStyle name="RIGs input totals 2 4 5 30" xfId="38306"/>
    <cellStyle name="RIGs input totals 2 4 5 31" xfId="38307"/>
    <cellStyle name="RIGs input totals 2 4 5 32" xfId="38308"/>
    <cellStyle name="RIGs input totals 2 4 5 33" xfId="38309"/>
    <cellStyle name="RIGs input totals 2 4 5 34" xfId="38310"/>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1"/>
    <cellStyle name="RIGs input totals 2 4 6 16" xfId="38312"/>
    <cellStyle name="RIGs input totals 2 4 6 17" xfId="38313"/>
    <cellStyle name="RIGs input totals 2 4 6 18" xfId="38314"/>
    <cellStyle name="RIGs input totals 2 4 6 19" xfId="38315"/>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16"/>
    <cellStyle name="RIGs input totals 2 4 6 21" xfId="38317"/>
    <cellStyle name="RIGs input totals 2 4 6 22" xfId="38318"/>
    <cellStyle name="RIGs input totals 2 4 6 23" xfId="38319"/>
    <cellStyle name="RIGs input totals 2 4 6 24" xfId="38320"/>
    <cellStyle name="RIGs input totals 2 4 6 25" xfId="38321"/>
    <cellStyle name="RIGs input totals 2 4 6 26" xfId="38322"/>
    <cellStyle name="RIGs input totals 2 4 6 27" xfId="38323"/>
    <cellStyle name="RIGs input totals 2 4 6 28" xfId="38324"/>
    <cellStyle name="RIGs input totals 2 4 6 29" xfId="38325"/>
    <cellStyle name="RIGs input totals 2 4 6 3" xfId="11327"/>
    <cellStyle name="RIGs input totals 2 4 6 30" xfId="38326"/>
    <cellStyle name="RIGs input totals 2 4 6 31" xfId="38327"/>
    <cellStyle name="RIGs input totals 2 4 6 32" xfId="38328"/>
    <cellStyle name="RIGs input totals 2 4 6 33" xfId="38329"/>
    <cellStyle name="RIGs input totals 2 4 6 34" xfId="38330"/>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1"/>
    <cellStyle name="RIGs input totals 2 41" xfId="38332"/>
    <cellStyle name="RIGs input totals 2 42" xfId="38333"/>
    <cellStyle name="RIGs input totals 2 43" xfId="38334"/>
    <cellStyle name="RIGs input totals 2 44" xfId="38335"/>
    <cellStyle name="RIGs input totals 2 45" xfId="38336"/>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37"/>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38"/>
    <cellStyle name="RIGs input totals 2 5 2 2 17" xfId="38339"/>
    <cellStyle name="RIGs input totals 2 5 2 2 18" xfId="38340"/>
    <cellStyle name="RIGs input totals 2 5 2 2 19" xfId="38341"/>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2"/>
    <cellStyle name="RIGs input totals 2 5 2 2 2 16" xfId="38343"/>
    <cellStyle name="RIGs input totals 2 5 2 2 2 17" xfId="38344"/>
    <cellStyle name="RIGs input totals 2 5 2 2 2 18" xfId="38345"/>
    <cellStyle name="RIGs input totals 2 5 2 2 2 19" xfId="38346"/>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47"/>
    <cellStyle name="RIGs input totals 2 5 2 2 2 21" xfId="38348"/>
    <cellStyle name="RIGs input totals 2 5 2 2 2 22" xfId="38349"/>
    <cellStyle name="RIGs input totals 2 5 2 2 2 23" xfId="38350"/>
    <cellStyle name="RIGs input totals 2 5 2 2 2 24" xfId="38351"/>
    <cellStyle name="RIGs input totals 2 5 2 2 2 25" xfId="38352"/>
    <cellStyle name="RIGs input totals 2 5 2 2 2 26" xfId="38353"/>
    <cellStyle name="RIGs input totals 2 5 2 2 2 27" xfId="38354"/>
    <cellStyle name="RIGs input totals 2 5 2 2 2 28" xfId="38355"/>
    <cellStyle name="RIGs input totals 2 5 2 2 2 29" xfId="38356"/>
    <cellStyle name="RIGs input totals 2 5 2 2 2 3" xfId="11390"/>
    <cellStyle name="RIGs input totals 2 5 2 2 2 30" xfId="38357"/>
    <cellStyle name="RIGs input totals 2 5 2 2 2 31" xfId="38358"/>
    <cellStyle name="RIGs input totals 2 5 2 2 2 32" xfId="38359"/>
    <cellStyle name="RIGs input totals 2 5 2 2 2 33" xfId="38360"/>
    <cellStyle name="RIGs input totals 2 5 2 2 2 34" xfId="38361"/>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2"/>
    <cellStyle name="RIGs input totals 2 5 2 2 21" xfId="38363"/>
    <cellStyle name="RIGs input totals 2 5 2 2 22" xfId="38364"/>
    <cellStyle name="RIGs input totals 2 5 2 2 23" xfId="38365"/>
    <cellStyle name="RIGs input totals 2 5 2 2 24" xfId="38366"/>
    <cellStyle name="RIGs input totals 2 5 2 2 25" xfId="38367"/>
    <cellStyle name="RIGs input totals 2 5 2 2 26" xfId="38368"/>
    <cellStyle name="RIGs input totals 2 5 2 2 27" xfId="38369"/>
    <cellStyle name="RIGs input totals 2 5 2 2 28" xfId="38370"/>
    <cellStyle name="RIGs input totals 2 5 2 2 29" xfId="38371"/>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2"/>
    <cellStyle name="RIGs input totals 2 5 2 2 31" xfId="38373"/>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4"/>
    <cellStyle name="RIGs input totals 2 5 2 21" xfId="38375"/>
    <cellStyle name="RIGs input totals 2 5 2 22" xfId="38376"/>
    <cellStyle name="RIGs input totals 2 5 2 23" xfId="38377"/>
    <cellStyle name="RIGs input totals 2 5 2 24" xfId="38378"/>
    <cellStyle name="RIGs input totals 2 5 2 25" xfId="38379"/>
    <cellStyle name="RIGs input totals 2 5 2 26" xfId="38380"/>
    <cellStyle name="RIGs input totals 2 5 2 27" xfId="38381"/>
    <cellStyle name="RIGs input totals 2 5 2 28" xfId="38382"/>
    <cellStyle name="RIGs input totals 2 5 2 29" xfId="38383"/>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4"/>
    <cellStyle name="RIGs input totals 2 5 2 3 16" xfId="38385"/>
    <cellStyle name="RIGs input totals 2 5 2 3 17" xfId="38386"/>
    <cellStyle name="RIGs input totals 2 5 2 3 18" xfId="38387"/>
    <cellStyle name="RIGs input totals 2 5 2 3 19" xfId="38388"/>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89"/>
    <cellStyle name="RIGs input totals 2 5 2 3 21" xfId="38390"/>
    <cellStyle name="RIGs input totals 2 5 2 3 22" xfId="38391"/>
    <cellStyle name="RIGs input totals 2 5 2 3 23" xfId="38392"/>
    <cellStyle name="RIGs input totals 2 5 2 3 24" xfId="38393"/>
    <cellStyle name="RIGs input totals 2 5 2 3 25" xfId="38394"/>
    <cellStyle name="RIGs input totals 2 5 2 3 26" xfId="38395"/>
    <cellStyle name="RIGs input totals 2 5 2 3 27" xfId="38396"/>
    <cellStyle name="RIGs input totals 2 5 2 3 28" xfId="38397"/>
    <cellStyle name="RIGs input totals 2 5 2 3 29" xfId="38398"/>
    <cellStyle name="RIGs input totals 2 5 2 3 3" xfId="11432"/>
    <cellStyle name="RIGs input totals 2 5 2 3 30" xfId="38399"/>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0"/>
    <cellStyle name="RIGs input totals 2 5 2 31" xfId="38401"/>
    <cellStyle name="RIGs input totals 2 5 2 32" xfId="38402"/>
    <cellStyle name="RIGs input totals 2 5 2 33" xfId="38403"/>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4"/>
    <cellStyle name="RIGs input totals 2 5 2 4 16" xfId="38405"/>
    <cellStyle name="RIGs input totals 2 5 2 4 17" xfId="38406"/>
    <cellStyle name="RIGs input totals 2 5 2 4 18" xfId="38407"/>
    <cellStyle name="RIGs input totals 2 5 2 4 19" xfId="38408"/>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09"/>
    <cellStyle name="RIGs input totals 2 5 2 4 21" xfId="38410"/>
    <cellStyle name="RIGs input totals 2 5 2 4 22" xfId="38411"/>
    <cellStyle name="RIGs input totals 2 5 2 4 23" xfId="38412"/>
    <cellStyle name="RIGs input totals 2 5 2 4 24" xfId="38413"/>
    <cellStyle name="RIGs input totals 2 5 2 4 25" xfId="38414"/>
    <cellStyle name="RIGs input totals 2 5 2 4 26" xfId="38415"/>
    <cellStyle name="RIGs input totals 2 5 2 4 27" xfId="38416"/>
    <cellStyle name="RIGs input totals 2 5 2 4 28" xfId="38417"/>
    <cellStyle name="RIGs input totals 2 5 2 4 29" xfId="38418"/>
    <cellStyle name="RIGs input totals 2 5 2 4 3" xfId="11456"/>
    <cellStyle name="RIGs input totals 2 5 2 4 30" xfId="38419"/>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0"/>
    <cellStyle name="RIGs input totals 2 5 21" xfId="38421"/>
    <cellStyle name="RIGs input totals 2 5 22" xfId="38422"/>
    <cellStyle name="RIGs input totals 2 5 23" xfId="38423"/>
    <cellStyle name="RIGs input totals 2 5 24" xfId="38424"/>
    <cellStyle name="RIGs input totals 2 5 25" xfId="38425"/>
    <cellStyle name="RIGs input totals 2 5 26" xfId="38426"/>
    <cellStyle name="RIGs input totals 2 5 27" xfId="38427"/>
    <cellStyle name="RIGs input totals 2 5 28" xfId="38428"/>
    <cellStyle name="RIGs input totals 2 5 29" xfId="38429"/>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0"/>
    <cellStyle name="RIGs input totals 2 5 3 17" xfId="38431"/>
    <cellStyle name="RIGs input totals 2 5 3 18" xfId="38432"/>
    <cellStyle name="RIGs input totals 2 5 3 19" xfId="38433"/>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4"/>
    <cellStyle name="RIGs input totals 2 5 3 2 16" xfId="38435"/>
    <cellStyle name="RIGs input totals 2 5 3 2 17" xfId="38436"/>
    <cellStyle name="RIGs input totals 2 5 3 2 18" xfId="38437"/>
    <cellStyle name="RIGs input totals 2 5 3 2 19" xfId="38438"/>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39"/>
    <cellStyle name="RIGs input totals 2 5 3 2 21" xfId="38440"/>
    <cellStyle name="RIGs input totals 2 5 3 2 22" xfId="38441"/>
    <cellStyle name="RIGs input totals 2 5 3 2 23" xfId="38442"/>
    <cellStyle name="RIGs input totals 2 5 3 2 24" xfId="38443"/>
    <cellStyle name="RIGs input totals 2 5 3 2 25" xfId="38444"/>
    <cellStyle name="RIGs input totals 2 5 3 2 26" xfId="38445"/>
    <cellStyle name="RIGs input totals 2 5 3 2 27" xfId="38446"/>
    <cellStyle name="RIGs input totals 2 5 3 2 28" xfId="38447"/>
    <cellStyle name="RIGs input totals 2 5 3 2 29" xfId="38448"/>
    <cellStyle name="RIGs input totals 2 5 3 2 3" xfId="11502"/>
    <cellStyle name="RIGs input totals 2 5 3 2 30" xfId="38449"/>
    <cellStyle name="RIGs input totals 2 5 3 2 31" xfId="38450"/>
    <cellStyle name="RIGs input totals 2 5 3 2 32" xfId="38451"/>
    <cellStyle name="RIGs input totals 2 5 3 2 33" xfId="38452"/>
    <cellStyle name="RIGs input totals 2 5 3 2 34" xfId="38453"/>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4"/>
    <cellStyle name="RIGs input totals 2 5 3 21" xfId="38455"/>
    <cellStyle name="RIGs input totals 2 5 3 22" xfId="38456"/>
    <cellStyle name="RIGs input totals 2 5 3 23" xfId="38457"/>
    <cellStyle name="RIGs input totals 2 5 3 24" xfId="38458"/>
    <cellStyle name="RIGs input totals 2 5 3 25" xfId="38459"/>
    <cellStyle name="RIGs input totals 2 5 3 26" xfId="38460"/>
    <cellStyle name="RIGs input totals 2 5 3 27" xfId="38461"/>
    <cellStyle name="RIGs input totals 2 5 3 28" xfId="38462"/>
    <cellStyle name="RIGs input totals 2 5 3 29" xfId="38463"/>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4"/>
    <cellStyle name="RIGs input totals 2 5 3 31" xfId="38465"/>
    <cellStyle name="RIGs input totals 2 5 3 32" xfId="38466"/>
    <cellStyle name="RIGs input totals 2 5 3 33" xfId="38467"/>
    <cellStyle name="RIGs input totals 2 5 3 34" xfId="38468"/>
    <cellStyle name="RIGs input totals 2 5 3 35" xfId="38469"/>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0"/>
    <cellStyle name="RIGs input totals 2 5 31" xfId="38471"/>
    <cellStyle name="RIGs input totals 2 5 32" xfId="38472"/>
    <cellStyle name="RIGs input totals 2 5 33" xfId="38473"/>
    <cellStyle name="RIGs input totals 2 5 34" xfId="38474"/>
    <cellStyle name="RIGs input totals 2 5 35" xfId="38475"/>
    <cellStyle name="RIGs input totals 2 5 36" xfId="38476"/>
    <cellStyle name="RIGs input totals 2 5 37" xfId="38477"/>
    <cellStyle name="RIGs input totals 2 5 38" xfId="38478"/>
    <cellStyle name="RIGs input totals 2 5 39" xfId="38479"/>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0"/>
    <cellStyle name="RIGs input totals 2 5 4 16" xfId="38481"/>
    <cellStyle name="RIGs input totals 2 5 4 17" xfId="38482"/>
    <cellStyle name="RIGs input totals 2 5 4 18" xfId="38483"/>
    <cellStyle name="RIGs input totals 2 5 4 19" xfId="38484"/>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5"/>
    <cellStyle name="RIGs input totals 2 5 4 21" xfId="38486"/>
    <cellStyle name="RIGs input totals 2 5 4 22" xfId="38487"/>
    <cellStyle name="RIGs input totals 2 5 4 23" xfId="38488"/>
    <cellStyle name="RIGs input totals 2 5 4 24" xfId="38489"/>
    <cellStyle name="RIGs input totals 2 5 4 25" xfId="38490"/>
    <cellStyle name="RIGs input totals 2 5 4 26" xfId="38491"/>
    <cellStyle name="RIGs input totals 2 5 4 27" xfId="38492"/>
    <cellStyle name="RIGs input totals 2 5 4 28" xfId="38493"/>
    <cellStyle name="RIGs input totals 2 5 4 29" xfId="38494"/>
    <cellStyle name="RIGs input totals 2 5 4 3" xfId="11544"/>
    <cellStyle name="RIGs input totals 2 5 4 30" xfId="38495"/>
    <cellStyle name="RIGs input totals 2 5 4 31" xfId="38496"/>
    <cellStyle name="RIGs input totals 2 5 4 32" xfId="38497"/>
    <cellStyle name="RIGs input totals 2 5 4 33" xfId="38498"/>
    <cellStyle name="RIGs input totals 2 5 4 34" xfId="38499"/>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0"/>
    <cellStyle name="RIGs input totals 2 5 5 16" xfId="38501"/>
    <cellStyle name="RIGs input totals 2 5 5 17" xfId="38502"/>
    <cellStyle name="RIGs input totals 2 5 5 18" xfId="38503"/>
    <cellStyle name="RIGs input totals 2 5 5 19" xfId="38504"/>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5"/>
    <cellStyle name="RIGs input totals 2 5 5 21" xfId="38506"/>
    <cellStyle name="RIGs input totals 2 5 5 22" xfId="38507"/>
    <cellStyle name="RIGs input totals 2 5 5 23" xfId="38508"/>
    <cellStyle name="RIGs input totals 2 5 5 24" xfId="38509"/>
    <cellStyle name="RIGs input totals 2 5 5 25" xfId="38510"/>
    <cellStyle name="RIGs input totals 2 5 5 26" xfId="38511"/>
    <cellStyle name="RIGs input totals 2 5 5 27" xfId="38512"/>
    <cellStyle name="RIGs input totals 2 5 5 28" xfId="38513"/>
    <cellStyle name="RIGs input totals 2 5 5 29" xfId="38514"/>
    <cellStyle name="RIGs input totals 2 5 5 3" xfId="11568"/>
    <cellStyle name="RIGs input totals 2 5 5 30" xfId="38515"/>
    <cellStyle name="RIGs input totals 2 5 5 31" xfId="38516"/>
    <cellStyle name="RIGs input totals 2 5 5 32" xfId="38517"/>
    <cellStyle name="RIGs input totals 2 5 5 33" xfId="38518"/>
    <cellStyle name="RIGs input totals 2 5 5 34" xfId="38519"/>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0"/>
    <cellStyle name="RIGs input totals 2 6 17" xfId="38521"/>
    <cellStyle name="RIGs input totals 2 6 18" xfId="38522"/>
    <cellStyle name="RIGs input totals 2 6 19" xfId="38523"/>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4"/>
    <cellStyle name="RIGs input totals 2 6 2 16" xfId="38525"/>
    <cellStyle name="RIGs input totals 2 6 2 17" xfId="38526"/>
    <cellStyle name="RIGs input totals 2 6 2 18" xfId="38527"/>
    <cellStyle name="RIGs input totals 2 6 2 19" xfId="38528"/>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29"/>
    <cellStyle name="RIGs input totals 2 6 2 21" xfId="38530"/>
    <cellStyle name="RIGs input totals 2 6 2 22" xfId="38531"/>
    <cellStyle name="RIGs input totals 2 6 2 23" xfId="38532"/>
    <cellStyle name="RIGs input totals 2 6 2 24" xfId="38533"/>
    <cellStyle name="RIGs input totals 2 6 2 25" xfId="38534"/>
    <cellStyle name="RIGs input totals 2 6 2 26" xfId="38535"/>
    <cellStyle name="RIGs input totals 2 6 2 27" xfId="38536"/>
    <cellStyle name="RIGs input totals 2 6 2 28" xfId="38537"/>
    <cellStyle name="RIGs input totals 2 6 2 29" xfId="38538"/>
    <cellStyle name="RIGs input totals 2 6 2 3" xfId="11613"/>
    <cellStyle name="RIGs input totals 2 6 2 30" xfId="38539"/>
    <cellStyle name="RIGs input totals 2 6 2 31" xfId="38540"/>
    <cellStyle name="RIGs input totals 2 6 2 32" xfId="38541"/>
    <cellStyle name="RIGs input totals 2 6 2 33" xfId="38542"/>
    <cellStyle name="RIGs input totals 2 6 2 34" xfId="38543"/>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4"/>
    <cellStyle name="RIGs input totals 2 6 21" xfId="38545"/>
    <cellStyle name="RIGs input totals 2 6 22" xfId="38546"/>
    <cellStyle name="RIGs input totals 2 6 23" xfId="38547"/>
    <cellStyle name="RIGs input totals 2 6 24" xfId="38548"/>
    <cellStyle name="RIGs input totals 2 6 25" xfId="38549"/>
    <cellStyle name="RIGs input totals 2 6 26" xfId="38550"/>
    <cellStyle name="RIGs input totals 2 6 27" xfId="38551"/>
    <cellStyle name="RIGs input totals 2 6 28" xfId="38552"/>
    <cellStyle name="RIGs input totals 2 6 29" xfId="38553"/>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4"/>
    <cellStyle name="RIGs input totals 2 6 31" xfId="38555"/>
    <cellStyle name="RIGs input totals 2 6 32" xfId="38556"/>
    <cellStyle name="RIGs input totals 2 6 33" xfId="38557"/>
    <cellStyle name="RIGs input totals 2 6 34" xfId="38558"/>
    <cellStyle name="RIGs input totals 2 6 35" xfId="38559"/>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0"/>
    <cellStyle name="RIGs input totals 2 7 16" xfId="38561"/>
    <cellStyle name="RIGs input totals 2 7 17" xfId="38562"/>
    <cellStyle name="RIGs input totals 2 7 18" xfId="38563"/>
    <cellStyle name="RIGs input totals 2 7 19" xfId="38564"/>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5"/>
    <cellStyle name="RIGs input totals 2 7 21" xfId="38566"/>
    <cellStyle name="RIGs input totals 2 7 22" xfId="38567"/>
    <cellStyle name="RIGs input totals 2 7 23" xfId="38568"/>
    <cellStyle name="RIGs input totals 2 7 24" xfId="38569"/>
    <cellStyle name="RIGs input totals 2 7 25" xfId="38570"/>
    <cellStyle name="RIGs input totals 2 7 26" xfId="38571"/>
    <cellStyle name="RIGs input totals 2 7 27" xfId="38572"/>
    <cellStyle name="RIGs input totals 2 7 28" xfId="38573"/>
    <cellStyle name="RIGs input totals 2 7 29" xfId="38574"/>
    <cellStyle name="RIGs input totals 2 7 3" xfId="11655"/>
    <cellStyle name="RIGs input totals 2 7 30" xfId="38575"/>
    <cellStyle name="RIGs input totals 2 7 31" xfId="38576"/>
    <cellStyle name="RIGs input totals 2 7 32" xfId="38577"/>
    <cellStyle name="RIGs input totals 2 7 33" xfId="38578"/>
    <cellStyle name="RIGs input totals 2 7 34" xfId="38579"/>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0"/>
    <cellStyle name="RIGs input totals 2 8 16" xfId="38581"/>
    <cellStyle name="RIGs input totals 2 8 17" xfId="38582"/>
    <cellStyle name="RIGs input totals 2 8 18" xfId="38583"/>
    <cellStyle name="RIGs input totals 2 8 19" xfId="38584"/>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5"/>
    <cellStyle name="RIGs input totals 2 8 21" xfId="38586"/>
    <cellStyle name="RIGs input totals 2 8 22" xfId="38587"/>
    <cellStyle name="RIGs input totals 2 8 23" xfId="38588"/>
    <cellStyle name="RIGs input totals 2 8 24" xfId="38589"/>
    <cellStyle name="RIGs input totals 2 8 25" xfId="38590"/>
    <cellStyle name="RIGs input totals 2 8 26" xfId="38591"/>
    <cellStyle name="RIGs input totals 2 8 27" xfId="38592"/>
    <cellStyle name="RIGs input totals 2 8 28" xfId="38593"/>
    <cellStyle name="RIGs input totals 2 8 29" xfId="38594"/>
    <cellStyle name="RIGs input totals 2 8 3" xfId="11679"/>
    <cellStyle name="RIGs input totals 2 8 30" xfId="38595"/>
    <cellStyle name="RIGs input totals 2 8 31" xfId="38596"/>
    <cellStyle name="RIGs input totals 2 8 32" xfId="38597"/>
    <cellStyle name="RIGs input totals 2 8 33" xfId="38598"/>
    <cellStyle name="RIGs input totals 2 8 34" xfId="38599"/>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0"/>
    <cellStyle name="RIGs input totals 2 9 16" xfId="38601"/>
    <cellStyle name="RIGs input totals 2 9 17" xfId="38602"/>
    <cellStyle name="RIGs input totals 2 9 18" xfId="38603"/>
    <cellStyle name="RIGs input totals 2 9 19" xfId="38604"/>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5"/>
    <cellStyle name="RIGs input totals 2 9 21" xfId="38606"/>
    <cellStyle name="RIGs input totals 2 9 22" xfId="38607"/>
    <cellStyle name="RIGs input totals 2 9 23" xfId="38608"/>
    <cellStyle name="RIGs input totals 2 9 24" xfId="38609"/>
    <cellStyle name="RIGs input totals 2 9 25" xfId="38610"/>
    <cellStyle name="RIGs input totals 2 9 26" xfId="38611"/>
    <cellStyle name="RIGs input totals 2 9 27" xfId="38612"/>
    <cellStyle name="RIGs input totals 2 9 28" xfId="38613"/>
    <cellStyle name="RIGs input totals 2 9 29" xfId="38614"/>
    <cellStyle name="RIGs input totals 2 9 3" xfId="11703"/>
    <cellStyle name="RIGs input totals 2 9 30" xfId="38615"/>
    <cellStyle name="RIGs input totals 2 9 31" xfId="38616"/>
    <cellStyle name="RIGs input totals 2 9 32" xfId="38617"/>
    <cellStyle name="RIGs input totals 2 9 33" xfId="38618"/>
    <cellStyle name="RIGs input totals 2 9 34" xfId="38619"/>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3"/>
    <cellStyle name="RIGs input totals 28 2" xfId="41944"/>
    <cellStyle name="RIGs input totals 29" xfId="38620"/>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1"/>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2"/>
    <cellStyle name="RIGs input totals 3 2 2 17" xfId="38623"/>
    <cellStyle name="RIGs input totals 3 2 2 18" xfId="38624"/>
    <cellStyle name="RIGs input totals 3 2 2 19" xfId="38625"/>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26"/>
    <cellStyle name="RIGs input totals 3 2 2 2 16" xfId="38627"/>
    <cellStyle name="RIGs input totals 3 2 2 2 17" xfId="38628"/>
    <cellStyle name="RIGs input totals 3 2 2 2 18" xfId="38629"/>
    <cellStyle name="RIGs input totals 3 2 2 2 19" xfId="38630"/>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1"/>
    <cellStyle name="RIGs input totals 3 2 2 2 21" xfId="38632"/>
    <cellStyle name="RIGs input totals 3 2 2 2 22" xfId="38633"/>
    <cellStyle name="RIGs input totals 3 2 2 2 23" xfId="38634"/>
    <cellStyle name="RIGs input totals 3 2 2 2 24" xfId="38635"/>
    <cellStyle name="RIGs input totals 3 2 2 2 25" xfId="38636"/>
    <cellStyle name="RIGs input totals 3 2 2 2 26" xfId="38637"/>
    <cellStyle name="RIGs input totals 3 2 2 2 27" xfId="38638"/>
    <cellStyle name="RIGs input totals 3 2 2 2 28" xfId="38639"/>
    <cellStyle name="RIGs input totals 3 2 2 2 29" xfId="38640"/>
    <cellStyle name="RIGs input totals 3 2 2 2 3" xfId="11759"/>
    <cellStyle name="RIGs input totals 3 2 2 2 30" xfId="38641"/>
    <cellStyle name="RIGs input totals 3 2 2 2 31" xfId="38642"/>
    <cellStyle name="RIGs input totals 3 2 2 2 32" xfId="38643"/>
    <cellStyle name="RIGs input totals 3 2 2 2 33" xfId="38644"/>
    <cellStyle name="RIGs input totals 3 2 2 2 34" xfId="38645"/>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46"/>
    <cellStyle name="RIGs input totals 3 2 2 21" xfId="38647"/>
    <cellStyle name="RIGs input totals 3 2 2 22" xfId="38648"/>
    <cellStyle name="RIGs input totals 3 2 2 23" xfId="38649"/>
    <cellStyle name="RIGs input totals 3 2 2 24" xfId="38650"/>
    <cellStyle name="RIGs input totals 3 2 2 25" xfId="38651"/>
    <cellStyle name="RIGs input totals 3 2 2 26" xfId="38652"/>
    <cellStyle name="RIGs input totals 3 2 2 27" xfId="38653"/>
    <cellStyle name="RIGs input totals 3 2 2 28" xfId="38654"/>
    <cellStyle name="RIGs input totals 3 2 2 29" xfId="38655"/>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56"/>
    <cellStyle name="RIGs input totals 3 2 2 31" xfId="38657"/>
    <cellStyle name="RIGs input totals 3 2 2 32" xfId="38658"/>
    <cellStyle name="RIGs input totals 3 2 2 33" xfId="38659"/>
    <cellStyle name="RIGs input totals 3 2 2 34" xfId="38660"/>
    <cellStyle name="RIGs input totals 3 2 2 35" xfId="38661"/>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2"/>
    <cellStyle name="RIGs input totals 3 2 21" xfId="38663"/>
    <cellStyle name="RIGs input totals 3 2 22" xfId="38664"/>
    <cellStyle name="RIGs input totals 3 2 23" xfId="38665"/>
    <cellStyle name="RIGs input totals 3 2 24" xfId="38666"/>
    <cellStyle name="RIGs input totals 3 2 25" xfId="38667"/>
    <cellStyle name="RIGs input totals 3 2 26" xfId="38668"/>
    <cellStyle name="RIGs input totals 3 2 27" xfId="38669"/>
    <cellStyle name="RIGs input totals 3 2 28" xfId="38670"/>
    <cellStyle name="RIGs input totals 3 2 29" xfId="38671"/>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2"/>
    <cellStyle name="RIGs input totals 3 2 3 16" xfId="38673"/>
    <cellStyle name="RIGs input totals 3 2 3 17" xfId="38674"/>
    <cellStyle name="RIGs input totals 3 2 3 18" xfId="38675"/>
    <cellStyle name="RIGs input totals 3 2 3 19" xfId="38676"/>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77"/>
    <cellStyle name="RIGs input totals 3 2 3 21" xfId="38678"/>
    <cellStyle name="RIGs input totals 3 2 3 22" xfId="38679"/>
    <cellStyle name="RIGs input totals 3 2 3 23" xfId="38680"/>
    <cellStyle name="RIGs input totals 3 2 3 24" xfId="38681"/>
    <cellStyle name="RIGs input totals 3 2 3 25" xfId="38682"/>
    <cellStyle name="RIGs input totals 3 2 3 26" xfId="38683"/>
    <cellStyle name="RIGs input totals 3 2 3 27" xfId="38684"/>
    <cellStyle name="RIGs input totals 3 2 3 28" xfId="38685"/>
    <cellStyle name="RIGs input totals 3 2 3 29" xfId="38686"/>
    <cellStyle name="RIGs input totals 3 2 3 3" xfId="11801"/>
    <cellStyle name="RIGs input totals 3 2 3 30" xfId="38687"/>
    <cellStyle name="RIGs input totals 3 2 3 31" xfId="38688"/>
    <cellStyle name="RIGs input totals 3 2 3 32" xfId="38689"/>
    <cellStyle name="RIGs input totals 3 2 3 33" xfId="38690"/>
    <cellStyle name="RIGs input totals 3 2 3 34" xfId="38691"/>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2"/>
    <cellStyle name="RIGs input totals 3 2 31" xfId="38693"/>
    <cellStyle name="RIGs input totals 3 2 32" xfId="38694"/>
    <cellStyle name="RIGs input totals 3 2 33" xfId="38695"/>
    <cellStyle name="RIGs input totals 3 2 34" xfId="38696"/>
    <cellStyle name="RIGs input totals 3 2 35" xfId="38697"/>
    <cellStyle name="RIGs input totals 3 2 36" xfId="38698"/>
    <cellStyle name="RIGs input totals 3 2 37" xfId="38699"/>
    <cellStyle name="RIGs input totals 3 2 38" xfId="38700"/>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1"/>
    <cellStyle name="RIGs input totals 3 2 4 16" xfId="38702"/>
    <cellStyle name="RIGs input totals 3 2 4 17" xfId="38703"/>
    <cellStyle name="RIGs input totals 3 2 4 18" xfId="38704"/>
    <cellStyle name="RIGs input totals 3 2 4 19" xfId="38705"/>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06"/>
    <cellStyle name="RIGs input totals 3 2 4 21" xfId="38707"/>
    <cellStyle name="RIGs input totals 3 2 4 22" xfId="38708"/>
    <cellStyle name="RIGs input totals 3 2 4 23" xfId="38709"/>
    <cellStyle name="RIGs input totals 3 2 4 24" xfId="38710"/>
    <cellStyle name="RIGs input totals 3 2 4 25" xfId="38711"/>
    <cellStyle name="RIGs input totals 3 2 4 26" xfId="38712"/>
    <cellStyle name="RIGs input totals 3 2 4 27" xfId="38713"/>
    <cellStyle name="RIGs input totals 3 2 4 28" xfId="38714"/>
    <cellStyle name="RIGs input totals 3 2 4 29" xfId="38715"/>
    <cellStyle name="RIGs input totals 3 2 4 3" xfId="11825"/>
    <cellStyle name="RIGs input totals 3 2 4 30" xfId="38716"/>
    <cellStyle name="RIGs input totals 3 2 4 31" xfId="38717"/>
    <cellStyle name="RIGs input totals 3 2 4 32" xfId="38718"/>
    <cellStyle name="RIGs input totals 3 2 4 33" xfId="38719"/>
    <cellStyle name="RIGs input totals 3 2 4 34" xfId="38720"/>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1"/>
    <cellStyle name="RIGs input totals 3 21" xfId="38722"/>
    <cellStyle name="RIGs input totals 3 22" xfId="38723"/>
    <cellStyle name="RIGs input totals 3 23" xfId="38724"/>
    <cellStyle name="RIGs input totals 3 24" xfId="38725"/>
    <cellStyle name="RIGs input totals 3 25" xfId="38726"/>
    <cellStyle name="RIGs input totals 3 26" xfId="38727"/>
    <cellStyle name="RIGs input totals 3 27" xfId="38728"/>
    <cellStyle name="RIGs input totals 3 28" xfId="38729"/>
    <cellStyle name="RIGs input totals 3 29" xfId="38730"/>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1"/>
    <cellStyle name="RIGs input totals 3 3 17" xfId="38732"/>
    <cellStyle name="RIGs input totals 3 3 18" xfId="38733"/>
    <cellStyle name="RIGs input totals 3 3 19" xfId="38734"/>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5"/>
    <cellStyle name="RIGs input totals 3 3 2 16" xfId="38736"/>
    <cellStyle name="RIGs input totals 3 3 2 17" xfId="38737"/>
    <cellStyle name="RIGs input totals 3 3 2 18" xfId="38738"/>
    <cellStyle name="RIGs input totals 3 3 2 19" xfId="38739"/>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0"/>
    <cellStyle name="RIGs input totals 3 3 2 21" xfId="38741"/>
    <cellStyle name="RIGs input totals 3 3 2 22" xfId="38742"/>
    <cellStyle name="RIGs input totals 3 3 2 23" xfId="38743"/>
    <cellStyle name="RIGs input totals 3 3 2 24" xfId="38744"/>
    <cellStyle name="RIGs input totals 3 3 2 25" xfId="38745"/>
    <cellStyle name="RIGs input totals 3 3 2 26" xfId="38746"/>
    <cellStyle name="RIGs input totals 3 3 2 27" xfId="38747"/>
    <cellStyle name="RIGs input totals 3 3 2 28" xfId="38748"/>
    <cellStyle name="RIGs input totals 3 3 2 29" xfId="38749"/>
    <cellStyle name="RIGs input totals 3 3 2 3" xfId="11871"/>
    <cellStyle name="RIGs input totals 3 3 2 30" xfId="38750"/>
    <cellStyle name="RIGs input totals 3 3 2 31" xfId="38751"/>
    <cellStyle name="RIGs input totals 3 3 2 32" xfId="38752"/>
    <cellStyle name="RIGs input totals 3 3 2 33" xfId="38753"/>
    <cellStyle name="RIGs input totals 3 3 2 34" xfId="38754"/>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5"/>
    <cellStyle name="RIGs input totals 3 3 21" xfId="38756"/>
    <cellStyle name="RIGs input totals 3 3 22" xfId="38757"/>
    <cellStyle name="RIGs input totals 3 3 23" xfId="38758"/>
    <cellStyle name="RIGs input totals 3 3 24" xfId="38759"/>
    <cellStyle name="RIGs input totals 3 3 25" xfId="38760"/>
    <cellStyle name="RIGs input totals 3 3 26" xfId="38761"/>
    <cellStyle name="RIGs input totals 3 3 27" xfId="38762"/>
    <cellStyle name="RIGs input totals 3 3 28" xfId="38763"/>
    <cellStyle name="RIGs input totals 3 3 29" xfId="38764"/>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5"/>
    <cellStyle name="RIGs input totals 3 3 31" xfId="38766"/>
    <cellStyle name="RIGs input totals 3 3 32" xfId="38767"/>
    <cellStyle name="RIGs input totals 3 3 33" xfId="38768"/>
    <cellStyle name="RIGs input totals 3 3 34" xfId="38769"/>
    <cellStyle name="RIGs input totals 3 3 35" xfId="38770"/>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1"/>
    <cellStyle name="RIGs input totals 3 31" xfId="38772"/>
    <cellStyle name="RIGs input totals 3 32" xfId="38773"/>
    <cellStyle name="RIGs input totals 3 33" xfId="38774"/>
    <cellStyle name="RIGs input totals 3 34" xfId="38775"/>
    <cellStyle name="RIGs input totals 3 35" xfId="38776"/>
    <cellStyle name="RIGs input totals 3 36" xfId="38777"/>
    <cellStyle name="RIGs input totals 3 37" xfId="38778"/>
    <cellStyle name="RIGs input totals 3 38" xfId="38779"/>
    <cellStyle name="RIGs input totals 3 39" xfId="38780"/>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1"/>
    <cellStyle name="RIGs input totals 3 4 16" xfId="38782"/>
    <cellStyle name="RIGs input totals 3 4 17" xfId="38783"/>
    <cellStyle name="RIGs input totals 3 4 18" xfId="38784"/>
    <cellStyle name="RIGs input totals 3 4 19" xfId="38785"/>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86"/>
    <cellStyle name="RIGs input totals 3 4 21" xfId="38787"/>
    <cellStyle name="RIGs input totals 3 4 22" xfId="38788"/>
    <cellStyle name="RIGs input totals 3 4 23" xfId="38789"/>
    <cellStyle name="RIGs input totals 3 4 24" xfId="38790"/>
    <cellStyle name="RIGs input totals 3 4 25" xfId="38791"/>
    <cellStyle name="RIGs input totals 3 4 26" xfId="38792"/>
    <cellStyle name="RIGs input totals 3 4 27" xfId="38793"/>
    <cellStyle name="RIGs input totals 3 4 28" xfId="38794"/>
    <cellStyle name="RIGs input totals 3 4 29" xfId="38795"/>
    <cellStyle name="RIGs input totals 3 4 3" xfId="11913"/>
    <cellStyle name="RIGs input totals 3 4 30" xfId="38796"/>
    <cellStyle name="RIGs input totals 3 4 31" xfId="38797"/>
    <cellStyle name="RIGs input totals 3 4 32" xfId="38798"/>
    <cellStyle name="RIGs input totals 3 4 33" xfId="38799"/>
    <cellStyle name="RIGs input totals 3 4 34" xfId="38800"/>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1"/>
    <cellStyle name="RIGs input totals 3 5 16" xfId="38802"/>
    <cellStyle name="RIGs input totals 3 5 17" xfId="38803"/>
    <cellStyle name="RIGs input totals 3 5 18" xfId="38804"/>
    <cellStyle name="RIGs input totals 3 5 19" xfId="38805"/>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06"/>
    <cellStyle name="RIGs input totals 3 5 21" xfId="38807"/>
    <cellStyle name="RIGs input totals 3 5 22" xfId="38808"/>
    <cellStyle name="RIGs input totals 3 5 23" xfId="38809"/>
    <cellStyle name="RIGs input totals 3 5 24" xfId="38810"/>
    <cellStyle name="RIGs input totals 3 5 25" xfId="38811"/>
    <cellStyle name="RIGs input totals 3 5 26" xfId="38812"/>
    <cellStyle name="RIGs input totals 3 5 27" xfId="38813"/>
    <cellStyle name="RIGs input totals 3 5 28" xfId="38814"/>
    <cellStyle name="RIGs input totals 3 5 29" xfId="38815"/>
    <cellStyle name="RIGs input totals 3 5 3" xfId="11937"/>
    <cellStyle name="RIGs input totals 3 5 30" xfId="38816"/>
    <cellStyle name="RIGs input totals 3 5 31" xfId="38817"/>
    <cellStyle name="RIGs input totals 3 5 32" xfId="38818"/>
    <cellStyle name="RIGs input totals 3 5 33" xfId="38819"/>
    <cellStyle name="RIGs input totals 3 5 34" xfId="38820"/>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1"/>
    <cellStyle name="RIGs input totals 31" xfId="38822"/>
    <cellStyle name="RIGs input totals 32" xfId="38823"/>
    <cellStyle name="RIGs input totals 33" xfId="38824"/>
    <cellStyle name="RIGs input totals 34" xfId="38825"/>
    <cellStyle name="RIGs input totals 35" xfId="38826"/>
    <cellStyle name="RIGs input totals 36" xfId="38827"/>
    <cellStyle name="RIGs input totals 37" xfId="38828"/>
    <cellStyle name="RIGs input totals 38" xfId="38829"/>
    <cellStyle name="RIGs input totals 39" xfId="38830"/>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1"/>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2"/>
    <cellStyle name="RIGs input totals 4 2 2 17" xfId="38833"/>
    <cellStyle name="RIGs input totals 4 2 2 18" xfId="38834"/>
    <cellStyle name="RIGs input totals 4 2 2 19" xfId="38835"/>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36"/>
    <cellStyle name="RIGs input totals 4 2 2 2 16" xfId="38837"/>
    <cellStyle name="RIGs input totals 4 2 2 2 17" xfId="38838"/>
    <cellStyle name="RIGs input totals 4 2 2 2 18" xfId="38839"/>
    <cellStyle name="RIGs input totals 4 2 2 2 19" xfId="38840"/>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1"/>
    <cellStyle name="RIGs input totals 4 2 2 2 21" xfId="38842"/>
    <cellStyle name="RIGs input totals 4 2 2 2 22" xfId="38843"/>
    <cellStyle name="RIGs input totals 4 2 2 2 23" xfId="38844"/>
    <cellStyle name="RIGs input totals 4 2 2 2 24" xfId="38845"/>
    <cellStyle name="RIGs input totals 4 2 2 2 25" xfId="38846"/>
    <cellStyle name="RIGs input totals 4 2 2 2 26" xfId="38847"/>
    <cellStyle name="RIGs input totals 4 2 2 2 27" xfId="38848"/>
    <cellStyle name="RIGs input totals 4 2 2 2 28" xfId="38849"/>
    <cellStyle name="RIGs input totals 4 2 2 2 29" xfId="38850"/>
    <cellStyle name="RIGs input totals 4 2 2 2 3" xfId="12001"/>
    <cellStyle name="RIGs input totals 4 2 2 2 30" xfId="38851"/>
    <cellStyle name="RIGs input totals 4 2 2 2 31" xfId="38852"/>
    <cellStyle name="RIGs input totals 4 2 2 2 32" xfId="38853"/>
    <cellStyle name="RIGs input totals 4 2 2 2 33" xfId="38854"/>
    <cellStyle name="RIGs input totals 4 2 2 2 34" xfId="38855"/>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56"/>
    <cellStyle name="RIGs input totals 4 2 2 21" xfId="38857"/>
    <cellStyle name="RIGs input totals 4 2 2 22" xfId="38858"/>
    <cellStyle name="RIGs input totals 4 2 2 23" xfId="38859"/>
    <cellStyle name="RIGs input totals 4 2 2 24" xfId="38860"/>
    <cellStyle name="RIGs input totals 4 2 2 25" xfId="38861"/>
    <cellStyle name="RIGs input totals 4 2 2 26" xfId="38862"/>
    <cellStyle name="RIGs input totals 4 2 2 27" xfId="38863"/>
    <cellStyle name="RIGs input totals 4 2 2 28" xfId="38864"/>
    <cellStyle name="RIGs input totals 4 2 2 29" xfId="38865"/>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66"/>
    <cellStyle name="RIGs input totals 4 2 2 31" xfId="38867"/>
    <cellStyle name="RIGs input totals 4 2 2 32" xfId="38868"/>
    <cellStyle name="RIGs input totals 4 2 2 33" xfId="38869"/>
    <cellStyle name="RIGs input totals 4 2 2 34" xfId="38870"/>
    <cellStyle name="RIGs input totals 4 2 2 35" xfId="38871"/>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2"/>
    <cellStyle name="RIGs input totals 4 2 21" xfId="38873"/>
    <cellStyle name="RIGs input totals 4 2 22" xfId="38874"/>
    <cellStyle name="RIGs input totals 4 2 23" xfId="38875"/>
    <cellStyle name="RIGs input totals 4 2 24" xfId="38876"/>
    <cellStyle name="RIGs input totals 4 2 25" xfId="38877"/>
    <cellStyle name="RIGs input totals 4 2 26" xfId="38878"/>
    <cellStyle name="RIGs input totals 4 2 27" xfId="38879"/>
    <cellStyle name="RIGs input totals 4 2 28" xfId="38880"/>
    <cellStyle name="RIGs input totals 4 2 29" xfId="38881"/>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2"/>
    <cellStyle name="RIGs input totals 4 2 3 16" xfId="38883"/>
    <cellStyle name="RIGs input totals 4 2 3 17" xfId="38884"/>
    <cellStyle name="RIGs input totals 4 2 3 18" xfId="38885"/>
    <cellStyle name="RIGs input totals 4 2 3 19" xfId="38886"/>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87"/>
    <cellStyle name="RIGs input totals 4 2 3 21" xfId="38888"/>
    <cellStyle name="RIGs input totals 4 2 3 22" xfId="38889"/>
    <cellStyle name="RIGs input totals 4 2 3 23" xfId="38890"/>
    <cellStyle name="RIGs input totals 4 2 3 24" xfId="38891"/>
    <cellStyle name="RIGs input totals 4 2 3 25" xfId="38892"/>
    <cellStyle name="RIGs input totals 4 2 3 26" xfId="38893"/>
    <cellStyle name="RIGs input totals 4 2 3 27" xfId="38894"/>
    <cellStyle name="RIGs input totals 4 2 3 28" xfId="38895"/>
    <cellStyle name="RIGs input totals 4 2 3 29" xfId="38896"/>
    <cellStyle name="RIGs input totals 4 2 3 3" xfId="12043"/>
    <cellStyle name="RIGs input totals 4 2 3 30" xfId="38897"/>
    <cellStyle name="RIGs input totals 4 2 3 31" xfId="38898"/>
    <cellStyle name="RIGs input totals 4 2 3 32" xfId="38899"/>
    <cellStyle name="RIGs input totals 4 2 3 33" xfId="38900"/>
    <cellStyle name="RIGs input totals 4 2 3 34" xfId="38901"/>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2"/>
    <cellStyle name="RIGs input totals 4 2 31" xfId="38903"/>
    <cellStyle name="RIGs input totals 4 2 32" xfId="38904"/>
    <cellStyle name="RIGs input totals 4 2 33" xfId="38905"/>
    <cellStyle name="RIGs input totals 4 2 34" xfId="38906"/>
    <cellStyle name="RIGs input totals 4 2 35" xfId="38907"/>
    <cellStyle name="RIGs input totals 4 2 36" xfId="38908"/>
    <cellStyle name="RIGs input totals 4 2 37" xfId="38909"/>
    <cellStyle name="RIGs input totals 4 2 38" xfId="38910"/>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1"/>
    <cellStyle name="RIGs input totals 4 2 4 16" xfId="38912"/>
    <cellStyle name="RIGs input totals 4 2 4 17" xfId="38913"/>
    <cellStyle name="RIGs input totals 4 2 4 18" xfId="38914"/>
    <cellStyle name="RIGs input totals 4 2 4 19" xfId="38915"/>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16"/>
    <cellStyle name="RIGs input totals 4 2 4 21" xfId="38917"/>
    <cellStyle name="RIGs input totals 4 2 4 22" xfId="38918"/>
    <cellStyle name="RIGs input totals 4 2 4 23" xfId="38919"/>
    <cellStyle name="RIGs input totals 4 2 4 24" xfId="38920"/>
    <cellStyle name="RIGs input totals 4 2 4 25" xfId="38921"/>
    <cellStyle name="RIGs input totals 4 2 4 26" xfId="38922"/>
    <cellStyle name="RIGs input totals 4 2 4 27" xfId="38923"/>
    <cellStyle name="RIGs input totals 4 2 4 28" xfId="38924"/>
    <cellStyle name="RIGs input totals 4 2 4 29" xfId="38925"/>
    <cellStyle name="RIGs input totals 4 2 4 3" xfId="12067"/>
    <cellStyle name="RIGs input totals 4 2 4 30" xfId="38926"/>
    <cellStyle name="RIGs input totals 4 2 4 31" xfId="38927"/>
    <cellStyle name="RIGs input totals 4 2 4 32" xfId="38928"/>
    <cellStyle name="RIGs input totals 4 2 4 33" xfId="38929"/>
    <cellStyle name="RIGs input totals 4 2 4 34" xfId="38930"/>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1"/>
    <cellStyle name="RIGs input totals 4 21" xfId="38932"/>
    <cellStyle name="RIGs input totals 4 22" xfId="38933"/>
    <cellStyle name="RIGs input totals 4 23" xfId="38934"/>
    <cellStyle name="RIGs input totals 4 24" xfId="38935"/>
    <cellStyle name="RIGs input totals 4 25" xfId="38936"/>
    <cellStyle name="RIGs input totals 4 26" xfId="38937"/>
    <cellStyle name="RIGs input totals 4 27" xfId="38938"/>
    <cellStyle name="RIGs input totals 4 28" xfId="38939"/>
    <cellStyle name="RIGs input totals 4 29" xfId="38940"/>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1"/>
    <cellStyle name="RIGs input totals 4 3 17" xfId="38942"/>
    <cellStyle name="RIGs input totals 4 3 18" xfId="38943"/>
    <cellStyle name="RIGs input totals 4 3 19" xfId="38944"/>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5"/>
    <cellStyle name="RIGs input totals 4 3 2 16" xfId="38946"/>
    <cellStyle name="RIGs input totals 4 3 2 17" xfId="38947"/>
    <cellStyle name="RIGs input totals 4 3 2 18" xfId="38948"/>
    <cellStyle name="RIGs input totals 4 3 2 19" xfId="38949"/>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0"/>
    <cellStyle name="RIGs input totals 4 3 2 21" xfId="38951"/>
    <cellStyle name="RIGs input totals 4 3 2 22" xfId="38952"/>
    <cellStyle name="RIGs input totals 4 3 2 23" xfId="38953"/>
    <cellStyle name="RIGs input totals 4 3 2 24" xfId="38954"/>
    <cellStyle name="RIGs input totals 4 3 2 25" xfId="38955"/>
    <cellStyle name="RIGs input totals 4 3 2 26" xfId="38956"/>
    <cellStyle name="RIGs input totals 4 3 2 27" xfId="38957"/>
    <cellStyle name="RIGs input totals 4 3 2 28" xfId="38958"/>
    <cellStyle name="RIGs input totals 4 3 2 29" xfId="38959"/>
    <cellStyle name="RIGs input totals 4 3 2 3" xfId="12113"/>
    <cellStyle name="RIGs input totals 4 3 2 30" xfId="38960"/>
    <cellStyle name="RIGs input totals 4 3 2 31" xfId="38961"/>
    <cellStyle name="RIGs input totals 4 3 2 32" xfId="38962"/>
    <cellStyle name="RIGs input totals 4 3 2 33" xfId="38963"/>
    <cellStyle name="RIGs input totals 4 3 2 34" xfId="38964"/>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5"/>
    <cellStyle name="RIGs input totals 4 3 21" xfId="38966"/>
    <cellStyle name="RIGs input totals 4 3 22" xfId="38967"/>
    <cellStyle name="RIGs input totals 4 3 23" xfId="38968"/>
    <cellStyle name="RIGs input totals 4 3 24" xfId="38969"/>
    <cellStyle name="RIGs input totals 4 3 25" xfId="38970"/>
    <cellStyle name="RIGs input totals 4 3 26" xfId="38971"/>
    <cellStyle name="RIGs input totals 4 3 27" xfId="38972"/>
    <cellStyle name="RIGs input totals 4 3 28" xfId="38973"/>
    <cellStyle name="RIGs input totals 4 3 29" xfId="38974"/>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5"/>
    <cellStyle name="RIGs input totals 4 3 31" xfId="38976"/>
    <cellStyle name="RIGs input totals 4 3 32" xfId="38977"/>
    <cellStyle name="RIGs input totals 4 3 33" xfId="38978"/>
    <cellStyle name="RIGs input totals 4 3 34" xfId="38979"/>
    <cellStyle name="RIGs input totals 4 3 35" xfId="38980"/>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1"/>
    <cellStyle name="RIGs input totals 4 31" xfId="38982"/>
    <cellStyle name="RIGs input totals 4 32" xfId="38983"/>
    <cellStyle name="RIGs input totals 4 33" xfId="38984"/>
    <cellStyle name="RIGs input totals 4 34" xfId="38985"/>
    <cellStyle name="RIGs input totals 4 35" xfId="38986"/>
    <cellStyle name="RIGs input totals 4 36" xfId="38987"/>
    <cellStyle name="RIGs input totals 4 37" xfId="38988"/>
    <cellStyle name="RIGs input totals 4 38" xfId="38989"/>
    <cellStyle name="RIGs input totals 4 39" xfId="38990"/>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1"/>
    <cellStyle name="RIGs input totals 4 4 16" xfId="38992"/>
    <cellStyle name="RIGs input totals 4 4 17" xfId="38993"/>
    <cellStyle name="RIGs input totals 4 4 18" xfId="38994"/>
    <cellStyle name="RIGs input totals 4 4 19" xfId="38995"/>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8996"/>
    <cellStyle name="RIGs input totals 4 4 21" xfId="38997"/>
    <cellStyle name="RIGs input totals 4 4 22" xfId="38998"/>
    <cellStyle name="RIGs input totals 4 4 23" xfId="38999"/>
    <cellStyle name="RIGs input totals 4 4 24" xfId="39000"/>
    <cellStyle name="RIGs input totals 4 4 25" xfId="39001"/>
    <cellStyle name="RIGs input totals 4 4 26" xfId="39002"/>
    <cellStyle name="RIGs input totals 4 4 27" xfId="39003"/>
    <cellStyle name="RIGs input totals 4 4 28" xfId="39004"/>
    <cellStyle name="RIGs input totals 4 4 29" xfId="39005"/>
    <cellStyle name="RIGs input totals 4 4 3" xfId="12155"/>
    <cellStyle name="RIGs input totals 4 4 30" xfId="39006"/>
    <cellStyle name="RIGs input totals 4 4 31" xfId="39007"/>
    <cellStyle name="RIGs input totals 4 4 32" xfId="39008"/>
    <cellStyle name="RIGs input totals 4 4 33" xfId="39009"/>
    <cellStyle name="RIGs input totals 4 4 34" xfId="39010"/>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1"/>
    <cellStyle name="RIGs input totals 4 5 16" xfId="39012"/>
    <cellStyle name="RIGs input totals 4 5 17" xfId="39013"/>
    <cellStyle name="RIGs input totals 4 5 18" xfId="39014"/>
    <cellStyle name="RIGs input totals 4 5 19" xfId="39015"/>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16"/>
    <cellStyle name="RIGs input totals 4 5 21" xfId="39017"/>
    <cellStyle name="RIGs input totals 4 5 22" xfId="39018"/>
    <cellStyle name="RIGs input totals 4 5 23" xfId="39019"/>
    <cellStyle name="RIGs input totals 4 5 24" xfId="39020"/>
    <cellStyle name="RIGs input totals 4 5 25" xfId="39021"/>
    <cellStyle name="RIGs input totals 4 5 26" xfId="39022"/>
    <cellStyle name="RIGs input totals 4 5 27" xfId="39023"/>
    <cellStyle name="RIGs input totals 4 5 28" xfId="39024"/>
    <cellStyle name="RIGs input totals 4 5 29" xfId="39025"/>
    <cellStyle name="RIGs input totals 4 5 3" xfId="12179"/>
    <cellStyle name="RIGs input totals 4 5 30" xfId="39026"/>
    <cellStyle name="RIGs input totals 4 5 31" xfId="39027"/>
    <cellStyle name="RIGs input totals 4 5 32" xfId="39028"/>
    <cellStyle name="RIGs input totals 4 5 33" xfId="39029"/>
    <cellStyle name="RIGs input totals 4 5 34" xfId="39030"/>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1"/>
    <cellStyle name="RIGs input totals 41" xfId="39032"/>
    <cellStyle name="RIGs input totals 42" xfId="39033"/>
    <cellStyle name="RIGs input totals 43" xfId="39034"/>
    <cellStyle name="RIGs input totals 44" xfId="39035"/>
    <cellStyle name="RIGs input totals 45" xfId="39036"/>
    <cellStyle name="RIGs input totals 46" xfId="39037"/>
    <cellStyle name="RIGs input totals 47" xfId="41912"/>
    <cellStyle name="RIGs input totals 48" xfId="41936"/>
    <cellStyle name="RIGs input totals 48 2" xfId="41994"/>
    <cellStyle name="RIGs input totals 48 2 2" xfId="42028"/>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38"/>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39"/>
    <cellStyle name="RIGs input totals 5 2 2 2 17" xfId="39040"/>
    <cellStyle name="RIGs input totals 5 2 2 2 18" xfId="39041"/>
    <cellStyle name="RIGs input totals 5 2 2 2 19" xfId="39042"/>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3"/>
    <cellStyle name="RIGs input totals 5 2 2 2 2 16" xfId="39044"/>
    <cellStyle name="RIGs input totals 5 2 2 2 2 17" xfId="39045"/>
    <cellStyle name="RIGs input totals 5 2 2 2 2 18" xfId="39046"/>
    <cellStyle name="RIGs input totals 5 2 2 2 2 19" xfId="39047"/>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48"/>
    <cellStyle name="RIGs input totals 5 2 2 2 2 21" xfId="39049"/>
    <cellStyle name="RIGs input totals 5 2 2 2 2 22" xfId="39050"/>
    <cellStyle name="RIGs input totals 5 2 2 2 2 23" xfId="39051"/>
    <cellStyle name="RIGs input totals 5 2 2 2 2 24" xfId="39052"/>
    <cellStyle name="RIGs input totals 5 2 2 2 2 25" xfId="39053"/>
    <cellStyle name="RIGs input totals 5 2 2 2 2 26" xfId="39054"/>
    <cellStyle name="RIGs input totals 5 2 2 2 2 27" xfId="39055"/>
    <cellStyle name="RIGs input totals 5 2 2 2 2 28" xfId="39056"/>
    <cellStyle name="RIGs input totals 5 2 2 2 2 29" xfId="39057"/>
    <cellStyle name="RIGs input totals 5 2 2 2 2 3" xfId="12253"/>
    <cellStyle name="RIGs input totals 5 2 2 2 2 30" xfId="39058"/>
    <cellStyle name="RIGs input totals 5 2 2 2 2 31" xfId="39059"/>
    <cellStyle name="RIGs input totals 5 2 2 2 2 32" xfId="39060"/>
    <cellStyle name="RIGs input totals 5 2 2 2 2 33" xfId="39061"/>
    <cellStyle name="RIGs input totals 5 2 2 2 2 34" xfId="39062"/>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3"/>
    <cellStyle name="RIGs input totals 5 2 2 2 21" xfId="39064"/>
    <cellStyle name="RIGs input totals 5 2 2 2 22" xfId="39065"/>
    <cellStyle name="RIGs input totals 5 2 2 2 23" xfId="39066"/>
    <cellStyle name="RIGs input totals 5 2 2 2 24" xfId="39067"/>
    <cellStyle name="RIGs input totals 5 2 2 2 25" xfId="39068"/>
    <cellStyle name="RIGs input totals 5 2 2 2 26" xfId="39069"/>
    <cellStyle name="RIGs input totals 5 2 2 2 27" xfId="39070"/>
    <cellStyle name="RIGs input totals 5 2 2 2 28" xfId="39071"/>
    <cellStyle name="RIGs input totals 5 2 2 2 29" xfId="39072"/>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3"/>
    <cellStyle name="RIGs input totals 5 2 2 2 31" xfId="39074"/>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5"/>
    <cellStyle name="RIGs input totals 5 2 2 21" xfId="39076"/>
    <cellStyle name="RIGs input totals 5 2 2 22" xfId="39077"/>
    <cellStyle name="RIGs input totals 5 2 2 23" xfId="39078"/>
    <cellStyle name="RIGs input totals 5 2 2 24" xfId="39079"/>
    <cellStyle name="RIGs input totals 5 2 2 25" xfId="39080"/>
    <cellStyle name="RIGs input totals 5 2 2 26" xfId="39081"/>
    <cellStyle name="RIGs input totals 5 2 2 27" xfId="39082"/>
    <cellStyle name="RIGs input totals 5 2 2 28" xfId="39083"/>
    <cellStyle name="RIGs input totals 5 2 2 29" xfId="39084"/>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5"/>
    <cellStyle name="RIGs input totals 5 2 2 3 16" xfId="39086"/>
    <cellStyle name="RIGs input totals 5 2 2 3 17" xfId="39087"/>
    <cellStyle name="RIGs input totals 5 2 2 3 18" xfId="39088"/>
    <cellStyle name="RIGs input totals 5 2 2 3 19" xfId="39089"/>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0"/>
    <cellStyle name="RIGs input totals 5 2 2 3 21" xfId="39091"/>
    <cellStyle name="RIGs input totals 5 2 2 3 22" xfId="39092"/>
    <cellStyle name="RIGs input totals 5 2 2 3 23" xfId="39093"/>
    <cellStyle name="RIGs input totals 5 2 2 3 24" xfId="39094"/>
    <cellStyle name="RIGs input totals 5 2 2 3 25" xfId="39095"/>
    <cellStyle name="RIGs input totals 5 2 2 3 26" xfId="39096"/>
    <cellStyle name="RIGs input totals 5 2 2 3 27" xfId="39097"/>
    <cellStyle name="RIGs input totals 5 2 2 3 28" xfId="39098"/>
    <cellStyle name="RIGs input totals 5 2 2 3 29" xfId="39099"/>
    <cellStyle name="RIGs input totals 5 2 2 3 3" xfId="12295"/>
    <cellStyle name="RIGs input totals 5 2 2 3 30" xfId="39100"/>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1"/>
    <cellStyle name="RIGs input totals 5 2 2 31" xfId="39102"/>
    <cellStyle name="RIGs input totals 5 2 2 32" xfId="39103"/>
    <cellStyle name="RIGs input totals 5 2 2 33" xfId="39104"/>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5"/>
    <cellStyle name="RIGs input totals 5 2 2 4 16" xfId="39106"/>
    <cellStyle name="RIGs input totals 5 2 2 4 17" xfId="39107"/>
    <cellStyle name="RIGs input totals 5 2 2 4 18" xfId="39108"/>
    <cellStyle name="RIGs input totals 5 2 2 4 19" xfId="39109"/>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0"/>
    <cellStyle name="RIGs input totals 5 2 2 4 21" xfId="39111"/>
    <cellStyle name="RIGs input totals 5 2 2 4 22" xfId="39112"/>
    <cellStyle name="RIGs input totals 5 2 2 4 23" xfId="39113"/>
    <cellStyle name="RIGs input totals 5 2 2 4 24" xfId="39114"/>
    <cellStyle name="RIGs input totals 5 2 2 4 25" xfId="39115"/>
    <cellStyle name="RIGs input totals 5 2 2 4 26" xfId="39116"/>
    <cellStyle name="RIGs input totals 5 2 2 4 27" xfId="39117"/>
    <cellStyle name="RIGs input totals 5 2 2 4 28" xfId="39118"/>
    <cellStyle name="RIGs input totals 5 2 2 4 29" xfId="39119"/>
    <cellStyle name="RIGs input totals 5 2 2 4 3" xfId="12319"/>
    <cellStyle name="RIGs input totals 5 2 2 4 30" xfId="39120"/>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1"/>
    <cellStyle name="RIGs input totals 5 2 21" xfId="39122"/>
    <cellStyle name="RIGs input totals 5 2 22" xfId="39123"/>
    <cellStyle name="RIGs input totals 5 2 23" xfId="39124"/>
    <cellStyle name="RIGs input totals 5 2 24" xfId="39125"/>
    <cellStyle name="RIGs input totals 5 2 25" xfId="39126"/>
    <cellStyle name="RIGs input totals 5 2 26" xfId="39127"/>
    <cellStyle name="RIGs input totals 5 2 27" xfId="39128"/>
    <cellStyle name="RIGs input totals 5 2 28" xfId="39129"/>
    <cellStyle name="RIGs input totals 5 2 29" xfId="39130"/>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1"/>
    <cellStyle name="RIGs input totals 5 2 3 17" xfId="39132"/>
    <cellStyle name="RIGs input totals 5 2 3 18" xfId="39133"/>
    <cellStyle name="RIGs input totals 5 2 3 19" xfId="39134"/>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5"/>
    <cellStyle name="RIGs input totals 5 2 3 2 16" xfId="39136"/>
    <cellStyle name="RIGs input totals 5 2 3 2 17" xfId="39137"/>
    <cellStyle name="RIGs input totals 5 2 3 2 18" xfId="39138"/>
    <cellStyle name="RIGs input totals 5 2 3 2 19" xfId="39139"/>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0"/>
    <cellStyle name="RIGs input totals 5 2 3 2 21" xfId="39141"/>
    <cellStyle name="RIGs input totals 5 2 3 2 22" xfId="39142"/>
    <cellStyle name="RIGs input totals 5 2 3 2 23" xfId="39143"/>
    <cellStyle name="RIGs input totals 5 2 3 2 24" xfId="39144"/>
    <cellStyle name="RIGs input totals 5 2 3 2 25" xfId="39145"/>
    <cellStyle name="RIGs input totals 5 2 3 2 26" xfId="39146"/>
    <cellStyle name="RIGs input totals 5 2 3 2 27" xfId="39147"/>
    <cellStyle name="RIGs input totals 5 2 3 2 28" xfId="39148"/>
    <cellStyle name="RIGs input totals 5 2 3 2 29" xfId="39149"/>
    <cellStyle name="RIGs input totals 5 2 3 2 3" xfId="12365"/>
    <cellStyle name="RIGs input totals 5 2 3 2 30" xfId="39150"/>
    <cellStyle name="RIGs input totals 5 2 3 2 31" xfId="39151"/>
    <cellStyle name="RIGs input totals 5 2 3 2 32" xfId="39152"/>
    <cellStyle name="RIGs input totals 5 2 3 2 33" xfId="39153"/>
    <cellStyle name="RIGs input totals 5 2 3 2 34" xfId="39154"/>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5"/>
    <cellStyle name="RIGs input totals 5 2 3 21" xfId="39156"/>
    <cellStyle name="RIGs input totals 5 2 3 22" xfId="39157"/>
    <cellStyle name="RIGs input totals 5 2 3 23" xfId="39158"/>
    <cellStyle name="RIGs input totals 5 2 3 24" xfId="39159"/>
    <cellStyle name="RIGs input totals 5 2 3 25" xfId="39160"/>
    <cellStyle name="RIGs input totals 5 2 3 26" xfId="39161"/>
    <cellStyle name="RIGs input totals 5 2 3 27" xfId="39162"/>
    <cellStyle name="RIGs input totals 5 2 3 28" xfId="39163"/>
    <cellStyle name="RIGs input totals 5 2 3 29" xfId="39164"/>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5"/>
    <cellStyle name="RIGs input totals 5 2 3 31" xfId="39166"/>
    <cellStyle name="RIGs input totals 5 2 3 32" xfId="39167"/>
    <cellStyle name="RIGs input totals 5 2 3 33" xfId="39168"/>
    <cellStyle name="RIGs input totals 5 2 3 34" xfId="39169"/>
    <cellStyle name="RIGs input totals 5 2 3 35" xfId="39170"/>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1"/>
    <cellStyle name="RIGs input totals 5 2 31" xfId="39172"/>
    <cellStyle name="RIGs input totals 5 2 32" xfId="39173"/>
    <cellStyle name="RIGs input totals 5 2 33" xfId="39174"/>
    <cellStyle name="RIGs input totals 5 2 34" xfId="39175"/>
    <cellStyle name="RIGs input totals 5 2 35" xfId="39176"/>
    <cellStyle name="RIGs input totals 5 2 36" xfId="39177"/>
    <cellStyle name="RIGs input totals 5 2 37" xfId="39178"/>
    <cellStyle name="RIGs input totals 5 2 38" xfId="39179"/>
    <cellStyle name="RIGs input totals 5 2 39" xfId="39180"/>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1"/>
    <cellStyle name="RIGs input totals 5 2 4 16" xfId="39182"/>
    <cellStyle name="RIGs input totals 5 2 4 17" xfId="39183"/>
    <cellStyle name="RIGs input totals 5 2 4 18" xfId="39184"/>
    <cellStyle name="RIGs input totals 5 2 4 19" xfId="39185"/>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86"/>
    <cellStyle name="RIGs input totals 5 2 4 21" xfId="39187"/>
    <cellStyle name="RIGs input totals 5 2 4 22" xfId="39188"/>
    <cellStyle name="RIGs input totals 5 2 4 23" xfId="39189"/>
    <cellStyle name="RIGs input totals 5 2 4 24" xfId="39190"/>
    <cellStyle name="RIGs input totals 5 2 4 25" xfId="39191"/>
    <cellStyle name="RIGs input totals 5 2 4 26" xfId="39192"/>
    <cellStyle name="RIGs input totals 5 2 4 27" xfId="39193"/>
    <cellStyle name="RIGs input totals 5 2 4 28" xfId="39194"/>
    <cellStyle name="RIGs input totals 5 2 4 29" xfId="39195"/>
    <cellStyle name="RIGs input totals 5 2 4 3" xfId="12407"/>
    <cellStyle name="RIGs input totals 5 2 4 30" xfId="39196"/>
    <cellStyle name="RIGs input totals 5 2 4 31" xfId="39197"/>
    <cellStyle name="RIGs input totals 5 2 4 32" xfId="39198"/>
    <cellStyle name="RIGs input totals 5 2 4 33" xfId="39199"/>
    <cellStyle name="RIGs input totals 5 2 4 34" xfId="39200"/>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1"/>
    <cellStyle name="RIGs input totals 5 2 5 16" xfId="39202"/>
    <cellStyle name="RIGs input totals 5 2 5 17" xfId="39203"/>
    <cellStyle name="RIGs input totals 5 2 5 18" xfId="39204"/>
    <cellStyle name="RIGs input totals 5 2 5 19" xfId="39205"/>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06"/>
    <cellStyle name="RIGs input totals 5 2 5 21" xfId="39207"/>
    <cellStyle name="RIGs input totals 5 2 5 22" xfId="39208"/>
    <cellStyle name="RIGs input totals 5 2 5 23" xfId="39209"/>
    <cellStyle name="RIGs input totals 5 2 5 24" xfId="39210"/>
    <cellStyle name="RIGs input totals 5 2 5 25" xfId="39211"/>
    <cellStyle name="RIGs input totals 5 2 5 26" xfId="39212"/>
    <cellStyle name="RIGs input totals 5 2 5 27" xfId="39213"/>
    <cellStyle name="RIGs input totals 5 2 5 28" xfId="39214"/>
    <cellStyle name="RIGs input totals 5 2 5 29" xfId="39215"/>
    <cellStyle name="RIGs input totals 5 2 5 3" xfId="12431"/>
    <cellStyle name="RIGs input totals 5 2 5 30" xfId="39216"/>
    <cellStyle name="RIGs input totals 5 2 5 31" xfId="39217"/>
    <cellStyle name="RIGs input totals 5 2 5 32" xfId="39218"/>
    <cellStyle name="RIGs input totals 5 2 5 33" xfId="39219"/>
    <cellStyle name="RIGs input totals 5 2 5 34" xfId="39220"/>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1"/>
    <cellStyle name="RIGs input totals 5 21" xfId="39222"/>
    <cellStyle name="RIGs input totals 5 22" xfId="39223"/>
    <cellStyle name="RIGs input totals 5 23" xfId="39224"/>
    <cellStyle name="RIGs input totals 5 24" xfId="39225"/>
    <cellStyle name="RIGs input totals 5 25" xfId="39226"/>
    <cellStyle name="RIGs input totals 5 26" xfId="39227"/>
    <cellStyle name="RIGs input totals 5 27" xfId="39228"/>
    <cellStyle name="RIGs input totals 5 28" xfId="39229"/>
    <cellStyle name="RIGs input totals 5 29" xfId="39230"/>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1"/>
    <cellStyle name="RIGs input totals 5 3 17" xfId="39232"/>
    <cellStyle name="RIGs input totals 5 3 18" xfId="39233"/>
    <cellStyle name="RIGs input totals 5 3 19" xfId="39234"/>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5"/>
    <cellStyle name="RIGs input totals 5 3 2 16" xfId="39236"/>
    <cellStyle name="RIGs input totals 5 3 2 17" xfId="39237"/>
    <cellStyle name="RIGs input totals 5 3 2 18" xfId="39238"/>
    <cellStyle name="RIGs input totals 5 3 2 19" xfId="39239"/>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0"/>
    <cellStyle name="RIGs input totals 5 3 2 21" xfId="39241"/>
    <cellStyle name="RIGs input totals 5 3 2 22" xfId="39242"/>
    <cellStyle name="RIGs input totals 5 3 2 23" xfId="39243"/>
    <cellStyle name="RIGs input totals 5 3 2 24" xfId="39244"/>
    <cellStyle name="RIGs input totals 5 3 2 25" xfId="39245"/>
    <cellStyle name="RIGs input totals 5 3 2 26" xfId="39246"/>
    <cellStyle name="RIGs input totals 5 3 2 27" xfId="39247"/>
    <cellStyle name="RIGs input totals 5 3 2 28" xfId="39248"/>
    <cellStyle name="RIGs input totals 5 3 2 29" xfId="39249"/>
    <cellStyle name="RIGs input totals 5 3 2 3" xfId="12476"/>
    <cellStyle name="RIGs input totals 5 3 2 30" xfId="39250"/>
    <cellStyle name="RIGs input totals 5 3 2 31" xfId="39251"/>
    <cellStyle name="RIGs input totals 5 3 2 32" xfId="39252"/>
    <cellStyle name="RIGs input totals 5 3 2 33" xfId="39253"/>
    <cellStyle name="RIGs input totals 5 3 2 34" xfId="39254"/>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5"/>
    <cellStyle name="RIGs input totals 5 3 21" xfId="39256"/>
    <cellStyle name="RIGs input totals 5 3 22" xfId="39257"/>
    <cellStyle name="RIGs input totals 5 3 23" xfId="39258"/>
    <cellStyle name="RIGs input totals 5 3 24" xfId="39259"/>
    <cellStyle name="RIGs input totals 5 3 25" xfId="39260"/>
    <cellStyle name="RIGs input totals 5 3 26" xfId="39261"/>
    <cellStyle name="RIGs input totals 5 3 27" xfId="39262"/>
    <cellStyle name="RIGs input totals 5 3 28" xfId="39263"/>
    <cellStyle name="RIGs input totals 5 3 29" xfId="39264"/>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5"/>
    <cellStyle name="RIGs input totals 5 3 31" xfId="39266"/>
    <cellStyle name="RIGs input totals 5 3 32" xfId="39267"/>
    <cellStyle name="RIGs input totals 5 3 33" xfId="39268"/>
    <cellStyle name="RIGs input totals 5 3 34" xfId="39269"/>
    <cellStyle name="RIGs input totals 5 3 35" xfId="39270"/>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1"/>
    <cellStyle name="RIGs input totals 5 31" xfId="39272"/>
    <cellStyle name="RIGs input totals 5 32" xfId="39273"/>
    <cellStyle name="RIGs input totals 5 33" xfId="39274"/>
    <cellStyle name="RIGs input totals 5 34" xfId="39275"/>
    <cellStyle name="RIGs input totals 5 35" xfId="39276"/>
    <cellStyle name="RIGs input totals 5 36" xfId="39277"/>
    <cellStyle name="RIGs input totals 5 37" xfId="39278"/>
    <cellStyle name="RIGs input totals 5 38" xfId="39279"/>
    <cellStyle name="RIGs input totals 5 39" xfId="39280"/>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1"/>
    <cellStyle name="RIGs input totals 5 4 16" xfId="39282"/>
    <cellStyle name="RIGs input totals 5 4 17" xfId="39283"/>
    <cellStyle name="RIGs input totals 5 4 18" xfId="39284"/>
    <cellStyle name="RIGs input totals 5 4 19" xfId="39285"/>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86"/>
    <cellStyle name="RIGs input totals 5 4 21" xfId="39287"/>
    <cellStyle name="RIGs input totals 5 4 22" xfId="39288"/>
    <cellStyle name="RIGs input totals 5 4 23" xfId="39289"/>
    <cellStyle name="RIGs input totals 5 4 24" xfId="39290"/>
    <cellStyle name="RIGs input totals 5 4 25" xfId="39291"/>
    <cellStyle name="RIGs input totals 5 4 26" xfId="39292"/>
    <cellStyle name="RIGs input totals 5 4 27" xfId="39293"/>
    <cellStyle name="RIGs input totals 5 4 28" xfId="39294"/>
    <cellStyle name="RIGs input totals 5 4 29" xfId="39295"/>
    <cellStyle name="RIGs input totals 5 4 3" xfId="12518"/>
    <cellStyle name="RIGs input totals 5 4 30" xfId="39296"/>
    <cellStyle name="RIGs input totals 5 4 31" xfId="39297"/>
    <cellStyle name="RIGs input totals 5 4 32" xfId="39298"/>
    <cellStyle name="RIGs input totals 5 4 33" xfId="39299"/>
    <cellStyle name="RIGs input totals 5 4 34" xfId="39300"/>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1"/>
    <cellStyle name="RIGs input totals 5 5 16" xfId="39302"/>
    <cellStyle name="RIGs input totals 5 5 17" xfId="39303"/>
    <cellStyle name="RIGs input totals 5 5 18" xfId="39304"/>
    <cellStyle name="RIGs input totals 5 5 19" xfId="39305"/>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06"/>
    <cellStyle name="RIGs input totals 5 5 21" xfId="39307"/>
    <cellStyle name="RIGs input totals 5 5 22" xfId="39308"/>
    <cellStyle name="RIGs input totals 5 5 23" xfId="39309"/>
    <cellStyle name="RIGs input totals 5 5 24" xfId="39310"/>
    <cellStyle name="RIGs input totals 5 5 25" xfId="39311"/>
    <cellStyle name="RIGs input totals 5 5 26" xfId="39312"/>
    <cellStyle name="RIGs input totals 5 5 27" xfId="39313"/>
    <cellStyle name="RIGs input totals 5 5 28" xfId="39314"/>
    <cellStyle name="RIGs input totals 5 5 29" xfId="39315"/>
    <cellStyle name="RIGs input totals 5 5 3" xfId="12542"/>
    <cellStyle name="RIGs input totals 5 5 30" xfId="39316"/>
    <cellStyle name="RIGs input totals 5 5 31" xfId="39317"/>
    <cellStyle name="RIGs input totals 5 5 32" xfId="39318"/>
    <cellStyle name="RIGs input totals 5 5 33" xfId="39319"/>
    <cellStyle name="RIGs input totals 5 5 34" xfId="39320"/>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1"/>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2"/>
    <cellStyle name="RIGs input totals 6 2 17" xfId="39323"/>
    <cellStyle name="RIGs input totals 6 2 18" xfId="39324"/>
    <cellStyle name="RIGs input totals 6 2 19" xfId="39325"/>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26"/>
    <cellStyle name="RIGs input totals 6 2 2 16" xfId="39327"/>
    <cellStyle name="RIGs input totals 6 2 2 17" xfId="39328"/>
    <cellStyle name="RIGs input totals 6 2 2 18" xfId="39329"/>
    <cellStyle name="RIGs input totals 6 2 2 19" xfId="39330"/>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1"/>
    <cellStyle name="RIGs input totals 6 2 2 21" xfId="39332"/>
    <cellStyle name="RIGs input totals 6 2 2 22" xfId="39333"/>
    <cellStyle name="RIGs input totals 6 2 2 23" xfId="39334"/>
    <cellStyle name="RIGs input totals 6 2 2 24" xfId="39335"/>
    <cellStyle name="RIGs input totals 6 2 2 25" xfId="39336"/>
    <cellStyle name="RIGs input totals 6 2 2 26" xfId="39337"/>
    <cellStyle name="RIGs input totals 6 2 2 27" xfId="39338"/>
    <cellStyle name="RIGs input totals 6 2 2 28" xfId="39339"/>
    <cellStyle name="RIGs input totals 6 2 2 29" xfId="39340"/>
    <cellStyle name="RIGs input totals 6 2 2 3" xfId="12596"/>
    <cellStyle name="RIGs input totals 6 2 2 30" xfId="39341"/>
    <cellStyle name="RIGs input totals 6 2 2 31" xfId="39342"/>
    <cellStyle name="RIGs input totals 6 2 2 32" xfId="39343"/>
    <cellStyle name="RIGs input totals 6 2 2 33" xfId="39344"/>
    <cellStyle name="RIGs input totals 6 2 2 34" xfId="39345"/>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46"/>
    <cellStyle name="RIGs input totals 6 2 21" xfId="39347"/>
    <cellStyle name="RIGs input totals 6 2 22" xfId="39348"/>
    <cellStyle name="RIGs input totals 6 2 23" xfId="39349"/>
    <cellStyle name="RIGs input totals 6 2 24" xfId="39350"/>
    <cellStyle name="RIGs input totals 6 2 25" xfId="39351"/>
    <cellStyle name="RIGs input totals 6 2 26" xfId="39352"/>
    <cellStyle name="RIGs input totals 6 2 27" xfId="39353"/>
    <cellStyle name="RIGs input totals 6 2 28" xfId="39354"/>
    <cellStyle name="RIGs input totals 6 2 29" xfId="39355"/>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56"/>
    <cellStyle name="RIGs input totals 6 2 31" xfId="39357"/>
    <cellStyle name="RIGs input totals 6 2 32" xfId="39358"/>
    <cellStyle name="RIGs input totals 6 2 33" xfId="39359"/>
    <cellStyle name="RIGs input totals 6 2 34" xfId="39360"/>
    <cellStyle name="RIGs input totals 6 2 35" xfId="39361"/>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2"/>
    <cellStyle name="RIGs input totals 6 21" xfId="39363"/>
    <cellStyle name="RIGs input totals 6 22" xfId="39364"/>
    <cellStyle name="RIGs input totals 6 23" xfId="39365"/>
    <cellStyle name="RIGs input totals 6 24" xfId="39366"/>
    <cellStyle name="RIGs input totals 6 25" xfId="39367"/>
    <cellStyle name="RIGs input totals 6 26" xfId="39368"/>
    <cellStyle name="RIGs input totals 6 27" xfId="39369"/>
    <cellStyle name="RIGs input totals 6 28" xfId="39370"/>
    <cellStyle name="RIGs input totals 6 29" xfId="39371"/>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2"/>
    <cellStyle name="RIGs input totals 6 3 16" xfId="39373"/>
    <cellStyle name="RIGs input totals 6 3 17" xfId="39374"/>
    <cellStyle name="RIGs input totals 6 3 18" xfId="39375"/>
    <cellStyle name="RIGs input totals 6 3 19" xfId="39376"/>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77"/>
    <cellStyle name="RIGs input totals 6 3 21" xfId="39378"/>
    <cellStyle name="RIGs input totals 6 3 22" xfId="39379"/>
    <cellStyle name="RIGs input totals 6 3 23" xfId="39380"/>
    <cellStyle name="RIGs input totals 6 3 24" xfId="39381"/>
    <cellStyle name="RIGs input totals 6 3 25" xfId="39382"/>
    <cellStyle name="RIGs input totals 6 3 26" xfId="39383"/>
    <cellStyle name="RIGs input totals 6 3 27" xfId="39384"/>
    <cellStyle name="RIGs input totals 6 3 28" xfId="39385"/>
    <cellStyle name="RIGs input totals 6 3 29" xfId="39386"/>
    <cellStyle name="RIGs input totals 6 3 3" xfId="12638"/>
    <cellStyle name="RIGs input totals 6 3 30" xfId="39387"/>
    <cellStyle name="RIGs input totals 6 3 31" xfId="39388"/>
    <cellStyle name="RIGs input totals 6 3 32" xfId="39389"/>
    <cellStyle name="RIGs input totals 6 3 33" xfId="39390"/>
    <cellStyle name="RIGs input totals 6 3 34" xfId="39391"/>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2"/>
    <cellStyle name="RIGs input totals 6 31" xfId="39393"/>
    <cellStyle name="RIGs input totals 6 32" xfId="39394"/>
    <cellStyle name="RIGs input totals 6 33" xfId="39395"/>
    <cellStyle name="RIGs input totals 6 34" xfId="39396"/>
    <cellStyle name="RIGs input totals 6 35" xfId="39397"/>
    <cellStyle name="RIGs input totals 6 36" xfId="39398"/>
    <cellStyle name="RIGs input totals 6 37" xfId="39399"/>
    <cellStyle name="RIGs input totals 6 38" xfId="39400"/>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1"/>
    <cellStyle name="RIGs input totals 6 4 16" xfId="39402"/>
    <cellStyle name="RIGs input totals 6 4 17" xfId="39403"/>
    <cellStyle name="RIGs input totals 6 4 18" xfId="39404"/>
    <cellStyle name="RIGs input totals 6 4 19" xfId="39405"/>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06"/>
    <cellStyle name="RIGs input totals 6 4 21" xfId="39407"/>
    <cellStyle name="RIGs input totals 6 4 22" xfId="39408"/>
    <cellStyle name="RIGs input totals 6 4 23" xfId="39409"/>
    <cellStyle name="RIGs input totals 6 4 24" xfId="39410"/>
    <cellStyle name="RIGs input totals 6 4 25" xfId="39411"/>
    <cellStyle name="RIGs input totals 6 4 26" xfId="39412"/>
    <cellStyle name="RIGs input totals 6 4 27" xfId="39413"/>
    <cellStyle name="RIGs input totals 6 4 28" xfId="39414"/>
    <cellStyle name="RIGs input totals 6 4 29" xfId="39415"/>
    <cellStyle name="RIGs input totals 6 4 3" xfId="12662"/>
    <cellStyle name="RIGs input totals 6 4 30" xfId="39416"/>
    <cellStyle name="RIGs input totals 6 4 31" xfId="39417"/>
    <cellStyle name="RIGs input totals 6 4 32" xfId="39418"/>
    <cellStyle name="RIGs input totals 6 4 33" xfId="39419"/>
    <cellStyle name="RIGs input totals 6 4 34" xfId="39420"/>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1"/>
    <cellStyle name="RIGs input totals 7 19" xfId="39422"/>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3"/>
    <cellStyle name="RIGs input totals 7 2 16" xfId="39424"/>
    <cellStyle name="RIGs input totals 7 2 17" xfId="39425"/>
    <cellStyle name="RIGs input totals 7 2 18" xfId="39426"/>
    <cellStyle name="RIGs input totals 7 2 19" xfId="39427"/>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28"/>
    <cellStyle name="RIGs input totals 7 2 21" xfId="39429"/>
    <cellStyle name="RIGs input totals 7 2 22" xfId="39430"/>
    <cellStyle name="RIGs input totals 7 2 23" xfId="39431"/>
    <cellStyle name="RIGs input totals 7 2 24" xfId="39432"/>
    <cellStyle name="RIGs input totals 7 2 25" xfId="39433"/>
    <cellStyle name="RIGs input totals 7 2 26" xfId="39434"/>
    <cellStyle name="RIGs input totals 7 2 27" xfId="39435"/>
    <cellStyle name="RIGs input totals 7 2 28" xfId="39436"/>
    <cellStyle name="RIGs input totals 7 2 29" xfId="39437"/>
    <cellStyle name="RIGs input totals 7 2 3" xfId="12710"/>
    <cellStyle name="RIGs input totals 7 2 30" xfId="39438"/>
    <cellStyle name="RIGs input totals 7 2 31" xfId="39439"/>
    <cellStyle name="RIGs input totals 7 2 32" xfId="39440"/>
    <cellStyle name="RIGs input totals 7 2 33" xfId="39441"/>
    <cellStyle name="RIGs input totals 7 2 34" xfId="39442"/>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3"/>
    <cellStyle name="RIGs input totals 7 21" xfId="39444"/>
    <cellStyle name="RIGs input totals 7 22" xfId="39445"/>
    <cellStyle name="RIGs input totals 7 23" xfId="39446"/>
    <cellStyle name="RIGs input totals 7 24" xfId="39447"/>
    <cellStyle name="RIGs input totals 7 25" xfId="39448"/>
    <cellStyle name="RIGs input totals 7 26" xfId="39449"/>
    <cellStyle name="RIGs input totals 7 27" xfId="39450"/>
    <cellStyle name="RIGs input totals 7 28" xfId="39451"/>
    <cellStyle name="RIGs input totals 7 29" xfId="39452"/>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3"/>
    <cellStyle name="RIGs input totals 7 3 16" xfId="39454"/>
    <cellStyle name="RIGs input totals 7 3 17" xfId="39455"/>
    <cellStyle name="RIGs input totals 7 3 18" xfId="39456"/>
    <cellStyle name="RIGs input totals 7 3 19" xfId="39457"/>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58"/>
    <cellStyle name="RIGs input totals 7 3 21" xfId="39459"/>
    <cellStyle name="RIGs input totals 7 3 22" xfId="39460"/>
    <cellStyle name="RIGs input totals 7 3 23" xfId="39461"/>
    <cellStyle name="RIGs input totals 7 3 24" xfId="39462"/>
    <cellStyle name="RIGs input totals 7 3 25" xfId="39463"/>
    <cellStyle name="RIGs input totals 7 3 26" xfId="39464"/>
    <cellStyle name="RIGs input totals 7 3 27" xfId="39465"/>
    <cellStyle name="RIGs input totals 7 3 28" xfId="39466"/>
    <cellStyle name="RIGs input totals 7 3 29" xfId="39467"/>
    <cellStyle name="RIGs input totals 7 3 3" xfId="12734"/>
    <cellStyle name="RIGs input totals 7 3 30" xfId="39468"/>
    <cellStyle name="RIGs input totals 7 3 31" xfId="39469"/>
    <cellStyle name="RIGs input totals 7 3 32" xfId="39470"/>
    <cellStyle name="RIGs input totals 7 3 33" xfId="39471"/>
    <cellStyle name="RIGs input totals 7 3 34" xfId="39472"/>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3"/>
    <cellStyle name="RIGs input totals 7 31" xfId="39474"/>
    <cellStyle name="RIGs input totals 7 32" xfId="39475"/>
    <cellStyle name="RIGs input totals 7 33" xfId="39476"/>
    <cellStyle name="RIGs input totals 7 34" xfId="39477"/>
    <cellStyle name="RIGs input totals 7 35" xfId="39478"/>
    <cellStyle name="RIGs input totals 7 36" xfId="39479"/>
    <cellStyle name="RIGs input totals 7 37" xfId="39480"/>
    <cellStyle name="RIGs input totals 7 38" xfId="39481"/>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2"/>
    <cellStyle name="RIGs input totals 7 4 16" xfId="39483"/>
    <cellStyle name="RIGs input totals 7 4 17" xfId="39484"/>
    <cellStyle name="RIGs input totals 7 4 18" xfId="39485"/>
    <cellStyle name="RIGs input totals 7 4 19" xfId="39486"/>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87"/>
    <cellStyle name="RIGs input totals 7 4 21" xfId="39488"/>
    <cellStyle name="RIGs input totals 7 4 22" xfId="39489"/>
    <cellStyle name="RIGs input totals 7 4 23" xfId="39490"/>
    <cellStyle name="RIGs input totals 7 4 24" xfId="39491"/>
    <cellStyle name="RIGs input totals 7 4 25" xfId="39492"/>
    <cellStyle name="RIGs input totals 7 4 26" xfId="39493"/>
    <cellStyle name="RIGs input totals 7 4 27" xfId="39494"/>
    <cellStyle name="RIGs input totals 7 4 28" xfId="39495"/>
    <cellStyle name="RIGs input totals 7 4 29" xfId="39496"/>
    <cellStyle name="RIGs input totals 7 4 3" xfId="12758"/>
    <cellStyle name="RIGs input totals 7 4 30" xfId="39497"/>
    <cellStyle name="RIGs input totals 7 4 31" xfId="39498"/>
    <cellStyle name="RIGs input totals 7 4 32" xfId="39499"/>
    <cellStyle name="RIGs input totals 7 4 33" xfId="39500"/>
    <cellStyle name="RIGs input totals 7 4 34" xfId="39501"/>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2"/>
    <cellStyle name="RIGs input totals 8 16" xfId="39503"/>
    <cellStyle name="RIGs input totals 8 17" xfId="39504"/>
    <cellStyle name="RIGs input totals 8 18" xfId="39505"/>
    <cellStyle name="RIGs input totals 8 19" xfId="39506"/>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07"/>
    <cellStyle name="RIGs input totals 8 21" xfId="39508"/>
    <cellStyle name="RIGs input totals 8 22" xfId="39509"/>
    <cellStyle name="RIGs input totals 8 23" xfId="39510"/>
    <cellStyle name="RIGs input totals 8 24" xfId="39511"/>
    <cellStyle name="RIGs input totals 8 25" xfId="39512"/>
    <cellStyle name="RIGs input totals 8 26" xfId="39513"/>
    <cellStyle name="RIGs input totals 8 27" xfId="39514"/>
    <cellStyle name="RIGs input totals 8 28" xfId="39515"/>
    <cellStyle name="RIGs input totals 8 29" xfId="39516"/>
    <cellStyle name="RIGs input totals 8 3" xfId="12798"/>
    <cellStyle name="RIGs input totals 8 30" xfId="39517"/>
    <cellStyle name="RIGs input totals 8 31" xfId="39518"/>
    <cellStyle name="RIGs input totals 8 32" xfId="39519"/>
    <cellStyle name="RIGs input totals 8 33" xfId="39520"/>
    <cellStyle name="RIGs input totals 8 34" xfId="39521"/>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2"/>
    <cellStyle name="RIGs input totals 9 16" xfId="39523"/>
    <cellStyle name="RIGs input totals 9 17" xfId="39524"/>
    <cellStyle name="RIGs input totals 9 18" xfId="39525"/>
    <cellStyle name="RIGs input totals 9 19" xfId="39526"/>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27"/>
    <cellStyle name="RIGs input totals 9 21" xfId="39528"/>
    <cellStyle name="RIGs input totals 9 22" xfId="39529"/>
    <cellStyle name="RIGs input totals 9 23" xfId="39530"/>
    <cellStyle name="RIGs input totals 9 24" xfId="39531"/>
    <cellStyle name="RIGs input totals 9 25" xfId="39532"/>
    <cellStyle name="RIGs input totals 9 26" xfId="39533"/>
    <cellStyle name="RIGs input totals 9 27" xfId="39534"/>
    <cellStyle name="RIGs input totals 9 28" xfId="39535"/>
    <cellStyle name="RIGs input totals 9 29" xfId="39536"/>
    <cellStyle name="RIGs input totals 9 3" xfId="12822"/>
    <cellStyle name="RIGs input totals 9 30" xfId="39537"/>
    <cellStyle name="RIGs input totals 9 31" xfId="39538"/>
    <cellStyle name="RIGs input totals 9 32" xfId="39539"/>
    <cellStyle name="RIGs input totals 9 33" xfId="39540"/>
    <cellStyle name="RIGs input totals 9 34" xfId="39541"/>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2"/>
    <cellStyle name="RIGs linked cells 10 16" xfId="39543"/>
    <cellStyle name="RIGs linked cells 10 17" xfId="39544"/>
    <cellStyle name="RIGs linked cells 10 18" xfId="39545"/>
    <cellStyle name="RIGs linked cells 10 19" xfId="39546"/>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47"/>
    <cellStyle name="RIGs linked cells 10 21" xfId="39548"/>
    <cellStyle name="RIGs linked cells 10 22" xfId="39549"/>
    <cellStyle name="RIGs linked cells 10 23" xfId="39550"/>
    <cellStyle name="RIGs linked cells 10 24" xfId="39551"/>
    <cellStyle name="RIGs linked cells 10 25" xfId="39552"/>
    <cellStyle name="RIGs linked cells 10 26" xfId="39553"/>
    <cellStyle name="RIGs linked cells 10 27" xfId="39554"/>
    <cellStyle name="RIGs linked cells 10 28" xfId="39555"/>
    <cellStyle name="RIGs linked cells 10 29" xfId="39556"/>
    <cellStyle name="RIGs linked cells 10 3" xfId="12846"/>
    <cellStyle name="RIGs linked cells 10 30" xfId="39557"/>
    <cellStyle name="RIGs linked cells 10 31" xfId="39558"/>
    <cellStyle name="RIGs linked cells 10 32" xfId="39559"/>
    <cellStyle name="RIGs linked cells 10 33" xfId="39560"/>
    <cellStyle name="RIGs linked cells 10 34" xfId="39561"/>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2"/>
    <cellStyle name="RIGs linked cells 11 16" xfId="39563"/>
    <cellStyle name="RIGs linked cells 11 17" xfId="39564"/>
    <cellStyle name="RIGs linked cells 11 18" xfId="39565"/>
    <cellStyle name="RIGs linked cells 11 19" xfId="39566"/>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67"/>
    <cellStyle name="RIGs linked cells 11 21" xfId="39568"/>
    <cellStyle name="RIGs linked cells 11 22" xfId="39569"/>
    <cellStyle name="RIGs linked cells 11 23" xfId="39570"/>
    <cellStyle name="RIGs linked cells 11 24" xfId="39571"/>
    <cellStyle name="RIGs linked cells 11 25" xfId="39572"/>
    <cellStyle name="RIGs linked cells 11 26" xfId="39573"/>
    <cellStyle name="RIGs linked cells 11 27" xfId="39574"/>
    <cellStyle name="RIGs linked cells 11 28" xfId="39575"/>
    <cellStyle name="RIGs linked cells 11 29" xfId="39576"/>
    <cellStyle name="RIGs linked cells 11 3" xfId="12870"/>
    <cellStyle name="RIGs linked cells 11 30" xfId="39577"/>
    <cellStyle name="RIGs linked cells 11 31" xfId="39578"/>
    <cellStyle name="RIGs linked cells 11 32" xfId="39579"/>
    <cellStyle name="RIGs linked cells 11 33" xfId="39580"/>
    <cellStyle name="RIGs linked cells 11 34" xfId="39581"/>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2"/>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3"/>
    <cellStyle name="RIGs linked cells 2 2 2 17" xfId="39584"/>
    <cellStyle name="RIGs linked cells 2 2 2 18" xfId="39585"/>
    <cellStyle name="RIGs linked cells 2 2 2 19" xfId="39586"/>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87"/>
    <cellStyle name="RIGs linked cells 2 2 2 2 16" xfId="39588"/>
    <cellStyle name="RIGs linked cells 2 2 2 2 17" xfId="39589"/>
    <cellStyle name="RIGs linked cells 2 2 2 2 18" xfId="39590"/>
    <cellStyle name="RIGs linked cells 2 2 2 2 19" xfId="39591"/>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2"/>
    <cellStyle name="RIGs linked cells 2 2 2 2 21" xfId="39593"/>
    <cellStyle name="RIGs linked cells 2 2 2 2 22" xfId="39594"/>
    <cellStyle name="RIGs linked cells 2 2 2 2 23" xfId="39595"/>
    <cellStyle name="RIGs linked cells 2 2 2 2 24" xfId="39596"/>
    <cellStyle name="RIGs linked cells 2 2 2 2 25" xfId="39597"/>
    <cellStyle name="RIGs linked cells 2 2 2 2 26" xfId="39598"/>
    <cellStyle name="RIGs linked cells 2 2 2 2 27" xfId="39599"/>
    <cellStyle name="RIGs linked cells 2 2 2 2 28" xfId="39600"/>
    <cellStyle name="RIGs linked cells 2 2 2 2 29" xfId="39601"/>
    <cellStyle name="RIGs linked cells 2 2 2 2 3" xfId="12937"/>
    <cellStyle name="RIGs linked cells 2 2 2 2 30" xfId="39602"/>
    <cellStyle name="RIGs linked cells 2 2 2 2 31" xfId="39603"/>
    <cellStyle name="RIGs linked cells 2 2 2 2 32" xfId="39604"/>
    <cellStyle name="RIGs linked cells 2 2 2 2 33" xfId="39605"/>
    <cellStyle name="RIGs linked cells 2 2 2 2 34" xfId="39606"/>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07"/>
    <cellStyle name="RIGs linked cells 2 2 2 21" xfId="39608"/>
    <cellStyle name="RIGs linked cells 2 2 2 22" xfId="39609"/>
    <cellStyle name="RIGs linked cells 2 2 2 23" xfId="39610"/>
    <cellStyle name="RIGs linked cells 2 2 2 24" xfId="39611"/>
    <cellStyle name="RIGs linked cells 2 2 2 25" xfId="39612"/>
    <cellStyle name="RIGs linked cells 2 2 2 26" xfId="39613"/>
    <cellStyle name="RIGs linked cells 2 2 2 27" xfId="39614"/>
    <cellStyle name="RIGs linked cells 2 2 2 28" xfId="39615"/>
    <cellStyle name="RIGs linked cells 2 2 2 29" xfId="39616"/>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17"/>
    <cellStyle name="RIGs linked cells 2 2 2 31" xfId="39618"/>
    <cellStyle name="RIGs linked cells 2 2 2 32" xfId="39619"/>
    <cellStyle name="RIGs linked cells 2 2 2 33" xfId="39620"/>
    <cellStyle name="RIGs linked cells 2 2 2 34" xfId="39621"/>
    <cellStyle name="RIGs linked cells 2 2 2 35" xfId="39622"/>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3"/>
    <cellStyle name="RIGs linked cells 2 2 21" xfId="39624"/>
    <cellStyle name="RIGs linked cells 2 2 22" xfId="39625"/>
    <cellStyle name="RIGs linked cells 2 2 23" xfId="39626"/>
    <cellStyle name="RIGs linked cells 2 2 24" xfId="39627"/>
    <cellStyle name="RIGs linked cells 2 2 25" xfId="39628"/>
    <cellStyle name="RIGs linked cells 2 2 26" xfId="39629"/>
    <cellStyle name="RIGs linked cells 2 2 27" xfId="39630"/>
    <cellStyle name="RIGs linked cells 2 2 28" xfId="39631"/>
    <cellStyle name="RIGs linked cells 2 2 29" xfId="39632"/>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3"/>
    <cellStyle name="RIGs linked cells 2 2 3 16" xfId="39634"/>
    <cellStyle name="RIGs linked cells 2 2 3 17" xfId="39635"/>
    <cellStyle name="RIGs linked cells 2 2 3 18" xfId="39636"/>
    <cellStyle name="RIGs linked cells 2 2 3 19" xfId="39637"/>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38"/>
    <cellStyle name="RIGs linked cells 2 2 3 21" xfId="39639"/>
    <cellStyle name="RIGs linked cells 2 2 3 22" xfId="39640"/>
    <cellStyle name="RIGs linked cells 2 2 3 23" xfId="39641"/>
    <cellStyle name="RIGs linked cells 2 2 3 24" xfId="39642"/>
    <cellStyle name="RIGs linked cells 2 2 3 25" xfId="39643"/>
    <cellStyle name="RIGs linked cells 2 2 3 26" xfId="39644"/>
    <cellStyle name="RIGs linked cells 2 2 3 27" xfId="39645"/>
    <cellStyle name="RIGs linked cells 2 2 3 28" xfId="39646"/>
    <cellStyle name="RIGs linked cells 2 2 3 29" xfId="39647"/>
    <cellStyle name="RIGs linked cells 2 2 3 3" xfId="12979"/>
    <cellStyle name="RIGs linked cells 2 2 3 30" xfId="39648"/>
    <cellStyle name="RIGs linked cells 2 2 3 31" xfId="39649"/>
    <cellStyle name="RIGs linked cells 2 2 3 32" xfId="39650"/>
    <cellStyle name="RIGs linked cells 2 2 3 33" xfId="39651"/>
    <cellStyle name="RIGs linked cells 2 2 3 34" xfId="39652"/>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3"/>
    <cellStyle name="RIGs linked cells 2 2 31" xfId="39654"/>
    <cellStyle name="RIGs linked cells 2 2 32" xfId="39655"/>
    <cellStyle name="RIGs linked cells 2 2 33" xfId="39656"/>
    <cellStyle name="RIGs linked cells 2 2 34" xfId="39657"/>
    <cellStyle name="RIGs linked cells 2 2 35" xfId="39658"/>
    <cellStyle name="RIGs linked cells 2 2 36" xfId="39659"/>
    <cellStyle name="RIGs linked cells 2 2 37" xfId="39660"/>
    <cellStyle name="RIGs linked cells 2 2 38" xfId="39661"/>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2"/>
    <cellStyle name="RIGs linked cells 2 2 4 16" xfId="39663"/>
    <cellStyle name="RIGs linked cells 2 2 4 17" xfId="39664"/>
    <cellStyle name="RIGs linked cells 2 2 4 18" xfId="39665"/>
    <cellStyle name="RIGs linked cells 2 2 4 19" xfId="39666"/>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67"/>
    <cellStyle name="RIGs linked cells 2 2 4 21" xfId="39668"/>
    <cellStyle name="RIGs linked cells 2 2 4 22" xfId="39669"/>
    <cellStyle name="RIGs linked cells 2 2 4 23" xfId="39670"/>
    <cellStyle name="RIGs linked cells 2 2 4 24" xfId="39671"/>
    <cellStyle name="RIGs linked cells 2 2 4 25" xfId="39672"/>
    <cellStyle name="RIGs linked cells 2 2 4 26" xfId="39673"/>
    <cellStyle name="RIGs linked cells 2 2 4 27" xfId="39674"/>
    <cellStyle name="RIGs linked cells 2 2 4 28" xfId="39675"/>
    <cellStyle name="RIGs linked cells 2 2 4 29" xfId="39676"/>
    <cellStyle name="RIGs linked cells 2 2 4 3" xfId="13003"/>
    <cellStyle name="RIGs linked cells 2 2 4 30" xfId="39677"/>
    <cellStyle name="RIGs linked cells 2 2 4 31" xfId="39678"/>
    <cellStyle name="RIGs linked cells 2 2 4 32" xfId="39679"/>
    <cellStyle name="RIGs linked cells 2 2 4 33" xfId="39680"/>
    <cellStyle name="RIGs linked cells 2 2 4 34" xfId="39681"/>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2"/>
    <cellStyle name="RIGs linked cells 2 21" xfId="39683"/>
    <cellStyle name="RIGs linked cells 2 22" xfId="39684"/>
    <cellStyle name="RIGs linked cells 2 23" xfId="39685"/>
    <cellStyle name="RIGs linked cells 2 24" xfId="39686"/>
    <cellStyle name="RIGs linked cells 2 25" xfId="39687"/>
    <cellStyle name="RIGs linked cells 2 26" xfId="39688"/>
    <cellStyle name="RIGs linked cells 2 27" xfId="39689"/>
    <cellStyle name="RIGs linked cells 2 28" xfId="39690"/>
    <cellStyle name="RIGs linked cells 2 29" xfId="39691"/>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2"/>
    <cellStyle name="RIGs linked cells 2 3 17" xfId="39693"/>
    <cellStyle name="RIGs linked cells 2 3 18" xfId="39694"/>
    <cellStyle name="RIGs linked cells 2 3 19" xfId="39695"/>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696"/>
    <cellStyle name="RIGs linked cells 2 3 2 16" xfId="39697"/>
    <cellStyle name="RIGs linked cells 2 3 2 17" xfId="39698"/>
    <cellStyle name="RIGs linked cells 2 3 2 18" xfId="39699"/>
    <cellStyle name="RIGs linked cells 2 3 2 19" xfId="39700"/>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1"/>
    <cellStyle name="RIGs linked cells 2 3 2 21" xfId="39702"/>
    <cellStyle name="RIGs linked cells 2 3 2 22" xfId="39703"/>
    <cellStyle name="RIGs linked cells 2 3 2 23" xfId="39704"/>
    <cellStyle name="RIGs linked cells 2 3 2 24" xfId="39705"/>
    <cellStyle name="RIGs linked cells 2 3 2 25" xfId="39706"/>
    <cellStyle name="RIGs linked cells 2 3 2 26" xfId="39707"/>
    <cellStyle name="RIGs linked cells 2 3 2 27" xfId="39708"/>
    <cellStyle name="RIGs linked cells 2 3 2 28" xfId="39709"/>
    <cellStyle name="RIGs linked cells 2 3 2 29" xfId="39710"/>
    <cellStyle name="RIGs linked cells 2 3 2 3" xfId="13049"/>
    <cellStyle name="RIGs linked cells 2 3 2 30" xfId="39711"/>
    <cellStyle name="RIGs linked cells 2 3 2 31" xfId="39712"/>
    <cellStyle name="RIGs linked cells 2 3 2 32" xfId="39713"/>
    <cellStyle name="RIGs linked cells 2 3 2 33" xfId="39714"/>
    <cellStyle name="RIGs linked cells 2 3 2 34" xfId="39715"/>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16"/>
    <cellStyle name="RIGs linked cells 2 3 21" xfId="39717"/>
    <cellStyle name="RIGs linked cells 2 3 22" xfId="39718"/>
    <cellStyle name="RIGs linked cells 2 3 23" xfId="39719"/>
    <cellStyle name="RIGs linked cells 2 3 24" xfId="39720"/>
    <cellStyle name="RIGs linked cells 2 3 25" xfId="39721"/>
    <cellStyle name="RIGs linked cells 2 3 26" xfId="39722"/>
    <cellStyle name="RIGs linked cells 2 3 27" xfId="39723"/>
    <cellStyle name="RIGs linked cells 2 3 28" xfId="39724"/>
    <cellStyle name="RIGs linked cells 2 3 29" xfId="39725"/>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26"/>
    <cellStyle name="RIGs linked cells 2 3 31" xfId="39727"/>
    <cellStyle name="RIGs linked cells 2 3 32" xfId="39728"/>
    <cellStyle name="RIGs linked cells 2 3 33" xfId="39729"/>
    <cellStyle name="RIGs linked cells 2 3 34" xfId="39730"/>
    <cellStyle name="RIGs linked cells 2 3 35" xfId="39731"/>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2"/>
    <cellStyle name="RIGs linked cells 2 31" xfId="39733"/>
    <cellStyle name="RIGs linked cells 2 32" xfId="39734"/>
    <cellStyle name="RIGs linked cells 2 33" xfId="39735"/>
    <cellStyle name="RIGs linked cells 2 34" xfId="39736"/>
    <cellStyle name="RIGs linked cells 2 35" xfId="39737"/>
    <cellStyle name="RIGs linked cells 2 36" xfId="39738"/>
    <cellStyle name="RIGs linked cells 2 37" xfId="39739"/>
    <cellStyle name="RIGs linked cells 2 38" xfId="39740"/>
    <cellStyle name="RIGs linked cells 2 39" xfId="39741"/>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2"/>
    <cellStyle name="RIGs linked cells 2 4 16" xfId="39743"/>
    <cellStyle name="RIGs linked cells 2 4 17" xfId="39744"/>
    <cellStyle name="RIGs linked cells 2 4 18" xfId="39745"/>
    <cellStyle name="RIGs linked cells 2 4 19" xfId="39746"/>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47"/>
    <cellStyle name="RIGs linked cells 2 4 21" xfId="39748"/>
    <cellStyle name="RIGs linked cells 2 4 22" xfId="39749"/>
    <cellStyle name="RIGs linked cells 2 4 23" xfId="39750"/>
    <cellStyle name="RIGs linked cells 2 4 24" xfId="39751"/>
    <cellStyle name="RIGs linked cells 2 4 25" xfId="39752"/>
    <cellStyle name="RIGs linked cells 2 4 26" xfId="39753"/>
    <cellStyle name="RIGs linked cells 2 4 27" xfId="39754"/>
    <cellStyle name="RIGs linked cells 2 4 28" xfId="39755"/>
    <cellStyle name="RIGs linked cells 2 4 29" xfId="39756"/>
    <cellStyle name="RIGs linked cells 2 4 3" xfId="13091"/>
    <cellStyle name="RIGs linked cells 2 4 30" xfId="39757"/>
    <cellStyle name="RIGs linked cells 2 4 31" xfId="39758"/>
    <cellStyle name="RIGs linked cells 2 4 32" xfId="39759"/>
    <cellStyle name="RIGs linked cells 2 4 33" xfId="39760"/>
    <cellStyle name="RIGs linked cells 2 4 34" xfId="39761"/>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2"/>
    <cellStyle name="RIGs linked cells 2 5 16" xfId="39763"/>
    <cellStyle name="RIGs linked cells 2 5 17" xfId="39764"/>
    <cellStyle name="RIGs linked cells 2 5 18" xfId="39765"/>
    <cellStyle name="RIGs linked cells 2 5 19" xfId="39766"/>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67"/>
    <cellStyle name="RIGs linked cells 2 5 21" xfId="39768"/>
    <cellStyle name="RIGs linked cells 2 5 22" xfId="39769"/>
    <cellStyle name="RIGs linked cells 2 5 23" xfId="39770"/>
    <cellStyle name="RIGs linked cells 2 5 24" xfId="39771"/>
    <cellStyle name="RIGs linked cells 2 5 25" xfId="39772"/>
    <cellStyle name="RIGs linked cells 2 5 26" xfId="39773"/>
    <cellStyle name="RIGs linked cells 2 5 27" xfId="39774"/>
    <cellStyle name="RIGs linked cells 2 5 28" xfId="39775"/>
    <cellStyle name="RIGs linked cells 2 5 29" xfId="39776"/>
    <cellStyle name="RIGs linked cells 2 5 3" xfId="13115"/>
    <cellStyle name="RIGs linked cells 2 5 30" xfId="39777"/>
    <cellStyle name="RIGs linked cells 2 5 31" xfId="39778"/>
    <cellStyle name="RIGs linked cells 2 5 32" xfId="39779"/>
    <cellStyle name="RIGs linked cells 2 5 33" xfId="39780"/>
    <cellStyle name="RIGs linked cells 2 5 34" xfId="39781"/>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2"/>
    <cellStyle name="RIGs linked cells 27" xfId="39783"/>
    <cellStyle name="RIGs linked cells 28" xfId="39784"/>
    <cellStyle name="RIGs linked cells 29" xfId="39785"/>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86"/>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87"/>
    <cellStyle name="RIGs linked cells 3 2 2 2 17" xfId="39788"/>
    <cellStyle name="RIGs linked cells 3 2 2 2 18" xfId="39789"/>
    <cellStyle name="RIGs linked cells 3 2 2 2 19" xfId="39790"/>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1"/>
    <cellStyle name="RIGs linked cells 3 2 2 2 2 16" xfId="39792"/>
    <cellStyle name="RIGs linked cells 3 2 2 2 2 17" xfId="39793"/>
    <cellStyle name="RIGs linked cells 3 2 2 2 2 18" xfId="39794"/>
    <cellStyle name="RIGs linked cells 3 2 2 2 2 19" xfId="39795"/>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796"/>
    <cellStyle name="RIGs linked cells 3 2 2 2 2 21" xfId="39797"/>
    <cellStyle name="RIGs linked cells 3 2 2 2 2 22" xfId="39798"/>
    <cellStyle name="RIGs linked cells 3 2 2 2 2 23" xfId="39799"/>
    <cellStyle name="RIGs linked cells 3 2 2 2 2 24" xfId="39800"/>
    <cellStyle name="RIGs linked cells 3 2 2 2 2 25" xfId="39801"/>
    <cellStyle name="RIGs linked cells 3 2 2 2 2 26" xfId="39802"/>
    <cellStyle name="RIGs linked cells 3 2 2 2 2 27" xfId="39803"/>
    <cellStyle name="RIGs linked cells 3 2 2 2 2 28" xfId="39804"/>
    <cellStyle name="RIGs linked cells 3 2 2 2 2 29" xfId="39805"/>
    <cellStyle name="RIGs linked cells 3 2 2 2 2 3" xfId="13195"/>
    <cellStyle name="RIGs linked cells 3 2 2 2 2 30" xfId="39806"/>
    <cellStyle name="RIGs linked cells 3 2 2 2 2 31" xfId="39807"/>
    <cellStyle name="RIGs linked cells 3 2 2 2 2 32" xfId="39808"/>
    <cellStyle name="RIGs linked cells 3 2 2 2 2 33" xfId="39809"/>
    <cellStyle name="RIGs linked cells 3 2 2 2 2 34" xfId="39810"/>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1"/>
    <cellStyle name="RIGs linked cells 3 2 2 2 21" xfId="39812"/>
    <cellStyle name="RIGs linked cells 3 2 2 2 22" xfId="39813"/>
    <cellStyle name="RIGs linked cells 3 2 2 2 23" xfId="39814"/>
    <cellStyle name="RIGs linked cells 3 2 2 2 24" xfId="39815"/>
    <cellStyle name="RIGs linked cells 3 2 2 2 25" xfId="39816"/>
    <cellStyle name="RIGs linked cells 3 2 2 2 26" xfId="39817"/>
    <cellStyle name="RIGs linked cells 3 2 2 2 27" xfId="39818"/>
    <cellStyle name="RIGs linked cells 3 2 2 2 28" xfId="39819"/>
    <cellStyle name="RIGs linked cells 3 2 2 2 29" xfId="39820"/>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1"/>
    <cellStyle name="RIGs linked cells 3 2 2 2 31" xfId="39822"/>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3"/>
    <cellStyle name="RIGs linked cells 3 2 2 21" xfId="39824"/>
    <cellStyle name="RIGs linked cells 3 2 2 22" xfId="39825"/>
    <cellStyle name="RIGs linked cells 3 2 2 23" xfId="39826"/>
    <cellStyle name="RIGs linked cells 3 2 2 24" xfId="39827"/>
    <cellStyle name="RIGs linked cells 3 2 2 25" xfId="39828"/>
    <cellStyle name="RIGs linked cells 3 2 2 26" xfId="39829"/>
    <cellStyle name="RIGs linked cells 3 2 2 27" xfId="39830"/>
    <cellStyle name="RIGs linked cells 3 2 2 28" xfId="39831"/>
    <cellStyle name="RIGs linked cells 3 2 2 29" xfId="39832"/>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3"/>
    <cellStyle name="RIGs linked cells 3 2 2 3 16" xfId="39834"/>
    <cellStyle name="RIGs linked cells 3 2 2 3 17" xfId="39835"/>
    <cellStyle name="RIGs linked cells 3 2 2 3 18" xfId="39836"/>
    <cellStyle name="RIGs linked cells 3 2 2 3 19" xfId="39837"/>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38"/>
    <cellStyle name="RIGs linked cells 3 2 2 3 21" xfId="39839"/>
    <cellStyle name="RIGs linked cells 3 2 2 3 22" xfId="39840"/>
    <cellStyle name="RIGs linked cells 3 2 2 3 23" xfId="39841"/>
    <cellStyle name="RIGs linked cells 3 2 2 3 24" xfId="39842"/>
    <cellStyle name="RIGs linked cells 3 2 2 3 25" xfId="39843"/>
    <cellStyle name="RIGs linked cells 3 2 2 3 26" xfId="39844"/>
    <cellStyle name="RIGs linked cells 3 2 2 3 27" xfId="39845"/>
    <cellStyle name="RIGs linked cells 3 2 2 3 28" xfId="39846"/>
    <cellStyle name="RIGs linked cells 3 2 2 3 29" xfId="39847"/>
    <cellStyle name="RIGs linked cells 3 2 2 3 3" xfId="13237"/>
    <cellStyle name="RIGs linked cells 3 2 2 3 30" xfId="39848"/>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49"/>
    <cellStyle name="RIGs linked cells 3 2 2 31" xfId="39850"/>
    <cellStyle name="RIGs linked cells 3 2 2 32" xfId="39851"/>
    <cellStyle name="RIGs linked cells 3 2 2 33" xfId="39852"/>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3"/>
    <cellStyle name="RIGs linked cells 3 2 2 4 16" xfId="39854"/>
    <cellStyle name="RIGs linked cells 3 2 2 4 17" xfId="39855"/>
    <cellStyle name="RIGs linked cells 3 2 2 4 18" xfId="39856"/>
    <cellStyle name="RIGs linked cells 3 2 2 4 19" xfId="39857"/>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58"/>
    <cellStyle name="RIGs linked cells 3 2 2 4 21" xfId="39859"/>
    <cellStyle name="RIGs linked cells 3 2 2 4 22" xfId="39860"/>
    <cellStyle name="RIGs linked cells 3 2 2 4 23" xfId="39861"/>
    <cellStyle name="RIGs linked cells 3 2 2 4 24" xfId="39862"/>
    <cellStyle name="RIGs linked cells 3 2 2 4 25" xfId="39863"/>
    <cellStyle name="RIGs linked cells 3 2 2 4 26" xfId="39864"/>
    <cellStyle name="RIGs linked cells 3 2 2 4 27" xfId="39865"/>
    <cellStyle name="RIGs linked cells 3 2 2 4 28" xfId="39866"/>
    <cellStyle name="RIGs linked cells 3 2 2 4 29" xfId="39867"/>
    <cellStyle name="RIGs linked cells 3 2 2 4 3" xfId="13261"/>
    <cellStyle name="RIGs linked cells 3 2 2 4 30" xfId="39868"/>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69"/>
    <cellStyle name="RIGs linked cells 3 2 21" xfId="39870"/>
    <cellStyle name="RIGs linked cells 3 2 22" xfId="39871"/>
    <cellStyle name="RIGs linked cells 3 2 23" xfId="39872"/>
    <cellStyle name="RIGs linked cells 3 2 24" xfId="39873"/>
    <cellStyle name="RIGs linked cells 3 2 25" xfId="39874"/>
    <cellStyle name="RIGs linked cells 3 2 26" xfId="39875"/>
    <cellStyle name="RIGs linked cells 3 2 27" xfId="39876"/>
    <cellStyle name="RIGs linked cells 3 2 28" xfId="39877"/>
    <cellStyle name="RIGs linked cells 3 2 29" xfId="39878"/>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79"/>
    <cellStyle name="RIGs linked cells 3 2 3 17" xfId="39880"/>
    <cellStyle name="RIGs linked cells 3 2 3 18" xfId="39881"/>
    <cellStyle name="RIGs linked cells 3 2 3 19" xfId="39882"/>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3"/>
    <cellStyle name="RIGs linked cells 3 2 3 2 16" xfId="39884"/>
    <cellStyle name="RIGs linked cells 3 2 3 2 17" xfId="39885"/>
    <cellStyle name="RIGs linked cells 3 2 3 2 18" xfId="39886"/>
    <cellStyle name="RIGs linked cells 3 2 3 2 19" xfId="39887"/>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88"/>
    <cellStyle name="RIGs linked cells 3 2 3 2 21" xfId="39889"/>
    <cellStyle name="RIGs linked cells 3 2 3 2 22" xfId="39890"/>
    <cellStyle name="RIGs linked cells 3 2 3 2 23" xfId="39891"/>
    <cellStyle name="RIGs linked cells 3 2 3 2 24" xfId="39892"/>
    <cellStyle name="RIGs linked cells 3 2 3 2 25" xfId="39893"/>
    <cellStyle name="RIGs linked cells 3 2 3 2 26" xfId="39894"/>
    <cellStyle name="RIGs linked cells 3 2 3 2 27" xfId="39895"/>
    <cellStyle name="RIGs linked cells 3 2 3 2 28" xfId="39896"/>
    <cellStyle name="RIGs linked cells 3 2 3 2 29" xfId="39897"/>
    <cellStyle name="RIGs linked cells 3 2 3 2 3" xfId="13307"/>
    <cellStyle name="RIGs linked cells 3 2 3 2 30" xfId="39898"/>
    <cellStyle name="RIGs linked cells 3 2 3 2 31" xfId="39899"/>
    <cellStyle name="RIGs linked cells 3 2 3 2 32" xfId="39900"/>
    <cellStyle name="RIGs linked cells 3 2 3 2 33" xfId="39901"/>
    <cellStyle name="RIGs linked cells 3 2 3 2 34" xfId="39902"/>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3"/>
    <cellStyle name="RIGs linked cells 3 2 3 21" xfId="39904"/>
    <cellStyle name="RIGs linked cells 3 2 3 22" xfId="39905"/>
    <cellStyle name="RIGs linked cells 3 2 3 23" xfId="39906"/>
    <cellStyle name="RIGs linked cells 3 2 3 24" xfId="39907"/>
    <cellStyle name="RIGs linked cells 3 2 3 25" xfId="39908"/>
    <cellStyle name="RIGs linked cells 3 2 3 26" xfId="39909"/>
    <cellStyle name="RIGs linked cells 3 2 3 27" xfId="39910"/>
    <cellStyle name="RIGs linked cells 3 2 3 28" xfId="39911"/>
    <cellStyle name="RIGs linked cells 3 2 3 29" xfId="39912"/>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3"/>
    <cellStyle name="RIGs linked cells 3 2 3 31" xfId="39914"/>
    <cellStyle name="RIGs linked cells 3 2 3 32" xfId="39915"/>
    <cellStyle name="RIGs linked cells 3 2 3 33" xfId="39916"/>
    <cellStyle name="RIGs linked cells 3 2 3 34" xfId="39917"/>
    <cellStyle name="RIGs linked cells 3 2 3 35" xfId="39918"/>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19"/>
    <cellStyle name="RIGs linked cells 3 2 31" xfId="39920"/>
    <cellStyle name="RIGs linked cells 3 2 32" xfId="39921"/>
    <cellStyle name="RIGs linked cells 3 2 33" xfId="39922"/>
    <cellStyle name="RIGs linked cells 3 2 34" xfId="39923"/>
    <cellStyle name="RIGs linked cells 3 2 35" xfId="39924"/>
    <cellStyle name="RIGs linked cells 3 2 36" xfId="39925"/>
    <cellStyle name="RIGs linked cells 3 2 37" xfId="39926"/>
    <cellStyle name="RIGs linked cells 3 2 38" xfId="39927"/>
    <cellStyle name="RIGs linked cells 3 2 39" xfId="39928"/>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29"/>
    <cellStyle name="RIGs linked cells 3 2 4 16" xfId="39930"/>
    <cellStyle name="RIGs linked cells 3 2 4 17" xfId="39931"/>
    <cellStyle name="RIGs linked cells 3 2 4 18" xfId="39932"/>
    <cellStyle name="RIGs linked cells 3 2 4 19" xfId="39933"/>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4"/>
    <cellStyle name="RIGs linked cells 3 2 4 21" xfId="39935"/>
    <cellStyle name="RIGs linked cells 3 2 4 22" xfId="39936"/>
    <cellStyle name="RIGs linked cells 3 2 4 23" xfId="39937"/>
    <cellStyle name="RIGs linked cells 3 2 4 24" xfId="39938"/>
    <cellStyle name="RIGs linked cells 3 2 4 25" xfId="39939"/>
    <cellStyle name="RIGs linked cells 3 2 4 26" xfId="39940"/>
    <cellStyle name="RIGs linked cells 3 2 4 27" xfId="39941"/>
    <cellStyle name="RIGs linked cells 3 2 4 28" xfId="39942"/>
    <cellStyle name="RIGs linked cells 3 2 4 29" xfId="39943"/>
    <cellStyle name="RIGs linked cells 3 2 4 3" xfId="13349"/>
    <cellStyle name="RIGs linked cells 3 2 4 30" xfId="39944"/>
    <cellStyle name="RIGs linked cells 3 2 4 31" xfId="39945"/>
    <cellStyle name="RIGs linked cells 3 2 4 32" xfId="39946"/>
    <cellStyle name="RIGs linked cells 3 2 4 33" xfId="39947"/>
    <cellStyle name="RIGs linked cells 3 2 4 34" xfId="39948"/>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49"/>
    <cellStyle name="RIGs linked cells 3 2 5 16" xfId="39950"/>
    <cellStyle name="RIGs linked cells 3 2 5 17" xfId="39951"/>
    <cellStyle name="RIGs linked cells 3 2 5 18" xfId="39952"/>
    <cellStyle name="RIGs linked cells 3 2 5 19" xfId="39953"/>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4"/>
    <cellStyle name="RIGs linked cells 3 2 5 21" xfId="39955"/>
    <cellStyle name="RIGs linked cells 3 2 5 22" xfId="39956"/>
    <cellStyle name="RIGs linked cells 3 2 5 23" xfId="39957"/>
    <cellStyle name="RIGs linked cells 3 2 5 24" xfId="39958"/>
    <cellStyle name="RIGs linked cells 3 2 5 25" xfId="39959"/>
    <cellStyle name="RIGs linked cells 3 2 5 26" xfId="39960"/>
    <cellStyle name="RIGs linked cells 3 2 5 27" xfId="39961"/>
    <cellStyle name="RIGs linked cells 3 2 5 28" xfId="39962"/>
    <cellStyle name="RIGs linked cells 3 2 5 29" xfId="39963"/>
    <cellStyle name="RIGs linked cells 3 2 5 3" xfId="13373"/>
    <cellStyle name="RIGs linked cells 3 2 5 30" xfId="39964"/>
    <cellStyle name="RIGs linked cells 3 2 5 31" xfId="39965"/>
    <cellStyle name="RIGs linked cells 3 2 5 32" xfId="39966"/>
    <cellStyle name="RIGs linked cells 3 2 5 33" xfId="39967"/>
    <cellStyle name="RIGs linked cells 3 2 5 34" xfId="39968"/>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69"/>
    <cellStyle name="RIGs linked cells 3 22" xfId="39970"/>
    <cellStyle name="RIGs linked cells 3 23" xfId="39971"/>
    <cellStyle name="RIGs linked cells 3 24" xfId="39972"/>
    <cellStyle name="RIGs linked cells 3 25" xfId="39973"/>
    <cellStyle name="RIGs linked cells 3 26" xfId="39974"/>
    <cellStyle name="RIGs linked cells 3 27" xfId="39975"/>
    <cellStyle name="RIGs linked cells 3 28" xfId="39976"/>
    <cellStyle name="RIGs linked cells 3 29" xfId="39977"/>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78"/>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79"/>
    <cellStyle name="RIGs linked cells 3 3 2 2 17" xfId="39980"/>
    <cellStyle name="RIGs linked cells 3 3 2 2 18" xfId="39981"/>
    <cellStyle name="RIGs linked cells 3 3 2 2 19" xfId="39982"/>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3"/>
    <cellStyle name="RIGs linked cells 3 3 2 2 2 16" xfId="39984"/>
    <cellStyle name="RIGs linked cells 3 3 2 2 2 17" xfId="39985"/>
    <cellStyle name="RIGs linked cells 3 3 2 2 2 18" xfId="39986"/>
    <cellStyle name="RIGs linked cells 3 3 2 2 2 19" xfId="39987"/>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88"/>
    <cellStyle name="RIGs linked cells 3 3 2 2 2 21" xfId="39989"/>
    <cellStyle name="RIGs linked cells 3 3 2 2 2 22" xfId="39990"/>
    <cellStyle name="RIGs linked cells 3 3 2 2 2 23" xfId="39991"/>
    <cellStyle name="RIGs linked cells 3 3 2 2 2 24" xfId="39992"/>
    <cellStyle name="RIGs linked cells 3 3 2 2 2 25" xfId="39993"/>
    <cellStyle name="RIGs linked cells 3 3 2 2 2 26" xfId="39994"/>
    <cellStyle name="RIGs linked cells 3 3 2 2 2 27" xfId="39995"/>
    <cellStyle name="RIGs linked cells 3 3 2 2 2 28" xfId="39996"/>
    <cellStyle name="RIGs linked cells 3 3 2 2 2 29" xfId="39997"/>
    <cellStyle name="RIGs linked cells 3 3 2 2 2 3" xfId="13438"/>
    <cellStyle name="RIGs linked cells 3 3 2 2 2 30" xfId="39998"/>
    <cellStyle name="RIGs linked cells 3 3 2 2 2 31" xfId="39999"/>
    <cellStyle name="RIGs linked cells 3 3 2 2 2 32" xfId="40000"/>
    <cellStyle name="RIGs linked cells 3 3 2 2 2 33" xfId="40001"/>
    <cellStyle name="RIGs linked cells 3 3 2 2 2 34" xfId="40002"/>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3"/>
    <cellStyle name="RIGs linked cells 3 3 2 2 21" xfId="40004"/>
    <cellStyle name="RIGs linked cells 3 3 2 2 22" xfId="40005"/>
    <cellStyle name="RIGs linked cells 3 3 2 2 23" xfId="40006"/>
    <cellStyle name="RIGs linked cells 3 3 2 2 24" xfId="40007"/>
    <cellStyle name="RIGs linked cells 3 3 2 2 25" xfId="40008"/>
    <cellStyle name="RIGs linked cells 3 3 2 2 26" xfId="40009"/>
    <cellStyle name="RIGs linked cells 3 3 2 2 27" xfId="40010"/>
    <cellStyle name="RIGs linked cells 3 3 2 2 28" xfId="40011"/>
    <cellStyle name="RIGs linked cells 3 3 2 2 29" xfId="40012"/>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3"/>
    <cellStyle name="RIGs linked cells 3 3 2 2 31" xfId="40014"/>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5"/>
    <cellStyle name="RIGs linked cells 3 3 2 21" xfId="40016"/>
    <cellStyle name="RIGs linked cells 3 3 2 22" xfId="40017"/>
    <cellStyle name="RIGs linked cells 3 3 2 23" xfId="40018"/>
    <cellStyle name="RIGs linked cells 3 3 2 24" xfId="40019"/>
    <cellStyle name="RIGs linked cells 3 3 2 25" xfId="40020"/>
    <cellStyle name="RIGs linked cells 3 3 2 26" xfId="40021"/>
    <cellStyle name="RIGs linked cells 3 3 2 27" xfId="40022"/>
    <cellStyle name="RIGs linked cells 3 3 2 28" xfId="40023"/>
    <cellStyle name="RIGs linked cells 3 3 2 29" xfId="40024"/>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5"/>
    <cellStyle name="RIGs linked cells 3 3 2 3 16" xfId="40026"/>
    <cellStyle name="RIGs linked cells 3 3 2 3 17" xfId="40027"/>
    <cellStyle name="RIGs linked cells 3 3 2 3 18" xfId="40028"/>
    <cellStyle name="RIGs linked cells 3 3 2 3 19" xfId="40029"/>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0"/>
    <cellStyle name="RIGs linked cells 3 3 2 3 21" xfId="40031"/>
    <cellStyle name="RIGs linked cells 3 3 2 3 22" xfId="40032"/>
    <cellStyle name="RIGs linked cells 3 3 2 3 23" xfId="40033"/>
    <cellStyle name="RIGs linked cells 3 3 2 3 24" xfId="40034"/>
    <cellStyle name="RIGs linked cells 3 3 2 3 25" xfId="40035"/>
    <cellStyle name="RIGs linked cells 3 3 2 3 26" xfId="40036"/>
    <cellStyle name="RIGs linked cells 3 3 2 3 27" xfId="40037"/>
    <cellStyle name="RIGs linked cells 3 3 2 3 28" xfId="40038"/>
    <cellStyle name="RIGs linked cells 3 3 2 3 29" xfId="40039"/>
    <cellStyle name="RIGs linked cells 3 3 2 3 3" xfId="13480"/>
    <cellStyle name="RIGs linked cells 3 3 2 3 30" xfId="40040"/>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1"/>
    <cellStyle name="RIGs linked cells 3 3 2 31" xfId="40042"/>
    <cellStyle name="RIGs linked cells 3 3 2 32" xfId="40043"/>
    <cellStyle name="RIGs linked cells 3 3 2 33" xfId="40044"/>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5"/>
    <cellStyle name="RIGs linked cells 3 3 2 4 16" xfId="40046"/>
    <cellStyle name="RIGs linked cells 3 3 2 4 17" xfId="40047"/>
    <cellStyle name="RIGs linked cells 3 3 2 4 18" xfId="40048"/>
    <cellStyle name="RIGs linked cells 3 3 2 4 19" xfId="40049"/>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0"/>
    <cellStyle name="RIGs linked cells 3 3 2 4 21" xfId="40051"/>
    <cellStyle name="RIGs linked cells 3 3 2 4 22" xfId="40052"/>
    <cellStyle name="RIGs linked cells 3 3 2 4 23" xfId="40053"/>
    <cellStyle name="RIGs linked cells 3 3 2 4 24" xfId="40054"/>
    <cellStyle name="RIGs linked cells 3 3 2 4 25" xfId="40055"/>
    <cellStyle name="RIGs linked cells 3 3 2 4 26" xfId="40056"/>
    <cellStyle name="RIGs linked cells 3 3 2 4 27" xfId="40057"/>
    <cellStyle name="RIGs linked cells 3 3 2 4 28" xfId="40058"/>
    <cellStyle name="RIGs linked cells 3 3 2 4 29" xfId="40059"/>
    <cellStyle name="RIGs linked cells 3 3 2 4 3" xfId="13504"/>
    <cellStyle name="RIGs linked cells 3 3 2 4 30" xfId="40060"/>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1"/>
    <cellStyle name="RIGs linked cells 3 3 21" xfId="40062"/>
    <cellStyle name="RIGs linked cells 3 3 22" xfId="40063"/>
    <cellStyle name="RIGs linked cells 3 3 23" xfId="40064"/>
    <cellStyle name="RIGs linked cells 3 3 24" xfId="40065"/>
    <cellStyle name="RIGs linked cells 3 3 25" xfId="40066"/>
    <cellStyle name="RIGs linked cells 3 3 26" xfId="40067"/>
    <cellStyle name="RIGs linked cells 3 3 27" xfId="40068"/>
    <cellStyle name="RIGs linked cells 3 3 28" xfId="40069"/>
    <cellStyle name="RIGs linked cells 3 3 29" xfId="40070"/>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1"/>
    <cellStyle name="RIGs linked cells 3 3 3 17" xfId="40072"/>
    <cellStyle name="RIGs linked cells 3 3 3 18" xfId="40073"/>
    <cellStyle name="RIGs linked cells 3 3 3 19" xfId="40074"/>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5"/>
    <cellStyle name="RIGs linked cells 3 3 3 2 16" xfId="40076"/>
    <cellStyle name="RIGs linked cells 3 3 3 2 17" xfId="40077"/>
    <cellStyle name="RIGs linked cells 3 3 3 2 18" xfId="40078"/>
    <cellStyle name="RIGs linked cells 3 3 3 2 19" xfId="40079"/>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0"/>
    <cellStyle name="RIGs linked cells 3 3 3 2 21" xfId="40081"/>
    <cellStyle name="RIGs linked cells 3 3 3 2 22" xfId="40082"/>
    <cellStyle name="RIGs linked cells 3 3 3 2 23" xfId="40083"/>
    <cellStyle name="RIGs linked cells 3 3 3 2 24" xfId="40084"/>
    <cellStyle name="RIGs linked cells 3 3 3 2 25" xfId="40085"/>
    <cellStyle name="RIGs linked cells 3 3 3 2 26" xfId="40086"/>
    <cellStyle name="RIGs linked cells 3 3 3 2 27" xfId="40087"/>
    <cellStyle name="RIGs linked cells 3 3 3 2 28" xfId="40088"/>
    <cellStyle name="RIGs linked cells 3 3 3 2 29" xfId="40089"/>
    <cellStyle name="RIGs linked cells 3 3 3 2 3" xfId="13550"/>
    <cellStyle name="RIGs linked cells 3 3 3 2 30" xfId="40090"/>
    <cellStyle name="RIGs linked cells 3 3 3 2 31" xfId="40091"/>
    <cellStyle name="RIGs linked cells 3 3 3 2 32" xfId="40092"/>
    <cellStyle name="RIGs linked cells 3 3 3 2 33" xfId="40093"/>
    <cellStyle name="RIGs linked cells 3 3 3 2 34" xfId="40094"/>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5"/>
    <cellStyle name="RIGs linked cells 3 3 3 21" xfId="40096"/>
    <cellStyle name="RIGs linked cells 3 3 3 22" xfId="40097"/>
    <cellStyle name="RIGs linked cells 3 3 3 23" xfId="40098"/>
    <cellStyle name="RIGs linked cells 3 3 3 24" xfId="40099"/>
    <cellStyle name="RIGs linked cells 3 3 3 25" xfId="40100"/>
    <cellStyle name="RIGs linked cells 3 3 3 26" xfId="40101"/>
    <cellStyle name="RIGs linked cells 3 3 3 27" xfId="40102"/>
    <cellStyle name="RIGs linked cells 3 3 3 28" xfId="40103"/>
    <cellStyle name="RIGs linked cells 3 3 3 29" xfId="40104"/>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5"/>
    <cellStyle name="RIGs linked cells 3 3 3 31" xfId="40106"/>
    <cellStyle name="RIGs linked cells 3 3 3 32" xfId="40107"/>
    <cellStyle name="RIGs linked cells 3 3 3 33" xfId="40108"/>
    <cellStyle name="RIGs linked cells 3 3 3 34" xfId="40109"/>
    <cellStyle name="RIGs linked cells 3 3 3 35" xfId="40110"/>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1"/>
    <cellStyle name="RIGs linked cells 3 3 31" xfId="40112"/>
    <cellStyle name="RIGs linked cells 3 3 32" xfId="40113"/>
    <cellStyle name="RIGs linked cells 3 3 33" xfId="40114"/>
    <cellStyle name="RIGs linked cells 3 3 34" xfId="40115"/>
    <cellStyle name="RIGs linked cells 3 3 35" xfId="40116"/>
    <cellStyle name="RIGs linked cells 3 3 36" xfId="40117"/>
    <cellStyle name="RIGs linked cells 3 3 37" xfId="40118"/>
    <cellStyle name="RIGs linked cells 3 3 38" xfId="40119"/>
    <cellStyle name="RIGs linked cells 3 3 39" xfId="40120"/>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1"/>
    <cellStyle name="RIGs linked cells 3 3 4 16" xfId="40122"/>
    <cellStyle name="RIGs linked cells 3 3 4 17" xfId="40123"/>
    <cellStyle name="RIGs linked cells 3 3 4 18" xfId="40124"/>
    <cellStyle name="RIGs linked cells 3 3 4 19" xfId="40125"/>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26"/>
    <cellStyle name="RIGs linked cells 3 3 4 21" xfId="40127"/>
    <cellStyle name="RIGs linked cells 3 3 4 22" xfId="40128"/>
    <cellStyle name="RIGs linked cells 3 3 4 23" xfId="40129"/>
    <cellStyle name="RIGs linked cells 3 3 4 24" xfId="40130"/>
    <cellStyle name="RIGs linked cells 3 3 4 25" xfId="40131"/>
    <cellStyle name="RIGs linked cells 3 3 4 26" xfId="40132"/>
    <cellStyle name="RIGs linked cells 3 3 4 27" xfId="40133"/>
    <cellStyle name="RIGs linked cells 3 3 4 28" xfId="40134"/>
    <cellStyle name="RIGs linked cells 3 3 4 29" xfId="40135"/>
    <cellStyle name="RIGs linked cells 3 3 4 3" xfId="13592"/>
    <cellStyle name="RIGs linked cells 3 3 4 30" xfId="40136"/>
    <cellStyle name="RIGs linked cells 3 3 4 31" xfId="40137"/>
    <cellStyle name="RIGs linked cells 3 3 4 32" xfId="40138"/>
    <cellStyle name="RIGs linked cells 3 3 4 33" xfId="40139"/>
    <cellStyle name="RIGs linked cells 3 3 4 34" xfId="40140"/>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1"/>
    <cellStyle name="RIGs linked cells 3 3 5 16" xfId="40142"/>
    <cellStyle name="RIGs linked cells 3 3 5 17" xfId="40143"/>
    <cellStyle name="RIGs linked cells 3 3 5 18" xfId="40144"/>
    <cellStyle name="RIGs linked cells 3 3 5 19" xfId="40145"/>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46"/>
    <cellStyle name="RIGs linked cells 3 3 5 21" xfId="40147"/>
    <cellStyle name="RIGs linked cells 3 3 5 22" xfId="40148"/>
    <cellStyle name="RIGs linked cells 3 3 5 23" xfId="40149"/>
    <cellStyle name="RIGs linked cells 3 3 5 24" xfId="40150"/>
    <cellStyle name="RIGs linked cells 3 3 5 25" xfId="40151"/>
    <cellStyle name="RIGs linked cells 3 3 5 26" xfId="40152"/>
    <cellStyle name="RIGs linked cells 3 3 5 27" xfId="40153"/>
    <cellStyle name="RIGs linked cells 3 3 5 28" xfId="40154"/>
    <cellStyle name="RIGs linked cells 3 3 5 29" xfId="40155"/>
    <cellStyle name="RIGs linked cells 3 3 5 3" xfId="13616"/>
    <cellStyle name="RIGs linked cells 3 3 5 30" xfId="40156"/>
    <cellStyle name="RIGs linked cells 3 3 5 31" xfId="40157"/>
    <cellStyle name="RIGs linked cells 3 3 5 32" xfId="40158"/>
    <cellStyle name="RIGs linked cells 3 3 5 33" xfId="40159"/>
    <cellStyle name="RIGs linked cells 3 3 5 34" xfId="40160"/>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1"/>
    <cellStyle name="RIGs linked cells 3 31" xfId="40162"/>
    <cellStyle name="RIGs linked cells 3 32" xfId="40163"/>
    <cellStyle name="RIGs linked cells 3 33" xfId="40164"/>
    <cellStyle name="RIGs linked cells 3 34" xfId="40165"/>
    <cellStyle name="RIGs linked cells 3 35" xfId="40166"/>
    <cellStyle name="RIGs linked cells 3 36" xfId="40167"/>
    <cellStyle name="RIGs linked cells 3 37" xfId="40168"/>
    <cellStyle name="RIGs linked cells 3 38" xfId="40169"/>
    <cellStyle name="RIGs linked cells 3 39" xfId="40170"/>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1"/>
    <cellStyle name="RIGs linked cells 3 4 17" xfId="40172"/>
    <cellStyle name="RIGs linked cells 3 4 18" xfId="40173"/>
    <cellStyle name="RIGs linked cells 3 4 19" xfId="40174"/>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5"/>
    <cellStyle name="RIGs linked cells 3 4 2 16" xfId="40176"/>
    <cellStyle name="RIGs linked cells 3 4 2 17" xfId="40177"/>
    <cellStyle name="RIGs linked cells 3 4 2 18" xfId="40178"/>
    <cellStyle name="RIGs linked cells 3 4 2 19" xfId="40179"/>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0"/>
    <cellStyle name="RIGs linked cells 3 4 2 21" xfId="40181"/>
    <cellStyle name="RIGs linked cells 3 4 2 22" xfId="40182"/>
    <cellStyle name="RIGs linked cells 3 4 2 23" xfId="40183"/>
    <cellStyle name="RIGs linked cells 3 4 2 24" xfId="40184"/>
    <cellStyle name="RIGs linked cells 3 4 2 25" xfId="40185"/>
    <cellStyle name="RIGs linked cells 3 4 2 26" xfId="40186"/>
    <cellStyle name="RIGs linked cells 3 4 2 27" xfId="40187"/>
    <cellStyle name="RIGs linked cells 3 4 2 28" xfId="40188"/>
    <cellStyle name="RIGs linked cells 3 4 2 29" xfId="40189"/>
    <cellStyle name="RIGs linked cells 3 4 2 3" xfId="13661"/>
    <cellStyle name="RIGs linked cells 3 4 2 30" xfId="40190"/>
    <cellStyle name="RIGs linked cells 3 4 2 31" xfId="40191"/>
    <cellStyle name="RIGs linked cells 3 4 2 32" xfId="40192"/>
    <cellStyle name="RIGs linked cells 3 4 2 33" xfId="40193"/>
    <cellStyle name="RIGs linked cells 3 4 2 34" xfId="40194"/>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5"/>
    <cellStyle name="RIGs linked cells 3 4 21" xfId="40196"/>
    <cellStyle name="RIGs linked cells 3 4 22" xfId="40197"/>
    <cellStyle name="RIGs linked cells 3 4 23" xfId="40198"/>
    <cellStyle name="RIGs linked cells 3 4 24" xfId="40199"/>
    <cellStyle name="RIGs linked cells 3 4 25" xfId="40200"/>
    <cellStyle name="RIGs linked cells 3 4 26" xfId="40201"/>
    <cellStyle name="RIGs linked cells 3 4 27" xfId="40202"/>
    <cellStyle name="RIGs linked cells 3 4 28" xfId="40203"/>
    <cellStyle name="RIGs linked cells 3 4 29" xfId="40204"/>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5"/>
    <cellStyle name="RIGs linked cells 3 4 31" xfId="40206"/>
    <cellStyle name="RIGs linked cells 3 4 32" xfId="40207"/>
    <cellStyle name="RIGs linked cells 3 4 33" xfId="40208"/>
    <cellStyle name="RIGs linked cells 3 4 34" xfId="40209"/>
    <cellStyle name="RIGs linked cells 3 4 35" xfId="40210"/>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1"/>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2"/>
    <cellStyle name="RIGs linked cells 3 5 16" xfId="40213"/>
    <cellStyle name="RIGs linked cells 3 5 17" xfId="40214"/>
    <cellStyle name="RIGs linked cells 3 5 18" xfId="40215"/>
    <cellStyle name="RIGs linked cells 3 5 19" xfId="40216"/>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17"/>
    <cellStyle name="RIGs linked cells 3 5 21" xfId="40218"/>
    <cellStyle name="RIGs linked cells 3 5 22" xfId="40219"/>
    <cellStyle name="RIGs linked cells 3 5 23" xfId="40220"/>
    <cellStyle name="RIGs linked cells 3 5 24" xfId="40221"/>
    <cellStyle name="RIGs linked cells 3 5 25" xfId="40222"/>
    <cellStyle name="RIGs linked cells 3 5 26" xfId="40223"/>
    <cellStyle name="RIGs linked cells 3 5 27" xfId="40224"/>
    <cellStyle name="RIGs linked cells 3 5 28" xfId="40225"/>
    <cellStyle name="RIGs linked cells 3 5 29" xfId="40226"/>
    <cellStyle name="RIGs linked cells 3 5 3" xfId="13703"/>
    <cellStyle name="RIGs linked cells 3 5 30" xfId="40227"/>
    <cellStyle name="RIGs linked cells 3 5 31" xfId="40228"/>
    <cellStyle name="RIGs linked cells 3 5 32" xfId="40229"/>
    <cellStyle name="RIGs linked cells 3 5 33" xfId="40230"/>
    <cellStyle name="RIGs linked cells 3 5 34" xfId="40231"/>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2"/>
    <cellStyle name="RIGs linked cells 3 6 16" xfId="40233"/>
    <cellStyle name="RIGs linked cells 3 6 17" xfId="40234"/>
    <cellStyle name="RIGs linked cells 3 6 18" xfId="40235"/>
    <cellStyle name="RIGs linked cells 3 6 19" xfId="40236"/>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37"/>
    <cellStyle name="RIGs linked cells 3 6 21" xfId="40238"/>
    <cellStyle name="RIGs linked cells 3 6 22" xfId="40239"/>
    <cellStyle name="RIGs linked cells 3 6 23" xfId="40240"/>
    <cellStyle name="RIGs linked cells 3 6 24" xfId="40241"/>
    <cellStyle name="RIGs linked cells 3 6 25" xfId="40242"/>
    <cellStyle name="RIGs linked cells 3 6 26" xfId="40243"/>
    <cellStyle name="RIGs linked cells 3 6 27" xfId="40244"/>
    <cellStyle name="RIGs linked cells 3 6 28" xfId="40245"/>
    <cellStyle name="RIGs linked cells 3 6 29" xfId="40246"/>
    <cellStyle name="RIGs linked cells 3 6 3" xfId="13727"/>
    <cellStyle name="RIGs linked cells 3 6 30" xfId="40247"/>
    <cellStyle name="RIGs linked cells 3 6 31" xfId="40248"/>
    <cellStyle name="RIGs linked cells 3 6 32" xfId="40249"/>
    <cellStyle name="RIGs linked cells 3 6 33" xfId="40250"/>
    <cellStyle name="RIGs linked cells 3 6 34" xfId="40251"/>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2"/>
    <cellStyle name="RIGs linked cells 31" xfId="40253"/>
    <cellStyle name="RIGs linked cells 32" xfId="40254"/>
    <cellStyle name="RIGs linked cells 33" xfId="40255"/>
    <cellStyle name="RIGs linked cells 34" xfId="40256"/>
    <cellStyle name="RIGs linked cells 35" xfId="40257"/>
    <cellStyle name="RIGs linked cells 36" xfId="40258"/>
    <cellStyle name="RIGs linked cells 37" xfId="40259"/>
    <cellStyle name="RIGs linked cells 38" xfId="40260"/>
    <cellStyle name="RIGs linked cells 39" xfId="40261"/>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2"/>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3"/>
    <cellStyle name="RIGs linked cells 4 2 2 2 17" xfId="40264"/>
    <cellStyle name="RIGs linked cells 4 2 2 2 18" xfId="40265"/>
    <cellStyle name="RIGs linked cells 4 2 2 2 19" xfId="40266"/>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67"/>
    <cellStyle name="RIGs linked cells 4 2 2 2 2 16" xfId="40268"/>
    <cellStyle name="RIGs linked cells 4 2 2 2 2 17" xfId="40269"/>
    <cellStyle name="RIGs linked cells 4 2 2 2 2 18" xfId="40270"/>
    <cellStyle name="RIGs linked cells 4 2 2 2 2 19" xfId="40271"/>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2"/>
    <cellStyle name="RIGs linked cells 4 2 2 2 2 21" xfId="40273"/>
    <cellStyle name="RIGs linked cells 4 2 2 2 2 22" xfId="40274"/>
    <cellStyle name="RIGs linked cells 4 2 2 2 2 23" xfId="40275"/>
    <cellStyle name="RIGs linked cells 4 2 2 2 2 24" xfId="40276"/>
    <cellStyle name="RIGs linked cells 4 2 2 2 2 25" xfId="40277"/>
    <cellStyle name="RIGs linked cells 4 2 2 2 2 26" xfId="40278"/>
    <cellStyle name="RIGs linked cells 4 2 2 2 2 27" xfId="40279"/>
    <cellStyle name="RIGs linked cells 4 2 2 2 2 28" xfId="40280"/>
    <cellStyle name="RIGs linked cells 4 2 2 2 2 29" xfId="40281"/>
    <cellStyle name="RIGs linked cells 4 2 2 2 2 3" xfId="13800"/>
    <cellStyle name="RIGs linked cells 4 2 2 2 2 30" xfId="40282"/>
    <cellStyle name="RIGs linked cells 4 2 2 2 2 31" xfId="40283"/>
    <cellStyle name="RIGs linked cells 4 2 2 2 2 32" xfId="40284"/>
    <cellStyle name="RIGs linked cells 4 2 2 2 2 33" xfId="40285"/>
    <cellStyle name="RIGs linked cells 4 2 2 2 2 34" xfId="40286"/>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87"/>
    <cellStyle name="RIGs linked cells 4 2 2 2 21" xfId="40288"/>
    <cellStyle name="RIGs linked cells 4 2 2 2 22" xfId="40289"/>
    <cellStyle name="RIGs linked cells 4 2 2 2 23" xfId="40290"/>
    <cellStyle name="RIGs linked cells 4 2 2 2 24" xfId="40291"/>
    <cellStyle name="RIGs linked cells 4 2 2 2 25" xfId="40292"/>
    <cellStyle name="RIGs linked cells 4 2 2 2 26" xfId="40293"/>
    <cellStyle name="RIGs linked cells 4 2 2 2 27" xfId="40294"/>
    <cellStyle name="RIGs linked cells 4 2 2 2 28" xfId="40295"/>
    <cellStyle name="RIGs linked cells 4 2 2 2 29" xfId="40296"/>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297"/>
    <cellStyle name="RIGs linked cells 4 2 2 2 31" xfId="40298"/>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299"/>
    <cellStyle name="RIGs linked cells 4 2 2 21" xfId="40300"/>
    <cellStyle name="RIGs linked cells 4 2 2 22" xfId="40301"/>
    <cellStyle name="RIGs linked cells 4 2 2 23" xfId="40302"/>
    <cellStyle name="RIGs linked cells 4 2 2 24" xfId="40303"/>
    <cellStyle name="RIGs linked cells 4 2 2 25" xfId="40304"/>
    <cellStyle name="RIGs linked cells 4 2 2 26" xfId="40305"/>
    <cellStyle name="RIGs linked cells 4 2 2 27" xfId="40306"/>
    <cellStyle name="RIGs linked cells 4 2 2 28" xfId="40307"/>
    <cellStyle name="RIGs linked cells 4 2 2 29" xfId="40308"/>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09"/>
    <cellStyle name="RIGs linked cells 4 2 2 3 16" xfId="40310"/>
    <cellStyle name="RIGs linked cells 4 2 2 3 17" xfId="40311"/>
    <cellStyle name="RIGs linked cells 4 2 2 3 18" xfId="40312"/>
    <cellStyle name="RIGs linked cells 4 2 2 3 19" xfId="40313"/>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4"/>
    <cellStyle name="RIGs linked cells 4 2 2 3 21" xfId="40315"/>
    <cellStyle name="RIGs linked cells 4 2 2 3 22" xfId="40316"/>
    <cellStyle name="RIGs linked cells 4 2 2 3 23" xfId="40317"/>
    <cellStyle name="RIGs linked cells 4 2 2 3 24" xfId="40318"/>
    <cellStyle name="RIGs linked cells 4 2 2 3 25" xfId="40319"/>
    <cellStyle name="RIGs linked cells 4 2 2 3 26" xfId="40320"/>
    <cellStyle name="RIGs linked cells 4 2 2 3 27" xfId="40321"/>
    <cellStyle name="RIGs linked cells 4 2 2 3 28" xfId="40322"/>
    <cellStyle name="RIGs linked cells 4 2 2 3 29" xfId="40323"/>
    <cellStyle name="RIGs linked cells 4 2 2 3 3" xfId="13842"/>
    <cellStyle name="RIGs linked cells 4 2 2 3 30" xfId="40324"/>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5"/>
    <cellStyle name="RIGs linked cells 4 2 2 31" xfId="40326"/>
    <cellStyle name="RIGs linked cells 4 2 2 32" xfId="40327"/>
    <cellStyle name="RIGs linked cells 4 2 2 33" xfId="40328"/>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29"/>
    <cellStyle name="RIGs linked cells 4 2 2 4 16" xfId="40330"/>
    <cellStyle name="RIGs linked cells 4 2 2 4 17" xfId="40331"/>
    <cellStyle name="RIGs linked cells 4 2 2 4 18" xfId="40332"/>
    <cellStyle name="RIGs linked cells 4 2 2 4 19" xfId="40333"/>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4"/>
    <cellStyle name="RIGs linked cells 4 2 2 4 21" xfId="40335"/>
    <cellStyle name="RIGs linked cells 4 2 2 4 22" xfId="40336"/>
    <cellStyle name="RIGs linked cells 4 2 2 4 23" xfId="40337"/>
    <cellStyle name="RIGs linked cells 4 2 2 4 24" xfId="40338"/>
    <cellStyle name="RIGs linked cells 4 2 2 4 25" xfId="40339"/>
    <cellStyle name="RIGs linked cells 4 2 2 4 26" xfId="40340"/>
    <cellStyle name="RIGs linked cells 4 2 2 4 27" xfId="40341"/>
    <cellStyle name="RIGs linked cells 4 2 2 4 28" xfId="40342"/>
    <cellStyle name="RIGs linked cells 4 2 2 4 29" xfId="40343"/>
    <cellStyle name="RIGs linked cells 4 2 2 4 3" xfId="13866"/>
    <cellStyle name="RIGs linked cells 4 2 2 4 30" xfId="40344"/>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5"/>
    <cellStyle name="RIGs linked cells 4 2 21" xfId="40346"/>
    <cellStyle name="RIGs linked cells 4 2 22" xfId="40347"/>
    <cellStyle name="RIGs linked cells 4 2 23" xfId="40348"/>
    <cellStyle name="RIGs linked cells 4 2 24" xfId="40349"/>
    <cellStyle name="RIGs linked cells 4 2 25" xfId="40350"/>
    <cellStyle name="RIGs linked cells 4 2 26" xfId="40351"/>
    <cellStyle name="RIGs linked cells 4 2 27" xfId="40352"/>
    <cellStyle name="RIGs linked cells 4 2 28" xfId="40353"/>
    <cellStyle name="RIGs linked cells 4 2 29" xfId="40354"/>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5"/>
    <cellStyle name="RIGs linked cells 4 2 3 17" xfId="40356"/>
    <cellStyle name="RIGs linked cells 4 2 3 18" xfId="40357"/>
    <cellStyle name="RIGs linked cells 4 2 3 19" xfId="40358"/>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59"/>
    <cellStyle name="RIGs linked cells 4 2 3 2 16" xfId="40360"/>
    <cellStyle name="RIGs linked cells 4 2 3 2 17" xfId="40361"/>
    <cellStyle name="RIGs linked cells 4 2 3 2 18" xfId="40362"/>
    <cellStyle name="RIGs linked cells 4 2 3 2 19" xfId="40363"/>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4"/>
    <cellStyle name="RIGs linked cells 4 2 3 2 21" xfId="40365"/>
    <cellStyle name="RIGs linked cells 4 2 3 2 22" xfId="40366"/>
    <cellStyle name="RIGs linked cells 4 2 3 2 23" xfId="40367"/>
    <cellStyle name="RIGs linked cells 4 2 3 2 24" xfId="40368"/>
    <cellStyle name="RIGs linked cells 4 2 3 2 25" xfId="40369"/>
    <cellStyle name="RIGs linked cells 4 2 3 2 26" xfId="40370"/>
    <cellStyle name="RIGs linked cells 4 2 3 2 27" xfId="40371"/>
    <cellStyle name="RIGs linked cells 4 2 3 2 28" xfId="40372"/>
    <cellStyle name="RIGs linked cells 4 2 3 2 29" xfId="40373"/>
    <cellStyle name="RIGs linked cells 4 2 3 2 3" xfId="13912"/>
    <cellStyle name="RIGs linked cells 4 2 3 2 30" xfId="40374"/>
    <cellStyle name="RIGs linked cells 4 2 3 2 31" xfId="40375"/>
    <cellStyle name="RIGs linked cells 4 2 3 2 32" xfId="40376"/>
    <cellStyle name="RIGs linked cells 4 2 3 2 33" xfId="40377"/>
    <cellStyle name="RIGs linked cells 4 2 3 2 34" xfId="40378"/>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79"/>
    <cellStyle name="RIGs linked cells 4 2 3 21" xfId="40380"/>
    <cellStyle name="RIGs linked cells 4 2 3 22" xfId="40381"/>
    <cellStyle name="RIGs linked cells 4 2 3 23" xfId="40382"/>
    <cellStyle name="RIGs linked cells 4 2 3 24" xfId="40383"/>
    <cellStyle name="RIGs linked cells 4 2 3 25" xfId="40384"/>
    <cellStyle name="RIGs linked cells 4 2 3 26" xfId="40385"/>
    <cellStyle name="RIGs linked cells 4 2 3 27" xfId="40386"/>
    <cellStyle name="RIGs linked cells 4 2 3 28" xfId="40387"/>
    <cellStyle name="RIGs linked cells 4 2 3 29" xfId="40388"/>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89"/>
    <cellStyle name="RIGs linked cells 4 2 3 31" xfId="40390"/>
    <cellStyle name="RIGs linked cells 4 2 3 32" xfId="40391"/>
    <cellStyle name="RIGs linked cells 4 2 3 33" xfId="40392"/>
    <cellStyle name="RIGs linked cells 4 2 3 34" xfId="40393"/>
    <cellStyle name="RIGs linked cells 4 2 3 35" xfId="40394"/>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5"/>
    <cellStyle name="RIGs linked cells 4 2 31" xfId="40396"/>
    <cellStyle name="RIGs linked cells 4 2 32" xfId="40397"/>
    <cellStyle name="RIGs linked cells 4 2 33" xfId="40398"/>
    <cellStyle name="RIGs linked cells 4 2 34" xfId="40399"/>
    <cellStyle name="RIGs linked cells 4 2 35" xfId="40400"/>
    <cellStyle name="RIGs linked cells 4 2 36" xfId="40401"/>
    <cellStyle name="RIGs linked cells 4 2 37" xfId="40402"/>
    <cellStyle name="RIGs linked cells 4 2 38" xfId="40403"/>
    <cellStyle name="RIGs linked cells 4 2 39" xfId="40404"/>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5"/>
    <cellStyle name="RIGs linked cells 4 2 4 16" xfId="40406"/>
    <cellStyle name="RIGs linked cells 4 2 4 17" xfId="40407"/>
    <cellStyle name="RIGs linked cells 4 2 4 18" xfId="40408"/>
    <cellStyle name="RIGs linked cells 4 2 4 19" xfId="40409"/>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0"/>
    <cellStyle name="RIGs linked cells 4 2 4 21" xfId="40411"/>
    <cellStyle name="RIGs linked cells 4 2 4 22" xfId="40412"/>
    <cellStyle name="RIGs linked cells 4 2 4 23" xfId="40413"/>
    <cellStyle name="RIGs linked cells 4 2 4 24" xfId="40414"/>
    <cellStyle name="RIGs linked cells 4 2 4 25" xfId="40415"/>
    <cellStyle name="RIGs linked cells 4 2 4 26" xfId="40416"/>
    <cellStyle name="RIGs linked cells 4 2 4 27" xfId="40417"/>
    <cellStyle name="RIGs linked cells 4 2 4 28" xfId="40418"/>
    <cellStyle name="RIGs linked cells 4 2 4 29" xfId="40419"/>
    <cellStyle name="RIGs linked cells 4 2 4 3" xfId="13954"/>
    <cellStyle name="RIGs linked cells 4 2 4 30" xfId="40420"/>
    <cellStyle name="RIGs linked cells 4 2 4 31" xfId="40421"/>
    <cellStyle name="RIGs linked cells 4 2 4 32" xfId="40422"/>
    <cellStyle name="RIGs linked cells 4 2 4 33" xfId="40423"/>
    <cellStyle name="RIGs linked cells 4 2 4 34" xfId="40424"/>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5"/>
    <cellStyle name="RIGs linked cells 4 2 5 16" xfId="40426"/>
    <cellStyle name="RIGs linked cells 4 2 5 17" xfId="40427"/>
    <cellStyle name="RIGs linked cells 4 2 5 18" xfId="40428"/>
    <cellStyle name="RIGs linked cells 4 2 5 19" xfId="40429"/>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0"/>
    <cellStyle name="RIGs linked cells 4 2 5 21" xfId="40431"/>
    <cellStyle name="RIGs linked cells 4 2 5 22" xfId="40432"/>
    <cellStyle name="RIGs linked cells 4 2 5 23" xfId="40433"/>
    <cellStyle name="RIGs linked cells 4 2 5 24" xfId="40434"/>
    <cellStyle name="RIGs linked cells 4 2 5 25" xfId="40435"/>
    <cellStyle name="RIGs linked cells 4 2 5 26" xfId="40436"/>
    <cellStyle name="RIGs linked cells 4 2 5 27" xfId="40437"/>
    <cellStyle name="RIGs linked cells 4 2 5 28" xfId="40438"/>
    <cellStyle name="RIGs linked cells 4 2 5 29" xfId="40439"/>
    <cellStyle name="RIGs linked cells 4 2 5 3" xfId="13978"/>
    <cellStyle name="RIGs linked cells 4 2 5 30" xfId="40440"/>
    <cellStyle name="RIGs linked cells 4 2 5 31" xfId="40441"/>
    <cellStyle name="RIGs linked cells 4 2 5 32" xfId="40442"/>
    <cellStyle name="RIGs linked cells 4 2 5 33" xfId="40443"/>
    <cellStyle name="RIGs linked cells 4 2 5 34" xfId="40444"/>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5"/>
    <cellStyle name="RIGs linked cells 4 21" xfId="40446"/>
    <cellStyle name="RIGs linked cells 4 22" xfId="40447"/>
    <cellStyle name="RIGs linked cells 4 23" xfId="40448"/>
    <cellStyle name="RIGs linked cells 4 24" xfId="40449"/>
    <cellStyle name="RIGs linked cells 4 25" xfId="40450"/>
    <cellStyle name="RIGs linked cells 4 26" xfId="40451"/>
    <cellStyle name="RIGs linked cells 4 27" xfId="40452"/>
    <cellStyle name="RIGs linked cells 4 28" xfId="40453"/>
    <cellStyle name="RIGs linked cells 4 29" xfId="40454"/>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5"/>
    <cellStyle name="RIGs linked cells 4 3 17" xfId="40456"/>
    <cellStyle name="RIGs linked cells 4 3 18" xfId="40457"/>
    <cellStyle name="RIGs linked cells 4 3 19" xfId="40458"/>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59"/>
    <cellStyle name="RIGs linked cells 4 3 2 16" xfId="40460"/>
    <cellStyle name="RIGs linked cells 4 3 2 17" xfId="40461"/>
    <cellStyle name="RIGs linked cells 4 3 2 18" xfId="40462"/>
    <cellStyle name="RIGs linked cells 4 3 2 19" xfId="40463"/>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4"/>
    <cellStyle name="RIGs linked cells 4 3 2 21" xfId="40465"/>
    <cellStyle name="RIGs linked cells 4 3 2 22" xfId="40466"/>
    <cellStyle name="RIGs linked cells 4 3 2 23" xfId="40467"/>
    <cellStyle name="RIGs linked cells 4 3 2 24" xfId="40468"/>
    <cellStyle name="RIGs linked cells 4 3 2 25" xfId="40469"/>
    <cellStyle name="RIGs linked cells 4 3 2 26" xfId="40470"/>
    <cellStyle name="RIGs linked cells 4 3 2 27" xfId="40471"/>
    <cellStyle name="RIGs linked cells 4 3 2 28" xfId="40472"/>
    <cellStyle name="RIGs linked cells 4 3 2 29" xfId="40473"/>
    <cellStyle name="RIGs linked cells 4 3 2 3" xfId="14023"/>
    <cellStyle name="RIGs linked cells 4 3 2 30" xfId="40474"/>
    <cellStyle name="RIGs linked cells 4 3 2 31" xfId="40475"/>
    <cellStyle name="RIGs linked cells 4 3 2 32" xfId="40476"/>
    <cellStyle name="RIGs linked cells 4 3 2 33" xfId="40477"/>
    <cellStyle name="RIGs linked cells 4 3 2 34" xfId="40478"/>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79"/>
    <cellStyle name="RIGs linked cells 4 3 21" xfId="40480"/>
    <cellStyle name="RIGs linked cells 4 3 22" xfId="40481"/>
    <cellStyle name="RIGs linked cells 4 3 23" xfId="40482"/>
    <cellStyle name="RIGs linked cells 4 3 24" xfId="40483"/>
    <cellStyle name="RIGs linked cells 4 3 25" xfId="40484"/>
    <cellStyle name="RIGs linked cells 4 3 26" xfId="40485"/>
    <cellStyle name="RIGs linked cells 4 3 27" xfId="40486"/>
    <cellStyle name="RIGs linked cells 4 3 28" xfId="40487"/>
    <cellStyle name="RIGs linked cells 4 3 29" xfId="40488"/>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89"/>
    <cellStyle name="RIGs linked cells 4 3 31" xfId="40490"/>
    <cellStyle name="RIGs linked cells 4 3 32" xfId="40491"/>
    <cellStyle name="RIGs linked cells 4 3 33" xfId="40492"/>
    <cellStyle name="RIGs linked cells 4 3 34" xfId="40493"/>
    <cellStyle name="RIGs linked cells 4 3 35" xfId="40494"/>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5"/>
    <cellStyle name="RIGs linked cells 4 31" xfId="40496"/>
    <cellStyle name="RIGs linked cells 4 32" xfId="40497"/>
    <cellStyle name="RIGs linked cells 4 33" xfId="40498"/>
    <cellStyle name="RIGs linked cells 4 34" xfId="40499"/>
    <cellStyle name="RIGs linked cells 4 35" xfId="40500"/>
    <cellStyle name="RIGs linked cells 4 36" xfId="40501"/>
    <cellStyle name="RIGs linked cells 4 37" xfId="40502"/>
    <cellStyle name="RIGs linked cells 4 38" xfId="40503"/>
    <cellStyle name="RIGs linked cells 4 39" xfId="40504"/>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5"/>
    <cellStyle name="RIGs linked cells 4 4 16" xfId="40506"/>
    <cellStyle name="RIGs linked cells 4 4 17" xfId="40507"/>
    <cellStyle name="RIGs linked cells 4 4 18" xfId="40508"/>
    <cellStyle name="RIGs linked cells 4 4 19" xfId="40509"/>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0"/>
    <cellStyle name="RIGs linked cells 4 4 21" xfId="40511"/>
    <cellStyle name="RIGs linked cells 4 4 22" xfId="40512"/>
    <cellStyle name="RIGs linked cells 4 4 23" xfId="40513"/>
    <cellStyle name="RIGs linked cells 4 4 24" xfId="40514"/>
    <cellStyle name="RIGs linked cells 4 4 25" xfId="40515"/>
    <cellStyle name="RIGs linked cells 4 4 26" xfId="40516"/>
    <cellStyle name="RIGs linked cells 4 4 27" xfId="40517"/>
    <cellStyle name="RIGs linked cells 4 4 28" xfId="40518"/>
    <cellStyle name="RIGs linked cells 4 4 29" xfId="40519"/>
    <cellStyle name="RIGs linked cells 4 4 3" xfId="14065"/>
    <cellStyle name="RIGs linked cells 4 4 30" xfId="40520"/>
    <cellStyle name="RIGs linked cells 4 4 31" xfId="40521"/>
    <cellStyle name="RIGs linked cells 4 4 32" xfId="40522"/>
    <cellStyle name="RIGs linked cells 4 4 33" xfId="40523"/>
    <cellStyle name="RIGs linked cells 4 4 34" xfId="40524"/>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5"/>
    <cellStyle name="RIGs linked cells 4 5 16" xfId="40526"/>
    <cellStyle name="RIGs linked cells 4 5 17" xfId="40527"/>
    <cellStyle name="RIGs linked cells 4 5 18" xfId="40528"/>
    <cellStyle name="RIGs linked cells 4 5 19" xfId="40529"/>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0"/>
    <cellStyle name="RIGs linked cells 4 5 21" xfId="40531"/>
    <cellStyle name="RIGs linked cells 4 5 22" xfId="40532"/>
    <cellStyle name="RIGs linked cells 4 5 23" xfId="40533"/>
    <cellStyle name="RIGs linked cells 4 5 24" xfId="40534"/>
    <cellStyle name="RIGs linked cells 4 5 25" xfId="40535"/>
    <cellStyle name="RIGs linked cells 4 5 26" xfId="40536"/>
    <cellStyle name="RIGs linked cells 4 5 27" xfId="40537"/>
    <cellStyle name="RIGs linked cells 4 5 28" xfId="40538"/>
    <cellStyle name="RIGs linked cells 4 5 29" xfId="40539"/>
    <cellStyle name="RIGs linked cells 4 5 3" xfId="14089"/>
    <cellStyle name="RIGs linked cells 4 5 30" xfId="40540"/>
    <cellStyle name="RIGs linked cells 4 5 31" xfId="40541"/>
    <cellStyle name="RIGs linked cells 4 5 32" xfId="40542"/>
    <cellStyle name="RIGs linked cells 4 5 33" xfId="40543"/>
    <cellStyle name="RIGs linked cells 4 5 34" xfId="40544"/>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5"/>
    <cellStyle name="RIGs linked cells 41" xfId="40546"/>
    <cellStyle name="RIGs linked cells 42" xfId="40547"/>
    <cellStyle name="RIGs linked cells 43" xfId="40548"/>
    <cellStyle name="RIGs linked cells 44" xfId="40549"/>
    <cellStyle name="RIGs linked cells 45" xfId="40550"/>
    <cellStyle name="RIGs linked cells 46" xfId="41937"/>
    <cellStyle name="RIGs linked cells 46 2" xfId="41993"/>
    <cellStyle name="RIGs linked cells 46 2 2" xfId="42027"/>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1"/>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2"/>
    <cellStyle name="RIGs linked cells 5 2 17" xfId="40553"/>
    <cellStyle name="RIGs linked cells 5 2 18" xfId="40554"/>
    <cellStyle name="RIGs linked cells 5 2 19" xfId="40555"/>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56"/>
    <cellStyle name="RIGs linked cells 5 2 2 16" xfId="40557"/>
    <cellStyle name="RIGs linked cells 5 2 2 17" xfId="40558"/>
    <cellStyle name="RIGs linked cells 5 2 2 18" xfId="40559"/>
    <cellStyle name="RIGs linked cells 5 2 2 19" xfId="40560"/>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1"/>
    <cellStyle name="RIGs linked cells 5 2 2 21" xfId="40562"/>
    <cellStyle name="RIGs linked cells 5 2 2 22" xfId="40563"/>
    <cellStyle name="RIGs linked cells 5 2 2 23" xfId="40564"/>
    <cellStyle name="RIGs linked cells 5 2 2 24" xfId="40565"/>
    <cellStyle name="RIGs linked cells 5 2 2 25" xfId="40566"/>
    <cellStyle name="RIGs linked cells 5 2 2 26" xfId="40567"/>
    <cellStyle name="RIGs linked cells 5 2 2 27" xfId="40568"/>
    <cellStyle name="RIGs linked cells 5 2 2 28" xfId="40569"/>
    <cellStyle name="RIGs linked cells 5 2 2 29" xfId="40570"/>
    <cellStyle name="RIGs linked cells 5 2 2 3" xfId="14143"/>
    <cellStyle name="RIGs linked cells 5 2 2 30" xfId="40571"/>
    <cellStyle name="RIGs linked cells 5 2 2 31" xfId="40572"/>
    <cellStyle name="RIGs linked cells 5 2 2 32" xfId="40573"/>
    <cellStyle name="RIGs linked cells 5 2 2 33" xfId="40574"/>
    <cellStyle name="RIGs linked cells 5 2 2 34" xfId="40575"/>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76"/>
    <cellStyle name="RIGs linked cells 5 2 21" xfId="40577"/>
    <cellStyle name="RIGs linked cells 5 2 22" xfId="40578"/>
    <cellStyle name="RIGs linked cells 5 2 23" xfId="40579"/>
    <cellStyle name="RIGs linked cells 5 2 24" xfId="40580"/>
    <cellStyle name="RIGs linked cells 5 2 25" xfId="40581"/>
    <cellStyle name="RIGs linked cells 5 2 26" xfId="40582"/>
    <cellStyle name="RIGs linked cells 5 2 27" xfId="40583"/>
    <cellStyle name="RIGs linked cells 5 2 28" xfId="40584"/>
    <cellStyle name="RIGs linked cells 5 2 29" xfId="40585"/>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86"/>
    <cellStyle name="RIGs linked cells 5 2 31" xfId="40587"/>
    <cellStyle name="RIGs linked cells 5 2 32" xfId="40588"/>
    <cellStyle name="RIGs linked cells 5 2 33" xfId="40589"/>
    <cellStyle name="RIGs linked cells 5 2 34" xfId="40590"/>
    <cellStyle name="RIGs linked cells 5 2 35" xfId="40591"/>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2"/>
    <cellStyle name="RIGs linked cells 5 21" xfId="40593"/>
    <cellStyle name="RIGs linked cells 5 22" xfId="40594"/>
    <cellStyle name="RIGs linked cells 5 23" xfId="40595"/>
    <cellStyle name="RIGs linked cells 5 24" xfId="40596"/>
    <cellStyle name="RIGs linked cells 5 25" xfId="40597"/>
    <cellStyle name="RIGs linked cells 5 26" xfId="40598"/>
    <cellStyle name="RIGs linked cells 5 27" xfId="40599"/>
    <cellStyle name="RIGs linked cells 5 28" xfId="40600"/>
    <cellStyle name="RIGs linked cells 5 29" xfId="40601"/>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2"/>
    <cellStyle name="RIGs linked cells 5 3 16" xfId="40603"/>
    <cellStyle name="RIGs linked cells 5 3 17" xfId="40604"/>
    <cellStyle name="RIGs linked cells 5 3 18" xfId="40605"/>
    <cellStyle name="RIGs linked cells 5 3 19" xfId="40606"/>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07"/>
    <cellStyle name="RIGs linked cells 5 3 21" xfId="40608"/>
    <cellStyle name="RIGs linked cells 5 3 22" xfId="40609"/>
    <cellStyle name="RIGs linked cells 5 3 23" xfId="40610"/>
    <cellStyle name="RIGs linked cells 5 3 24" xfId="40611"/>
    <cellStyle name="RIGs linked cells 5 3 25" xfId="40612"/>
    <cellStyle name="RIGs linked cells 5 3 26" xfId="40613"/>
    <cellStyle name="RIGs linked cells 5 3 27" xfId="40614"/>
    <cellStyle name="RIGs linked cells 5 3 28" xfId="40615"/>
    <cellStyle name="RIGs linked cells 5 3 29" xfId="40616"/>
    <cellStyle name="RIGs linked cells 5 3 3" xfId="14185"/>
    <cellStyle name="RIGs linked cells 5 3 30" xfId="40617"/>
    <cellStyle name="RIGs linked cells 5 3 31" xfId="40618"/>
    <cellStyle name="RIGs linked cells 5 3 32" xfId="40619"/>
    <cellStyle name="RIGs linked cells 5 3 33" xfId="40620"/>
    <cellStyle name="RIGs linked cells 5 3 34" xfId="40621"/>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2"/>
    <cellStyle name="RIGs linked cells 5 31" xfId="40623"/>
    <cellStyle name="RIGs linked cells 5 32" xfId="40624"/>
    <cellStyle name="RIGs linked cells 5 33" xfId="40625"/>
    <cellStyle name="RIGs linked cells 5 34" xfId="40626"/>
    <cellStyle name="RIGs linked cells 5 35" xfId="40627"/>
    <cellStyle name="RIGs linked cells 5 36" xfId="40628"/>
    <cellStyle name="RIGs linked cells 5 37" xfId="40629"/>
    <cellStyle name="RIGs linked cells 5 38" xfId="40630"/>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1"/>
    <cellStyle name="RIGs linked cells 5 4 16" xfId="40632"/>
    <cellStyle name="RIGs linked cells 5 4 17" xfId="40633"/>
    <cellStyle name="RIGs linked cells 5 4 18" xfId="40634"/>
    <cellStyle name="RIGs linked cells 5 4 19" xfId="40635"/>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36"/>
    <cellStyle name="RIGs linked cells 5 4 21" xfId="40637"/>
    <cellStyle name="RIGs linked cells 5 4 22" xfId="40638"/>
    <cellStyle name="RIGs linked cells 5 4 23" xfId="40639"/>
    <cellStyle name="RIGs linked cells 5 4 24" xfId="40640"/>
    <cellStyle name="RIGs linked cells 5 4 25" xfId="40641"/>
    <cellStyle name="RIGs linked cells 5 4 26" xfId="40642"/>
    <cellStyle name="RIGs linked cells 5 4 27" xfId="40643"/>
    <cellStyle name="RIGs linked cells 5 4 28" xfId="40644"/>
    <cellStyle name="RIGs linked cells 5 4 29" xfId="40645"/>
    <cellStyle name="RIGs linked cells 5 4 3" xfId="14209"/>
    <cellStyle name="RIGs linked cells 5 4 30" xfId="40646"/>
    <cellStyle name="RIGs linked cells 5 4 31" xfId="40647"/>
    <cellStyle name="RIGs linked cells 5 4 32" xfId="40648"/>
    <cellStyle name="RIGs linked cells 5 4 33" xfId="40649"/>
    <cellStyle name="RIGs linked cells 5 4 34" xfId="40650"/>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1"/>
    <cellStyle name="RIGs linked cells 6 17" xfId="40652"/>
    <cellStyle name="RIGs linked cells 6 18" xfId="40653"/>
    <cellStyle name="RIGs linked cells 6 19" xfId="40654"/>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5"/>
    <cellStyle name="RIGs linked cells 6 2 16" xfId="40656"/>
    <cellStyle name="RIGs linked cells 6 2 17" xfId="40657"/>
    <cellStyle name="RIGs linked cells 6 2 18" xfId="40658"/>
    <cellStyle name="RIGs linked cells 6 2 19" xfId="40659"/>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0"/>
    <cellStyle name="RIGs linked cells 6 2 21" xfId="40661"/>
    <cellStyle name="RIGs linked cells 6 2 22" xfId="40662"/>
    <cellStyle name="RIGs linked cells 6 2 23" xfId="40663"/>
    <cellStyle name="RIGs linked cells 6 2 24" xfId="40664"/>
    <cellStyle name="RIGs linked cells 6 2 25" xfId="40665"/>
    <cellStyle name="RIGs linked cells 6 2 26" xfId="40666"/>
    <cellStyle name="RIGs linked cells 6 2 27" xfId="40667"/>
    <cellStyle name="RIGs linked cells 6 2 28" xfId="40668"/>
    <cellStyle name="RIGs linked cells 6 2 29" xfId="40669"/>
    <cellStyle name="RIGs linked cells 6 2 3" xfId="14255"/>
    <cellStyle name="RIGs linked cells 6 2 30" xfId="40670"/>
    <cellStyle name="RIGs linked cells 6 2 31" xfId="40671"/>
    <cellStyle name="RIGs linked cells 6 2 32" xfId="40672"/>
    <cellStyle name="RIGs linked cells 6 2 33" xfId="40673"/>
    <cellStyle name="RIGs linked cells 6 2 34" xfId="40674"/>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5"/>
    <cellStyle name="RIGs linked cells 6 21" xfId="40676"/>
    <cellStyle name="RIGs linked cells 6 22" xfId="40677"/>
    <cellStyle name="RIGs linked cells 6 23" xfId="40678"/>
    <cellStyle name="RIGs linked cells 6 24" xfId="40679"/>
    <cellStyle name="RIGs linked cells 6 25" xfId="40680"/>
    <cellStyle name="RIGs linked cells 6 26" xfId="40681"/>
    <cellStyle name="RIGs linked cells 6 27" xfId="40682"/>
    <cellStyle name="RIGs linked cells 6 28" xfId="40683"/>
    <cellStyle name="RIGs linked cells 6 29" xfId="40684"/>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5"/>
    <cellStyle name="RIGs linked cells 6 31" xfId="40686"/>
    <cellStyle name="RIGs linked cells 6 32" xfId="40687"/>
    <cellStyle name="RIGs linked cells 6 33" xfId="40688"/>
    <cellStyle name="RIGs linked cells 6 34" xfId="40689"/>
    <cellStyle name="RIGs linked cells 6 35" xfId="40690"/>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1"/>
    <cellStyle name="RIGs linked cells 7 16" xfId="40692"/>
    <cellStyle name="RIGs linked cells 7 17" xfId="40693"/>
    <cellStyle name="RIGs linked cells 7 18" xfId="40694"/>
    <cellStyle name="RIGs linked cells 7 19" xfId="40695"/>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696"/>
    <cellStyle name="RIGs linked cells 7 21" xfId="40697"/>
    <cellStyle name="RIGs linked cells 7 22" xfId="40698"/>
    <cellStyle name="RIGs linked cells 7 23" xfId="40699"/>
    <cellStyle name="RIGs linked cells 7 24" xfId="40700"/>
    <cellStyle name="RIGs linked cells 7 25" xfId="40701"/>
    <cellStyle name="RIGs linked cells 7 26" xfId="40702"/>
    <cellStyle name="RIGs linked cells 7 27" xfId="40703"/>
    <cellStyle name="RIGs linked cells 7 28" xfId="40704"/>
    <cellStyle name="RIGs linked cells 7 29" xfId="40705"/>
    <cellStyle name="RIGs linked cells 7 3" xfId="14297"/>
    <cellStyle name="RIGs linked cells 7 30" xfId="40706"/>
    <cellStyle name="RIGs linked cells 7 31" xfId="40707"/>
    <cellStyle name="RIGs linked cells 7 32" xfId="40708"/>
    <cellStyle name="RIGs linked cells 7 33" xfId="40709"/>
    <cellStyle name="RIGs linked cells 7 34" xfId="40710"/>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1"/>
    <cellStyle name="RIGs linked cells 8 16" xfId="40712"/>
    <cellStyle name="RIGs linked cells 8 17" xfId="40713"/>
    <cellStyle name="RIGs linked cells 8 18" xfId="40714"/>
    <cellStyle name="RIGs linked cells 8 19" xfId="40715"/>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16"/>
    <cellStyle name="RIGs linked cells 8 21" xfId="40717"/>
    <cellStyle name="RIGs linked cells 8 22" xfId="40718"/>
    <cellStyle name="RIGs linked cells 8 23" xfId="40719"/>
    <cellStyle name="RIGs linked cells 8 24" xfId="40720"/>
    <cellStyle name="RIGs linked cells 8 25" xfId="40721"/>
    <cellStyle name="RIGs linked cells 8 26" xfId="40722"/>
    <cellStyle name="RIGs linked cells 8 27" xfId="40723"/>
    <cellStyle name="RIGs linked cells 8 28" xfId="40724"/>
    <cellStyle name="RIGs linked cells 8 29" xfId="40725"/>
    <cellStyle name="RIGs linked cells 8 3" xfId="14321"/>
    <cellStyle name="RIGs linked cells 8 30" xfId="40726"/>
    <cellStyle name="RIGs linked cells 8 31" xfId="40727"/>
    <cellStyle name="RIGs linked cells 8 32" xfId="40728"/>
    <cellStyle name="RIGs linked cells 8 33" xfId="40729"/>
    <cellStyle name="RIGs linked cells 8 34" xfId="40730"/>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1"/>
    <cellStyle name="RIGs linked cells 9 16" xfId="40732"/>
    <cellStyle name="RIGs linked cells 9 17" xfId="40733"/>
    <cellStyle name="RIGs linked cells 9 18" xfId="40734"/>
    <cellStyle name="RIGs linked cells 9 19" xfId="40735"/>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36"/>
    <cellStyle name="RIGs linked cells 9 21" xfId="40737"/>
    <cellStyle name="RIGs linked cells 9 22" xfId="40738"/>
    <cellStyle name="RIGs linked cells 9 23" xfId="40739"/>
    <cellStyle name="RIGs linked cells 9 24" xfId="40740"/>
    <cellStyle name="RIGs linked cells 9 25" xfId="40741"/>
    <cellStyle name="RIGs linked cells 9 26" xfId="40742"/>
    <cellStyle name="RIGs linked cells 9 27" xfId="40743"/>
    <cellStyle name="RIGs linked cells 9 28" xfId="40744"/>
    <cellStyle name="RIGs linked cells 9 29" xfId="40745"/>
    <cellStyle name="RIGs linked cells 9 3" xfId="14345"/>
    <cellStyle name="RIGs linked cells 9 30" xfId="40746"/>
    <cellStyle name="RIGs linked cells 9 31" xfId="40747"/>
    <cellStyle name="RIGs linked cells 9 32" xfId="40748"/>
    <cellStyle name="RIGs linked cells 9 33" xfId="40749"/>
    <cellStyle name="RIGs linked cells 9 34" xfId="40750"/>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1"/>
    <cellStyle name="SAPBEXaggData 15" xfId="40752"/>
    <cellStyle name="SAPBEXaggData 16" xfId="40753"/>
    <cellStyle name="SAPBEXaggData 17" xfId="40754"/>
    <cellStyle name="SAPBEXaggData 18" xfId="40755"/>
    <cellStyle name="SAPBEXaggData 19" xfId="40756"/>
    <cellStyle name="SAPBEXaggData 2" xfId="14468"/>
    <cellStyle name="SAPBEXaggData 20" xfId="40757"/>
    <cellStyle name="SAPBEXaggData 21" xfId="40758"/>
    <cellStyle name="SAPBEXaggData 22" xfId="40759"/>
    <cellStyle name="SAPBEXaggData 23" xfId="40760"/>
    <cellStyle name="SAPBEXaggData 24" xfId="40761"/>
    <cellStyle name="SAPBEXaggData 25" xfId="40762"/>
    <cellStyle name="SAPBEXaggData 26" xfId="40763"/>
    <cellStyle name="SAPBEXaggData 27" xfId="40764"/>
    <cellStyle name="SAPBEXaggData 28" xfId="40765"/>
    <cellStyle name="SAPBEXaggData 29" xfId="40766"/>
    <cellStyle name="SAPBEXaggData 3" xfId="14469"/>
    <cellStyle name="SAPBEXaggData 30" xfId="40767"/>
    <cellStyle name="SAPBEXaggData 31" xfId="40768"/>
    <cellStyle name="SAPBEXaggData 32" xfId="40769"/>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0"/>
    <cellStyle name="SAPBEXaggDataEmph 15" xfId="40771"/>
    <cellStyle name="SAPBEXaggDataEmph 16" xfId="40772"/>
    <cellStyle name="SAPBEXaggDataEmph 17" xfId="40773"/>
    <cellStyle name="SAPBEXaggDataEmph 18" xfId="40774"/>
    <cellStyle name="SAPBEXaggDataEmph 19" xfId="40775"/>
    <cellStyle name="SAPBEXaggDataEmph 2" xfId="14480"/>
    <cellStyle name="SAPBEXaggDataEmph 20" xfId="40776"/>
    <cellStyle name="SAPBEXaggDataEmph 21" xfId="40777"/>
    <cellStyle name="SAPBEXaggDataEmph 22" xfId="40778"/>
    <cellStyle name="SAPBEXaggDataEmph 23" xfId="40779"/>
    <cellStyle name="SAPBEXaggDataEmph 24" xfId="40780"/>
    <cellStyle name="SAPBEXaggDataEmph 25" xfId="40781"/>
    <cellStyle name="SAPBEXaggDataEmph 26" xfId="40782"/>
    <cellStyle name="SAPBEXaggDataEmph 27" xfId="40783"/>
    <cellStyle name="SAPBEXaggDataEmph 28" xfId="40784"/>
    <cellStyle name="SAPBEXaggDataEmph 29" xfId="40785"/>
    <cellStyle name="SAPBEXaggDataEmph 3" xfId="14481"/>
    <cellStyle name="SAPBEXaggDataEmph 30" xfId="40786"/>
    <cellStyle name="SAPBEXaggDataEmph 31" xfId="40787"/>
    <cellStyle name="SAPBEXaggDataEmph 32" xfId="40788"/>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89"/>
    <cellStyle name="SAPBEXaggItem 15" xfId="40790"/>
    <cellStyle name="SAPBEXaggItem 16" xfId="40791"/>
    <cellStyle name="SAPBEXaggItem 17" xfId="40792"/>
    <cellStyle name="SAPBEXaggItem 18" xfId="40793"/>
    <cellStyle name="SAPBEXaggItem 19" xfId="40794"/>
    <cellStyle name="SAPBEXaggItem 2" xfId="14492"/>
    <cellStyle name="SAPBEXaggItem 20" xfId="40795"/>
    <cellStyle name="SAPBEXaggItem 21" xfId="40796"/>
    <cellStyle name="SAPBEXaggItem 22" xfId="40797"/>
    <cellStyle name="SAPBEXaggItem 23" xfId="40798"/>
    <cellStyle name="SAPBEXaggItem 24" xfId="40799"/>
    <cellStyle name="SAPBEXaggItem 25" xfId="40800"/>
    <cellStyle name="SAPBEXaggItem 26" xfId="40801"/>
    <cellStyle name="SAPBEXaggItem 27" xfId="40802"/>
    <cellStyle name="SAPBEXaggItem 28" xfId="40803"/>
    <cellStyle name="SAPBEXaggItem 29" xfId="40804"/>
    <cellStyle name="SAPBEXaggItem 3" xfId="14493"/>
    <cellStyle name="SAPBEXaggItem 30" xfId="40805"/>
    <cellStyle name="SAPBEXaggItem 31" xfId="40806"/>
    <cellStyle name="SAPBEXaggItem 32" xfId="40807"/>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08"/>
    <cellStyle name="SAPBEXaggItemX 15" xfId="40809"/>
    <cellStyle name="SAPBEXaggItemX 16" xfId="40810"/>
    <cellStyle name="SAPBEXaggItemX 17" xfId="40811"/>
    <cellStyle name="SAPBEXaggItemX 18" xfId="40812"/>
    <cellStyle name="SAPBEXaggItemX 19" xfId="40813"/>
    <cellStyle name="SAPBEXaggItemX 2" xfId="14504"/>
    <cellStyle name="SAPBEXaggItemX 20" xfId="40814"/>
    <cellStyle name="SAPBEXaggItemX 21" xfId="40815"/>
    <cellStyle name="SAPBEXaggItemX 22" xfId="40816"/>
    <cellStyle name="SAPBEXaggItemX 23" xfId="40817"/>
    <cellStyle name="SAPBEXaggItemX 24" xfId="40818"/>
    <cellStyle name="SAPBEXaggItemX 25" xfId="40819"/>
    <cellStyle name="SAPBEXaggItemX 26" xfId="40820"/>
    <cellStyle name="SAPBEXaggItemX 27" xfId="40821"/>
    <cellStyle name="SAPBEXaggItemX 28" xfId="40822"/>
    <cellStyle name="SAPBEXaggItemX 29" xfId="40823"/>
    <cellStyle name="SAPBEXaggItemX 3" xfId="14505"/>
    <cellStyle name="SAPBEXaggItemX 30" xfId="40824"/>
    <cellStyle name="SAPBEXaggItemX 31" xfId="40825"/>
    <cellStyle name="SAPBEXaggItemX 32" xfId="40826"/>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27"/>
    <cellStyle name="SAPBEXexcBad7 15" xfId="40828"/>
    <cellStyle name="SAPBEXexcBad7 16" xfId="40829"/>
    <cellStyle name="SAPBEXexcBad7 17" xfId="40830"/>
    <cellStyle name="SAPBEXexcBad7 18" xfId="40831"/>
    <cellStyle name="SAPBEXexcBad7 19" xfId="40832"/>
    <cellStyle name="SAPBEXexcBad7 2" xfId="14516"/>
    <cellStyle name="SAPBEXexcBad7 20" xfId="40833"/>
    <cellStyle name="SAPBEXexcBad7 21" xfId="40834"/>
    <cellStyle name="SAPBEXexcBad7 22" xfId="40835"/>
    <cellStyle name="SAPBEXexcBad7 23" xfId="40836"/>
    <cellStyle name="SAPBEXexcBad7 24" xfId="40837"/>
    <cellStyle name="SAPBEXexcBad7 25" xfId="40838"/>
    <cellStyle name="SAPBEXexcBad7 26" xfId="40839"/>
    <cellStyle name="SAPBEXexcBad7 27" xfId="40840"/>
    <cellStyle name="SAPBEXexcBad7 28" xfId="40841"/>
    <cellStyle name="SAPBEXexcBad7 29" xfId="40842"/>
    <cellStyle name="SAPBEXexcBad7 3" xfId="14517"/>
    <cellStyle name="SAPBEXexcBad7 30" xfId="40843"/>
    <cellStyle name="SAPBEXexcBad7 31" xfId="40844"/>
    <cellStyle name="SAPBEXexcBad7 32" xfId="40845"/>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46"/>
    <cellStyle name="SAPBEXexcBad8 15" xfId="40847"/>
    <cellStyle name="SAPBEXexcBad8 16" xfId="40848"/>
    <cellStyle name="SAPBEXexcBad8 17" xfId="40849"/>
    <cellStyle name="SAPBEXexcBad8 18" xfId="40850"/>
    <cellStyle name="SAPBEXexcBad8 19" xfId="40851"/>
    <cellStyle name="SAPBEXexcBad8 2" xfId="14528"/>
    <cellStyle name="SAPBEXexcBad8 20" xfId="40852"/>
    <cellStyle name="SAPBEXexcBad8 21" xfId="40853"/>
    <cellStyle name="SAPBEXexcBad8 22" xfId="40854"/>
    <cellStyle name="SAPBEXexcBad8 23" xfId="40855"/>
    <cellStyle name="SAPBEXexcBad8 24" xfId="40856"/>
    <cellStyle name="SAPBEXexcBad8 25" xfId="40857"/>
    <cellStyle name="SAPBEXexcBad8 26" xfId="40858"/>
    <cellStyle name="SAPBEXexcBad8 27" xfId="40859"/>
    <cellStyle name="SAPBEXexcBad8 28" xfId="40860"/>
    <cellStyle name="SAPBEXexcBad8 29" xfId="40861"/>
    <cellStyle name="SAPBEXexcBad8 3" xfId="14529"/>
    <cellStyle name="SAPBEXexcBad8 30" xfId="40862"/>
    <cellStyle name="SAPBEXexcBad8 31" xfId="40863"/>
    <cellStyle name="SAPBEXexcBad8 32" xfId="40864"/>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5"/>
    <cellStyle name="SAPBEXexcBad9 15" xfId="40866"/>
    <cellStyle name="SAPBEXexcBad9 16" xfId="40867"/>
    <cellStyle name="SAPBEXexcBad9 17" xfId="40868"/>
    <cellStyle name="SAPBEXexcBad9 18" xfId="40869"/>
    <cellStyle name="SAPBEXexcBad9 19" xfId="40870"/>
    <cellStyle name="SAPBEXexcBad9 2" xfId="14540"/>
    <cellStyle name="SAPBEXexcBad9 20" xfId="40871"/>
    <cellStyle name="SAPBEXexcBad9 21" xfId="40872"/>
    <cellStyle name="SAPBEXexcBad9 22" xfId="40873"/>
    <cellStyle name="SAPBEXexcBad9 23" xfId="40874"/>
    <cellStyle name="SAPBEXexcBad9 24" xfId="40875"/>
    <cellStyle name="SAPBEXexcBad9 25" xfId="40876"/>
    <cellStyle name="SAPBEXexcBad9 26" xfId="40877"/>
    <cellStyle name="SAPBEXexcBad9 27" xfId="40878"/>
    <cellStyle name="SAPBEXexcBad9 28" xfId="40879"/>
    <cellStyle name="SAPBEXexcBad9 29" xfId="40880"/>
    <cellStyle name="SAPBEXexcBad9 3" xfId="14541"/>
    <cellStyle name="SAPBEXexcBad9 30" xfId="40881"/>
    <cellStyle name="SAPBEXexcBad9 31" xfId="40882"/>
    <cellStyle name="SAPBEXexcBad9 32" xfId="40883"/>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4"/>
    <cellStyle name="SAPBEXexcCritical4 15" xfId="40885"/>
    <cellStyle name="SAPBEXexcCritical4 16" xfId="40886"/>
    <cellStyle name="SAPBEXexcCritical4 17" xfId="40887"/>
    <cellStyle name="SAPBEXexcCritical4 18" xfId="40888"/>
    <cellStyle name="SAPBEXexcCritical4 19" xfId="40889"/>
    <cellStyle name="SAPBEXexcCritical4 2" xfId="14552"/>
    <cellStyle name="SAPBEXexcCritical4 20" xfId="40890"/>
    <cellStyle name="SAPBEXexcCritical4 21" xfId="40891"/>
    <cellStyle name="SAPBEXexcCritical4 22" xfId="40892"/>
    <cellStyle name="SAPBEXexcCritical4 23" xfId="40893"/>
    <cellStyle name="SAPBEXexcCritical4 24" xfId="40894"/>
    <cellStyle name="SAPBEXexcCritical4 25" xfId="40895"/>
    <cellStyle name="SAPBEXexcCritical4 26" xfId="40896"/>
    <cellStyle name="SAPBEXexcCritical4 27" xfId="40897"/>
    <cellStyle name="SAPBEXexcCritical4 28" xfId="40898"/>
    <cellStyle name="SAPBEXexcCritical4 29" xfId="40899"/>
    <cellStyle name="SAPBEXexcCritical4 3" xfId="14553"/>
    <cellStyle name="SAPBEXexcCritical4 30" xfId="40900"/>
    <cellStyle name="SAPBEXexcCritical4 31" xfId="40901"/>
    <cellStyle name="SAPBEXexcCritical4 32" xfId="40902"/>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3"/>
    <cellStyle name="SAPBEXexcCritical5 15" xfId="40904"/>
    <cellStyle name="SAPBEXexcCritical5 16" xfId="40905"/>
    <cellStyle name="SAPBEXexcCritical5 17" xfId="40906"/>
    <cellStyle name="SAPBEXexcCritical5 18" xfId="40907"/>
    <cellStyle name="SAPBEXexcCritical5 19" xfId="40908"/>
    <cellStyle name="SAPBEXexcCritical5 2" xfId="14564"/>
    <cellStyle name="SAPBEXexcCritical5 20" xfId="40909"/>
    <cellStyle name="SAPBEXexcCritical5 21" xfId="40910"/>
    <cellStyle name="SAPBEXexcCritical5 22" xfId="40911"/>
    <cellStyle name="SAPBEXexcCritical5 23" xfId="40912"/>
    <cellStyle name="SAPBEXexcCritical5 24" xfId="40913"/>
    <cellStyle name="SAPBEXexcCritical5 25" xfId="40914"/>
    <cellStyle name="SAPBEXexcCritical5 26" xfId="40915"/>
    <cellStyle name="SAPBEXexcCritical5 27" xfId="40916"/>
    <cellStyle name="SAPBEXexcCritical5 28" xfId="40917"/>
    <cellStyle name="SAPBEXexcCritical5 29" xfId="40918"/>
    <cellStyle name="SAPBEXexcCritical5 3" xfId="14565"/>
    <cellStyle name="SAPBEXexcCritical5 30" xfId="40919"/>
    <cellStyle name="SAPBEXexcCritical5 31" xfId="40920"/>
    <cellStyle name="SAPBEXexcCritical5 32" xfId="40921"/>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2"/>
    <cellStyle name="SAPBEXexcCritical6 15" xfId="40923"/>
    <cellStyle name="SAPBEXexcCritical6 16" xfId="40924"/>
    <cellStyle name="SAPBEXexcCritical6 17" xfId="40925"/>
    <cellStyle name="SAPBEXexcCritical6 18" xfId="40926"/>
    <cellStyle name="SAPBEXexcCritical6 19" xfId="40927"/>
    <cellStyle name="SAPBEXexcCritical6 2" xfId="14576"/>
    <cellStyle name="SAPBEXexcCritical6 20" xfId="40928"/>
    <cellStyle name="SAPBEXexcCritical6 21" xfId="40929"/>
    <cellStyle name="SAPBEXexcCritical6 22" xfId="40930"/>
    <cellStyle name="SAPBEXexcCritical6 23" xfId="40931"/>
    <cellStyle name="SAPBEXexcCritical6 24" xfId="40932"/>
    <cellStyle name="SAPBEXexcCritical6 25" xfId="40933"/>
    <cellStyle name="SAPBEXexcCritical6 26" xfId="40934"/>
    <cellStyle name="SAPBEXexcCritical6 27" xfId="40935"/>
    <cellStyle name="SAPBEXexcCritical6 28" xfId="40936"/>
    <cellStyle name="SAPBEXexcCritical6 29" xfId="40937"/>
    <cellStyle name="SAPBEXexcCritical6 3" xfId="14577"/>
    <cellStyle name="SAPBEXexcCritical6 30" xfId="40938"/>
    <cellStyle name="SAPBEXexcCritical6 31" xfId="40939"/>
    <cellStyle name="SAPBEXexcCritical6 32" xfId="40940"/>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1"/>
    <cellStyle name="SAPBEXexcGood1 15" xfId="40942"/>
    <cellStyle name="SAPBEXexcGood1 16" xfId="40943"/>
    <cellStyle name="SAPBEXexcGood1 17" xfId="40944"/>
    <cellStyle name="SAPBEXexcGood1 18" xfId="40945"/>
    <cellStyle name="SAPBEXexcGood1 19" xfId="40946"/>
    <cellStyle name="SAPBEXexcGood1 2" xfId="14588"/>
    <cellStyle name="SAPBEXexcGood1 20" xfId="40947"/>
    <cellStyle name="SAPBEXexcGood1 21" xfId="40948"/>
    <cellStyle name="SAPBEXexcGood1 22" xfId="40949"/>
    <cellStyle name="SAPBEXexcGood1 23" xfId="40950"/>
    <cellStyle name="SAPBEXexcGood1 24" xfId="40951"/>
    <cellStyle name="SAPBEXexcGood1 25" xfId="40952"/>
    <cellStyle name="SAPBEXexcGood1 26" xfId="40953"/>
    <cellStyle name="SAPBEXexcGood1 27" xfId="40954"/>
    <cellStyle name="SAPBEXexcGood1 28" xfId="40955"/>
    <cellStyle name="SAPBEXexcGood1 29" xfId="40956"/>
    <cellStyle name="SAPBEXexcGood1 3" xfId="14589"/>
    <cellStyle name="SAPBEXexcGood1 30" xfId="40957"/>
    <cellStyle name="SAPBEXexcGood1 31" xfId="40958"/>
    <cellStyle name="SAPBEXexcGood1 32" xfId="40959"/>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0"/>
    <cellStyle name="SAPBEXexcGood2 15" xfId="40961"/>
    <cellStyle name="SAPBEXexcGood2 16" xfId="40962"/>
    <cellStyle name="SAPBEXexcGood2 17" xfId="40963"/>
    <cellStyle name="SAPBEXexcGood2 18" xfId="40964"/>
    <cellStyle name="SAPBEXexcGood2 19" xfId="40965"/>
    <cellStyle name="SAPBEXexcGood2 2" xfId="14600"/>
    <cellStyle name="SAPBEXexcGood2 20" xfId="40966"/>
    <cellStyle name="SAPBEXexcGood2 21" xfId="40967"/>
    <cellStyle name="SAPBEXexcGood2 22" xfId="40968"/>
    <cellStyle name="SAPBEXexcGood2 23" xfId="40969"/>
    <cellStyle name="SAPBEXexcGood2 24" xfId="40970"/>
    <cellStyle name="SAPBEXexcGood2 25" xfId="40971"/>
    <cellStyle name="SAPBEXexcGood2 26" xfId="40972"/>
    <cellStyle name="SAPBEXexcGood2 27" xfId="40973"/>
    <cellStyle name="SAPBEXexcGood2 28" xfId="40974"/>
    <cellStyle name="SAPBEXexcGood2 29" xfId="40975"/>
    <cellStyle name="SAPBEXexcGood2 3" xfId="14601"/>
    <cellStyle name="SAPBEXexcGood2 30" xfId="40976"/>
    <cellStyle name="SAPBEXexcGood2 31" xfId="40977"/>
    <cellStyle name="SAPBEXexcGood2 32" xfId="40978"/>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79"/>
    <cellStyle name="SAPBEXexcGood3 15" xfId="40980"/>
    <cellStyle name="SAPBEXexcGood3 16" xfId="40981"/>
    <cellStyle name="SAPBEXexcGood3 17" xfId="40982"/>
    <cellStyle name="SAPBEXexcGood3 18" xfId="40983"/>
    <cellStyle name="SAPBEXexcGood3 19" xfId="40984"/>
    <cellStyle name="SAPBEXexcGood3 2" xfId="14612"/>
    <cellStyle name="SAPBEXexcGood3 20" xfId="40985"/>
    <cellStyle name="SAPBEXexcGood3 21" xfId="40986"/>
    <cellStyle name="SAPBEXexcGood3 22" xfId="40987"/>
    <cellStyle name="SAPBEXexcGood3 23" xfId="40988"/>
    <cellStyle name="SAPBEXexcGood3 24" xfId="40989"/>
    <cellStyle name="SAPBEXexcGood3 25" xfId="40990"/>
    <cellStyle name="SAPBEXexcGood3 26" xfId="40991"/>
    <cellStyle name="SAPBEXexcGood3 27" xfId="40992"/>
    <cellStyle name="SAPBEXexcGood3 28" xfId="40993"/>
    <cellStyle name="SAPBEXexcGood3 29" xfId="40994"/>
    <cellStyle name="SAPBEXexcGood3 3" xfId="14613"/>
    <cellStyle name="SAPBEXexcGood3 30" xfId="40995"/>
    <cellStyle name="SAPBEXexcGood3 31" xfId="40996"/>
    <cellStyle name="SAPBEXexcGood3 32" xfId="40997"/>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0998"/>
    <cellStyle name="SAPBEXformats 15" xfId="40999"/>
    <cellStyle name="SAPBEXformats 16" xfId="41000"/>
    <cellStyle name="SAPBEXformats 17" xfId="41001"/>
    <cellStyle name="SAPBEXformats 18" xfId="41002"/>
    <cellStyle name="SAPBEXformats 19" xfId="41003"/>
    <cellStyle name="SAPBEXformats 2" xfId="14624"/>
    <cellStyle name="SAPBEXformats 20" xfId="41004"/>
    <cellStyle name="SAPBEXformats 21" xfId="41005"/>
    <cellStyle name="SAPBEXformats 22" xfId="41006"/>
    <cellStyle name="SAPBEXformats 23" xfId="41007"/>
    <cellStyle name="SAPBEXformats 24" xfId="41008"/>
    <cellStyle name="SAPBEXformats 25" xfId="41009"/>
    <cellStyle name="SAPBEXformats 26" xfId="41010"/>
    <cellStyle name="SAPBEXformats 27" xfId="41011"/>
    <cellStyle name="SAPBEXformats 28" xfId="41012"/>
    <cellStyle name="SAPBEXformats 29" xfId="41013"/>
    <cellStyle name="SAPBEXformats 3" xfId="14625"/>
    <cellStyle name="SAPBEXformats 30" xfId="41014"/>
    <cellStyle name="SAPBEXformats 31" xfId="41015"/>
    <cellStyle name="SAPBEXformats 32" xfId="41016"/>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17"/>
    <cellStyle name="SAPBEXheaderText" xfId="184"/>
    <cellStyle name="SAPBEXheaderText 2" xfId="2240"/>
    <cellStyle name="SAPBEXheaderText_0910 GSO Capex RRP - Final (Detail) v2 220710" xfId="41018"/>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19"/>
    <cellStyle name="SAPBEXHLevel0 16" xfId="41020"/>
    <cellStyle name="SAPBEXHLevel0 17" xfId="41021"/>
    <cellStyle name="SAPBEXHLevel0 18" xfId="41022"/>
    <cellStyle name="SAPBEXHLevel0 19" xfId="41023"/>
    <cellStyle name="SAPBEXHLevel0 2" xfId="2241"/>
    <cellStyle name="SAPBEXHLevel0 2 10" xfId="14637"/>
    <cellStyle name="SAPBEXHLevel0 2 11" xfId="14638"/>
    <cellStyle name="SAPBEXHLevel0 2 12" xfId="14639"/>
    <cellStyle name="SAPBEXHLevel0 2 13" xfId="14640"/>
    <cellStyle name="SAPBEXHLevel0 2 14" xfId="41024"/>
    <cellStyle name="SAPBEXHLevel0 2 15" xfId="41025"/>
    <cellStyle name="SAPBEXHLevel0 2 16" xfId="41026"/>
    <cellStyle name="SAPBEXHLevel0 2 17" xfId="41027"/>
    <cellStyle name="SAPBEXHLevel0 2 18" xfId="41028"/>
    <cellStyle name="SAPBEXHLevel0 2 19" xfId="41029"/>
    <cellStyle name="SAPBEXHLevel0 2 2" xfId="14641"/>
    <cellStyle name="SAPBEXHLevel0 2 20" xfId="41030"/>
    <cellStyle name="SAPBEXHLevel0 2 21" xfId="41031"/>
    <cellStyle name="SAPBEXHLevel0 2 22" xfId="41032"/>
    <cellStyle name="SAPBEXHLevel0 2 23" xfId="41033"/>
    <cellStyle name="SAPBEXHLevel0 2 24" xfId="41034"/>
    <cellStyle name="SAPBEXHLevel0 2 25" xfId="41035"/>
    <cellStyle name="SAPBEXHLevel0 2 26" xfId="41036"/>
    <cellStyle name="SAPBEXHLevel0 2 27" xfId="41037"/>
    <cellStyle name="SAPBEXHLevel0 2 28" xfId="41038"/>
    <cellStyle name="SAPBEXHLevel0 2 29" xfId="41039"/>
    <cellStyle name="SAPBEXHLevel0 2 3" xfId="14642"/>
    <cellStyle name="SAPBEXHLevel0 2 30" xfId="41040"/>
    <cellStyle name="SAPBEXHLevel0 2 31" xfId="41041"/>
    <cellStyle name="SAPBEXHLevel0 2 32" xfId="41042"/>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3"/>
    <cellStyle name="SAPBEXHLevel0 21" xfId="41044"/>
    <cellStyle name="SAPBEXHLevel0 22" xfId="41045"/>
    <cellStyle name="SAPBEXHLevel0 23" xfId="41046"/>
    <cellStyle name="SAPBEXHLevel0 24" xfId="41047"/>
    <cellStyle name="SAPBEXHLevel0 25" xfId="41048"/>
    <cellStyle name="SAPBEXHLevel0 26" xfId="41049"/>
    <cellStyle name="SAPBEXHLevel0 27" xfId="41050"/>
    <cellStyle name="SAPBEXHLevel0 28" xfId="41051"/>
    <cellStyle name="SAPBEXHLevel0 29" xfId="41052"/>
    <cellStyle name="SAPBEXHLevel0 3" xfId="14649"/>
    <cellStyle name="SAPBEXHLevel0 30" xfId="41053"/>
    <cellStyle name="SAPBEXHLevel0 31" xfId="41054"/>
    <cellStyle name="SAPBEXHLevel0 32" xfId="41055"/>
    <cellStyle name="SAPBEXHLevel0 33" xfId="41056"/>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57"/>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58"/>
    <cellStyle name="SAPBEXHLevel0X 16" xfId="41059"/>
    <cellStyle name="SAPBEXHLevel0X 17" xfId="41060"/>
    <cellStyle name="SAPBEXHLevel0X 18" xfId="41061"/>
    <cellStyle name="SAPBEXHLevel0X 19" xfId="41062"/>
    <cellStyle name="SAPBEXHLevel0X 2" xfId="2242"/>
    <cellStyle name="SAPBEXHLevel0X 2 10" xfId="14661"/>
    <cellStyle name="SAPBEXHLevel0X 2 11" xfId="14662"/>
    <cellStyle name="SAPBEXHLevel0X 2 12" xfId="14663"/>
    <cellStyle name="SAPBEXHLevel0X 2 13" xfId="14664"/>
    <cellStyle name="SAPBEXHLevel0X 2 14" xfId="41063"/>
    <cellStyle name="SAPBEXHLevel0X 2 15" xfId="41064"/>
    <cellStyle name="SAPBEXHLevel0X 2 16" xfId="41065"/>
    <cellStyle name="SAPBEXHLevel0X 2 17" xfId="41066"/>
    <cellStyle name="SAPBEXHLevel0X 2 18" xfId="41067"/>
    <cellStyle name="SAPBEXHLevel0X 2 19" xfId="41068"/>
    <cellStyle name="SAPBEXHLevel0X 2 2" xfId="14665"/>
    <cellStyle name="SAPBEXHLevel0X 2 20" xfId="41069"/>
    <cellStyle name="SAPBEXHLevel0X 2 21" xfId="41070"/>
    <cellStyle name="SAPBEXHLevel0X 2 22" xfId="41071"/>
    <cellStyle name="SAPBEXHLevel0X 2 23" xfId="41072"/>
    <cellStyle name="SAPBEXHLevel0X 2 24" xfId="41073"/>
    <cellStyle name="SAPBEXHLevel0X 2 25" xfId="41074"/>
    <cellStyle name="SAPBEXHLevel0X 2 26" xfId="41075"/>
    <cellStyle name="SAPBEXHLevel0X 2 27" xfId="41076"/>
    <cellStyle name="SAPBEXHLevel0X 2 28" xfId="41077"/>
    <cellStyle name="SAPBEXHLevel0X 2 29" xfId="41078"/>
    <cellStyle name="SAPBEXHLevel0X 2 3" xfId="14666"/>
    <cellStyle name="SAPBEXHLevel0X 2 30" xfId="41079"/>
    <cellStyle name="SAPBEXHLevel0X 2 31" xfId="41080"/>
    <cellStyle name="SAPBEXHLevel0X 2 32" xfId="41081"/>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2"/>
    <cellStyle name="SAPBEXHLevel0X 21" xfId="41083"/>
    <cellStyle name="SAPBEXHLevel0X 22" xfId="41084"/>
    <cellStyle name="SAPBEXHLevel0X 23" xfId="41085"/>
    <cellStyle name="SAPBEXHLevel0X 24" xfId="41086"/>
    <cellStyle name="SAPBEXHLevel0X 25" xfId="41087"/>
    <cellStyle name="SAPBEXHLevel0X 26" xfId="41088"/>
    <cellStyle name="SAPBEXHLevel0X 27" xfId="41089"/>
    <cellStyle name="SAPBEXHLevel0X 28" xfId="41090"/>
    <cellStyle name="SAPBEXHLevel0X 29" xfId="41091"/>
    <cellStyle name="SAPBEXHLevel0X 3" xfId="14673"/>
    <cellStyle name="SAPBEXHLevel0X 30" xfId="41092"/>
    <cellStyle name="SAPBEXHLevel0X 31" xfId="41093"/>
    <cellStyle name="SAPBEXHLevel0X 32" xfId="41094"/>
    <cellStyle name="SAPBEXHLevel0X 33" xfId="41095"/>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096"/>
    <cellStyle name="SAPBEXHLevel1" xfId="187"/>
    <cellStyle name="SAPBEXHLevel1 10" xfId="14680"/>
    <cellStyle name="SAPBEXHLevel1 11" xfId="14681"/>
    <cellStyle name="SAPBEXHLevel1 12" xfId="14682"/>
    <cellStyle name="SAPBEXHLevel1 13" xfId="14683"/>
    <cellStyle name="SAPBEXHLevel1 14" xfId="14684"/>
    <cellStyle name="SAPBEXHLevel1 15" xfId="41097"/>
    <cellStyle name="SAPBEXHLevel1 16" xfId="41098"/>
    <cellStyle name="SAPBEXHLevel1 17" xfId="41099"/>
    <cellStyle name="SAPBEXHLevel1 18" xfId="41100"/>
    <cellStyle name="SAPBEXHLevel1 19" xfId="41101"/>
    <cellStyle name="SAPBEXHLevel1 2" xfId="2243"/>
    <cellStyle name="SAPBEXHLevel1 2 10" xfId="14685"/>
    <cellStyle name="SAPBEXHLevel1 2 11" xfId="14686"/>
    <cellStyle name="SAPBEXHLevel1 2 12" xfId="14687"/>
    <cellStyle name="SAPBEXHLevel1 2 13" xfId="14688"/>
    <cellStyle name="SAPBEXHLevel1 2 14" xfId="41102"/>
    <cellStyle name="SAPBEXHLevel1 2 15" xfId="41103"/>
    <cellStyle name="SAPBEXHLevel1 2 16" xfId="41104"/>
    <cellStyle name="SAPBEXHLevel1 2 17" xfId="41105"/>
    <cellStyle name="SAPBEXHLevel1 2 18" xfId="41106"/>
    <cellStyle name="SAPBEXHLevel1 2 19" xfId="41107"/>
    <cellStyle name="SAPBEXHLevel1 2 2" xfId="14689"/>
    <cellStyle name="SAPBEXHLevel1 2 20" xfId="41108"/>
    <cellStyle name="SAPBEXHLevel1 2 21" xfId="41109"/>
    <cellStyle name="SAPBEXHLevel1 2 22" xfId="41110"/>
    <cellStyle name="SAPBEXHLevel1 2 23" xfId="41111"/>
    <cellStyle name="SAPBEXHLevel1 2 24" xfId="41112"/>
    <cellStyle name="SAPBEXHLevel1 2 25" xfId="41113"/>
    <cellStyle name="SAPBEXHLevel1 2 26" xfId="41114"/>
    <cellStyle name="SAPBEXHLevel1 2 27" xfId="41115"/>
    <cellStyle name="SAPBEXHLevel1 2 28" xfId="41116"/>
    <cellStyle name="SAPBEXHLevel1 2 29" xfId="41117"/>
    <cellStyle name="SAPBEXHLevel1 2 3" xfId="14690"/>
    <cellStyle name="SAPBEXHLevel1 2 30" xfId="41118"/>
    <cellStyle name="SAPBEXHLevel1 2 31" xfId="41119"/>
    <cellStyle name="SAPBEXHLevel1 2 32" xfId="41120"/>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1"/>
    <cellStyle name="SAPBEXHLevel1 21" xfId="41122"/>
    <cellStyle name="SAPBEXHLevel1 22" xfId="41123"/>
    <cellStyle name="SAPBEXHLevel1 23" xfId="41124"/>
    <cellStyle name="SAPBEXHLevel1 24" xfId="41125"/>
    <cellStyle name="SAPBEXHLevel1 25" xfId="41126"/>
    <cellStyle name="SAPBEXHLevel1 26" xfId="41127"/>
    <cellStyle name="SAPBEXHLevel1 27" xfId="41128"/>
    <cellStyle name="SAPBEXHLevel1 28" xfId="41129"/>
    <cellStyle name="SAPBEXHLevel1 29" xfId="41130"/>
    <cellStyle name="SAPBEXHLevel1 3" xfId="14697"/>
    <cellStyle name="SAPBEXHLevel1 30" xfId="41131"/>
    <cellStyle name="SAPBEXHLevel1 31" xfId="41132"/>
    <cellStyle name="SAPBEXHLevel1 32" xfId="41133"/>
    <cellStyle name="SAPBEXHLevel1 33" xfId="41134"/>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5"/>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36"/>
    <cellStyle name="SAPBEXHLevel1X 16" xfId="41137"/>
    <cellStyle name="SAPBEXHLevel1X 17" xfId="41138"/>
    <cellStyle name="SAPBEXHLevel1X 18" xfId="41139"/>
    <cellStyle name="SAPBEXHLevel1X 19" xfId="41140"/>
    <cellStyle name="SAPBEXHLevel1X 2" xfId="2244"/>
    <cellStyle name="SAPBEXHLevel1X 2 10" xfId="14709"/>
    <cellStyle name="SAPBEXHLevel1X 2 11" xfId="14710"/>
    <cellStyle name="SAPBEXHLevel1X 2 12" xfId="14711"/>
    <cellStyle name="SAPBEXHLevel1X 2 13" xfId="14712"/>
    <cellStyle name="SAPBEXHLevel1X 2 14" xfId="41141"/>
    <cellStyle name="SAPBEXHLevel1X 2 15" xfId="41142"/>
    <cellStyle name="SAPBEXHLevel1X 2 16" xfId="41143"/>
    <cellStyle name="SAPBEXHLevel1X 2 17" xfId="41144"/>
    <cellStyle name="SAPBEXHLevel1X 2 18" xfId="41145"/>
    <cellStyle name="SAPBEXHLevel1X 2 19" xfId="41146"/>
    <cellStyle name="SAPBEXHLevel1X 2 2" xfId="14713"/>
    <cellStyle name="SAPBEXHLevel1X 2 20" xfId="41147"/>
    <cellStyle name="SAPBEXHLevel1X 2 21" xfId="41148"/>
    <cellStyle name="SAPBEXHLevel1X 2 22" xfId="41149"/>
    <cellStyle name="SAPBEXHLevel1X 2 23" xfId="41150"/>
    <cellStyle name="SAPBEXHLevel1X 2 24" xfId="41151"/>
    <cellStyle name="SAPBEXHLevel1X 2 25" xfId="41152"/>
    <cellStyle name="SAPBEXHLevel1X 2 26" xfId="41153"/>
    <cellStyle name="SAPBEXHLevel1X 2 27" xfId="41154"/>
    <cellStyle name="SAPBEXHLevel1X 2 28" xfId="41155"/>
    <cellStyle name="SAPBEXHLevel1X 2 29" xfId="41156"/>
    <cellStyle name="SAPBEXHLevel1X 2 3" xfId="14714"/>
    <cellStyle name="SAPBEXHLevel1X 2 30" xfId="41157"/>
    <cellStyle name="SAPBEXHLevel1X 2 31" xfId="41158"/>
    <cellStyle name="SAPBEXHLevel1X 2 32" xfId="41159"/>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0"/>
    <cellStyle name="SAPBEXHLevel1X 21" xfId="41161"/>
    <cellStyle name="SAPBEXHLevel1X 22" xfId="41162"/>
    <cellStyle name="SAPBEXHLevel1X 23" xfId="41163"/>
    <cellStyle name="SAPBEXHLevel1X 24" xfId="41164"/>
    <cellStyle name="SAPBEXHLevel1X 25" xfId="41165"/>
    <cellStyle name="SAPBEXHLevel1X 26" xfId="41166"/>
    <cellStyle name="SAPBEXHLevel1X 27" xfId="41167"/>
    <cellStyle name="SAPBEXHLevel1X 28" xfId="41168"/>
    <cellStyle name="SAPBEXHLevel1X 29" xfId="41169"/>
    <cellStyle name="SAPBEXHLevel1X 3" xfId="14721"/>
    <cellStyle name="SAPBEXHLevel1X 30" xfId="41170"/>
    <cellStyle name="SAPBEXHLevel1X 31" xfId="41171"/>
    <cellStyle name="SAPBEXHLevel1X 32" xfId="41172"/>
    <cellStyle name="SAPBEXHLevel1X 33" xfId="41173"/>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4"/>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5"/>
    <cellStyle name="SAPBEXHLevel2 16" xfId="41176"/>
    <cellStyle name="SAPBEXHLevel2 17" xfId="41177"/>
    <cellStyle name="SAPBEXHLevel2 18" xfId="41178"/>
    <cellStyle name="SAPBEXHLevel2 19" xfId="41179"/>
    <cellStyle name="SAPBEXHLevel2 2" xfId="2245"/>
    <cellStyle name="SAPBEXHLevel2 2 10" xfId="14733"/>
    <cellStyle name="SAPBEXHLevel2 2 11" xfId="14734"/>
    <cellStyle name="SAPBEXHLevel2 2 12" xfId="14735"/>
    <cellStyle name="SAPBEXHLevel2 2 13" xfId="14736"/>
    <cellStyle name="SAPBEXHLevel2 2 14" xfId="41180"/>
    <cellStyle name="SAPBEXHLevel2 2 15" xfId="41181"/>
    <cellStyle name="SAPBEXHLevel2 2 16" xfId="41182"/>
    <cellStyle name="SAPBEXHLevel2 2 17" xfId="41183"/>
    <cellStyle name="SAPBEXHLevel2 2 18" xfId="41184"/>
    <cellStyle name="SAPBEXHLevel2 2 19" xfId="41185"/>
    <cellStyle name="SAPBEXHLevel2 2 2" xfId="14737"/>
    <cellStyle name="SAPBEXHLevel2 2 20" xfId="41186"/>
    <cellStyle name="SAPBEXHLevel2 2 21" xfId="41187"/>
    <cellStyle name="SAPBEXHLevel2 2 22" xfId="41188"/>
    <cellStyle name="SAPBEXHLevel2 2 23" xfId="41189"/>
    <cellStyle name="SAPBEXHLevel2 2 24" xfId="41190"/>
    <cellStyle name="SAPBEXHLevel2 2 25" xfId="41191"/>
    <cellStyle name="SAPBEXHLevel2 2 26" xfId="41192"/>
    <cellStyle name="SAPBEXHLevel2 2 27" xfId="41193"/>
    <cellStyle name="SAPBEXHLevel2 2 28" xfId="41194"/>
    <cellStyle name="SAPBEXHLevel2 2 29" xfId="41195"/>
    <cellStyle name="SAPBEXHLevel2 2 3" xfId="14738"/>
    <cellStyle name="SAPBEXHLevel2 2 30" xfId="41196"/>
    <cellStyle name="SAPBEXHLevel2 2 31" xfId="41197"/>
    <cellStyle name="SAPBEXHLevel2 2 32" xfId="41198"/>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199"/>
    <cellStyle name="SAPBEXHLevel2 21" xfId="41200"/>
    <cellStyle name="SAPBEXHLevel2 22" xfId="41201"/>
    <cellStyle name="SAPBEXHLevel2 23" xfId="41202"/>
    <cellStyle name="SAPBEXHLevel2 24" xfId="41203"/>
    <cellStyle name="SAPBEXHLevel2 25" xfId="41204"/>
    <cellStyle name="SAPBEXHLevel2 26" xfId="41205"/>
    <cellStyle name="SAPBEXHLevel2 27" xfId="41206"/>
    <cellStyle name="SAPBEXHLevel2 28" xfId="41207"/>
    <cellStyle name="SAPBEXHLevel2 29" xfId="41208"/>
    <cellStyle name="SAPBEXHLevel2 3" xfId="14745"/>
    <cellStyle name="SAPBEXHLevel2 30" xfId="41209"/>
    <cellStyle name="SAPBEXHLevel2 31" xfId="41210"/>
    <cellStyle name="SAPBEXHLevel2 32" xfId="41211"/>
    <cellStyle name="SAPBEXHLevel2 33" xfId="41212"/>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3"/>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4"/>
    <cellStyle name="SAPBEXHLevel2X 16" xfId="41215"/>
    <cellStyle name="SAPBEXHLevel2X 17" xfId="41216"/>
    <cellStyle name="SAPBEXHLevel2X 18" xfId="41217"/>
    <cellStyle name="SAPBEXHLevel2X 19" xfId="41218"/>
    <cellStyle name="SAPBEXHLevel2X 2" xfId="2246"/>
    <cellStyle name="SAPBEXHLevel2X 2 10" xfId="14757"/>
    <cellStyle name="SAPBEXHLevel2X 2 11" xfId="14758"/>
    <cellStyle name="SAPBEXHLevel2X 2 12" xfId="14759"/>
    <cellStyle name="SAPBEXHLevel2X 2 13" xfId="14760"/>
    <cellStyle name="SAPBEXHLevel2X 2 14" xfId="41219"/>
    <cellStyle name="SAPBEXHLevel2X 2 15" xfId="41220"/>
    <cellStyle name="SAPBEXHLevel2X 2 16" xfId="41221"/>
    <cellStyle name="SAPBEXHLevel2X 2 17" xfId="41222"/>
    <cellStyle name="SAPBEXHLevel2X 2 18" xfId="41223"/>
    <cellStyle name="SAPBEXHLevel2X 2 19" xfId="41224"/>
    <cellStyle name="SAPBEXHLevel2X 2 2" xfId="14761"/>
    <cellStyle name="SAPBEXHLevel2X 2 20" xfId="41225"/>
    <cellStyle name="SAPBEXHLevel2X 2 21" xfId="41226"/>
    <cellStyle name="SAPBEXHLevel2X 2 22" xfId="41227"/>
    <cellStyle name="SAPBEXHLevel2X 2 23" xfId="41228"/>
    <cellStyle name="SAPBEXHLevel2X 2 24" xfId="41229"/>
    <cellStyle name="SAPBEXHLevel2X 2 25" xfId="41230"/>
    <cellStyle name="SAPBEXHLevel2X 2 26" xfId="41231"/>
    <cellStyle name="SAPBEXHLevel2X 2 27" xfId="41232"/>
    <cellStyle name="SAPBEXHLevel2X 2 28" xfId="41233"/>
    <cellStyle name="SAPBEXHLevel2X 2 29" xfId="41234"/>
    <cellStyle name="SAPBEXHLevel2X 2 3" xfId="14762"/>
    <cellStyle name="SAPBEXHLevel2X 2 30" xfId="41235"/>
    <cellStyle name="SAPBEXHLevel2X 2 31" xfId="41236"/>
    <cellStyle name="SAPBEXHLevel2X 2 32" xfId="41237"/>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38"/>
    <cellStyle name="SAPBEXHLevel2X 21" xfId="41239"/>
    <cellStyle name="SAPBEXHLevel2X 22" xfId="41240"/>
    <cellStyle name="SAPBEXHLevel2X 23" xfId="41241"/>
    <cellStyle name="SAPBEXHLevel2X 24" xfId="41242"/>
    <cellStyle name="SAPBEXHLevel2X 25" xfId="41243"/>
    <cellStyle name="SAPBEXHLevel2X 26" xfId="41244"/>
    <cellStyle name="SAPBEXHLevel2X 27" xfId="41245"/>
    <cellStyle name="SAPBEXHLevel2X 28" xfId="41246"/>
    <cellStyle name="SAPBEXHLevel2X 29" xfId="41247"/>
    <cellStyle name="SAPBEXHLevel2X 3" xfId="14769"/>
    <cellStyle name="SAPBEXHLevel2X 30" xfId="41248"/>
    <cellStyle name="SAPBEXHLevel2X 31" xfId="41249"/>
    <cellStyle name="SAPBEXHLevel2X 32" xfId="41250"/>
    <cellStyle name="SAPBEXHLevel2X 33" xfId="41251"/>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2"/>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3"/>
    <cellStyle name="SAPBEXHLevel3 16" xfId="41254"/>
    <cellStyle name="SAPBEXHLevel3 17" xfId="41255"/>
    <cellStyle name="SAPBEXHLevel3 18" xfId="41256"/>
    <cellStyle name="SAPBEXHLevel3 19" xfId="41257"/>
    <cellStyle name="SAPBEXHLevel3 2" xfId="2247"/>
    <cellStyle name="SAPBEXHLevel3 2 10" xfId="14781"/>
    <cellStyle name="SAPBEXHLevel3 2 11" xfId="14782"/>
    <cellStyle name="SAPBEXHLevel3 2 12" xfId="14783"/>
    <cellStyle name="SAPBEXHLevel3 2 13" xfId="14784"/>
    <cellStyle name="SAPBEXHLevel3 2 14" xfId="41258"/>
    <cellStyle name="SAPBEXHLevel3 2 15" xfId="41259"/>
    <cellStyle name="SAPBEXHLevel3 2 16" xfId="41260"/>
    <cellStyle name="SAPBEXHLevel3 2 17" xfId="41261"/>
    <cellStyle name="SAPBEXHLevel3 2 18" xfId="41262"/>
    <cellStyle name="SAPBEXHLevel3 2 19" xfId="41263"/>
    <cellStyle name="SAPBEXHLevel3 2 2" xfId="14785"/>
    <cellStyle name="SAPBEXHLevel3 2 20" xfId="41264"/>
    <cellStyle name="SAPBEXHLevel3 2 21" xfId="41265"/>
    <cellStyle name="SAPBEXHLevel3 2 22" xfId="41266"/>
    <cellStyle name="SAPBEXHLevel3 2 23" xfId="41267"/>
    <cellStyle name="SAPBEXHLevel3 2 24" xfId="41268"/>
    <cellStyle name="SAPBEXHLevel3 2 25" xfId="41269"/>
    <cellStyle name="SAPBEXHLevel3 2 26" xfId="41270"/>
    <cellStyle name="SAPBEXHLevel3 2 27" xfId="41271"/>
    <cellStyle name="SAPBEXHLevel3 2 28" xfId="41272"/>
    <cellStyle name="SAPBEXHLevel3 2 29" xfId="41273"/>
    <cellStyle name="SAPBEXHLevel3 2 3" xfId="14786"/>
    <cellStyle name="SAPBEXHLevel3 2 30" xfId="41274"/>
    <cellStyle name="SAPBEXHLevel3 2 31" xfId="41275"/>
    <cellStyle name="SAPBEXHLevel3 2 32" xfId="41276"/>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77"/>
    <cellStyle name="SAPBEXHLevel3 21" xfId="41278"/>
    <cellStyle name="SAPBEXHLevel3 22" xfId="41279"/>
    <cellStyle name="SAPBEXHLevel3 23" xfId="41280"/>
    <cellStyle name="SAPBEXHLevel3 24" xfId="41281"/>
    <cellStyle name="SAPBEXHLevel3 25" xfId="41282"/>
    <cellStyle name="SAPBEXHLevel3 26" xfId="41283"/>
    <cellStyle name="SAPBEXHLevel3 27" xfId="41284"/>
    <cellStyle name="SAPBEXHLevel3 28" xfId="41285"/>
    <cellStyle name="SAPBEXHLevel3 29" xfId="41286"/>
    <cellStyle name="SAPBEXHLevel3 3" xfId="14793"/>
    <cellStyle name="SAPBEXHLevel3 30" xfId="41287"/>
    <cellStyle name="SAPBEXHLevel3 31" xfId="41288"/>
    <cellStyle name="SAPBEXHLevel3 32" xfId="41289"/>
    <cellStyle name="SAPBEXHLevel3 33" xfId="41290"/>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1"/>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2"/>
    <cellStyle name="SAPBEXHLevel3X 16" xfId="41293"/>
    <cellStyle name="SAPBEXHLevel3X 17" xfId="41294"/>
    <cellStyle name="SAPBEXHLevel3X 18" xfId="41295"/>
    <cellStyle name="SAPBEXHLevel3X 19" xfId="41296"/>
    <cellStyle name="SAPBEXHLevel3X 2" xfId="2248"/>
    <cellStyle name="SAPBEXHLevel3X 2 10" xfId="14805"/>
    <cellStyle name="SAPBEXHLevel3X 2 11" xfId="14806"/>
    <cellStyle name="SAPBEXHLevel3X 2 12" xfId="14807"/>
    <cellStyle name="SAPBEXHLevel3X 2 13" xfId="14808"/>
    <cellStyle name="SAPBEXHLevel3X 2 14" xfId="41297"/>
    <cellStyle name="SAPBEXHLevel3X 2 15" xfId="41298"/>
    <cellStyle name="SAPBEXHLevel3X 2 16" xfId="41299"/>
    <cellStyle name="SAPBEXHLevel3X 2 17" xfId="41300"/>
    <cellStyle name="SAPBEXHLevel3X 2 18" xfId="41301"/>
    <cellStyle name="SAPBEXHLevel3X 2 19" xfId="41302"/>
    <cellStyle name="SAPBEXHLevel3X 2 2" xfId="14809"/>
    <cellStyle name="SAPBEXHLevel3X 2 20" xfId="41303"/>
    <cellStyle name="SAPBEXHLevel3X 2 21" xfId="41304"/>
    <cellStyle name="SAPBEXHLevel3X 2 22" xfId="41305"/>
    <cellStyle name="SAPBEXHLevel3X 2 23" xfId="41306"/>
    <cellStyle name="SAPBEXHLevel3X 2 24" xfId="41307"/>
    <cellStyle name="SAPBEXHLevel3X 2 25" xfId="41308"/>
    <cellStyle name="SAPBEXHLevel3X 2 26" xfId="41309"/>
    <cellStyle name="SAPBEXHLevel3X 2 27" xfId="41310"/>
    <cellStyle name="SAPBEXHLevel3X 2 28" xfId="41311"/>
    <cellStyle name="SAPBEXHLevel3X 2 29" xfId="41312"/>
    <cellStyle name="SAPBEXHLevel3X 2 3" xfId="14810"/>
    <cellStyle name="SAPBEXHLevel3X 2 30" xfId="41313"/>
    <cellStyle name="SAPBEXHLevel3X 2 31" xfId="41314"/>
    <cellStyle name="SAPBEXHLevel3X 2 32" xfId="41315"/>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16"/>
    <cellStyle name="SAPBEXHLevel3X 21" xfId="41317"/>
    <cellStyle name="SAPBEXHLevel3X 22" xfId="41318"/>
    <cellStyle name="SAPBEXHLevel3X 23" xfId="41319"/>
    <cellStyle name="SAPBEXHLevel3X 24" xfId="41320"/>
    <cellStyle name="SAPBEXHLevel3X 25" xfId="41321"/>
    <cellStyle name="SAPBEXHLevel3X 26" xfId="41322"/>
    <cellStyle name="SAPBEXHLevel3X 27" xfId="41323"/>
    <cellStyle name="SAPBEXHLevel3X 28" xfId="41324"/>
    <cellStyle name="SAPBEXHLevel3X 29" xfId="41325"/>
    <cellStyle name="SAPBEXHLevel3X 3" xfId="14817"/>
    <cellStyle name="SAPBEXHLevel3X 30" xfId="41326"/>
    <cellStyle name="SAPBEXHLevel3X 31" xfId="41327"/>
    <cellStyle name="SAPBEXHLevel3X 32" xfId="41328"/>
    <cellStyle name="SAPBEXHLevel3X 33" xfId="41329"/>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0"/>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1"/>
    <cellStyle name="SAPBEXinputData 2 2 16" xfId="41332"/>
    <cellStyle name="SAPBEXinputData 2 2 17" xfId="41333"/>
    <cellStyle name="SAPBEXinputData 2 2 18" xfId="41334"/>
    <cellStyle name="SAPBEXinputData 2 2 19" xfId="41335"/>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36"/>
    <cellStyle name="SAPBEXinputData 2 2 21" xfId="41337"/>
    <cellStyle name="SAPBEXinputData 2 2 22" xfId="41338"/>
    <cellStyle name="SAPBEXinputData 2 2 23" xfId="41339"/>
    <cellStyle name="SAPBEXinputData 2 2 24" xfId="41340"/>
    <cellStyle name="SAPBEXinputData 2 2 25" xfId="41341"/>
    <cellStyle name="SAPBEXinputData 2 2 26" xfId="41342"/>
    <cellStyle name="SAPBEXinputData 2 2 27" xfId="41343"/>
    <cellStyle name="SAPBEXinputData 2 2 28" xfId="41344"/>
    <cellStyle name="SAPBEXinputData 2 2 29" xfId="41345"/>
    <cellStyle name="SAPBEXinputData 2 2 3" xfId="14858"/>
    <cellStyle name="SAPBEXinputData 2 2 30" xfId="41346"/>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47"/>
    <cellStyle name="SAPBEXinputData 2 3 16" xfId="41348"/>
    <cellStyle name="SAPBEXinputData 2 3 17" xfId="41349"/>
    <cellStyle name="SAPBEXinputData 2 3 18" xfId="41350"/>
    <cellStyle name="SAPBEXinputData 2 3 19" xfId="41351"/>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2"/>
    <cellStyle name="SAPBEXinputData 2 3 21" xfId="41353"/>
    <cellStyle name="SAPBEXinputData 2 3 22" xfId="41354"/>
    <cellStyle name="SAPBEXinputData 2 3 23" xfId="41355"/>
    <cellStyle name="SAPBEXinputData 2 3 24" xfId="41356"/>
    <cellStyle name="SAPBEXinputData 2 3 25" xfId="41357"/>
    <cellStyle name="SAPBEXinputData 2 3 26" xfId="41358"/>
    <cellStyle name="SAPBEXinputData 2 3 27" xfId="41359"/>
    <cellStyle name="SAPBEXinputData 2 3 28" xfId="41360"/>
    <cellStyle name="SAPBEXinputData 2 3 29" xfId="41361"/>
    <cellStyle name="SAPBEXinputData 2 3 3" xfId="14882"/>
    <cellStyle name="SAPBEXinputData 2 3 30" xfId="41362"/>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3"/>
    <cellStyle name="SAPBEXinputData 2 4 16" xfId="41364"/>
    <cellStyle name="SAPBEXinputData 2 4 17" xfId="41365"/>
    <cellStyle name="SAPBEXinputData 2 4 18" xfId="41366"/>
    <cellStyle name="SAPBEXinputData 2 4 19" xfId="41367"/>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68"/>
    <cellStyle name="SAPBEXinputData 2 4 21" xfId="41369"/>
    <cellStyle name="SAPBEXinputData 2 4 22" xfId="41370"/>
    <cellStyle name="SAPBEXinputData 2 4 23" xfId="41371"/>
    <cellStyle name="SAPBEXinputData 2 4 24" xfId="41372"/>
    <cellStyle name="SAPBEXinputData 2 4 25" xfId="41373"/>
    <cellStyle name="SAPBEXinputData 2 4 26" xfId="41374"/>
    <cellStyle name="SAPBEXinputData 2 4 27" xfId="41375"/>
    <cellStyle name="SAPBEXinputData 2 4 28" xfId="41376"/>
    <cellStyle name="SAPBEXinputData 2 4 29" xfId="41377"/>
    <cellStyle name="SAPBEXinputData 2 4 3" xfId="14906"/>
    <cellStyle name="SAPBEXinputData 2 4 30" xfId="41378"/>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79"/>
    <cellStyle name="SAPBEXinputData 3 16" xfId="41380"/>
    <cellStyle name="SAPBEXinputData 3 17" xfId="41381"/>
    <cellStyle name="SAPBEXinputData 3 18" xfId="41382"/>
    <cellStyle name="SAPBEXinputData 3 19" xfId="41383"/>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4"/>
    <cellStyle name="SAPBEXinputData 3 21" xfId="41385"/>
    <cellStyle name="SAPBEXinputData 3 22" xfId="41386"/>
    <cellStyle name="SAPBEXinputData 3 23" xfId="41387"/>
    <cellStyle name="SAPBEXinputData 3 24" xfId="41388"/>
    <cellStyle name="SAPBEXinputData 3 25" xfId="41389"/>
    <cellStyle name="SAPBEXinputData 3 26" xfId="41390"/>
    <cellStyle name="SAPBEXinputData 3 27" xfId="41391"/>
    <cellStyle name="SAPBEXinputData 3 28" xfId="41392"/>
    <cellStyle name="SAPBEXinputData 3 29" xfId="41393"/>
    <cellStyle name="SAPBEXinputData 3 3" xfId="14946"/>
    <cellStyle name="SAPBEXinputData 3 30" xfId="41394"/>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5"/>
    <cellStyle name="SAPBEXinputData 4 16" xfId="41396"/>
    <cellStyle name="SAPBEXinputData 4 17" xfId="41397"/>
    <cellStyle name="SAPBEXinputData 4 18" xfId="41398"/>
    <cellStyle name="SAPBEXinputData 4 19" xfId="41399"/>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0"/>
    <cellStyle name="SAPBEXinputData 4 21" xfId="41401"/>
    <cellStyle name="SAPBEXinputData 4 22" xfId="41402"/>
    <cellStyle name="SAPBEXinputData 4 23" xfId="41403"/>
    <cellStyle name="SAPBEXinputData 4 24" xfId="41404"/>
    <cellStyle name="SAPBEXinputData 4 25" xfId="41405"/>
    <cellStyle name="SAPBEXinputData 4 26" xfId="41406"/>
    <cellStyle name="SAPBEXinputData 4 27" xfId="41407"/>
    <cellStyle name="SAPBEXinputData 4 28" xfId="41408"/>
    <cellStyle name="SAPBEXinputData 4 29" xfId="41409"/>
    <cellStyle name="SAPBEXinputData 4 3" xfId="14970"/>
    <cellStyle name="SAPBEXinputData 4 30" xfId="41410"/>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1"/>
    <cellStyle name="SAPBEXinputData 5 16" xfId="41412"/>
    <cellStyle name="SAPBEXinputData 5 17" xfId="41413"/>
    <cellStyle name="SAPBEXinputData 5 18" xfId="41414"/>
    <cellStyle name="SAPBEXinputData 5 19" xfId="41415"/>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16"/>
    <cellStyle name="SAPBEXinputData 5 21" xfId="41417"/>
    <cellStyle name="SAPBEXinputData 5 22" xfId="41418"/>
    <cellStyle name="SAPBEXinputData 5 23" xfId="41419"/>
    <cellStyle name="SAPBEXinputData 5 24" xfId="41420"/>
    <cellStyle name="SAPBEXinputData 5 25" xfId="41421"/>
    <cellStyle name="SAPBEXinputData 5 26" xfId="41422"/>
    <cellStyle name="SAPBEXinputData 5 27" xfId="41423"/>
    <cellStyle name="SAPBEXinputData 5 28" xfId="41424"/>
    <cellStyle name="SAPBEXinputData 5 29" xfId="41425"/>
    <cellStyle name="SAPBEXinputData 5 3" xfId="14994"/>
    <cellStyle name="SAPBEXinputData 5 30" xfId="41426"/>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27"/>
    <cellStyle name="SAPBEXItemHeader" xfId="2264"/>
    <cellStyle name="SAPBEXItemHeader 10" xfId="15016"/>
    <cellStyle name="SAPBEXItemHeader 11" xfId="15017"/>
    <cellStyle name="SAPBEXItemHeader 12" xfId="15018"/>
    <cellStyle name="SAPBEXItemHeader 13" xfId="15019"/>
    <cellStyle name="SAPBEXItemHeader 14" xfId="41428"/>
    <cellStyle name="SAPBEXItemHeader 15" xfId="41429"/>
    <cellStyle name="SAPBEXItemHeader 16" xfId="41430"/>
    <cellStyle name="SAPBEXItemHeader 17" xfId="41431"/>
    <cellStyle name="SAPBEXItemHeader 18" xfId="41432"/>
    <cellStyle name="SAPBEXItemHeader 19" xfId="41433"/>
    <cellStyle name="SAPBEXItemHeader 2" xfId="15020"/>
    <cellStyle name="SAPBEXItemHeader 20" xfId="41434"/>
    <cellStyle name="SAPBEXItemHeader 21" xfId="41435"/>
    <cellStyle name="SAPBEXItemHeader 22" xfId="41436"/>
    <cellStyle name="SAPBEXItemHeader 23" xfId="41437"/>
    <cellStyle name="SAPBEXItemHeader 24" xfId="41438"/>
    <cellStyle name="SAPBEXItemHeader 25" xfId="41439"/>
    <cellStyle name="SAPBEXItemHeader 26" xfId="41440"/>
    <cellStyle name="SAPBEXItemHeader 27" xfId="41441"/>
    <cellStyle name="SAPBEXItemHeader 28" xfId="41442"/>
    <cellStyle name="SAPBEXItemHeader 29" xfId="41443"/>
    <cellStyle name="SAPBEXItemHeader 3" xfId="15021"/>
    <cellStyle name="SAPBEXItemHeader 30" xfId="41444"/>
    <cellStyle name="SAPBEXItemHeader 31" xfId="41445"/>
    <cellStyle name="SAPBEXItemHeader 32" xfId="41446"/>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47"/>
    <cellStyle name="SAPBEXresData 15" xfId="41448"/>
    <cellStyle name="SAPBEXresData 16" xfId="41449"/>
    <cellStyle name="SAPBEXresData 17" xfId="41450"/>
    <cellStyle name="SAPBEXresData 18" xfId="41451"/>
    <cellStyle name="SAPBEXresData 19" xfId="41452"/>
    <cellStyle name="SAPBEXresData 2" xfId="15032"/>
    <cellStyle name="SAPBEXresData 20" xfId="41453"/>
    <cellStyle name="SAPBEXresData 21" xfId="41454"/>
    <cellStyle name="SAPBEXresData 22" xfId="41455"/>
    <cellStyle name="SAPBEXresData 23" xfId="41456"/>
    <cellStyle name="SAPBEXresData 24" xfId="41457"/>
    <cellStyle name="SAPBEXresData 25" xfId="41458"/>
    <cellStyle name="SAPBEXresData 26" xfId="41459"/>
    <cellStyle name="SAPBEXresData 27" xfId="41460"/>
    <cellStyle name="SAPBEXresData 28" xfId="41461"/>
    <cellStyle name="SAPBEXresData 29" xfId="41462"/>
    <cellStyle name="SAPBEXresData 3" xfId="15033"/>
    <cellStyle name="SAPBEXresData 30" xfId="41463"/>
    <cellStyle name="SAPBEXresData 31" xfId="41464"/>
    <cellStyle name="SAPBEXresData 32" xfId="41465"/>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66"/>
    <cellStyle name="SAPBEXresDataEmph 15" xfId="41467"/>
    <cellStyle name="SAPBEXresDataEmph 16" xfId="41468"/>
    <cellStyle name="SAPBEXresDataEmph 17" xfId="41469"/>
    <cellStyle name="SAPBEXresDataEmph 18" xfId="41470"/>
    <cellStyle name="SAPBEXresDataEmph 19" xfId="41471"/>
    <cellStyle name="SAPBEXresDataEmph 2" xfId="15044"/>
    <cellStyle name="SAPBEXresDataEmph 20" xfId="41472"/>
    <cellStyle name="SAPBEXresDataEmph 21" xfId="41473"/>
    <cellStyle name="SAPBEXresDataEmph 22" xfId="41474"/>
    <cellStyle name="SAPBEXresDataEmph 23" xfId="41475"/>
    <cellStyle name="SAPBEXresDataEmph 24" xfId="41476"/>
    <cellStyle name="SAPBEXresDataEmph 25" xfId="41477"/>
    <cellStyle name="SAPBEXresDataEmph 26" xfId="41478"/>
    <cellStyle name="SAPBEXresDataEmph 27" xfId="41479"/>
    <cellStyle name="SAPBEXresDataEmph 28" xfId="41480"/>
    <cellStyle name="SAPBEXresDataEmph 29" xfId="41481"/>
    <cellStyle name="SAPBEXresDataEmph 3" xfId="15045"/>
    <cellStyle name="SAPBEXresDataEmph 30" xfId="41482"/>
    <cellStyle name="SAPBEXresDataEmph 31" xfId="41483"/>
    <cellStyle name="SAPBEXresDataEmph 32" xfId="41484"/>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5"/>
    <cellStyle name="SAPBEXresItem 15" xfId="41486"/>
    <cellStyle name="SAPBEXresItem 16" xfId="41487"/>
    <cellStyle name="SAPBEXresItem 17" xfId="41488"/>
    <cellStyle name="SAPBEXresItem 18" xfId="41489"/>
    <cellStyle name="SAPBEXresItem 19" xfId="41490"/>
    <cellStyle name="SAPBEXresItem 2" xfId="15056"/>
    <cellStyle name="SAPBEXresItem 20" xfId="41491"/>
    <cellStyle name="SAPBEXresItem 21" xfId="41492"/>
    <cellStyle name="SAPBEXresItem 22" xfId="41493"/>
    <cellStyle name="SAPBEXresItem 23" xfId="41494"/>
    <cellStyle name="SAPBEXresItem 24" xfId="41495"/>
    <cellStyle name="SAPBEXresItem 25" xfId="41496"/>
    <cellStyle name="SAPBEXresItem 26" xfId="41497"/>
    <cellStyle name="SAPBEXresItem 27" xfId="41498"/>
    <cellStyle name="SAPBEXresItem 28" xfId="41499"/>
    <cellStyle name="SAPBEXresItem 29" xfId="41500"/>
    <cellStyle name="SAPBEXresItem 3" xfId="15057"/>
    <cellStyle name="SAPBEXresItem 30" xfId="41501"/>
    <cellStyle name="SAPBEXresItem 31" xfId="41502"/>
    <cellStyle name="SAPBEXresItem 32" xfId="41503"/>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4"/>
    <cellStyle name="SAPBEXresItemX 15" xfId="41505"/>
    <cellStyle name="SAPBEXresItemX 16" xfId="41506"/>
    <cellStyle name="SAPBEXresItemX 17" xfId="41507"/>
    <cellStyle name="SAPBEXresItemX 18" xfId="41508"/>
    <cellStyle name="SAPBEXresItemX 19" xfId="41509"/>
    <cellStyle name="SAPBEXresItemX 2" xfId="15068"/>
    <cellStyle name="SAPBEXresItemX 20" xfId="41510"/>
    <cellStyle name="SAPBEXresItemX 21" xfId="41511"/>
    <cellStyle name="SAPBEXresItemX 22" xfId="41512"/>
    <cellStyle name="SAPBEXresItemX 23" xfId="41513"/>
    <cellStyle name="SAPBEXresItemX 24" xfId="41514"/>
    <cellStyle name="SAPBEXresItemX 25" xfId="41515"/>
    <cellStyle name="SAPBEXresItemX 26" xfId="41516"/>
    <cellStyle name="SAPBEXresItemX 27" xfId="41517"/>
    <cellStyle name="SAPBEXresItemX 28" xfId="41518"/>
    <cellStyle name="SAPBEXresItemX 29" xfId="41519"/>
    <cellStyle name="SAPBEXresItemX 3" xfId="15069"/>
    <cellStyle name="SAPBEXresItemX 30" xfId="41520"/>
    <cellStyle name="SAPBEXresItemX 31" xfId="41521"/>
    <cellStyle name="SAPBEXresItemX 32" xfId="41522"/>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3"/>
    <cellStyle name="SAPBEXstdData 15" xfId="41524"/>
    <cellStyle name="SAPBEXstdData 16" xfId="41525"/>
    <cellStyle name="SAPBEXstdData 17" xfId="41526"/>
    <cellStyle name="SAPBEXstdData 18" xfId="41527"/>
    <cellStyle name="SAPBEXstdData 19" xfId="41528"/>
    <cellStyle name="SAPBEXstdData 2" xfId="15080"/>
    <cellStyle name="SAPBEXstdData 20" xfId="41529"/>
    <cellStyle name="SAPBEXstdData 21" xfId="41530"/>
    <cellStyle name="SAPBEXstdData 22" xfId="41531"/>
    <cellStyle name="SAPBEXstdData 23" xfId="41532"/>
    <cellStyle name="SAPBEXstdData 24" xfId="41533"/>
    <cellStyle name="SAPBEXstdData 25" xfId="41534"/>
    <cellStyle name="SAPBEXstdData 26" xfId="41535"/>
    <cellStyle name="SAPBEXstdData 27" xfId="41536"/>
    <cellStyle name="SAPBEXstdData 28" xfId="41537"/>
    <cellStyle name="SAPBEXstdData 29" xfId="41538"/>
    <cellStyle name="SAPBEXstdData 3" xfId="15081"/>
    <cellStyle name="SAPBEXstdData 30" xfId="41539"/>
    <cellStyle name="SAPBEXstdData 31" xfId="41540"/>
    <cellStyle name="SAPBEXstdData 32" xfId="41541"/>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2"/>
    <cellStyle name="SAPBEXstdDataEmph 15" xfId="41543"/>
    <cellStyle name="SAPBEXstdDataEmph 16" xfId="41544"/>
    <cellStyle name="SAPBEXstdDataEmph 17" xfId="41545"/>
    <cellStyle name="SAPBEXstdDataEmph 18" xfId="41546"/>
    <cellStyle name="SAPBEXstdDataEmph 19" xfId="41547"/>
    <cellStyle name="SAPBEXstdDataEmph 2" xfId="15092"/>
    <cellStyle name="SAPBEXstdDataEmph 20" xfId="41548"/>
    <cellStyle name="SAPBEXstdDataEmph 21" xfId="41549"/>
    <cellStyle name="SAPBEXstdDataEmph 22" xfId="41550"/>
    <cellStyle name="SAPBEXstdDataEmph 23" xfId="41551"/>
    <cellStyle name="SAPBEXstdDataEmph 24" xfId="41552"/>
    <cellStyle name="SAPBEXstdDataEmph 25" xfId="41553"/>
    <cellStyle name="SAPBEXstdDataEmph 26" xfId="41554"/>
    <cellStyle name="SAPBEXstdDataEmph 27" xfId="41555"/>
    <cellStyle name="SAPBEXstdDataEmph 28" xfId="41556"/>
    <cellStyle name="SAPBEXstdDataEmph 29" xfId="41557"/>
    <cellStyle name="SAPBEXstdDataEmph 3" xfId="15093"/>
    <cellStyle name="SAPBEXstdDataEmph 30" xfId="41558"/>
    <cellStyle name="SAPBEXstdDataEmph 31" xfId="41559"/>
    <cellStyle name="SAPBEXstdDataEmph 32" xfId="41560"/>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1"/>
    <cellStyle name="SAPBEXstdItem 15" xfId="41562"/>
    <cellStyle name="SAPBEXstdItem 16" xfId="41563"/>
    <cellStyle name="SAPBEXstdItem 17" xfId="41564"/>
    <cellStyle name="SAPBEXstdItem 18" xfId="41565"/>
    <cellStyle name="SAPBEXstdItem 19" xfId="41566"/>
    <cellStyle name="SAPBEXstdItem 2" xfId="15104"/>
    <cellStyle name="SAPBEXstdItem 20" xfId="41567"/>
    <cellStyle name="SAPBEXstdItem 21" xfId="41568"/>
    <cellStyle name="SAPBEXstdItem 22" xfId="41569"/>
    <cellStyle name="SAPBEXstdItem 23" xfId="41570"/>
    <cellStyle name="SAPBEXstdItem 24" xfId="41571"/>
    <cellStyle name="SAPBEXstdItem 25" xfId="41572"/>
    <cellStyle name="SAPBEXstdItem 26" xfId="41573"/>
    <cellStyle name="SAPBEXstdItem 27" xfId="41574"/>
    <cellStyle name="SAPBEXstdItem 28" xfId="41575"/>
    <cellStyle name="SAPBEXstdItem 29" xfId="41576"/>
    <cellStyle name="SAPBEXstdItem 3" xfId="15105"/>
    <cellStyle name="SAPBEXstdItem 30" xfId="41577"/>
    <cellStyle name="SAPBEXstdItem 31" xfId="41578"/>
    <cellStyle name="SAPBEXstdItem 32" xfId="41579"/>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0"/>
    <cellStyle name="SAPBEXstdItemX 15" xfId="41581"/>
    <cellStyle name="SAPBEXstdItemX 16" xfId="41582"/>
    <cellStyle name="SAPBEXstdItemX 17" xfId="41583"/>
    <cellStyle name="SAPBEXstdItemX 18" xfId="41584"/>
    <cellStyle name="SAPBEXstdItemX 19" xfId="41585"/>
    <cellStyle name="SAPBEXstdItemX 2" xfId="15116"/>
    <cellStyle name="SAPBEXstdItemX 20" xfId="41586"/>
    <cellStyle name="SAPBEXstdItemX 21" xfId="41587"/>
    <cellStyle name="SAPBEXstdItemX 22" xfId="41588"/>
    <cellStyle name="SAPBEXstdItemX 23" xfId="41589"/>
    <cellStyle name="SAPBEXstdItemX 24" xfId="41590"/>
    <cellStyle name="SAPBEXstdItemX 25" xfId="41591"/>
    <cellStyle name="SAPBEXstdItemX 26" xfId="41592"/>
    <cellStyle name="SAPBEXstdItemX 27" xfId="41593"/>
    <cellStyle name="SAPBEXstdItemX 28" xfId="41594"/>
    <cellStyle name="SAPBEXstdItemX 29" xfId="41595"/>
    <cellStyle name="SAPBEXstdItemX 3" xfId="15117"/>
    <cellStyle name="SAPBEXstdItemX 30" xfId="41596"/>
    <cellStyle name="SAPBEXstdItemX 31" xfId="41597"/>
    <cellStyle name="SAPBEXstdItemX 32" xfId="41598"/>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599"/>
    <cellStyle name="SAPBEXunassignedItem 2 16" xfId="41600"/>
    <cellStyle name="SAPBEXunassignedItem 2 17" xfId="41601"/>
    <cellStyle name="SAPBEXunassignedItem 2 18" xfId="41602"/>
    <cellStyle name="SAPBEXunassignedItem 2 19" xfId="41603"/>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4"/>
    <cellStyle name="SAPBEXunassignedItem 2 21" xfId="41605"/>
    <cellStyle name="SAPBEXunassignedItem 2 22" xfId="41606"/>
    <cellStyle name="SAPBEXunassignedItem 2 23" xfId="41607"/>
    <cellStyle name="SAPBEXunassignedItem 2 24" xfId="41608"/>
    <cellStyle name="SAPBEXunassignedItem 2 25" xfId="41609"/>
    <cellStyle name="SAPBEXunassignedItem 2 26" xfId="41610"/>
    <cellStyle name="SAPBEXunassignedItem 2 27" xfId="41611"/>
    <cellStyle name="SAPBEXunassignedItem 2 28" xfId="41612"/>
    <cellStyle name="SAPBEXunassignedItem 2 29" xfId="41613"/>
    <cellStyle name="SAPBEXunassignedItem 2 3" xfId="15149"/>
    <cellStyle name="SAPBEXunassignedItem 2 30" xfId="41614"/>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5"/>
    <cellStyle name="SAPBEXunassignedItem 3 16" xfId="41616"/>
    <cellStyle name="SAPBEXunassignedItem 3 17" xfId="41617"/>
    <cellStyle name="SAPBEXunassignedItem 3 18" xfId="41618"/>
    <cellStyle name="SAPBEXunassignedItem 3 19" xfId="41619"/>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0"/>
    <cellStyle name="SAPBEXunassignedItem 3 21" xfId="41621"/>
    <cellStyle name="SAPBEXunassignedItem 3 22" xfId="41622"/>
    <cellStyle name="SAPBEXunassignedItem 3 23" xfId="41623"/>
    <cellStyle name="SAPBEXunassignedItem 3 24" xfId="41624"/>
    <cellStyle name="SAPBEXunassignedItem 3 25" xfId="41625"/>
    <cellStyle name="SAPBEXunassignedItem 3 26" xfId="41626"/>
    <cellStyle name="SAPBEXunassignedItem 3 27" xfId="41627"/>
    <cellStyle name="SAPBEXunassignedItem 3 28" xfId="41628"/>
    <cellStyle name="SAPBEXunassignedItem 3 29" xfId="41629"/>
    <cellStyle name="SAPBEXunassignedItem 3 3" xfId="15173"/>
    <cellStyle name="SAPBEXunassignedItem 3 30" xfId="41630"/>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1"/>
    <cellStyle name="SAPBEXunassignedItem 4 16" xfId="41632"/>
    <cellStyle name="SAPBEXunassignedItem 4 17" xfId="41633"/>
    <cellStyle name="SAPBEXunassignedItem 4 18" xfId="41634"/>
    <cellStyle name="SAPBEXunassignedItem 4 19" xfId="41635"/>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36"/>
    <cellStyle name="SAPBEXunassignedItem 4 21" xfId="41637"/>
    <cellStyle name="SAPBEXunassignedItem 4 22" xfId="41638"/>
    <cellStyle name="SAPBEXunassignedItem 4 23" xfId="41639"/>
    <cellStyle name="SAPBEXunassignedItem 4 24" xfId="41640"/>
    <cellStyle name="SAPBEXunassignedItem 4 25" xfId="41641"/>
    <cellStyle name="SAPBEXunassignedItem 4 26" xfId="41642"/>
    <cellStyle name="SAPBEXunassignedItem 4 27" xfId="41643"/>
    <cellStyle name="SAPBEXunassignedItem 4 28" xfId="41644"/>
    <cellStyle name="SAPBEXunassignedItem 4 29" xfId="41645"/>
    <cellStyle name="SAPBEXunassignedItem 4 3" xfId="15197"/>
    <cellStyle name="SAPBEXunassignedItem 4 30" xfId="41646"/>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47"/>
    <cellStyle name="SAPBEXundefined 15" xfId="41648"/>
    <cellStyle name="SAPBEXundefined 16" xfId="41649"/>
    <cellStyle name="SAPBEXundefined 17" xfId="41650"/>
    <cellStyle name="SAPBEXundefined 18" xfId="41651"/>
    <cellStyle name="SAPBEXundefined 19" xfId="41652"/>
    <cellStyle name="SAPBEXundefined 2" xfId="15225"/>
    <cellStyle name="SAPBEXundefined 20" xfId="41653"/>
    <cellStyle name="SAPBEXundefined 21" xfId="41654"/>
    <cellStyle name="SAPBEXundefined 22" xfId="41655"/>
    <cellStyle name="SAPBEXundefined 23" xfId="41656"/>
    <cellStyle name="SAPBEXundefined 24" xfId="41657"/>
    <cellStyle name="SAPBEXundefined 25" xfId="41658"/>
    <cellStyle name="SAPBEXundefined 26" xfId="41659"/>
    <cellStyle name="SAPBEXundefined 27" xfId="41660"/>
    <cellStyle name="SAPBEXundefined 28" xfId="41661"/>
    <cellStyle name="SAPBEXundefined 29" xfId="41662"/>
    <cellStyle name="SAPBEXundefined 3" xfId="15226"/>
    <cellStyle name="SAPBEXundefined 30" xfId="41663"/>
    <cellStyle name="SAPBEXundefined 31" xfId="41664"/>
    <cellStyle name="SAPBEXundefined 32" xfId="41665"/>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66"/>
    <cellStyle name="Style 1 2 11" xfId="41667"/>
    <cellStyle name="Style 1 2 12" xfId="41668"/>
    <cellStyle name="Style 1 2 13" xfId="41669"/>
    <cellStyle name="Style 1 2 14" xfId="41670"/>
    <cellStyle name="Style 1 2 15" xfId="41671"/>
    <cellStyle name="Style 1 2 16" xfId="41672"/>
    <cellStyle name="Style 1 2 17" xfId="41673"/>
    <cellStyle name="Style 1 2 2" xfId="41674"/>
    <cellStyle name="Style 1 2 3" xfId="41675"/>
    <cellStyle name="Style 1 2 4" xfId="41676"/>
    <cellStyle name="Style 1 2 5" xfId="41677"/>
    <cellStyle name="Style 1 2 6" xfId="41678"/>
    <cellStyle name="Style 1 2 7" xfId="41679"/>
    <cellStyle name="Style 1 2 8" xfId="41680"/>
    <cellStyle name="Style 1 2 9" xfId="41681"/>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2"/>
    <cellStyle name="Title 2 11" xfId="41683"/>
    <cellStyle name="Title 2 12" xfId="41684"/>
    <cellStyle name="Title 2 13" xfId="41685"/>
    <cellStyle name="Title 2 14" xfId="41686"/>
    <cellStyle name="Title 2 15" xfId="41687"/>
    <cellStyle name="Title 2 16" xfId="41688"/>
    <cellStyle name="Title 2 17" xfId="41689"/>
    <cellStyle name="Title 2 2" xfId="41690"/>
    <cellStyle name="Title 2 3" xfId="41691"/>
    <cellStyle name="Title 2 4" xfId="41692"/>
    <cellStyle name="Title 2 5" xfId="41693"/>
    <cellStyle name="Title 2 6" xfId="41694"/>
    <cellStyle name="Title 2 7" xfId="41695"/>
    <cellStyle name="Title 2 8" xfId="41696"/>
    <cellStyle name="Title 2 9" xfId="41697"/>
    <cellStyle name="Title 3" xfId="41698"/>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699"/>
    <cellStyle name="Total 1 19" xfId="41700"/>
    <cellStyle name="Total 1 2" xfId="2279"/>
    <cellStyle name="Total 1 2 10" xfId="15398"/>
    <cellStyle name="Total 1 2 11" xfId="15399"/>
    <cellStyle name="Total 1 2 12" xfId="15400"/>
    <cellStyle name="Total 1 2 13" xfId="15401"/>
    <cellStyle name="Total 1 2 14" xfId="15402"/>
    <cellStyle name="Total 1 2 15" xfId="41701"/>
    <cellStyle name="Total 1 2 16" xfId="41702"/>
    <cellStyle name="Total 1 2 17" xfId="41703"/>
    <cellStyle name="Total 1 2 18" xfId="41704"/>
    <cellStyle name="Total 1 2 19" xfId="41705"/>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06"/>
    <cellStyle name="Total 1 2 21" xfId="41707"/>
    <cellStyle name="Total 1 2 22" xfId="41708"/>
    <cellStyle name="Total 1 2 23" xfId="41709"/>
    <cellStyle name="Total 1 2 24" xfId="41710"/>
    <cellStyle name="Total 1 2 25" xfId="41711"/>
    <cellStyle name="Total 1 2 26" xfId="41712"/>
    <cellStyle name="Total 1 2 27" xfId="41713"/>
    <cellStyle name="Total 1 2 28" xfId="41714"/>
    <cellStyle name="Total 1 2 29" xfId="41715"/>
    <cellStyle name="Total 1 2 3" xfId="15415"/>
    <cellStyle name="Total 1 2 30" xfId="41716"/>
    <cellStyle name="Total 1 2 4" xfId="15416"/>
    <cellStyle name="Total 1 2 5" xfId="15417"/>
    <cellStyle name="Total 1 2 6" xfId="15418"/>
    <cellStyle name="Total 1 2 7" xfId="15419"/>
    <cellStyle name="Total 1 2 8" xfId="15420"/>
    <cellStyle name="Total 1 2 9" xfId="15421"/>
    <cellStyle name="Total 1 20" xfId="41717"/>
    <cellStyle name="Total 1 21" xfId="41718"/>
    <cellStyle name="Total 1 22" xfId="41719"/>
    <cellStyle name="Total 1 23" xfId="41720"/>
    <cellStyle name="Total 1 24" xfId="41721"/>
    <cellStyle name="Total 1 25" xfId="41722"/>
    <cellStyle name="Total 1 26" xfId="41723"/>
    <cellStyle name="Total 1 27" xfId="41724"/>
    <cellStyle name="Total 1 28" xfId="41725"/>
    <cellStyle name="Total 1 29" xfId="41726"/>
    <cellStyle name="Total 1 3" xfId="2281"/>
    <cellStyle name="Total 1 3 10" xfId="15422"/>
    <cellStyle name="Total 1 3 11" xfId="15423"/>
    <cellStyle name="Total 1 3 12" xfId="15424"/>
    <cellStyle name="Total 1 3 13" xfId="15425"/>
    <cellStyle name="Total 1 3 14" xfId="15426"/>
    <cellStyle name="Total 1 3 15" xfId="41727"/>
    <cellStyle name="Total 1 3 16" xfId="41728"/>
    <cellStyle name="Total 1 3 17" xfId="41729"/>
    <cellStyle name="Total 1 3 18" xfId="41730"/>
    <cellStyle name="Total 1 3 19" xfId="41731"/>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2"/>
    <cellStyle name="Total 1 3 21" xfId="41733"/>
    <cellStyle name="Total 1 3 22" xfId="41734"/>
    <cellStyle name="Total 1 3 23" xfId="41735"/>
    <cellStyle name="Total 1 3 24" xfId="41736"/>
    <cellStyle name="Total 1 3 25" xfId="41737"/>
    <cellStyle name="Total 1 3 26" xfId="41738"/>
    <cellStyle name="Total 1 3 27" xfId="41739"/>
    <cellStyle name="Total 1 3 28" xfId="41740"/>
    <cellStyle name="Total 1 3 29" xfId="41741"/>
    <cellStyle name="Total 1 3 3" xfId="15439"/>
    <cellStyle name="Total 1 3 30" xfId="41742"/>
    <cellStyle name="Total 1 3 4" xfId="15440"/>
    <cellStyle name="Total 1 3 5" xfId="15441"/>
    <cellStyle name="Total 1 3 6" xfId="15442"/>
    <cellStyle name="Total 1 3 7" xfId="15443"/>
    <cellStyle name="Total 1 3 8" xfId="15444"/>
    <cellStyle name="Total 1 3 9" xfId="15445"/>
    <cellStyle name="Total 1 30" xfId="41743"/>
    <cellStyle name="Total 1 31" xfId="41744"/>
    <cellStyle name="Total 1 32" xfId="41745"/>
    <cellStyle name="Total 1 33" xfId="41746"/>
    <cellStyle name="Total 1 34" xfId="41747"/>
    <cellStyle name="Total 1 35" xfId="41748"/>
    <cellStyle name="Total 1 36" xfId="41749"/>
    <cellStyle name="Total 1 37" xfId="41750"/>
    <cellStyle name="Total 1 38" xfId="41751"/>
    <cellStyle name="Total 1 39" xfId="41752"/>
    <cellStyle name="Total 1 4" xfId="2283"/>
    <cellStyle name="Total 1 4 10" xfId="15446"/>
    <cellStyle name="Total 1 4 11" xfId="15447"/>
    <cellStyle name="Total 1 4 12" xfId="15448"/>
    <cellStyle name="Total 1 4 13" xfId="15449"/>
    <cellStyle name="Total 1 4 14" xfId="15450"/>
    <cellStyle name="Total 1 4 15" xfId="41753"/>
    <cellStyle name="Total 1 4 16" xfId="41754"/>
    <cellStyle name="Total 1 4 17" xfId="41755"/>
    <cellStyle name="Total 1 4 18" xfId="41756"/>
    <cellStyle name="Total 1 4 19" xfId="41757"/>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58"/>
    <cellStyle name="Total 1 4 21" xfId="41759"/>
    <cellStyle name="Total 1 4 22" xfId="41760"/>
    <cellStyle name="Total 1 4 23" xfId="41761"/>
    <cellStyle name="Total 1 4 24" xfId="41762"/>
    <cellStyle name="Total 1 4 25" xfId="41763"/>
    <cellStyle name="Total 1 4 26" xfId="41764"/>
    <cellStyle name="Total 1 4 27" xfId="41765"/>
    <cellStyle name="Total 1 4 28" xfId="41766"/>
    <cellStyle name="Total 1 4 29" xfId="41767"/>
    <cellStyle name="Total 1 4 3" xfId="15463"/>
    <cellStyle name="Total 1 4 30" xfId="41768"/>
    <cellStyle name="Total 1 4 4" xfId="15464"/>
    <cellStyle name="Total 1 4 5" xfId="15465"/>
    <cellStyle name="Total 1 4 6" xfId="15466"/>
    <cellStyle name="Total 1 4 7" xfId="15467"/>
    <cellStyle name="Total 1 4 8" xfId="15468"/>
    <cellStyle name="Total 1 4 9" xfId="15469"/>
    <cellStyle name="Total 1 40" xfId="41769"/>
    <cellStyle name="Total 1 41" xfId="41770"/>
    <cellStyle name="Total 1 42" xfId="41771"/>
    <cellStyle name="Total 1 43" xfId="41772"/>
    <cellStyle name="Total 1 44" xfId="41773"/>
    <cellStyle name="Total 1 45" xfId="41774"/>
    <cellStyle name="Total 1 46" xfId="41775"/>
    <cellStyle name="Total 1 47" xfId="41776"/>
    <cellStyle name="Total 1 48" xfId="41777"/>
    <cellStyle name="Total 1 49" xfId="41778"/>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79"/>
    <cellStyle name="Total 1 51" xfId="41780"/>
    <cellStyle name="Total 1 52" xfId="41781"/>
    <cellStyle name="Total 1 53" xfId="41782"/>
    <cellStyle name="Total 1 54" xfId="41783"/>
    <cellStyle name="Total 1 55" xfId="41784"/>
    <cellStyle name="Total 1 56" xfId="41785"/>
    <cellStyle name="Total 1 57" xfId="41786"/>
    <cellStyle name="Total 1 58" xfId="41787"/>
    <cellStyle name="Total 1 59" xfId="41788"/>
    <cellStyle name="Total 1 6" xfId="15482"/>
    <cellStyle name="Total 1 60" xfId="41789"/>
    <cellStyle name="Total 1 61" xfId="41790"/>
    <cellStyle name="Total 1 62" xfId="41791"/>
    <cellStyle name="Total 1 63" xfId="41792"/>
    <cellStyle name="Total 1 64" xfId="41793"/>
    <cellStyle name="Total 1 65" xfId="41794"/>
    <cellStyle name="Total 1 66" xfId="41795"/>
    <cellStyle name="Total 1 67" xfId="41796"/>
    <cellStyle name="Total 1 68" xfId="41797"/>
    <cellStyle name="Total 1 69" xfId="41798"/>
    <cellStyle name="Total 1 7" xfId="15483"/>
    <cellStyle name="Total 1 70" xfId="41799"/>
    <cellStyle name="Total 1 71" xfId="41800"/>
    <cellStyle name="Total 1 72" xfId="41801"/>
    <cellStyle name="Total 1 73" xfId="41802"/>
    <cellStyle name="Total 1 74" xfId="41803"/>
    <cellStyle name="Total 1 75" xfId="41804"/>
    <cellStyle name="Total 1 76" xfId="41805"/>
    <cellStyle name="Total 1 77" xfId="41806"/>
    <cellStyle name="Total 1 78" xfId="41807"/>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08"/>
    <cellStyle name="Total 2 15" xfId="41809"/>
    <cellStyle name="Total 2 16" xfId="41810"/>
    <cellStyle name="Total 2 17" xfId="41811"/>
    <cellStyle name="Total 2 18" xfId="41812"/>
    <cellStyle name="Total 2 19" xfId="41813"/>
    <cellStyle name="Total 2 2" xfId="15491"/>
    <cellStyle name="Total 2 20" xfId="41814"/>
    <cellStyle name="Total 2 21" xfId="41815"/>
    <cellStyle name="Total 2 22" xfId="41816"/>
    <cellStyle name="Total 2 23" xfId="41817"/>
    <cellStyle name="Total 2 24" xfId="41818"/>
    <cellStyle name="Total 2 25" xfId="41819"/>
    <cellStyle name="Total 2 26" xfId="41820"/>
    <cellStyle name="Total 2 27" xfId="41821"/>
    <cellStyle name="Total 2 28" xfId="41822"/>
    <cellStyle name="Total 2 29" xfId="41823"/>
    <cellStyle name="Total 2 3" xfId="15492"/>
    <cellStyle name="Total 2 30" xfId="41824"/>
    <cellStyle name="Total 2 31" xfId="41825"/>
    <cellStyle name="Total 2 32" xfId="41826"/>
    <cellStyle name="Total 2 33" xfId="41827"/>
    <cellStyle name="Total 2 34" xfId="41828"/>
    <cellStyle name="Total 2 35" xfId="41829"/>
    <cellStyle name="Total 2 36" xfId="41830"/>
    <cellStyle name="Total 2 37" xfId="41831"/>
    <cellStyle name="Total 2 38" xfId="41832"/>
    <cellStyle name="Total 2 39" xfId="41833"/>
    <cellStyle name="Total 2 4" xfId="15493"/>
    <cellStyle name="Total 2 40" xfId="41834"/>
    <cellStyle name="Total 2 41" xfId="41835"/>
    <cellStyle name="Total 2 42" xfId="41836"/>
    <cellStyle name="Total 2 43" xfId="41837"/>
    <cellStyle name="Total 2 44" xfId="41838"/>
    <cellStyle name="Total 2 45" xfId="41839"/>
    <cellStyle name="Total 2 46" xfId="41840"/>
    <cellStyle name="Total 2 47" xfId="41841"/>
    <cellStyle name="Total 2 48" xfId="41842"/>
    <cellStyle name="Total 2 5" xfId="15494"/>
    <cellStyle name="Total 2 6" xfId="15495"/>
    <cellStyle name="Total 2 7" xfId="15496"/>
    <cellStyle name="Total 2 8" xfId="15497"/>
    <cellStyle name="Total 2 9" xfId="15498"/>
    <cellStyle name="Total 3" xfId="41843"/>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4"/>
    <cellStyle name="Warning Text 2 11" xfId="41845"/>
    <cellStyle name="Warning Text 2 12" xfId="41846"/>
    <cellStyle name="Warning Text 2 13" xfId="41847"/>
    <cellStyle name="Warning Text 2 14" xfId="41848"/>
    <cellStyle name="Warning Text 2 15" xfId="41849"/>
    <cellStyle name="Warning Text 2 16" xfId="41850"/>
    <cellStyle name="Warning Text 2 17" xfId="41851"/>
    <cellStyle name="Warning Text 2 2" xfId="41852"/>
    <cellStyle name="Warning Text 2 3" xfId="41853"/>
    <cellStyle name="Warning Text 2 4" xfId="41854"/>
    <cellStyle name="Warning Text 2 5" xfId="41855"/>
    <cellStyle name="Warning Text 2 6" xfId="41856"/>
    <cellStyle name="Warning Text 2 7" xfId="41857"/>
    <cellStyle name="Warning Text 2 8" xfId="41858"/>
    <cellStyle name="Warning Text 2 9" xfId="41859"/>
    <cellStyle name="Warning Text 3" xfId="41860"/>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28">
    <dxf>
      <fill>
        <patternFill>
          <bgColor rgb="FFFF0000"/>
        </patternFill>
      </fill>
    </dxf>
    <dxf>
      <fill>
        <patternFill>
          <bgColor rgb="FFFF0000"/>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CC0000"/>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calcChain" Target="calcChain.xml"/><Relationship Id="rId89"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sharedStrings" Target="sharedStrings.xml"/><Relationship Id="rId88"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theme" Target="theme/theme1.xml"/><Relationship Id="rId86"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6/NGGD/RRPs/EoE_2016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s>
    <sheetDataSet>
      <sheetData sheetId="0" refreshError="1"/>
      <sheetData sheetId="1" refreshError="1"/>
      <sheetData sheetId="2" refreshError="1"/>
      <sheetData sheetId="3" refreshError="1"/>
      <sheetData sheetId="4">
        <row r="5">
          <cell r="D5">
            <v>-20</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6.6613033673057549</v>
          </cell>
        </row>
      </sheetData>
      <sheetData sheetId="21"/>
      <sheetData sheetId="22"/>
      <sheetData sheetId="23"/>
      <sheetData sheetId="24"/>
      <sheetData sheetId="25">
        <row r="40">
          <cell r="Z40">
            <v>146.39150409892008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row r="250">
          <cell r="H250">
            <v>0</v>
          </cell>
        </row>
      </sheetData>
      <sheetData sheetId="39"/>
      <sheetData sheetId="40"/>
      <sheetData sheetId="41">
        <row r="8">
          <cell r="H8">
            <v>8.9102423386504039</v>
          </cell>
        </row>
      </sheetData>
      <sheetData sheetId="42"/>
      <sheetData sheetId="43"/>
      <sheetData sheetId="44"/>
      <sheetData sheetId="45"/>
      <sheetData sheetId="46"/>
      <sheetData sheetId="47"/>
      <sheetData sheetId="48"/>
      <sheetData sheetId="49">
        <row r="16">
          <cell r="G16">
            <v>110.08765998457731</v>
          </cell>
        </row>
      </sheetData>
      <sheetData sheetId="50">
        <row r="25">
          <cell r="K25">
            <v>0</v>
          </cell>
        </row>
      </sheetData>
      <sheetData sheetId="51">
        <row r="20">
          <cell r="K20">
            <v>0</v>
          </cell>
        </row>
      </sheetData>
      <sheetData sheetId="52">
        <row r="76">
          <cell r="K76">
            <v>0</v>
          </cell>
        </row>
      </sheetData>
      <sheetData sheetId="53">
        <row r="29">
          <cell r="I29">
            <v>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 val="1.5 Net Deb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printerSettings" Target="../printerSettings/printerSettings9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4"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printerSettings" Target="../printerSettings/printerSettings14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printerSettings" Target="../printerSettings/printerSettings147.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printerSettings" Target="../printerSettings/printerSettings15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4" Type="http://schemas.openxmlformats.org/officeDocument/2006/relationships/printerSettings" Target="../printerSettings/printerSettings155.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printerSettings" Target="../printerSettings/printerSettings15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printerSettings" Target="../printerSettings/printerSettings171.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printerSettings" Target="../printerSettings/printerSettings18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printerSettings" Target="../printerSettings/printerSettings18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4" Type="http://schemas.openxmlformats.org/officeDocument/2006/relationships/printerSettings" Target="../printerSettings/printerSettings19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printerSettings" Target="../printerSettings/printerSettings19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printerSettings" Target="../printerSettings/printerSettings19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4" Type="http://schemas.openxmlformats.org/officeDocument/2006/relationships/printerSettings" Target="../printerSettings/printerSettings203.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printerSettings" Target="../printerSettings/printerSettings20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printerSettings" Target="../printerSettings/printerSettings211.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drawing" Target="../drawings/drawing1.xml"/><Relationship Id="rId4" Type="http://schemas.openxmlformats.org/officeDocument/2006/relationships/printerSettings" Target="../printerSettings/printerSettings2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printerSettings" Target="../printerSettings/printerSettings21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4" Type="http://schemas.openxmlformats.org/officeDocument/2006/relationships/printerSettings" Target="../printerSettings/printerSettings22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4" Type="http://schemas.openxmlformats.org/officeDocument/2006/relationships/printerSettings" Target="../printerSettings/printerSettings22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printerSettings" Target="../printerSettings/printerSettings23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4" Type="http://schemas.openxmlformats.org/officeDocument/2006/relationships/printerSettings" Target="../printerSettings/printerSettings235.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23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4" Type="http://schemas.openxmlformats.org/officeDocument/2006/relationships/printerSettings" Target="../printerSettings/printerSettings24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4" Type="http://schemas.openxmlformats.org/officeDocument/2006/relationships/printerSettings" Target="../printerSettings/printerSettings2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4" Type="http://schemas.openxmlformats.org/officeDocument/2006/relationships/printerSettings" Target="../printerSettings/printerSettings25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4" Type="http://schemas.openxmlformats.org/officeDocument/2006/relationships/printerSettings" Target="../printerSettings/printerSettings2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4" Type="http://schemas.openxmlformats.org/officeDocument/2006/relationships/printerSettings" Target="../printerSettings/printerSettings25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62.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4" Type="http://schemas.openxmlformats.org/officeDocument/2006/relationships/printerSettings" Target="../printerSettings/printerSettings26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645</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352" t="s">
        <v>2</v>
      </c>
      <c r="F4" s="3353"/>
      <c r="G4" s="3354" t="s">
        <v>3</v>
      </c>
      <c r="H4" s="3354"/>
      <c r="I4" s="3354"/>
      <c r="J4" s="3354"/>
      <c r="K4" s="3354"/>
      <c r="L4" s="3354"/>
      <c r="M4" s="3354"/>
      <c r="N4" s="3355"/>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t="s">
        <v>5</v>
      </c>
      <c r="B8" s="41" t="s">
        <v>6</v>
      </c>
      <c r="C8" s="38" t="s">
        <v>7</v>
      </c>
      <c r="D8" s="18" t="s">
        <v>9</v>
      </c>
      <c r="E8" s="19"/>
      <c r="F8" s="20"/>
      <c r="G8" s="20"/>
      <c r="H8" s="20"/>
      <c r="I8" s="20"/>
      <c r="J8" s="20"/>
      <c r="K8" s="20"/>
      <c r="L8" s="20"/>
      <c r="M8" s="20"/>
      <c r="N8" s="21"/>
    </row>
    <row r="9" spans="1:17" ht="13.15" thickBot="1">
      <c r="A9" s="40" t="s">
        <v>5</v>
      </c>
      <c r="B9" s="41" t="s">
        <v>6</v>
      </c>
      <c r="C9" s="38" t="s">
        <v>7</v>
      </c>
      <c r="D9" s="18" t="s">
        <v>10</v>
      </c>
      <c r="E9" s="19"/>
      <c r="F9" s="20"/>
      <c r="G9" s="20"/>
      <c r="H9" s="20"/>
      <c r="I9" s="20"/>
      <c r="J9" s="20"/>
      <c r="K9" s="20"/>
      <c r="L9" s="20"/>
      <c r="M9" s="20"/>
      <c r="N9" s="21"/>
    </row>
    <row r="10" spans="1:17" ht="13.15" thickBot="1">
      <c r="A10" s="40" t="s">
        <v>5</v>
      </c>
      <c r="B10" s="41" t="s">
        <v>6</v>
      </c>
      <c r="C10" s="38" t="s">
        <v>7</v>
      </c>
      <c r="D10" s="18" t="s">
        <v>11</v>
      </c>
      <c r="E10" s="19"/>
      <c r="F10" s="20"/>
      <c r="G10" s="20"/>
      <c r="H10" s="20"/>
      <c r="I10" s="20"/>
      <c r="J10" s="20"/>
      <c r="K10" s="20"/>
      <c r="L10" s="20"/>
      <c r="M10" s="20"/>
      <c r="N10" s="21"/>
    </row>
    <row r="11" spans="1:17" ht="13.15" thickBot="1">
      <c r="A11" s="40" t="s">
        <v>5</v>
      </c>
      <c r="B11" s="41" t="s">
        <v>6</v>
      </c>
      <c r="C11" s="38" t="s">
        <v>7</v>
      </c>
      <c r="D11" s="18" t="s">
        <v>12</v>
      </c>
      <c r="E11" s="19"/>
      <c r="F11" s="20"/>
      <c r="G11" s="20"/>
      <c r="H11" s="20"/>
      <c r="I11" s="20"/>
      <c r="J11" s="20"/>
      <c r="K11" s="20"/>
      <c r="L11" s="20"/>
      <c r="M11" s="20"/>
      <c r="N11" s="21"/>
    </row>
    <row r="12" spans="1:17" ht="13.15" thickBot="1">
      <c r="A12" s="40" t="s">
        <v>5</v>
      </c>
      <c r="B12" s="41" t="s">
        <v>6</v>
      </c>
      <c r="C12" s="38" t="s">
        <v>7</v>
      </c>
      <c r="D12" s="18" t="s">
        <v>13</v>
      </c>
      <c r="E12" s="19"/>
      <c r="F12" s="20"/>
      <c r="G12" s="20"/>
      <c r="H12" s="20"/>
      <c r="I12" s="20"/>
      <c r="J12" s="20"/>
      <c r="K12" s="20"/>
      <c r="L12" s="20"/>
      <c r="M12" s="20"/>
      <c r="N12" s="21"/>
    </row>
    <row r="13" spans="1:17" ht="13.15" thickBot="1">
      <c r="A13" s="40" t="s">
        <v>5</v>
      </c>
      <c r="B13" s="41" t="s">
        <v>6</v>
      </c>
      <c r="C13" s="38" t="s">
        <v>7</v>
      </c>
      <c r="D13" s="18" t="s">
        <v>14</v>
      </c>
      <c r="E13" s="19"/>
      <c r="F13" s="20"/>
      <c r="G13" s="20"/>
      <c r="H13" s="20"/>
      <c r="I13" s="20"/>
      <c r="J13" s="20"/>
      <c r="K13" s="20"/>
      <c r="L13" s="20"/>
      <c r="M13" s="20"/>
      <c r="N13" s="21"/>
    </row>
    <row r="14" spans="1:17" ht="13.15" thickBot="1">
      <c r="A14" s="40" t="s">
        <v>5</v>
      </c>
      <c r="B14" s="41" t="s">
        <v>6</v>
      </c>
      <c r="C14" s="38" t="s">
        <v>7</v>
      </c>
      <c r="D14" s="18" t="s">
        <v>15</v>
      </c>
      <c r="E14" s="19"/>
      <c r="F14" s="20"/>
      <c r="G14" s="20"/>
      <c r="H14" s="20"/>
      <c r="I14" s="20"/>
      <c r="J14" s="20"/>
      <c r="K14" s="20"/>
      <c r="L14" s="20"/>
      <c r="M14" s="20"/>
      <c r="N14" s="21"/>
    </row>
    <row r="15" spans="1:17" ht="13.15" thickBot="1">
      <c r="A15" s="40" t="s">
        <v>5</v>
      </c>
      <c r="B15" s="41" t="s">
        <v>6</v>
      </c>
      <c r="C15" s="38" t="s">
        <v>7</v>
      </c>
      <c r="D15" s="18" t="s">
        <v>16</v>
      </c>
      <c r="E15" s="19"/>
      <c r="F15" s="20"/>
      <c r="G15" s="20"/>
      <c r="H15" s="20"/>
      <c r="I15" s="20"/>
      <c r="J15" s="20"/>
      <c r="K15" s="20"/>
      <c r="L15" s="20"/>
      <c r="M15" s="20"/>
      <c r="N15" s="21"/>
    </row>
    <row r="16" spans="1:17" ht="13.15" thickBot="1">
      <c r="A16" s="40" t="s">
        <v>5</v>
      </c>
      <c r="B16" s="41" t="s">
        <v>6</v>
      </c>
      <c r="C16" s="38" t="s">
        <v>7</v>
      </c>
      <c r="D16" s="18" t="s">
        <v>16</v>
      </c>
      <c r="E16" s="19"/>
      <c r="F16" s="20"/>
      <c r="G16" s="20"/>
      <c r="H16" s="20"/>
      <c r="I16" s="20"/>
      <c r="J16" s="20"/>
      <c r="K16" s="20"/>
      <c r="L16" s="20"/>
      <c r="M16" s="20"/>
      <c r="N16" s="21"/>
    </row>
    <row r="17" spans="1:14" ht="13.15" thickBot="1">
      <c r="A17" s="40" t="s">
        <v>5</v>
      </c>
      <c r="B17" s="41" t="s">
        <v>6</v>
      </c>
      <c r="C17" s="38" t="s">
        <v>7</v>
      </c>
      <c r="D17" s="18" t="s">
        <v>16</v>
      </c>
      <c r="E17" s="19"/>
      <c r="F17" s="20"/>
      <c r="G17" s="20"/>
      <c r="H17" s="20"/>
      <c r="I17" s="20"/>
      <c r="J17" s="20"/>
      <c r="K17" s="20"/>
      <c r="L17" s="20"/>
      <c r="M17" s="20"/>
      <c r="N17" s="21"/>
    </row>
    <row r="18" spans="1:14" ht="14.2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t="s">
        <v>5</v>
      </c>
      <c r="B19" s="41" t="s">
        <v>6</v>
      </c>
      <c r="C19" s="38" t="s">
        <v>7</v>
      </c>
      <c r="D19" s="18" t="s">
        <v>18</v>
      </c>
      <c r="E19" s="19"/>
      <c r="F19" s="20"/>
      <c r="G19" s="20"/>
      <c r="H19" s="20"/>
      <c r="I19" s="20"/>
      <c r="J19" s="20"/>
      <c r="K19" s="20"/>
      <c r="L19" s="20"/>
      <c r="M19" s="20"/>
      <c r="N19" s="21"/>
    </row>
    <row r="20" spans="1:14" ht="13.15" thickBot="1">
      <c r="A20" s="40" t="s">
        <v>5</v>
      </c>
      <c r="B20" s="41" t="s">
        <v>6</v>
      </c>
      <c r="C20" s="38" t="s">
        <v>7</v>
      </c>
      <c r="D20" s="18" t="s">
        <v>19</v>
      </c>
      <c r="E20" s="19"/>
      <c r="F20" s="20"/>
      <c r="G20" s="20"/>
      <c r="H20" s="20"/>
      <c r="I20" s="20"/>
      <c r="J20" s="20"/>
      <c r="K20" s="20"/>
      <c r="L20" s="20"/>
      <c r="M20" s="20"/>
      <c r="N20" s="21"/>
    </row>
    <row r="21" spans="1:14" ht="13.15" thickBot="1">
      <c r="A21" s="40" t="s">
        <v>5</v>
      </c>
      <c r="B21" s="41" t="s">
        <v>6</v>
      </c>
      <c r="C21" s="38" t="s">
        <v>7</v>
      </c>
      <c r="D21" s="18" t="s">
        <v>20</v>
      </c>
      <c r="E21" s="19"/>
      <c r="F21" s="20"/>
      <c r="G21" s="20"/>
      <c r="H21" s="20"/>
      <c r="I21" s="20"/>
      <c r="J21" s="20"/>
      <c r="K21" s="20"/>
      <c r="L21" s="20"/>
      <c r="M21" s="20"/>
      <c r="N21" s="21"/>
    </row>
    <row r="22" spans="1:14" ht="14.2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t="s">
        <v>5</v>
      </c>
      <c r="B25" s="41" t="s">
        <v>6</v>
      </c>
      <c r="C25" s="39" t="s">
        <v>23</v>
      </c>
      <c r="D25" s="18" t="s">
        <v>9</v>
      </c>
      <c r="E25" s="19"/>
      <c r="F25" s="20"/>
      <c r="G25" s="20"/>
      <c r="H25" s="20"/>
      <c r="I25" s="20"/>
      <c r="J25" s="20"/>
      <c r="K25" s="20"/>
      <c r="L25" s="20"/>
      <c r="M25" s="20"/>
      <c r="N25" s="21"/>
    </row>
    <row r="26" spans="1:14" ht="13.15" thickBot="1">
      <c r="A26" s="40" t="s">
        <v>5</v>
      </c>
      <c r="B26" s="41" t="s">
        <v>6</v>
      </c>
      <c r="C26" s="39" t="s">
        <v>23</v>
      </c>
      <c r="D26" s="18" t="s">
        <v>10</v>
      </c>
      <c r="E26" s="19"/>
      <c r="F26" s="20"/>
      <c r="G26" s="20"/>
      <c r="H26" s="20"/>
      <c r="I26" s="20"/>
      <c r="J26" s="20"/>
      <c r="K26" s="20"/>
      <c r="L26" s="20"/>
      <c r="M26" s="20"/>
      <c r="N26" s="21"/>
    </row>
    <row r="27" spans="1:14" ht="13.15" thickBot="1">
      <c r="A27" s="40" t="s">
        <v>5</v>
      </c>
      <c r="B27" s="41" t="s">
        <v>6</v>
      </c>
      <c r="C27" s="39" t="s">
        <v>23</v>
      </c>
      <c r="D27" s="18" t="s">
        <v>11</v>
      </c>
      <c r="E27" s="19"/>
      <c r="F27" s="20"/>
      <c r="G27" s="20"/>
      <c r="H27" s="20"/>
      <c r="I27" s="20"/>
      <c r="J27" s="20"/>
      <c r="K27" s="20"/>
      <c r="L27" s="20"/>
      <c r="M27" s="20"/>
      <c r="N27" s="21"/>
    </row>
    <row r="28" spans="1:14" ht="13.15" thickBot="1">
      <c r="A28" s="40" t="s">
        <v>5</v>
      </c>
      <c r="B28" s="41" t="s">
        <v>6</v>
      </c>
      <c r="C28" s="39" t="s">
        <v>23</v>
      </c>
      <c r="D28" s="18" t="s">
        <v>12</v>
      </c>
      <c r="E28" s="19"/>
      <c r="F28" s="20"/>
      <c r="G28" s="20"/>
      <c r="H28" s="20"/>
      <c r="I28" s="20"/>
      <c r="J28" s="20"/>
      <c r="K28" s="20"/>
      <c r="L28" s="20"/>
      <c r="M28" s="20"/>
      <c r="N28" s="21"/>
    </row>
    <row r="29" spans="1:14" ht="13.15" thickBot="1">
      <c r="A29" s="40" t="s">
        <v>5</v>
      </c>
      <c r="B29" s="41" t="s">
        <v>6</v>
      </c>
      <c r="C29" s="39" t="s">
        <v>23</v>
      </c>
      <c r="D29" s="18" t="s">
        <v>13</v>
      </c>
      <c r="E29" s="19"/>
      <c r="F29" s="20"/>
      <c r="G29" s="20"/>
      <c r="H29" s="20"/>
      <c r="I29" s="20"/>
      <c r="J29" s="20"/>
      <c r="K29" s="20"/>
      <c r="L29" s="20"/>
      <c r="M29" s="20"/>
      <c r="N29" s="21"/>
    </row>
    <row r="30" spans="1:14" ht="13.15" thickBot="1">
      <c r="A30" s="40" t="s">
        <v>5</v>
      </c>
      <c r="B30" s="41" t="s">
        <v>6</v>
      </c>
      <c r="C30" s="39" t="s">
        <v>23</v>
      </c>
      <c r="D30" s="18" t="s">
        <v>14</v>
      </c>
      <c r="E30" s="19"/>
      <c r="F30" s="20"/>
      <c r="G30" s="20"/>
      <c r="H30" s="20"/>
      <c r="I30" s="20"/>
      <c r="J30" s="20"/>
      <c r="K30" s="20"/>
      <c r="L30" s="20"/>
      <c r="M30" s="20"/>
      <c r="N30" s="21"/>
    </row>
    <row r="31" spans="1:14" ht="13.15" thickBot="1">
      <c r="A31" s="40" t="s">
        <v>5</v>
      </c>
      <c r="B31" s="41" t="s">
        <v>6</v>
      </c>
      <c r="C31" s="39" t="s">
        <v>23</v>
      </c>
      <c r="D31" s="18" t="s">
        <v>15</v>
      </c>
      <c r="E31" s="19"/>
      <c r="F31" s="20"/>
      <c r="G31" s="20"/>
      <c r="H31" s="20"/>
      <c r="I31" s="20"/>
      <c r="J31" s="20"/>
      <c r="K31" s="20"/>
      <c r="L31" s="20"/>
      <c r="M31" s="20"/>
      <c r="N31" s="21"/>
    </row>
    <row r="32" spans="1:14" ht="13.15" thickBot="1">
      <c r="A32" s="40" t="s">
        <v>5</v>
      </c>
      <c r="B32" s="41" t="s">
        <v>6</v>
      </c>
      <c r="C32" s="39" t="s">
        <v>23</v>
      </c>
      <c r="D32" s="18" t="s">
        <v>16</v>
      </c>
      <c r="E32" s="19"/>
      <c r="F32" s="20"/>
      <c r="G32" s="20"/>
      <c r="H32" s="20"/>
      <c r="I32" s="20"/>
      <c r="J32" s="20"/>
      <c r="K32" s="20"/>
      <c r="L32" s="20"/>
      <c r="M32" s="20"/>
      <c r="N32" s="21"/>
    </row>
    <row r="33" spans="1:14" ht="13.15" thickBot="1">
      <c r="A33" s="40" t="s">
        <v>5</v>
      </c>
      <c r="B33" s="41" t="s">
        <v>6</v>
      </c>
      <c r="C33" s="39" t="s">
        <v>23</v>
      </c>
      <c r="D33" s="18" t="s">
        <v>16</v>
      </c>
      <c r="E33" s="19"/>
      <c r="F33" s="20"/>
      <c r="G33" s="20"/>
      <c r="H33" s="20"/>
      <c r="I33" s="20"/>
      <c r="J33" s="20"/>
      <c r="K33" s="20"/>
      <c r="L33" s="20"/>
      <c r="M33" s="20"/>
      <c r="N33" s="21"/>
    </row>
    <row r="34" spans="1:14" ht="13.15" thickBot="1">
      <c r="A34" s="40" t="s">
        <v>5</v>
      </c>
      <c r="B34" s="41" t="s">
        <v>6</v>
      </c>
      <c r="C34" s="39" t="s">
        <v>23</v>
      </c>
      <c r="D34" s="18" t="s">
        <v>16</v>
      </c>
      <c r="E34" s="19"/>
      <c r="F34" s="20"/>
      <c r="G34" s="20"/>
      <c r="H34" s="20"/>
      <c r="I34" s="20"/>
      <c r="J34" s="20"/>
      <c r="K34" s="20"/>
      <c r="L34" s="20"/>
      <c r="M34" s="20"/>
      <c r="N34" s="21"/>
    </row>
    <row r="35" spans="1:14" ht="14.2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t="s">
        <v>5</v>
      </c>
      <c r="B36" s="41" t="s">
        <v>6</v>
      </c>
      <c r="C36" s="39" t="s">
        <v>23</v>
      </c>
      <c r="D36" s="18" t="s">
        <v>18</v>
      </c>
      <c r="E36" s="19"/>
      <c r="F36" s="20"/>
      <c r="G36" s="20"/>
      <c r="H36" s="20"/>
      <c r="I36" s="20"/>
      <c r="J36" s="20"/>
      <c r="K36" s="20"/>
      <c r="L36" s="20"/>
      <c r="M36" s="20"/>
      <c r="N36" s="21"/>
    </row>
    <row r="37" spans="1:14" ht="13.15" thickBot="1">
      <c r="A37" s="40" t="s">
        <v>5</v>
      </c>
      <c r="B37" s="41" t="s">
        <v>6</v>
      </c>
      <c r="C37" s="39" t="s">
        <v>23</v>
      </c>
      <c r="D37" s="18" t="s">
        <v>19</v>
      </c>
      <c r="E37" s="19"/>
      <c r="F37" s="20"/>
      <c r="G37" s="20"/>
      <c r="H37" s="20"/>
      <c r="I37" s="20"/>
      <c r="J37" s="20"/>
      <c r="K37" s="20"/>
      <c r="L37" s="20"/>
      <c r="M37" s="20"/>
      <c r="N37" s="21"/>
    </row>
    <row r="38" spans="1:14" ht="13.15" thickBot="1">
      <c r="A38" s="40" t="s">
        <v>5</v>
      </c>
      <c r="B38" s="41" t="s">
        <v>6</v>
      </c>
      <c r="C38" s="39" t="s">
        <v>23</v>
      </c>
      <c r="D38" s="18" t="s">
        <v>20</v>
      </c>
      <c r="E38" s="19"/>
      <c r="F38" s="20"/>
      <c r="G38" s="20"/>
      <c r="H38" s="20"/>
      <c r="I38" s="20"/>
      <c r="J38" s="20"/>
      <c r="K38" s="20"/>
      <c r="L38" s="20"/>
      <c r="M38" s="20"/>
      <c r="N38" s="21"/>
    </row>
    <row r="39" spans="1:14" ht="14.2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t="s">
        <v>5</v>
      </c>
      <c r="B42" s="41" t="s">
        <v>6</v>
      </c>
      <c r="C42" s="42" t="s">
        <v>25</v>
      </c>
      <c r="D42" s="18" t="s">
        <v>9</v>
      </c>
      <c r="E42" s="19"/>
      <c r="F42" s="20"/>
      <c r="G42" s="20"/>
      <c r="H42" s="20"/>
      <c r="I42" s="20"/>
      <c r="J42" s="20"/>
      <c r="K42" s="20"/>
      <c r="L42" s="20"/>
      <c r="M42" s="20"/>
      <c r="N42" s="21"/>
    </row>
    <row r="43" spans="1:14" ht="13.15" thickBot="1">
      <c r="A43" s="40" t="s">
        <v>5</v>
      </c>
      <c r="B43" s="41" t="s">
        <v>6</v>
      </c>
      <c r="C43" s="42" t="s">
        <v>25</v>
      </c>
      <c r="D43" s="18" t="s">
        <v>10</v>
      </c>
      <c r="E43" s="19"/>
      <c r="F43" s="20"/>
      <c r="G43" s="20"/>
      <c r="H43" s="20"/>
      <c r="I43" s="20"/>
      <c r="J43" s="20"/>
      <c r="K43" s="20"/>
      <c r="L43" s="20"/>
      <c r="M43" s="20"/>
      <c r="N43" s="21"/>
    </row>
    <row r="44" spans="1:14" ht="13.15" thickBot="1">
      <c r="A44" s="40" t="s">
        <v>5</v>
      </c>
      <c r="B44" s="41" t="s">
        <v>6</v>
      </c>
      <c r="C44" s="42" t="s">
        <v>25</v>
      </c>
      <c r="D44" s="18" t="s">
        <v>11</v>
      </c>
      <c r="E44" s="19"/>
      <c r="F44" s="20"/>
      <c r="G44" s="20"/>
      <c r="H44" s="20"/>
      <c r="I44" s="20"/>
      <c r="J44" s="20"/>
      <c r="K44" s="20"/>
      <c r="L44" s="20"/>
      <c r="M44" s="20"/>
      <c r="N44" s="21"/>
    </row>
    <row r="45" spans="1:14" ht="13.15" thickBot="1">
      <c r="A45" s="40" t="s">
        <v>5</v>
      </c>
      <c r="B45" s="41" t="s">
        <v>6</v>
      </c>
      <c r="C45" s="42" t="s">
        <v>25</v>
      </c>
      <c r="D45" s="18" t="s">
        <v>12</v>
      </c>
      <c r="E45" s="19"/>
      <c r="F45" s="20"/>
      <c r="G45" s="20"/>
      <c r="H45" s="20"/>
      <c r="I45" s="20"/>
      <c r="J45" s="20"/>
      <c r="K45" s="20"/>
      <c r="L45" s="20"/>
      <c r="M45" s="20"/>
      <c r="N45" s="21"/>
    </row>
    <row r="46" spans="1:14" ht="13.15" thickBot="1">
      <c r="A46" s="40" t="s">
        <v>5</v>
      </c>
      <c r="B46" s="41" t="s">
        <v>6</v>
      </c>
      <c r="C46" s="42" t="s">
        <v>25</v>
      </c>
      <c r="D46" s="18" t="s">
        <v>13</v>
      </c>
      <c r="E46" s="19"/>
      <c r="F46" s="20"/>
      <c r="G46" s="20"/>
      <c r="H46" s="20"/>
      <c r="I46" s="20"/>
      <c r="J46" s="20"/>
      <c r="K46" s="20"/>
      <c r="L46" s="20"/>
      <c r="M46" s="20"/>
      <c r="N46" s="21"/>
    </row>
    <row r="47" spans="1:14" ht="13.15" thickBot="1">
      <c r="A47" s="40" t="s">
        <v>5</v>
      </c>
      <c r="B47" s="41" t="s">
        <v>6</v>
      </c>
      <c r="C47" s="42" t="s">
        <v>25</v>
      </c>
      <c r="D47" s="18" t="s">
        <v>14</v>
      </c>
      <c r="E47" s="19"/>
      <c r="F47" s="20"/>
      <c r="G47" s="20"/>
      <c r="H47" s="20"/>
      <c r="I47" s="20"/>
      <c r="J47" s="20"/>
      <c r="K47" s="20"/>
      <c r="L47" s="20"/>
      <c r="M47" s="20"/>
      <c r="N47" s="21"/>
    </row>
    <row r="48" spans="1:14" ht="13.15" thickBot="1">
      <c r="A48" s="40" t="s">
        <v>5</v>
      </c>
      <c r="B48" s="41" t="s">
        <v>6</v>
      </c>
      <c r="C48" s="42" t="s">
        <v>25</v>
      </c>
      <c r="D48" s="18" t="s">
        <v>15</v>
      </c>
      <c r="E48" s="19"/>
      <c r="F48" s="20"/>
      <c r="G48" s="20"/>
      <c r="H48" s="20"/>
      <c r="I48" s="20"/>
      <c r="J48" s="20"/>
      <c r="K48" s="20"/>
      <c r="L48" s="20"/>
      <c r="M48" s="20"/>
      <c r="N48" s="21"/>
    </row>
    <row r="49" spans="1:14" ht="13.15" thickBot="1">
      <c r="A49" s="40" t="s">
        <v>5</v>
      </c>
      <c r="B49" s="41" t="s">
        <v>6</v>
      </c>
      <c r="C49" s="42" t="s">
        <v>25</v>
      </c>
      <c r="D49" s="18" t="s">
        <v>16</v>
      </c>
      <c r="E49" s="19"/>
      <c r="F49" s="20"/>
      <c r="G49" s="20"/>
      <c r="H49" s="20"/>
      <c r="I49" s="20"/>
      <c r="J49" s="20"/>
      <c r="K49" s="20"/>
      <c r="L49" s="20"/>
      <c r="M49" s="20"/>
      <c r="N49" s="21"/>
    </row>
    <row r="50" spans="1:14" ht="13.15" thickBot="1">
      <c r="A50" s="40" t="s">
        <v>5</v>
      </c>
      <c r="B50" s="41" t="s">
        <v>6</v>
      </c>
      <c r="C50" s="42" t="s">
        <v>25</v>
      </c>
      <c r="D50" s="18" t="s">
        <v>16</v>
      </c>
      <c r="E50" s="19"/>
      <c r="F50" s="20"/>
      <c r="G50" s="20"/>
      <c r="H50" s="20"/>
      <c r="I50" s="20"/>
      <c r="J50" s="20"/>
      <c r="K50" s="20"/>
      <c r="L50" s="20"/>
      <c r="M50" s="20"/>
      <c r="N50" s="21"/>
    </row>
    <row r="51" spans="1:14" ht="13.15" thickBot="1">
      <c r="A51" s="40" t="s">
        <v>5</v>
      </c>
      <c r="B51" s="41" t="s">
        <v>6</v>
      </c>
      <c r="C51" s="42" t="s">
        <v>25</v>
      </c>
      <c r="D51" s="18" t="s">
        <v>16</v>
      </c>
      <c r="E51" s="19"/>
      <c r="F51" s="20"/>
      <c r="G51" s="20"/>
      <c r="H51" s="20"/>
      <c r="I51" s="20"/>
      <c r="J51" s="20"/>
      <c r="K51" s="20"/>
      <c r="L51" s="20"/>
      <c r="M51" s="20"/>
      <c r="N51" s="21"/>
    </row>
    <row r="52" spans="1:14" ht="14.2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t="s">
        <v>5</v>
      </c>
      <c r="B53" s="41" t="s">
        <v>6</v>
      </c>
      <c r="C53" s="42" t="s">
        <v>25</v>
      </c>
      <c r="D53" s="18" t="s">
        <v>18</v>
      </c>
      <c r="E53" s="19"/>
      <c r="F53" s="20"/>
      <c r="G53" s="20"/>
      <c r="H53" s="20"/>
      <c r="I53" s="20"/>
      <c r="J53" s="20"/>
      <c r="K53" s="20"/>
      <c r="L53" s="20"/>
      <c r="M53" s="20"/>
      <c r="N53" s="21"/>
    </row>
    <row r="54" spans="1:14" ht="13.15" thickBot="1">
      <c r="A54" s="40" t="s">
        <v>5</v>
      </c>
      <c r="B54" s="41" t="s">
        <v>6</v>
      </c>
      <c r="C54" s="42" t="s">
        <v>25</v>
      </c>
      <c r="D54" s="18" t="s">
        <v>19</v>
      </c>
      <c r="E54" s="19"/>
      <c r="F54" s="20"/>
      <c r="G54" s="20"/>
      <c r="H54" s="20"/>
      <c r="I54" s="20"/>
      <c r="J54" s="20"/>
      <c r="K54" s="20"/>
      <c r="L54" s="20"/>
      <c r="M54" s="20"/>
      <c r="N54" s="21"/>
    </row>
    <row r="55" spans="1:14" ht="13.15" thickBot="1">
      <c r="A55" s="40" t="s">
        <v>5</v>
      </c>
      <c r="B55" s="41" t="s">
        <v>6</v>
      </c>
      <c r="C55" s="42" t="s">
        <v>25</v>
      </c>
      <c r="D55" s="18" t="s">
        <v>20</v>
      </c>
      <c r="E55" s="19"/>
      <c r="F55" s="20"/>
      <c r="G55" s="20"/>
      <c r="H55" s="20"/>
      <c r="I55" s="20"/>
      <c r="J55" s="20"/>
      <c r="K55" s="20"/>
      <c r="L55" s="20"/>
      <c r="M55" s="20"/>
      <c r="N55" s="21"/>
    </row>
    <row r="56" spans="1:14" ht="14.2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t="s">
        <v>5</v>
      </c>
      <c r="B59" s="41" t="s">
        <v>6</v>
      </c>
      <c r="C59" s="39" t="s">
        <v>27</v>
      </c>
      <c r="D59" s="18" t="s">
        <v>9</v>
      </c>
      <c r="E59" s="19"/>
      <c r="F59" s="20"/>
      <c r="G59" s="20"/>
      <c r="H59" s="20"/>
      <c r="I59" s="20"/>
      <c r="J59" s="20"/>
      <c r="K59" s="20"/>
      <c r="L59" s="20"/>
      <c r="M59" s="20"/>
      <c r="N59" s="21"/>
    </row>
    <row r="60" spans="1:14" ht="13.15" thickBot="1">
      <c r="A60" s="40" t="s">
        <v>5</v>
      </c>
      <c r="B60" s="41" t="s">
        <v>6</v>
      </c>
      <c r="C60" s="39" t="s">
        <v>27</v>
      </c>
      <c r="D60" s="18" t="s">
        <v>10</v>
      </c>
      <c r="E60" s="19"/>
      <c r="F60" s="20"/>
      <c r="G60" s="20"/>
      <c r="H60" s="20"/>
      <c r="I60" s="20"/>
      <c r="J60" s="20"/>
      <c r="K60" s="20"/>
      <c r="L60" s="20"/>
      <c r="M60" s="20"/>
      <c r="N60" s="21"/>
    </row>
    <row r="61" spans="1:14" ht="13.15" thickBot="1">
      <c r="A61" s="40" t="s">
        <v>5</v>
      </c>
      <c r="B61" s="41" t="s">
        <v>6</v>
      </c>
      <c r="C61" s="39" t="s">
        <v>27</v>
      </c>
      <c r="D61" s="18" t="s">
        <v>11</v>
      </c>
      <c r="E61" s="19"/>
      <c r="F61" s="20"/>
      <c r="G61" s="20"/>
      <c r="H61" s="20"/>
      <c r="I61" s="20"/>
      <c r="J61" s="20"/>
      <c r="K61" s="20"/>
      <c r="L61" s="20"/>
      <c r="M61" s="20"/>
      <c r="N61" s="21"/>
    </row>
    <row r="62" spans="1:14" ht="13.15" thickBot="1">
      <c r="A62" s="40" t="s">
        <v>5</v>
      </c>
      <c r="B62" s="41" t="s">
        <v>6</v>
      </c>
      <c r="C62" s="39" t="s">
        <v>27</v>
      </c>
      <c r="D62" s="18" t="s">
        <v>12</v>
      </c>
      <c r="E62" s="19"/>
      <c r="F62" s="20"/>
      <c r="G62" s="20"/>
      <c r="H62" s="20"/>
      <c r="I62" s="20"/>
      <c r="J62" s="20"/>
      <c r="K62" s="20"/>
      <c r="L62" s="20"/>
      <c r="M62" s="20"/>
      <c r="N62" s="21"/>
    </row>
    <row r="63" spans="1:14" ht="13.15" thickBot="1">
      <c r="A63" s="40" t="s">
        <v>5</v>
      </c>
      <c r="B63" s="41" t="s">
        <v>6</v>
      </c>
      <c r="C63" s="39" t="s">
        <v>27</v>
      </c>
      <c r="D63" s="18" t="s">
        <v>13</v>
      </c>
      <c r="E63" s="19"/>
      <c r="F63" s="20"/>
      <c r="G63" s="20"/>
      <c r="H63" s="20"/>
      <c r="I63" s="20"/>
      <c r="J63" s="20"/>
      <c r="K63" s="20"/>
      <c r="L63" s="20"/>
      <c r="M63" s="20"/>
      <c r="N63" s="21"/>
    </row>
    <row r="64" spans="1:14" ht="13.15" thickBot="1">
      <c r="A64" s="40" t="s">
        <v>5</v>
      </c>
      <c r="B64" s="41" t="s">
        <v>6</v>
      </c>
      <c r="C64" s="39" t="s">
        <v>27</v>
      </c>
      <c r="D64" s="18" t="s">
        <v>14</v>
      </c>
      <c r="E64" s="19"/>
      <c r="F64" s="20"/>
      <c r="G64" s="20"/>
      <c r="H64" s="20"/>
      <c r="I64" s="20"/>
      <c r="J64" s="20"/>
      <c r="K64" s="20"/>
      <c r="L64" s="20"/>
      <c r="M64" s="20"/>
      <c r="N64" s="21"/>
    </row>
    <row r="65" spans="1:14" ht="13.15" thickBot="1">
      <c r="A65" s="40" t="s">
        <v>5</v>
      </c>
      <c r="B65" s="41" t="s">
        <v>6</v>
      </c>
      <c r="C65" s="39" t="s">
        <v>27</v>
      </c>
      <c r="D65" s="18" t="s">
        <v>15</v>
      </c>
      <c r="E65" s="19"/>
      <c r="F65" s="20"/>
      <c r="G65" s="20"/>
      <c r="H65" s="20"/>
      <c r="I65" s="20"/>
      <c r="J65" s="20"/>
      <c r="K65" s="20"/>
      <c r="L65" s="20"/>
      <c r="M65" s="20"/>
      <c r="N65" s="21"/>
    </row>
    <row r="66" spans="1:14" ht="13.15" thickBot="1">
      <c r="A66" s="40" t="s">
        <v>5</v>
      </c>
      <c r="B66" s="41" t="s">
        <v>6</v>
      </c>
      <c r="C66" s="39" t="s">
        <v>27</v>
      </c>
      <c r="D66" s="18" t="s">
        <v>16</v>
      </c>
      <c r="E66" s="19"/>
      <c r="F66" s="20"/>
      <c r="G66" s="20"/>
      <c r="H66" s="20"/>
      <c r="I66" s="20"/>
      <c r="J66" s="20"/>
      <c r="K66" s="20"/>
      <c r="L66" s="20"/>
      <c r="M66" s="20"/>
      <c r="N66" s="21"/>
    </row>
    <row r="67" spans="1:14" ht="13.15" thickBot="1">
      <c r="A67" s="40" t="s">
        <v>5</v>
      </c>
      <c r="B67" s="41" t="s">
        <v>6</v>
      </c>
      <c r="C67" s="39" t="s">
        <v>27</v>
      </c>
      <c r="D67" s="18" t="s">
        <v>16</v>
      </c>
      <c r="E67" s="19"/>
      <c r="F67" s="20"/>
      <c r="G67" s="20"/>
      <c r="H67" s="20"/>
      <c r="I67" s="20"/>
      <c r="J67" s="20"/>
      <c r="K67" s="20"/>
      <c r="L67" s="20"/>
      <c r="M67" s="20"/>
      <c r="N67" s="21"/>
    </row>
    <row r="68" spans="1:14" ht="13.15" thickBot="1">
      <c r="A68" s="40" t="s">
        <v>5</v>
      </c>
      <c r="B68" s="41" t="s">
        <v>6</v>
      </c>
      <c r="C68" s="39" t="s">
        <v>27</v>
      </c>
      <c r="D68" s="18" t="s">
        <v>16</v>
      </c>
      <c r="E68" s="19"/>
      <c r="F68" s="20"/>
      <c r="G68" s="20"/>
      <c r="H68" s="20"/>
      <c r="I68" s="20"/>
      <c r="J68" s="20"/>
      <c r="K68" s="20"/>
      <c r="L68" s="20"/>
      <c r="M68" s="20"/>
      <c r="N68" s="21"/>
    </row>
    <row r="69" spans="1:14" ht="14.2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t="s">
        <v>5</v>
      </c>
      <c r="B70" s="41" t="s">
        <v>6</v>
      </c>
      <c r="C70" s="39" t="s">
        <v>27</v>
      </c>
      <c r="D70" s="18" t="s">
        <v>18</v>
      </c>
      <c r="E70" s="19"/>
      <c r="F70" s="20"/>
      <c r="G70" s="20"/>
      <c r="H70" s="20"/>
      <c r="I70" s="20"/>
      <c r="J70" s="20"/>
      <c r="K70" s="20"/>
      <c r="L70" s="20"/>
      <c r="M70" s="20"/>
      <c r="N70" s="21"/>
    </row>
    <row r="71" spans="1:14" ht="13.15" thickBot="1">
      <c r="A71" s="40" t="s">
        <v>5</v>
      </c>
      <c r="B71" s="41" t="s">
        <v>6</v>
      </c>
      <c r="C71" s="39" t="s">
        <v>27</v>
      </c>
      <c r="D71" s="18" t="s">
        <v>19</v>
      </c>
      <c r="E71" s="19"/>
      <c r="F71" s="20"/>
      <c r="G71" s="20"/>
      <c r="H71" s="20"/>
      <c r="I71" s="20"/>
      <c r="J71" s="20"/>
      <c r="K71" s="20"/>
      <c r="L71" s="20"/>
      <c r="M71" s="20"/>
      <c r="N71" s="21"/>
    </row>
    <row r="72" spans="1:14" ht="13.15" thickBot="1">
      <c r="A72" s="40" t="s">
        <v>5</v>
      </c>
      <c r="B72" s="41" t="s">
        <v>6</v>
      </c>
      <c r="C72" s="39" t="s">
        <v>27</v>
      </c>
      <c r="D72" s="18" t="s">
        <v>20</v>
      </c>
      <c r="E72" s="19"/>
      <c r="F72" s="20"/>
      <c r="G72" s="20"/>
      <c r="H72" s="20"/>
      <c r="I72" s="20"/>
      <c r="J72" s="20"/>
      <c r="K72" s="20"/>
      <c r="L72" s="20"/>
      <c r="M72" s="20"/>
      <c r="N72" s="21"/>
    </row>
    <row r="73" spans="1:14" ht="14.2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t="s">
        <v>5</v>
      </c>
      <c r="B93" s="39" t="s">
        <v>31</v>
      </c>
      <c r="C93" s="39" t="s">
        <v>32</v>
      </c>
      <c r="D93" s="18" t="s">
        <v>9</v>
      </c>
      <c r="E93" s="19"/>
      <c r="F93" s="20"/>
      <c r="G93" s="20"/>
      <c r="H93" s="20"/>
      <c r="I93" s="20"/>
      <c r="J93" s="20"/>
      <c r="K93" s="20"/>
      <c r="L93" s="20"/>
      <c r="M93" s="20"/>
      <c r="N93" s="21"/>
    </row>
    <row r="94" spans="1:14" ht="13.15" thickBot="1">
      <c r="A94" s="40" t="s">
        <v>5</v>
      </c>
      <c r="B94" s="39" t="s">
        <v>31</v>
      </c>
      <c r="C94" s="39" t="s">
        <v>32</v>
      </c>
      <c r="D94" s="18" t="s">
        <v>10</v>
      </c>
      <c r="E94" s="19"/>
      <c r="F94" s="20"/>
      <c r="G94" s="20"/>
      <c r="H94" s="20"/>
      <c r="I94" s="20"/>
      <c r="J94" s="20"/>
      <c r="K94" s="20"/>
      <c r="L94" s="20"/>
      <c r="M94" s="20"/>
      <c r="N94" s="21"/>
    </row>
    <row r="95" spans="1:14" ht="13.15" thickBot="1">
      <c r="A95" s="40" t="s">
        <v>5</v>
      </c>
      <c r="B95" s="39" t="s">
        <v>31</v>
      </c>
      <c r="C95" s="39" t="s">
        <v>32</v>
      </c>
      <c r="D95" s="18" t="s">
        <v>11</v>
      </c>
      <c r="E95" s="19"/>
      <c r="F95" s="20"/>
      <c r="G95" s="20"/>
      <c r="H95" s="20"/>
      <c r="I95" s="20"/>
      <c r="J95" s="20"/>
      <c r="K95" s="20"/>
      <c r="L95" s="20"/>
      <c r="M95" s="20"/>
      <c r="N95" s="21"/>
    </row>
    <row r="96" spans="1:14" ht="13.15" thickBot="1">
      <c r="A96" s="40" t="s">
        <v>5</v>
      </c>
      <c r="B96" s="39" t="s">
        <v>31</v>
      </c>
      <c r="C96" s="39" t="s">
        <v>32</v>
      </c>
      <c r="D96" s="18" t="s">
        <v>12</v>
      </c>
      <c r="E96" s="19"/>
      <c r="F96" s="20"/>
      <c r="G96" s="20"/>
      <c r="H96" s="20"/>
      <c r="I96" s="20"/>
      <c r="J96" s="20"/>
      <c r="K96" s="20"/>
      <c r="L96" s="20"/>
      <c r="M96" s="20"/>
      <c r="N96" s="21"/>
    </row>
    <row r="97" spans="1:14" ht="13.15" thickBot="1">
      <c r="A97" s="40" t="s">
        <v>5</v>
      </c>
      <c r="B97" s="39" t="s">
        <v>31</v>
      </c>
      <c r="C97" s="39" t="s">
        <v>32</v>
      </c>
      <c r="D97" s="18" t="s">
        <v>13</v>
      </c>
      <c r="E97" s="19"/>
      <c r="F97" s="20"/>
      <c r="G97" s="20"/>
      <c r="H97" s="20"/>
      <c r="I97" s="20"/>
      <c r="J97" s="20"/>
      <c r="K97" s="20"/>
      <c r="L97" s="20"/>
      <c r="M97" s="20"/>
      <c r="N97" s="21"/>
    </row>
    <row r="98" spans="1:14" ht="13.15" thickBot="1">
      <c r="A98" s="40" t="s">
        <v>5</v>
      </c>
      <c r="B98" s="39" t="s">
        <v>31</v>
      </c>
      <c r="C98" s="39" t="s">
        <v>32</v>
      </c>
      <c r="D98" s="18" t="s">
        <v>14</v>
      </c>
      <c r="E98" s="19"/>
      <c r="F98" s="20"/>
      <c r="G98" s="20"/>
      <c r="H98" s="20"/>
      <c r="I98" s="20"/>
      <c r="J98" s="20"/>
      <c r="K98" s="20"/>
      <c r="L98" s="20"/>
      <c r="M98" s="20"/>
      <c r="N98" s="21"/>
    </row>
    <row r="99" spans="1:14" ht="13.15" thickBot="1">
      <c r="A99" s="40" t="s">
        <v>5</v>
      </c>
      <c r="B99" s="39" t="s">
        <v>31</v>
      </c>
      <c r="C99" s="39" t="s">
        <v>32</v>
      </c>
      <c r="D99" s="18" t="s">
        <v>15</v>
      </c>
      <c r="E99" s="19"/>
      <c r="F99" s="20"/>
      <c r="G99" s="20"/>
      <c r="H99" s="20"/>
      <c r="I99" s="20"/>
      <c r="J99" s="20"/>
      <c r="K99" s="20"/>
      <c r="L99" s="20"/>
      <c r="M99" s="20"/>
      <c r="N99" s="21"/>
    </row>
    <row r="100" spans="1:14" ht="13.15" thickBot="1">
      <c r="A100" s="40" t="s">
        <v>5</v>
      </c>
      <c r="B100" s="39" t="s">
        <v>31</v>
      </c>
      <c r="C100" s="39" t="s">
        <v>32</v>
      </c>
      <c r="D100" s="18" t="s">
        <v>16</v>
      </c>
      <c r="E100" s="19"/>
      <c r="F100" s="20"/>
      <c r="G100" s="20"/>
      <c r="H100" s="20"/>
      <c r="I100" s="20"/>
      <c r="J100" s="20"/>
      <c r="K100" s="20"/>
      <c r="L100" s="20"/>
      <c r="M100" s="20"/>
      <c r="N100" s="21"/>
    </row>
    <row r="101" spans="1:14" ht="13.15" thickBot="1">
      <c r="A101" s="40" t="s">
        <v>5</v>
      </c>
      <c r="B101" s="39" t="s">
        <v>31</v>
      </c>
      <c r="C101" s="39" t="s">
        <v>32</v>
      </c>
      <c r="D101" s="18" t="s">
        <v>16</v>
      </c>
      <c r="E101" s="19"/>
      <c r="F101" s="20"/>
      <c r="G101" s="20"/>
      <c r="H101" s="20"/>
      <c r="I101" s="20"/>
      <c r="J101" s="20"/>
      <c r="K101" s="20"/>
      <c r="L101" s="20"/>
      <c r="M101" s="20"/>
      <c r="N101" s="21"/>
    </row>
    <row r="102" spans="1:14" ht="13.15" thickBot="1">
      <c r="A102" s="40" t="s">
        <v>5</v>
      </c>
      <c r="B102" s="39" t="s">
        <v>31</v>
      </c>
      <c r="C102" s="39" t="s">
        <v>32</v>
      </c>
      <c r="D102" s="18" t="s">
        <v>16</v>
      </c>
      <c r="E102" s="19"/>
      <c r="F102" s="20"/>
      <c r="G102" s="20"/>
      <c r="H102" s="20"/>
      <c r="I102" s="20"/>
      <c r="J102" s="20"/>
      <c r="K102" s="20"/>
      <c r="L102" s="20"/>
      <c r="M102" s="20"/>
      <c r="N102" s="21"/>
    </row>
    <row r="103" spans="1:14" ht="14.2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t="s">
        <v>5</v>
      </c>
      <c r="B104" s="39" t="s">
        <v>31</v>
      </c>
      <c r="C104" s="39" t="s">
        <v>32</v>
      </c>
      <c r="D104" s="18" t="s">
        <v>18</v>
      </c>
      <c r="E104" s="19"/>
      <c r="F104" s="20"/>
      <c r="G104" s="20"/>
      <c r="H104" s="20"/>
      <c r="I104" s="20"/>
      <c r="J104" s="20"/>
      <c r="K104" s="20"/>
      <c r="L104" s="20"/>
      <c r="M104" s="20"/>
      <c r="N104" s="21"/>
    </row>
    <row r="105" spans="1:14" ht="13.15" thickBot="1">
      <c r="A105" s="40" t="s">
        <v>5</v>
      </c>
      <c r="B105" s="39" t="s">
        <v>31</v>
      </c>
      <c r="C105" s="39" t="s">
        <v>32</v>
      </c>
      <c r="D105" s="18" t="s">
        <v>19</v>
      </c>
      <c r="E105" s="19"/>
      <c r="F105" s="20"/>
      <c r="G105" s="20"/>
      <c r="H105" s="20"/>
      <c r="I105" s="20"/>
      <c r="J105" s="20"/>
      <c r="K105" s="20"/>
      <c r="L105" s="20"/>
      <c r="M105" s="20"/>
      <c r="N105" s="21"/>
    </row>
    <row r="106" spans="1:14" ht="13.15" thickBot="1">
      <c r="A106" s="40" t="s">
        <v>5</v>
      </c>
      <c r="B106" s="39" t="s">
        <v>31</v>
      </c>
      <c r="C106" s="39" t="s">
        <v>32</v>
      </c>
      <c r="D106" s="18" t="s">
        <v>20</v>
      </c>
      <c r="E106" s="19"/>
      <c r="F106" s="20"/>
      <c r="G106" s="20"/>
      <c r="H106" s="20"/>
      <c r="I106" s="20"/>
      <c r="J106" s="20"/>
      <c r="K106" s="20"/>
      <c r="L106" s="20"/>
      <c r="M106" s="20"/>
      <c r="N106" s="21"/>
    </row>
    <row r="107" spans="1:14" ht="14.2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t="s">
        <v>5</v>
      </c>
      <c r="B110" s="39" t="s">
        <v>31</v>
      </c>
      <c r="C110" s="39" t="s">
        <v>34</v>
      </c>
      <c r="D110" s="18" t="s">
        <v>9</v>
      </c>
      <c r="E110" s="19"/>
      <c r="F110" s="20"/>
      <c r="G110" s="20"/>
      <c r="H110" s="20"/>
      <c r="I110" s="20"/>
      <c r="J110" s="20"/>
      <c r="K110" s="20"/>
      <c r="L110" s="20"/>
      <c r="M110" s="20"/>
      <c r="N110" s="21"/>
    </row>
    <row r="111" spans="1:14" ht="13.15" thickBot="1">
      <c r="A111" s="40" t="s">
        <v>5</v>
      </c>
      <c r="B111" s="39" t="s">
        <v>31</v>
      </c>
      <c r="C111" s="39" t="s">
        <v>34</v>
      </c>
      <c r="D111" s="18" t="s">
        <v>10</v>
      </c>
      <c r="E111" s="19"/>
      <c r="F111" s="20"/>
      <c r="G111" s="20"/>
      <c r="H111" s="20"/>
      <c r="I111" s="20"/>
      <c r="J111" s="20"/>
      <c r="K111" s="20"/>
      <c r="L111" s="20"/>
      <c r="M111" s="20"/>
      <c r="N111" s="21"/>
    </row>
    <row r="112" spans="1:14" ht="13.15" thickBot="1">
      <c r="A112" s="40" t="s">
        <v>5</v>
      </c>
      <c r="B112" s="39" t="s">
        <v>31</v>
      </c>
      <c r="C112" s="39" t="s">
        <v>34</v>
      </c>
      <c r="D112" s="18" t="s">
        <v>11</v>
      </c>
      <c r="E112" s="19"/>
      <c r="F112" s="20"/>
      <c r="G112" s="20"/>
      <c r="H112" s="20"/>
      <c r="I112" s="20"/>
      <c r="J112" s="20"/>
      <c r="K112" s="20"/>
      <c r="L112" s="20"/>
      <c r="M112" s="20"/>
      <c r="N112" s="21"/>
    </row>
    <row r="113" spans="1:14" ht="13.15" thickBot="1">
      <c r="A113" s="40" t="s">
        <v>5</v>
      </c>
      <c r="B113" s="39" t="s">
        <v>31</v>
      </c>
      <c r="C113" s="39" t="s">
        <v>34</v>
      </c>
      <c r="D113" s="18" t="s">
        <v>12</v>
      </c>
      <c r="E113" s="19"/>
      <c r="F113" s="20"/>
      <c r="G113" s="20"/>
      <c r="H113" s="20"/>
      <c r="I113" s="20"/>
      <c r="J113" s="20"/>
      <c r="K113" s="20"/>
      <c r="L113" s="20"/>
      <c r="M113" s="20"/>
      <c r="N113" s="21"/>
    </row>
    <row r="114" spans="1:14" ht="13.15" thickBot="1">
      <c r="A114" s="40" t="s">
        <v>5</v>
      </c>
      <c r="B114" s="39" t="s">
        <v>31</v>
      </c>
      <c r="C114" s="39" t="s">
        <v>34</v>
      </c>
      <c r="D114" s="18" t="s">
        <v>13</v>
      </c>
      <c r="E114" s="19"/>
      <c r="F114" s="20"/>
      <c r="G114" s="20"/>
      <c r="H114" s="20"/>
      <c r="I114" s="20"/>
      <c r="J114" s="20"/>
      <c r="K114" s="20"/>
      <c r="L114" s="20"/>
      <c r="M114" s="20"/>
      <c r="N114" s="21"/>
    </row>
    <row r="115" spans="1:14" ht="13.15" thickBot="1">
      <c r="A115" s="40" t="s">
        <v>5</v>
      </c>
      <c r="B115" s="39" t="s">
        <v>31</v>
      </c>
      <c r="C115" s="39" t="s">
        <v>34</v>
      </c>
      <c r="D115" s="18" t="s">
        <v>14</v>
      </c>
      <c r="E115" s="19"/>
      <c r="F115" s="20"/>
      <c r="G115" s="20"/>
      <c r="H115" s="20"/>
      <c r="I115" s="20"/>
      <c r="J115" s="20"/>
      <c r="K115" s="20"/>
      <c r="L115" s="20"/>
      <c r="M115" s="20"/>
      <c r="N115" s="21"/>
    </row>
    <row r="116" spans="1:14" ht="13.15" thickBot="1">
      <c r="A116" s="40" t="s">
        <v>5</v>
      </c>
      <c r="B116" s="39" t="s">
        <v>31</v>
      </c>
      <c r="C116" s="39" t="s">
        <v>34</v>
      </c>
      <c r="D116" s="18" t="s">
        <v>15</v>
      </c>
      <c r="E116" s="19"/>
      <c r="F116" s="20"/>
      <c r="G116" s="20"/>
      <c r="H116" s="20"/>
      <c r="I116" s="20"/>
      <c r="J116" s="20"/>
      <c r="K116" s="20"/>
      <c r="L116" s="20"/>
      <c r="M116" s="20"/>
      <c r="N116" s="21"/>
    </row>
    <row r="117" spans="1:14" ht="13.15" thickBot="1">
      <c r="A117" s="40" t="s">
        <v>5</v>
      </c>
      <c r="B117" s="39" t="s">
        <v>31</v>
      </c>
      <c r="C117" s="39" t="s">
        <v>34</v>
      </c>
      <c r="D117" s="18" t="s">
        <v>16</v>
      </c>
      <c r="E117" s="19"/>
      <c r="F117" s="20"/>
      <c r="G117" s="20"/>
      <c r="H117" s="20"/>
      <c r="I117" s="20"/>
      <c r="J117" s="20"/>
      <c r="K117" s="20"/>
      <c r="L117" s="20"/>
      <c r="M117" s="20"/>
      <c r="N117" s="21"/>
    </row>
    <row r="118" spans="1:14" ht="13.15" thickBot="1">
      <c r="A118" s="40" t="s">
        <v>5</v>
      </c>
      <c r="B118" s="39" t="s">
        <v>31</v>
      </c>
      <c r="C118" s="39" t="s">
        <v>34</v>
      </c>
      <c r="D118" s="18" t="s">
        <v>16</v>
      </c>
      <c r="E118" s="19"/>
      <c r="F118" s="20"/>
      <c r="G118" s="20"/>
      <c r="H118" s="20"/>
      <c r="I118" s="20"/>
      <c r="J118" s="20"/>
      <c r="K118" s="20"/>
      <c r="L118" s="20"/>
      <c r="M118" s="20"/>
      <c r="N118" s="21"/>
    </row>
    <row r="119" spans="1:14" ht="13.15" thickBot="1">
      <c r="A119" s="40" t="s">
        <v>5</v>
      </c>
      <c r="B119" s="39" t="s">
        <v>31</v>
      </c>
      <c r="C119" s="39" t="s">
        <v>34</v>
      </c>
      <c r="D119" s="18" t="s">
        <v>16</v>
      </c>
      <c r="E119" s="19"/>
      <c r="F119" s="20"/>
      <c r="G119" s="20"/>
      <c r="H119" s="20"/>
      <c r="I119" s="20"/>
      <c r="J119" s="20"/>
      <c r="K119" s="20"/>
      <c r="L119" s="20"/>
      <c r="M119" s="20"/>
      <c r="N119" s="21"/>
    </row>
    <row r="120" spans="1:14" ht="14.2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t="s">
        <v>5</v>
      </c>
      <c r="B121" s="39" t="s">
        <v>31</v>
      </c>
      <c r="C121" s="39" t="s">
        <v>34</v>
      </c>
      <c r="D121" s="18" t="s">
        <v>19</v>
      </c>
      <c r="E121" s="19"/>
      <c r="F121" s="20"/>
      <c r="G121" s="20"/>
      <c r="H121" s="20"/>
      <c r="I121" s="20"/>
      <c r="J121" s="20"/>
      <c r="K121" s="20"/>
      <c r="L121" s="20"/>
      <c r="M121" s="20"/>
      <c r="N121" s="21"/>
    </row>
    <row r="122" spans="1:14" ht="13.15" thickBot="1">
      <c r="A122" s="40" t="s">
        <v>5</v>
      </c>
      <c r="B122" s="39" t="s">
        <v>31</v>
      </c>
      <c r="C122" s="39" t="s">
        <v>34</v>
      </c>
      <c r="D122" s="18" t="s">
        <v>20</v>
      </c>
      <c r="E122" s="19"/>
      <c r="F122" s="20"/>
      <c r="G122" s="20"/>
      <c r="H122" s="20"/>
      <c r="I122" s="20"/>
      <c r="J122" s="20"/>
      <c r="K122" s="20"/>
      <c r="L122" s="20"/>
      <c r="M122" s="20"/>
      <c r="N122" s="21"/>
    </row>
    <row r="123" spans="1:14" ht="14.2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t="s">
        <v>5</v>
      </c>
      <c r="B126" s="39" t="s">
        <v>31</v>
      </c>
      <c r="C126" s="39" t="s">
        <v>36</v>
      </c>
      <c r="D126" s="18" t="s">
        <v>9</v>
      </c>
      <c r="E126" s="19"/>
      <c r="F126" s="20"/>
      <c r="G126" s="20"/>
      <c r="H126" s="20"/>
      <c r="I126" s="20"/>
      <c r="J126" s="20"/>
      <c r="K126" s="20"/>
      <c r="L126" s="20"/>
      <c r="M126" s="20"/>
      <c r="N126" s="21"/>
    </row>
    <row r="127" spans="1:14" ht="13.15" thickBot="1">
      <c r="A127" s="40" t="s">
        <v>5</v>
      </c>
      <c r="B127" s="39" t="s">
        <v>31</v>
      </c>
      <c r="C127" s="39" t="s">
        <v>36</v>
      </c>
      <c r="D127" s="18" t="s">
        <v>10</v>
      </c>
      <c r="E127" s="19"/>
      <c r="F127" s="20"/>
      <c r="G127" s="20"/>
      <c r="H127" s="20"/>
      <c r="I127" s="20"/>
      <c r="J127" s="20"/>
      <c r="K127" s="20"/>
      <c r="L127" s="20"/>
      <c r="M127" s="20"/>
      <c r="N127" s="21"/>
    </row>
    <row r="128" spans="1:14" ht="13.15" thickBot="1">
      <c r="A128" s="40" t="s">
        <v>5</v>
      </c>
      <c r="B128" s="39" t="s">
        <v>31</v>
      </c>
      <c r="C128" s="39" t="s">
        <v>36</v>
      </c>
      <c r="D128" s="18" t="s">
        <v>11</v>
      </c>
      <c r="E128" s="19"/>
      <c r="F128" s="20"/>
      <c r="G128" s="20"/>
      <c r="H128" s="20"/>
      <c r="I128" s="20"/>
      <c r="J128" s="20"/>
      <c r="K128" s="20"/>
      <c r="L128" s="20"/>
      <c r="M128" s="20"/>
      <c r="N128" s="21"/>
    </row>
    <row r="129" spans="1:14" ht="13.15" thickBot="1">
      <c r="A129" s="40" t="s">
        <v>5</v>
      </c>
      <c r="B129" s="39" t="s">
        <v>31</v>
      </c>
      <c r="C129" s="39" t="s">
        <v>36</v>
      </c>
      <c r="D129" s="18" t="s">
        <v>12</v>
      </c>
      <c r="E129" s="19"/>
      <c r="F129" s="20"/>
      <c r="G129" s="20"/>
      <c r="H129" s="20"/>
      <c r="I129" s="20"/>
      <c r="J129" s="20"/>
      <c r="K129" s="20"/>
      <c r="L129" s="20"/>
      <c r="M129" s="20"/>
      <c r="N129" s="21"/>
    </row>
    <row r="130" spans="1:14" ht="13.15" thickBot="1">
      <c r="A130" s="40" t="s">
        <v>5</v>
      </c>
      <c r="B130" s="39" t="s">
        <v>31</v>
      </c>
      <c r="C130" s="39" t="s">
        <v>36</v>
      </c>
      <c r="D130" s="18" t="s">
        <v>13</v>
      </c>
      <c r="E130" s="19"/>
      <c r="F130" s="20"/>
      <c r="G130" s="20"/>
      <c r="H130" s="20"/>
      <c r="I130" s="20"/>
      <c r="J130" s="20"/>
      <c r="K130" s="20"/>
      <c r="L130" s="20"/>
      <c r="M130" s="20"/>
      <c r="N130" s="21"/>
    </row>
    <row r="131" spans="1:14" ht="13.15" thickBot="1">
      <c r="A131" s="40" t="s">
        <v>5</v>
      </c>
      <c r="B131" s="39" t="s">
        <v>31</v>
      </c>
      <c r="C131" s="39" t="s">
        <v>36</v>
      </c>
      <c r="D131" s="18" t="s">
        <v>14</v>
      </c>
      <c r="E131" s="19"/>
      <c r="F131" s="20"/>
      <c r="G131" s="20"/>
      <c r="H131" s="20"/>
      <c r="I131" s="20"/>
      <c r="J131" s="20"/>
      <c r="K131" s="20"/>
      <c r="L131" s="20"/>
      <c r="M131" s="20"/>
      <c r="N131" s="21"/>
    </row>
    <row r="132" spans="1:14" ht="13.15" thickBot="1">
      <c r="A132" s="40" t="s">
        <v>5</v>
      </c>
      <c r="B132" s="39" t="s">
        <v>31</v>
      </c>
      <c r="C132" s="39" t="s">
        <v>36</v>
      </c>
      <c r="D132" s="18" t="s">
        <v>15</v>
      </c>
      <c r="E132" s="19"/>
      <c r="F132" s="20"/>
      <c r="G132" s="20"/>
      <c r="H132" s="20"/>
      <c r="I132" s="20"/>
      <c r="J132" s="20"/>
      <c r="K132" s="20"/>
      <c r="L132" s="20"/>
      <c r="M132" s="20"/>
      <c r="N132" s="21"/>
    </row>
    <row r="133" spans="1:14" ht="13.15" thickBot="1">
      <c r="A133" s="40" t="s">
        <v>5</v>
      </c>
      <c r="B133" s="39" t="s">
        <v>31</v>
      </c>
      <c r="C133" s="39" t="s">
        <v>36</v>
      </c>
      <c r="D133" s="18" t="s">
        <v>16</v>
      </c>
      <c r="E133" s="19"/>
      <c r="F133" s="20"/>
      <c r="G133" s="20"/>
      <c r="H133" s="20"/>
      <c r="I133" s="20"/>
      <c r="J133" s="20"/>
      <c r="K133" s="20"/>
      <c r="L133" s="20"/>
      <c r="M133" s="20"/>
      <c r="N133" s="21"/>
    </row>
    <row r="134" spans="1:14" ht="13.15" thickBot="1">
      <c r="A134" s="40" t="s">
        <v>5</v>
      </c>
      <c r="B134" s="39" t="s">
        <v>31</v>
      </c>
      <c r="C134" s="39" t="s">
        <v>36</v>
      </c>
      <c r="D134" s="18" t="s">
        <v>16</v>
      </c>
      <c r="E134" s="19"/>
      <c r="F134" s="20"/>
      <c r="G134" s="20"/>
      <c r="H134" s="20"/>
      <c r="I134" s="20"/>
      <c r="J134" s="20"/>
      <c r="K134" s="20"/>
      <c r="L134" s="20"/>
      <c r="M134" s="20"/>
      <c r="N134" s="21"/>
    </row>
    <row r="135" spans="1:14" ht="13.15" thickBot="1">
      <c r="A135" s="40" t="s">
        <v>5</v>
      </c>
      <c r="B135" s="39" t="s">
        <v>31</v>
      </c>
      <c r="C135" s="39" t="s">
        <v>36</v>
      </c>
      <c r="D135" s="18" t="s">
        <v>16</v>
      </c>
      <c r="E135" s="19"/>
      <c r="F135" s="20"/>
      <c r="G135" s="20"/>
      <c r="H135" s="20"/>
      <c r="I135" s="20"/>
      <c r="J135" s="20"/>
      <c r="K135" s="20"/>
      <c r="L135" s="20"/>
      <c r="M135" s="20"/>
      <c r="N135" s="21"/>
    </row>
    <row r="136" spans="1:14" ht="14.2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t="s">
        <v>5</v>
      </c>
      <c r="B137" s="39" t="s">
        <v>31</v>
      </c>
      <c r="C137" s="39" t="s">
        <v>36</v>
      </c>
      <c r="D137" s="18" t="s">
        <v>18</v>
      </c>
      <c r="E137" s="19"/>
      <c r="F137" s="20"/>
      <c r="G137" s="20"/>
      <c r="H137" s="20"/>
      <c r="I137" s="20"/>
      <c r="J137" s="20"/>
      <c r="K137" s="20"/>
      <c r="L137" s="20"/>
      <c r="M137" s="20"/>
      <c r="N137" s="21"/>
    </row>
    <row r="138" spans="1:14" ht="13.15" thickBot="1">
      <c r="A138" s="40" t="s">
        <v>5</v>
      </c>
      <c r="B138" s="39" t="s">
        <v>31</v>
      </c>
      <c r="C138" s="39" t="s">
        <v>36</v>
      </c>
      <c r="D138" s="18" t="s">
        <v>19</v>
      </c>
      <c r="E138" s="19"/>
      <c r="F138" s="20"/>
      <c r="G138" s="20"/>
      <c r="H138" s="20"/>
      <c r="I138" s="20"/>
      <c r="J138" s="20"/>
      <c r="K138" s="20"/>
      <c r="L138" s="20"/>
      <c r="M138" s="20"/>
      <c r="N138" s="21"/>
    </row>
    <row r="139" spans="1:14" ht="13.15" thickBot="1">
      <c r="A139" s="40" t="s">
        <v>5</v>
      </c>
      <c r="B139" s="39" t="s">
        <v>31</v>
      </c>
      <c r="C139" s="39" t="s">
        <v>36</v>
      </c>
      <c r="D139" s="18" t="s">
        <v>20</v>
      </c>
      <c r="E139" s="19"/>
      <c r="F139" s="20"/>
      <c r="G139" s="20"/>
      <c r="H139" s="20"/>
      <c r="I139" s="20"/>
      <c r="J139" s="20"/>
      <c r="K139" s="20"/>
      <c r="L139" s="20"/>
      <c r="M139" s="20"/>
      <c r="N139" s="21"/>
    </row>
    <row r="140" spans="1:14" ht="14.2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t="s">
        <v>5</v>
      </c>
      <c r="B143" s="39" t="s">
        <v>31</v>
      </c>
      <c r="C143" s="39" t="s">
        <v>38</v>
      </c>
      <c r="D143" s="18" t="s">
        <v>9</v>
      </c>
      <c r="E143" s="19"/>
      <c r="F143" s="20"/>
      <c r="G143" s="20"/>
      <c r="H143" s="20"/>
      <c r="I143" s="20"/>
      <c r="J143" s="20"/>
      <c r="K143" s="20"/>
      <c r="L143" s="20"/>
      <c r="M143" s="20"/>
      <c r="N143" s="21"/>
    </row>
    <row r="144" spans="1:14" ht="13.15" thickBot="1">
      <c r="A144" s="40" t="s">
        <v>5</v>
      </c>
      <c r="B144" s="39" t="s">
        <v>31</v>
      </c>
      <c r="C144" s="39" t="s">
        <v>38</v>
      </c>
      <c r="D144" s="18" t="s">
        <v>10</v>
      </c>
      <c r="E144" s="19"/>
      <c r="F144" s="20"/>
      <c r="G144" s="20"/>
      <c r="H144" s="20"/>
      <c r="I144" s="20"/>
      <c r="J144" s="20"/>
      <c r="K144" s="20"/>
      <c r="L144" s="20"/>
      <c r="M144" s="20"/>
      <c r="N144" s="21"/>
    </row>
    <row r="145" spans="1:14" ht="13.15" thickBot="1">
      <c r="A145" s="40" t="s">
        <v>5</v>
      </c>
      <c r="B145" s="39" t="s">
        <v>31</v>
      </c>
      <c r="C145" s="39" t="s">
        <v>38</v>
      </c>
      <c r="D145" s="18" t="s">
        <v>11</v>
      </c>
      <c r="E145" s="19"/>
      <c r="F145" s="20"/>
      <c r="G145" s="20"/>
      <c r="H145" s="20"/>
      <c r="I145" s="20"/>
      <c r="J145" s="20"/>
      <c r="K145" s="20"/>
      <c r="L145" s="20"/>
      <c r="M145" s="20"/>
      <c r="N145" s="21"/>
    </row>
    <row r="146" spans="1:14" ht="13.15" thickBot="1">
      <c r="A146" s="40" t="s">
        <v>5</v>
      </c>
      <c r="B146" s="39" t="s">
        <v>31</v>
      </c>
      <c r="C146" s="39" t="s">
        <v>38</v>
      </c>
      <c r="D146" s="18" t="s">
        <v>12</v>
      </c>
      <c r="E146" s="19"/>
      <c r="F146" s="20"/>
      <c r="G146" s="20"/>
      <c r="H146" s="20"/>
      <c r="I146" s="20"/>
      <c r="J146" s="20"/>
      <c r="K146" s="20"/>
      <c r="L146" s="20"/>
      <c r="M146" s="20"/>
      <c r="N146" s="21"/>
    </row>
    <row r="147" spans="1:14" ht="13.15" thickBot="1">
      <c r="A147" s="40" t="s">
        <v>5</v>
      </c>
      <c r="B147" s="39" t="s">
        <v>31</v>
      </c>
      <c r="C147" s="39" t="s">
        <v>38</v>
      </c>
      <c r="D147" s="18" t="s">
        <v>13</v>
      </c>
      <c r="E147" s="19"/>
      <c r="F147" s="20"/>
      <c r="G147" s="20"/>
      <c r="H147" s="20"/>
      <c r="I147" s="20"/>
      <c r="J147" s="20"/>
      <c r="K147" s="20"/>
      <c r="L147" s="20"/>
      <c r="M147" s="20"/>
      <c r="N147" s="21"/>
    </row>
    <row r="148" spans="1:14" ht="13.15" thickBot="1">
      <c r="A148" s="40" t="s">
        <v>5</v>
      </c>
      <c r="B148" s="39" t="s">
        <v>31</v>
      </c>
      <c r="C148" s="39" t="s">
        <v>38</v>
      </c>
      <c r="D148" s="18" t="s">
        <v>14</v>
      </c>
      <c r="E148" s="19"/>
      <c r="F148" s="20"/>
      <c r="G148" s="20"/>
      <c r="H148" s="20"/>
      <c r="I148" s="20"/>
      <c r="J148" s="20"/>
      <c r="K148" s="20"/>
      <c r="L148" s="20"/>
      <c r="M148" s="20"/>
      <c r="N148" s="21"/>
    </row>
    <row r="149" spans="1:14" ht="13.15" thickBot="1">
      <c r="A149" s="40" t="s">
        <v>5</v>
      </c>
      <c r="B149" s="39" t="s">
        <v>31</v>
      </c>
      <c r="C149" s="39" t="s">
        <v>38</v>
      </c>
      <c r="D149" s="18" t="s">
        <v>15</v>
      </c>
      <c r="E149" s="19"/>
      <c r="F149" s="20"/>
      <c r="G149" s="20"/>
      <c r="H149" s="20"/>
      <c r="I149" s="20"/>
      <c r="J149" s="20"/>
      <c r="K149" s="20"/>
      <c r="L149" s="20"/>
      <c r="M149" s="20"/>
      <c r="N149" s="21"/>
    </row>
    <row r="150" spans="1:14" ht="13.15" thickBot="1">
      <c r="A150" s="40" t="s">
        <v>5</v>
      </c>
      <c r="B150" s="39" t="s">
        <v>31</v>
      </c>
      <c r="C150" s="39" t="s">
        <v>38</v>
      </c>
      <c r="D150" s="18" t="s">
        <v>16</v>
      </c>
      <c r="E150" s="19"/>
      <c r="F150" s="20"/>
      <c r="G150" s="20"/>
      <c r="H150" s="20"/>
      <c r="I150" s="20"/>
      <c r="J150" s="20"/>
      <c r="K150" s="20"/>
      <c r="L150" s="20"/>
      <c r="M150" s="20"/>
      <c r="N150" s="21"/>
    </row>
    <row r="151" spans="1:14" ht="13.15" thickBot="1">
      <c r="A151" s="40" t="s">
        <v>5</v>
      </c>
      <c r="B151" s="39" t="s">
        <v>31</v>
      </c>
      <c r="C151" s="39" t="s">
        <v>38</v>
      </c>
      <c r="D151" s="18" t="s">
        <v>16</v>
      </c>
      <c r="E151" s="19"/>
      <c r="F151" s="20"/>
      <c r="G151" s="20"/>
      <c r="H151" s="20"/>
      <c r="I151" s="20"/>
      <c r="J151" s="20"/>
      <c r="K151" s="20"/>
      <c r="L151" s="20"/>
      <c r="M151" s="20"/>
      <c r="N151" s="21"/>
    </row>
    <row r="152" spans="1:14" ht="13.15" thickBot="1">
      <c r="A152" s="40" t="s">
        <v>5</v>
      </c>
      <c r="B152" s="39" t="s">
        <v>31</v>
      </c>
      <c r="C152" s="39" t="s">
        <v>38</v>
      </c>
      <c r="D152" s="18" t="s">
        <v>16</v>
      </c>
      <c r="E152" s="19"/>
      <c r="F152" s="20"/>
      <c r="G152" s="20"/>
      <c r="H152" s="20"/>
      <c r="I152" s="20"/>
      <c r="J152" s="20"/>
      <c r="K152" s="20"/>
      <c r="L152" s="20"/>
      <c r="M152" s="20"/>
      <c r="N152" s="21"/>
    </row>
    <row r="153" spans="1:14" ht="14.2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t="s">
        <v>5</v>
      </c>
      <c r="B154" s="39" t="s">
        <v>31</v>
      </c>
      <c r="C154" s="39" t="s">
        <v>38</v>
      </c>
      <c r="D154" s="18" t="s">
        <v>18</v>
      </c>
      <c r="E154" s="19"/>
      <c r="F154" s="20"/>
      <c r="G154" s="20"/>
      <c r="H154" s="20"/>
      <c r="I154" s="20"/>
      <c r="J154" s="20"/>
      <c r="K154" s="20"/>
      <c r="L154" s="20"/>
      <c r="M154" s="20"/>
      <c r="N154" s="21"/>
    </row>
    <row r="155" spans="1:14" ht="13.15" thickBot="1">
      <c r="A155" s="40" t="s">
        <v>5</v>
      </c>
      <c r="B155" s="39" t="s">
        <v>31</v>
      </c>
      <c r="C155" s="39" t="s">
        <v>38</v>
      </c>
      <c r="D155" s="18" t="s">
        <v>19</v>
      </c>
      <c r="E155" s="19"/>
      <c r="F155" s="20"/>
      <c r="G155" s="20"/>
      <c r="H155" s="20"/>
      <c r="I155" s="20"/>
      <c r="J155" s="20"/>
      <c r="K155" s="20"/>
      <c r="L155" s="20"/>
      <c r="M155" s="20"/>
      <c r="N155" s="21"/>
    </row>
    <row r="156" spans="1:14" ht="13.15" thickBot="1">
      <c r="A156" s="40" t="s">
        <v>5</v>
      </c>
      <c r="B156" s="39" t="s">
        <v>31</v>
      </c>
      <c r="C156" s="39" t="s">
        <v>38</v>
      </c>
      <c r="D156" s="18" t="s">
        <v>20</v>
      </c>
      <c r="E156" s="19"/>
      <c r="F156" s="20"/>
      <c r="G156" s="20"/>
      <c r="H156" s="20"/>
      <c r="I156" s="20"/>
      <c r="J156" s="20"/>
      <c r="K156" s="20"/>
      <c r="L156" s="20"/>
      <c r="M156" s="20"/>
      <c r="N156" s="21"/>
    </row>
    <row r="157" spans="1:14" ht="14.2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t="s">
        <v>5</v>
      </c>
      <c r="B160" s="39" t="s">
        <v>31</v>
      </c>
      <c r="C160" s="39" t="s">
        <v>40</v>
      </c>
      <c r="D160" s="18" t="s">
        <v>9</v>
      </c>
      <c r="E160" s="19"/>
      <c r="F160" s="20"/>
      <c r="G160" s="20"/>
      <c r="H160" s="20"/>
      <c r="I160" s="20"/>
      <c r="J160" s="20"/>
      <c r="K160" s="20"/>
      <c r="L160" s="20"/>
      <c r="M160" s="20"/>
      <c r="N160" s="21"/>
    </row>
    <row r="161" spans="1:14" ht="13.15" thickBot="1">
      <c r="A161" s="40" t="s">
        <v>5</v>
      </c>
      <c r="B161" s="39" t="s">
        <v>31</v>
      </c>
      <c r="C161" s="39" t="s">
        <v>40</v>
      </c>
      <c r="D161" s="18" t="s">
        <v>10</v>
      </c>
      <c r="E161" s="19"/>
      <c r="F161" s="20"/>
      <c r="G161" s="20"/>
      <c r="H161" s="20"/>
      <c r="I161" s="20"/>
      <c r="J161" s="20"/>
      <c r="K161" s="20"/>
      <c r="L161" s="20"/>
      <c r="M161" s="20"/>
      <c r="N161" s="21"/>
    </row>
    <row r="162" spans="1:14" ht="13.15" thickBot="1">
      <c r="A162" s="40" t="s">
        <v>5</v>
      </c>
      <c r="B162" s="39" t="s">
        <v>31</v>
      </c>
      <c r="C162" s="39" t="s">
        <v>40</v>
      </c>
      <c r="D162" s="18" t="s">
        <v>11</v>
      </c>
      <c r="E162" s="19"/>
      <c r="F162" s="20"/>
      <c r="G162" s="20"/>
      <c r="H162" s="20"/>
      <c r="I162" s="20"/>
      <c r="J162" s="20"/>
      <c r="K162" s="20"/>
      <c r="L162" s="20"/>
      <c r="M162" s="20"/>
      <c r="N162" s="21"/>
    </row>
    <row r="163" spans="1:14" ht="13.15" thickBot="1">
      <c r="A163" s="40" t="s">
        <v>5</v>
      </c>
      <c r="B163" s="39" t="s">
        <v>31</v>
      </c>
      <c r="C163" s="39" t="s">
        <v>40</v>
      </c>
      <c r="D163" s="18" t="s">
        <v>12</v>
      </c>
      <c r="E163" s="19"/>
      <c r="F163" s="20"/>
      <c r="G163" s="20"/>
      <c r="H163" s="20"/>
      <c r="I163" s="20"/>
      <c r="J163" s="20"/>
      <c r="K163" s="20"/>
      <c r="L163" s="20"/>
      <c r="M163" s="20"/>
      <c r="N163" s="21"/>
    </row>
    <row r="164" spans="1:14" ht="13.15" thickBot="1">
      <c r="A164" s="40" t="s">
        <v>5</v>
      </c>
      <c r="B164" s="39" t="s">
        <v>31</v>
      </c>
      <c r="C164" s="39" t="s">
        <v>40</v>
      </c>
      <c r="D164" s="18" t="s">
        <v>13</v>
      </c>
      <c r="E164" s="19"/>
      <c r="F164" s="20"/>
      <c r="G164" s="20"/>
      <c r="H164" s="20"/>
      <c r="I164" s="20"/>
      <c r="J164" s="20"/>
      <c r="K164" s="20"/>
      <c r="L164" s="20"/>
      <c r="M164" s="20"/>
      <c r="N164" s="21"/>
    </row>
    <row r="165" spans="1:14" ht="13.15" thickBot="1">
      <c r="A165" s="40" t="s">
        <v>5</v>
      </c>
      <c r="B165" s="39" t="s">
        <v>31</v>
      </c>
      <c r="C165" s="39" t="s">
        <v>40</v>
      </c>
      <c r="D165" s="18" t="s">
        <v>14</v>
      </c>
      <c r="E165" s="19"/>
      <c r="F165" s="20"/>
      <c r="G165" s="20"/>
      <c r="H165" s="20"/>
      <c r="I165" s="20"/>
      <c r="J165" s="20"/>
      <c r="K165" s="20"/>
      <c r="L165" s="20"/>
      <c r="M165" s="20"/>
      <c r="N165" s="21"/>
    </row>
    <row r="166" spans="1:14" ht="13.15" thickBot="1">
      <c r="A166" s="40" t="s">
        <v>5</v>
      </c>
      <c r="B166" s="39" t="s">
        <v>31</v>
      </c>
      <c r="C166" s="39" t="s">
        <v>40</v>
      </c>
      <c r="D166" s="18" t="s">
        <v>15</v>
      </c>
      <c r="E166" s="19"/>
      <c r="F166" s="20"/>
      <c r="G166" s="20"/>
      <c r="H166" s="20"/>
      <c r="I166" s="20"/>
      <c r="J166" s="20"/>
      <c r="K166" s="20"/>
      <c r="L166" s="20"/>
      <c r="M166" s="20"/>
      <c r="N166" s="21"/>
    </row>
    <row r="167" spans="1:14" ht="13.15" thickBot="1">
      <c r="A167" s="40" t="s">
        <v>5</v>
      </c>
      <c r="B167" s="39" t="s">
        <v>31</v>
      </c>
      <c r="C167" s="39" t="s">
        <v>40</v>
      </c>
      <c r="D167" s="18" t="s">
        <v>16</v>
      </c>
      <c r="E167" s="19"/>
      <c r="F167" s="20"/>
      <c r="G167" s="20"/>
      <c r="H167" s="20"/>
      <c r="I167" s="20"/>
      <c r="J167" s="20"/>
      <c r="K167" s="20"/>
      <c r="L167" s="20"/>
      <c r="M167" s="20"/>
      <c r="N167" s="21"/>
    </row>
    <row r="168" spans="1:14" ht="13.15" thickBot="1">
      <c r="A168" s="40" t="s">
        <v>5</v>
      </c>
      <c r="B168" s="39" t="s">
        <v>31</v>
      </c>
      <c r="C168" s="39" t="s">
        <v>40</v>
      </c>
      <c r="D168" s="18" t="s">
        <v>16</v>
      </c>
      <c r="E168" s="19"/>
      <c r="F168" s="20"/>
      <c r="G168" s="20"/>
      <c r="H168" s="20"/>
      <c r="I168" s="20"/>
      <c r="J168" s="20"/>
      <c r="K168" s="20"/>
      <c r="L168" s="20"/>
      <c r="M168" s="20"/>
      <c r="N168" s="21"/>
    </row>
    <row r="169" spans="1:14" ht="13.15" thickBot="1">
      <c r="A169" s="40" t="s">
        <v>5</v>
      </c>
      <c r="B169" s="39" t="s">
        <v>31</v>
      </c>
      <c r="C169" s="39" t="s">
        <v>40</v>
      </c>
      <c r="D169" s="18" t="s">
        <v>16</v>
      </c>
      <c r="E169" s="19"/>
      <c r="F169" s="20"/>
      <c r="G169" s="20"/>
      <c r="H169" s="20"/>
      <c r="I169" s="20"/>
      <c r="J169" s="20"/>
      <c r="K169" s="20"/>
      <c r="L169" s="20"/>
      <c r="M169" s="20"/>
      <c r="N169" s="21"/>
    </row>
    <row r="170" spans="1:14" ht="14.2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t="s">
        <v>5</v>
      </c>
      <c r="B171" s="39" t="s">
        <v>31</v>
      </c>
      <c r="C171" s="39" t="s">
        <v>40</v>
      </c>
      <c r="D171" s="18" t="s">
        <v>18</v>
      </c>
      <c r="E171" s="19"/>
      <c r="F171" s="20"/>
      <c r="G171" s="20"/>
      <c r="H171" s="20"/>
      <c r="I171" s="20"/>
      <c r="J171" s="20"/>
      <c r="K171" s="20"/>
      <c r="L171" s="20"/>
      <c r="M171" s="20"/>
      <c r="N171" s="21"/>
    </row>
    <row r="172" spans="1:14" ht="13.15" thickBot="1">
      <c r="A172" s="40" t="s">
        <v>5</v>
      </c>
      <c r="B172" s="39" t="s">
        <v>31</v>
      </c>
      <c r="C172" s="39" t="s">
        <v>40</v>
      </c>
      <c r="D172" s="18" t="s">
        <v>19</v>
      </c>
      <c r="E172" s="19"/>
      <c r="F172" s="20"/>
      <c r="G172" s="20"/>
      <c r="H172" s="20"/>
      <c r="I172" s="20"/>
      <c r="J172" s="20"/>
      <c r="K172" s="20"/>
      <c r="L172" s="20"/>
      <c r="M172" s="20"/>
      <c r="N172" s="21"/>
    </row>
    <row r="173" spans="1:14" ht="13.15" thickBot="1">
      <c r="A173" s="40" t="s">
        <v>5</v>
      </c>
      <c r="B173" s="39" t="s">
        <v>31</v>
      </c>
      <c r="C173" s="39" t="s">
        <v>40</v>
      </c>
      <c r="D173" s="18" t="s">
        <v>20</v>
      </c>
      <c r="E173" s="19"/>
      <c r="F173" s="20"/>
      <c r="G173" s="20"/>
      <c r="H173" s="20"/>
      <c r="I173" s="20"/>
      <c r="J173" s="20"/>
      <c r="K173" s="20"/>
      <c r="L173" s="20"/>
      <c r="M173" s="20"/>
      <c r="N173" s="21"/>
    </row>
    <row r="174" spans="1:14" ht="14.2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t="s">
        <v>44</v>
      </c>
      <c r="B194" s="39" t="s">
        <v>44</v>
      </c>
      <c r="C194" s="39" t="s">
        <v>45</v>
      </c>
      <c r="D194" s="18" t="s">
        <v>9</v>
      </c>
      <c r="E194" s="19"/>
      <c r="F194" s="20"/>
      <c r="G194" s="20"/>
      <c r="H194" s="20"/>
      <c r="I194" s="20"/>
      <c r="J194" s="20"/>
      <c r="K194" s="20"/>
      <c r="L194" s="20"/>
      <c r="M194" s="20"/>
      <c r="N194" s="21"/>
    </row>
    <row r="195" spans="1:14" ht="13.15" thickBot="1">
      <c r="A195" s="39" t="s">
        <v>44</v>
      </c>
      <c r="B195" s="39" t="s">
        <v>44</v>
      </c>
      <c r="C195" s="39" t="s">
        <v>45</v>
      </c>
      <c r="D195" s="18" t="s">
        <v>10</v>
      </c>
      <c r="E195" s="19"/>
      <c r="F195" s="20"/>
      <c r="G195" s="20"/>
      <c r="H195" s="20"/>
      <c r="I195" s="20"/>
      <c r="J195" s="20"/>
      <c r="K195" s="20"/>
      <c r="L195" s="20"/>
      <c r="M195" s="20"/>
      <c r="N195" s="21"/>
    </row>
    <row r="196" spans="1:14" ht="13.15" thickBot="1">
      <c r="A196" s="39" t="s">
        <v>44</v>
      </c>
      <c r="B196" s="39" t="s">
        <v>44</v>
      </c>
      <c r="C196" s="39" t="s">
        <v>45</v>
      </c>
      <c r="D196" s="18" t="s">
        <v>11</v>
      </c>
      <c r="E196" s="19"/>
      <c r="F196" s="20"/>
      <c r="G196" s="20"/>
      <c r="H196" s="20"/>
      <c r="I196" s="20"/>
      <c r="J196" s="20"/>
      <c r="K196" s="20"/>
      <c r="L196" s="20"/>
      <c r="M196" s="20"/>
      <c r="N196" s="21"/>
    </row>
    <row r="197" spans="1:14" ht="13.15" thickBot="1">
      <c r="A197" s="39" t="s">
        <v>44</v>
      </c>
      <c r="B197" s="39" t="s">
        <v>44</v>
      </c>
      <c r="C197" s="39" t="s">
        <v>45</v>
      </c>
      <c r="D197" s="18" t="s">
        <v>12</v>
      </c>
      <c r="E197" s="19"/>
      <c r="F197" s="20"/>
      <c r="G197" s="20"/>
      <c r="H197" s="20"/>
      <c r="I197" s="20"/>
      <c r="J197" s="20"/>
      <c r="K197" s="20"/>
      <c r="L197" s="20"/>
      <c r="M197" s="20"/>
      <c r="N197" s="21"/>
    </row>
    <row r="198" spans="1:14" ht="13.15" thickBot="1">
      <c r="A198" s="39" t="s">
        <v>44</v>
      </c>
      <c r="B198" s="39" t="s">
        <v>44</v>
      </c>
      <c r="C198" s="39" t="s">
        <v>45</v>
      </c>
      <c r="D198" s="18" t="s">
        <v>13</v>
      </c>
      <c r="E198" s="19"/>
      <c r="F198" s="20"/>
      <c r="G198" s="20"/>
      <c r="H198" s="20"/>
      <c r="I198" s="20"/>
      <c r="J198" s="20"/>
      <c r="K198" s="20"/>
      <c r="L198" s="20"/>
      <c r="M198" s="20"/>
      <c r="N198" s="21"/>
    </row>
    <row r="199" spans="1:14" ht="13.15" thickBot="1">
      <c r="A199" s="39" t="s">
        <v>44</v>
      </c>
      <c r="B199" s="39" t="s">
        <v>44</v>
      </c>
      <c r="C199" s="39" t="s">
        <v>45</v>
      </c>
      <c r="D199" s="18" t="s">
        <v>14</v>
      </c>
      <c r="E199" s="19"/>
      <c r="F199" s="20"/>
      <c r="G199" s="20"/>
      <c r="H199" s="20"/>
      <c r="I199" s="20"/>
      <c r="J199" s="20"/>
      <c r="K199" s="20"/>
      <c r="L199" s="20"/>
      <c r="M199" s="20"/>
      <c r="N199" s="21"/>
    </row>
    <row r="200" spans="1:14" ht="13.15" thickBot="1">
      <c r="A200" s="39" t="s">
        <v>44</v>
      </c>
      <c r="B200" s="39" t="s">
        <v>44</v>
      </c>
      <c r="C200" s="39" t="s">
        <v>45</v>
      </c>
      <c r="D200" s="18" t="s">
        <v>15</v>
      </c>
      <c r="E200" s="19"/>
      <c r="F200" s="20"/>
      <c r="G200" s="20"/>
      <c r="H200" s="20"/>
      <c r="I200" s="20"/>
      <c r="J200" s="20"/>
      <c r="K200" s="20"/>
      <c r="L200" s="20"/>
      <c r="M200" s="20"/>
      <c r="N200" s="21"/>
    </row>
    <row r="201" spans="1:14" ht="13.15" thickBot="1">
      <c r="A201" s="39" t="s">
        <v>44</v>
      </c>
      <c r="B201" s="39" t="s">
        <v>44</v>
      </c>
      <c r="C201" s="39" t="s">
        <v>45</v>
      </c>
      <c r="D201" s="18" t="s">
        <v>16</v>
      </c>
      <c r="E201" s="19"/>
      <c r="F201" s="20"/>
      <c r="G201" s="20"/>
      <c r="H201" s="20"/>
      <c r="I201" s="20"/>
      <c r="J201" s="20"/>
      <c r="K201" s="20"/>
      <c r="L201" s="20"/>
      <c r="M201" s="20"/>
      <c r="N201" s="21"/>
    </row>
    <row r="202" spans="1:14" ht="13.15" thickBot="1">
      <c r="A202" s="39" t="s">
        <v>44</v>
      </c>
      <c r="B202" s="39" t="s">
        <v>44</v>
      </c>
      <c r="C202" s="39" t="s">
        <v>45</v>
      </c>
      <c r="D202" s="18" t="s">
        <v>16</v>
      </c>
      <c r="E202" s="19"/>
      <c r="F202" s="20"/>
      <c r="G202" s="20"/>
      <c r="H202" s="20"/>
      <c r="I202" s="20"/>
      <c r="J202" s="20"/>
      <c r="K202" s="20"/>
      <c r="L202" s="20"/>
      <c r="M202" s="20"/>
      <c r="N202" s="21"/>
    </row>
    <row r="203" spans="1:14" ht="13.15" thickBot="1">
      <c r="A203" s="39" t="s">
        <v>44</v>
      </c>
      <c r="B203" s="39" t="s">
        <v>44</v>
      </c>
      <c r="C203" s="39" t="s">
        <v>45</v>
      </c>
      <c r="D203" s="18" t="s">
        <v>16</v>
      </c>
      <c r="E203" s="19"/>
      <c r="F203" s="20"/>
      <c r="G203" s="20"/>
      <c r="H203" s="20"/>
      <c r="I203" s="20"/>
      <c r="J203" s="20"/>
      <c r="K203" s="20"/>
      <c r="L203" s="20"/>
      <c r="M203" s="20"/>
      <c r="N203" s="21"/>
    </row>
    <row r="204" spans="1:14" ht="14.2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t="s">
        <v>44</v>
      </c>
      <c r="B205" s="39" t="s">
        <v>44</v>
      </c>
      <c r="C205" s="39" t="s">
        <v>45</v>
      </c>
      <c r="D205" s="18" t="s">
        <v>18</v>
      </c>
      <c r="E205" s="19"/>
      <c r="F205" s="20"/>
      <c r="G205" s="20"/>
      <c r="H205" s="20"/>
      <c r="I205" s="20"/>
      <c r="J205" s="20"/>
      <c r="K205" s="20"/>
      <c r="L205" s="20"/>
      <c r="M205" s="20"/>
      <c r="N205" s="21"/>
    </row>
    <row r="206" spans="1:14" ht="13.15" thickBot="1">
      <c r="A206" s="39" t="s">
        <v>44</v>
      </c>
      <c r="B206" s="39" t="s">
        <v>44</v>
      </c>
      <c r="C206" s="39" t="s">
        <v>45</v>
      </c>
      <c r="D206" s="18" t="s">
        <v>19</v>
      </c>
      <c r="E206" s="19"/>
      <c r="F206" s="20"/>
      <c r="G206" s="20"/>
      <c r="H206" s="20"/>
      <c r="I206" s="20"/>
      <c r="J206" s="20"/>
      <c r="K206" s="20"/>
      <c r="L206" s="20"/>
      <c r="M206" s="20"/>
      <c r="N206" s="21"/>
    </row>
    <row r="207" spans="1:14" ht="13.15" thickBot="1">
      <c r="A207" s="39" t="s">
        <v>44</v>
      </c>
      <c r="B207" s="39" t="s">
        <v>44</v>
      </c>
      <c r="C207" s="39" t="s">
        <v>45</v>
      </c>
      <c r="D207" s="18" t="s">
        <v>20</v>
      </c>
      <c r="E207" s="19"/>
      <c r="F207" s="20"/>
      <c r="G207" s="20"/>
      <c r="H207" s="20"/>
      <c r="I207" s="20"/>
      <c r="J207" s="20"/>
      <c r="K207" s="20"/>
      <c r="L207" s="20"/>
      <c r="M207" s="20"/>
      <c r="N207" s="21"/>
    </row>
    <row r="208" spans="1:14" ht="14.2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t="s">
        <v>44</v>
      </c>
      <c r="B211" s="39" t="s">
        <v>44</v>
      </c>
      <c r="C211" s="39" t="s">
        <v>47</v>
      </c>
      <c r="D211" s="18" t="s">
        <v>9</v>
      </c>
      <c r="E211" s="19"/>
      <c r="F211" s="20"/>
      <c r="G211" s="20"/>
      <c r="H211" s="20"/>
      <c r="I211" s="20"/>
      <c r="J211" s="20"/>
      <c r="K211" s="20"/>
      <c r="L211" s="20"/>
      <c r="M211" s="20"/>
      <c r="N211" s="21"/>
    </row>
    <row r="212" spans="1:14" ht="13.15" thickBot="1">
      <c r="A212" s="39" t="s">
        <v>44</v>
      </c>
      <c r="B212" s="39" t="s">
        <v>44</v>
      </c>
      <c r="C212" s="39" t="s">
        <v>47</v>
      </c>
      <c r="D212" s="18" t="s">
        <v>10</v>
      </c>
      <c r="E212" s="19"/>
      <c r="F212" s="20"/>
      <c r="G212" s="20"/>
      <c r="H212" s="20"/>
      <c r="I212" s="20"/>
      <c r="J212" s="20"/>
      <c r="K212" s="20"/>
      <c r="L212" s="20"/>
      <c r="M212" s="20"/>
      <c r="N212" s="21"/>
    </row>
    <row r="213" spans="1:14" ht="13.15" thickBot="1">
      <c r="A213" s="39" t="s">
        <v>44</v>
      </c>
      <c r="B213" s="39" t="s">
        <v>44</v>
      </c>
      <c r="C213" s="39" t="s">
        <v>47</v>
      </c>
      <c r="D213" s="18" t="s">
        <v>11</v>
      </c>
      <c r="E213" s="19"/>
      <c r="F213" s="20"/>
      <c r="G213" s="20"/>
      <c r="H213" s="20"/>
      <c r="I213" s="20"/>
      <c r="J213" s="20"/>
      <c r="K213" s="20"/>
      <c r="L213" s="20"/>
      <c r="M213" s="20"/>
      <c r="N213" s="21"/>
    </row>
    <row r="214" spans="1:14" ht="13.15" thickBot="1">
      <c r="A214" s="39" t="s">
        <v>44</v>
      </c>
      <c r="B214" s="39" t="s">
        <v>44</v>
      </c>
      <c r="C214" s="39" t="s">
        <v>47</v>
      </c>
      <c r="D214" s="18" t="s">
        <v>12</v>
      </c>
      <c r="E214" s="19"/>
      <c r="F214" s="20"/>
      <c r="G214" s="20"/>
      <c r="H214" s="20"/>
      <c r="I214" s="20"/>
      <c r="J214" s="20"/>
      <c r="K214" s="20"/>
      <c r="L214" s="20"/>
      <c r="M214" s="20"/>
      <c r="N214" s="21"/>
    </row>
    <row r="215" spans="1:14" ht="13.15" thickBot="1">
      <c r="A215" s="39" t="s">
        <v>44</v>
      </c>
      <c r="B215" s="39" t="s">
        <v>44</v>
      </c>
      <c r="C215" s="39" t="s">
        <v>47</v>
      </c>
      <c r="D215" s="18" t="s">
        <v>13</v>
      </c>
      <c r="E215" s="19"/>
      <c r="F215" s="20"/>
      <c r="G215" s="20"/>
      <c r="H215" s="20"/>
      <c r="I215" s="20"/>
      <c r="J215" s="20"/>
      <c r="K215" s="20"/>
      <c r="L215" s="20"/>
      <c r="M215" s="20"/>
      <c r="N215" s="21"/>
    </row>
    <row r="216" spans="1:14" ht="13.15" thickBot="1">
      <c r="A216" s="39" t="s">
        <v>44</v>
      </c>
      <c r="B216" s="39" t="s">
        <v>44</v>
      </c>
      <c r="C216" s="39" t="s">
        <v>47</v>
      </c>
      <c r="D216" s="18" t="s">
        <v>14</v>
      </c>
      <c r="E216" s="19"/>
      <c r="F216" s="20"/>
      <c r="G216" s="20"/>
      <c r="H216" s="20"/>
      <c r="I216" s="20"/>
      <c r="J216" s="20"/>
      <c r="K216" s="20"/>
      <c r="L216" s="20"/>
      <c r="M216" s="20"/>
      <c r="N216" s="21"/>
    </row>
    <row r="217" spans="1:14" ht="13.15" thickBot="1">
      <c r="A217" s="39" t="s">
        <v>44</v>
      </c>
      <c r="B217" s="39" t="s">
        <v>44</v>
      </c>
      <c r="C217" s="39" t="s">
        <v>47</v>
      </c>
      <c r="D217" s="18" t="s">
        <v>15</v>
      </c>
      <c r="E217" s="19"/>
      <c r="F217" s="20"/>
      <c r="G217" s="20"/>
      <c r="H217" s="20"/>
      <c r="I217" s="20"/>
      <c r="J217" s="20"/>
      <c r="K217" s="20"/>
      <c r="L217" s="20"/>
      <c r="M217" s="20"/>
      <c r="N217" s="21"/>
    </row>
    <row r="218" spans="1:14" ht="13.15" thickBot="1">
      <c r="A218" s="39" t="s">
        <v>44</v>
      </c>
      <c r="B218" s="39" t="s">
        <v>44</v>
      </c>
      <c r="C218" s="39" t="s">
        <v>47</v>
      </c>
      <c r="D218" s="18" t="s">
        <v>16</v>
      </c>
      <c r="E218" s="19"/>
      <c r="F218" s="20"/>
      <c r="G218" s="20"/>
      <c r="H218" s="20"/>
      <c r="I218" s="20"/>
      <c r="J218" s="20"/>
      <c r="K218" s="20"/>
      <c r="L218" s="20"/>
      <c r="M218" s="20"/>
      <c r="N218" s="21"/>
    </row>
    <row r="219" spans="1:14" ht="13.15" thickBot="1">
      <c r="A219" s="39" t="s">
        <v>44</v>
      </c>
      <c r="B219" s="39" t="s">
        <v>44</v>
      </c>
      <c r="C219" s="39" t="s">
        <v>47</v>
      </c>
      <c r="D219" s="18" t="s">
        <v>16</v>
      </c>
      <c r="E219" s="19"/>
      <c r="F219" s="20"/>
      <c r="G219" s="20"/>
      <c r="H219" s="20"/>
      <c r="I219" s="20"/>
      <c r="J219" s="20"/>
      <c r="K219" s="20"/>
      <c r="L219" s="20"/>
      <c r="M219" s="20"/>
      <c r="N219" s="21"/>
    </row>
    <row r="220" spans="1:14" ht="13.15" thickBot="1">
      <c r="A220" s="39" t="s">
        <v>44</v>
      </c>
      <c r="B220" s="39" t="s">
        <v>44</v>
      </c>
      <c r="C220" s="39" t="s">
        <v>47</v>
      </c>
      <c r="D220" s="18" t="s">
        <v>16</v>
      </c>
      <c r="E220" s="19"/>
      <c r="F220" s="20"/>
      <c r="G220" s="20"/>
      <c r="H220" s="20"/>
      <c r="I220" s="20"/>
      <c r="J220" s="20"/>
      <c r="K220" s="20"/>
      <c r="L220" s="20"/>
      <c r="M220" s="20"/>
      <c r="N220" s="21"/>
    </row>
    <row r="221" spans="1:14" ht="14.2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t="s">
        <v>44</v>
      </c>
      <c r="B222" s="39" t="s">
        <v>44</v>
      </c>
      <c r="C222" s="39" t="s">
        <v>47</v>
      </c>
      <c r="D222" s="18" t="s">
        <v>18</v>
      </c>
      <c r="E222" s="19"/>
      <c r="F222" s="20"/>
      <c r="G222" s="20"/>
      <c r="H222" s="20"/>
      <c r="I222" s="20"/>
      <c r="J222" s="20"/>
      <c r="K222" s="20"/>
      <c r="L222" s="20"/>
      <c r="M222" s="20"/>
      <c r="N222" s="21"/>
    </row>
    <row r="223" spans="1:14" ht="13.15" thickBot="1">
      <c r="A223" s="39" t="s">
        <v>44</v>
      </c>
      <c r="B223" s="39" t="s">
        <v>44</v>
      </c>
      <c r="C223" s="39" t="s">
        <v>47</v>
      </c>
      <c r="D223" s="18" t="s">
        <v>19</v>
      </c>
      <c r="E223" s="19"/>
      <c r="F223" s="20"/>
      <c r="G223" s="20"/>
      <c r="H223" s="20"/>
      <c r="I223" s="20"/>
      <c r="J223" s="20"/>
      <c r="K223" s="20"/>
      <c r="L223" s="20"/>
      <c r="M223" s="20"/>
      <c r="N223" s="21"/>
    </row>
    <row r="224" spans="1:14" ht="13.15" thickBot="1">
      <c r="A224" s="39" t="s">
        <v>44</v>
      </c>
      <c r="B224" s="39" t="s">
        <v>44</v>
      </c>
      <c r="C224" s="39" t="s">
        <v>47</v>
      </c>
      <c r="D224" s="18" t="s">
        <v>20</v>
      </c>
      <c r="E224" s="19"/>
      <c r="F224" s="20"/>
      <c r="G224" s="20"/>
      <c r="H224" s="20"/>
      <c r="I224" s="20"/>
      <c r="J224" s="20"/>
      <c r="K224" s="20"/>
      <c r="L224" s="20"/>
      <c r="M224" s="20"/>
      <c r="N224" s="21"/>
    </row>
    <row r="225" spans="1:14" ht="14.2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t="s">
        <v>44</v>
      </c>
      <c r="B228" s="39" t="s">
        <v>44</v>
      </c>
      <c r="C228" s="39" t="s">
        <v>49</v>
      </c>
      <c r="D228" s="18" t="s">
        <v>9</v>
      </c>
      <c r="E228" s="19"/>
      <c r="F228" s="20"/>
      <c r="G228" s="20"/>
      <c r="H228" s="20"/>
      <c r="I228" s="20"/>
      <c r="J228" s="20"/>
      <c r="K228" s="20"/>
      <c r="L228" s="20"/>
      <c r="M228" s="20"/>
      <c r="N228" s="21"/>
    </row>
    <row r="229" spans="1:14" ht="13.15" thickBot="1">
      <c r="A229" s="39" t="s">
        <v>44</v>
      </c>
      <c r="B229" s="39" t="s">
        <v>44</v>
      </c>
      <c r="C229" s="39" t="s">
        <v>49</v>
      </c>
      <c r="D229" s="18" t="s">
        <v>10</v>
      </c>
      <c r="E229" s="19"/>
      <c r="F229" s="20"/>
      <c r="G229" s="20"/>
      <c r="H229" s="20"/>
      <c r="I229" s="20"/>
      <c r="J229" s="20"/>
      <c r="K229" s="20"/>
      <c r="L229" s="20"/>
      <c r="M229" s="20"/>
      <c r="N229" s="21"/>
    </row>
    <row r="230" spans="1:14" ht="13.15" thickBot="1">
      <c r="A230" s="39" t="s">
        <v>44</v>
      </c>
      <c r="B230" s="39" t="s">
        <v>44</v>
      </c>
      <c r="C230" s="39" t="s">
        <v>49</v>
      </c>
      <c r="D230" s="18" t="s">
        <v>11</v>
      </c>
      <c r="E230" s="19"/>
      <c r="F230" s="20"/>
      <c r="G230" s="20"/>
      <c r="H230" s="20"/>
      <c r="I230" s="20"/>
      <c r="J230" s="20"/>
      <c r="K230" s="20"/>
      <c r="L230" s="20"/>
      <c r="M230" s="20"/>
      <c r="N230" s="21"/>
    </row>
    <row r="231" spans="1:14" ht="13.15" thickBot="1">
      <c r="A231" s="39" t="s">
        <v>44</v>
      </c>
      <c r="B231" s="39" t="s">
        <v>44</v>
      </c>
      <c r="C231" s="39" t="s">
        <v>49</v>
      </c>
      <c r="D231" s="18" t="s">
        <v>12</v>
      </c>
      <c r="E231" s="19"/>
      <c r="F231" s="20"/>
      <c r="G231" s="20"/>
      <c r="H231" s="20"/>
      <c r="I231" s="20"/>
      <c r="J231" s="20"/>
      <c r="K231" s="20"/>
      <c r="L231" s="20"/>
      <c r="M231" s="20"/>
      <c r="N231" s="21"/>
    </row>
    <row r="232" spans="1:14" ht="13.15" thickBot="1">
      <c r="A232" s="39" t="s">
        <v>44</v>
      </c>
      <c r="B232" s="39" t="s">
        <v>44</v>
      </c>
      <c r="C232" s="39" t="s">
        <v>49</v>
      </c>
      <c r="D232" s="18" t="s">
        <v>13</v>
      </c>
      <c r="E232" s="19"/>
      <c r="F232" s="20"/>
      <c r="G232" s="20"/>
      <c r="H232" s="20"/>
      <c r="I232" s="20"/>
      <c r="J232" s="20"/>
      <c r="K232" s="20"/>
      <c r="L232" s="20"/>
      <c r="M232" s="20"/>
      <c r="N232" s="21"/>
    </row>
    <row r="233" spans="1:14" ht="13.15" thickBot="1">
      <c r="A233" s="39" t="s">
        <v>44</v>
      </c>
      <c r="B233" s="39" t="s">
        <v>44</v>
      </c>
      <c r="C233" s="39" t="s">
        <v>49</v>
      </c>
      <c r="D233" s="18" t="s">
        <v>14</v>
      </c>
      <c r="E233" s="19"/>
      <c r="F233" s="20"/>
      <c r="G233" s="20"/>
      <c r="H233" s="20"/>
      <c r="I233" s="20"/>
      <c r="J233" s="20"/>
      <c r="K233" s="20"/>
      <c r="L233" s="20"/>
      <c r="M233" s="20"/>
      <c r="N233" s="21"/>
    </row>
    <row r="234" spans="1:14" ht="13.15" thickBot="1">
      <c r="A234" s="39" t="s">
        <v>44</v>
      </c>
      <c r="B234" s="39" t="s">
        <v>44</v>
      </c>
      <c r="C234" s="39" t="s">
        <v>49</v>
      </c>
      <c r="D234" s="18" t="s">
        <v>15</v>
      </c>
      <c r="E234" s="19"/>
      <c r="F234" s="20"/>
      <c r="G234" s="20"/>
      <c r="H234" s="20"/>
      <c r="I234" s="20"/>
      <c r="J234" s="20"/>
      <c r="K234" s="20"/>
      <c r="L234" s="20"/>
      <c r="M234" s="20"/>
      <c r="N234" s="21"/>
    </row>
    <row r="235" spans="1:14" ht="13.15" thickBot="1">
      <c r="A235" s="39" t="s">
        <v>44</v>
      </c>
      <c r="B235" s="39" t="s">
        <v>44</v>
      </c>
      <c r="C235" s="39" t="s">
        <v>49</v>
      </c>
      <c r="D235" s="18" t="s">
        <v>16</v>
      </c>
      <c r="E235" s="19"/>
      <c r="F235" s="20"/>
      <c r="G235" s="20"/>
      <c r="H235" s="20"/>
      <c r="I235" s="20"/>
      <c r="J235" s="20"/>
      <c r="K235" s="20"/>
      <c r="L235" s="20"/>
      <c r="M235" s="20"/>
      <c r="N235" s="21"/>
    </row>
    <row r="236" spans="1:14" ht="13.15" thickBot="1">
      <c r="A236" s="39" t="s">
        <v>44</v>
      </c>
      <c r="B236" s="39" t="s">
        <v>44</v>
      </c>
      <c r="C236" s="39" t="s">
        <v>49</v>
      </c>
      <c r="D236" s="18" t="s">
        <v>16</v>
      </c>
      <c r="E236" s="19"/>
      <c r="F236" s="20"/>
      <c r="G236" s="20"/>
      <c r="H236" s="20"/>
      <c r="I236" s="20"/>
      <c r="J236" s="20"/>
      <c r="K236" s="20"/>
      <c r="L236" s="20"/>
      <c r="M236" s="20"/>
      <c r="N236" s="21"/>
    </row>
    <row r="237" spans="1:14" ht="13.15" thickBot="1">
      <c r="A237" s="39" t="s">
        <v>44</v>
      </c>
      <c r="B237" s="39" t="s">
        <v>44</v>
      </c>
      <c r="C237" s="39" t="s">
        <v>49</v>
      </c>
      <c r="D237" s="18" t="s">
        <v>16</v>
      </c>
      <c r="E237" s="19"/>
      <c r="F237" s="20"/>
      <c r="G237" s="20"/>
      <c r="H237" s="20"/>
      <c r="I237" s="20"/>
      <c r="J237" s="20"/>
      <c r="K237" s="20"/>
      <c r="L237" s="20"/>
      <c r="M237" s="20"/>
      <c r="N237" s="21"/>
    </row>
    <row r="238" spans="1:14" ht="14.2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t="s">
        <v>44</v>
      </c>
      <c r="B239" s="39" t="s">
        <v>44</v>
      </c>
      <c r="C239" s="39" t="s">
        <v>49</v>
      </c>
      <c r="D239" s="18" t="s">
        <v>18</v>
      </c>
      <c r="E239" s="19"/>
      <c r="F239" s="20"/>
      <c r="G239" s="20"/>
      <c r="H239" s="20"/>
      <c r="I239" s="20"/>
      <c r="J239" s="20"/>
      <c r="K239" s="20"/>
      <c r="L239" s="20"/>
      <c r="M239" s="20"/>
      <c r="N239" s="21"/>
    </row>
    <row r="240" spans="1:14" ht="13.15" thickBot="1">
      <c r="A240" s="39" t="s">
        <v>44</v>
      </c>
      <c r="B240" s="39" t="s">
        <v>44</v>
      </c>
      <c r="C240" s="39" t="s">
        <v>49</v>
      </c>
      <c r="D240" s="18" t="s">
        <v>19</v>
      </c>
      <c r="E240" s="19"/>
      <c r="F240" s="20"/>
      <c r="G240" s="20"/>
      <c r="H240" s="20"/>
      <c r="I240" s="20"/>
      <c r="J240" s="20"/>
      <c r="K240" s="20"/>
      <c r="L240" s="20"/>
      <c r="M240" s="20"/>
      <c r="N240" s="21"/>
    </row>
    <row r="241" spans="1:14" ht="13.15" thickBot="1">
      <c r="A241" s="39" t="s">
        <v>44</v>
      </c>
      <c r="B241" s="39" t="s">
        <v>44</v>
      </c>
      <c r="C241" s="39" t="s">
        <v>49</v>
      </c>
      <c r="D241" s="18" t="s">
        <v>20</v>
      </c>
      <c r="E241" s="19"/>
      <c r="F241" s="20"/>
      <c r="G241" s="20"/>
      <c r="H241" s="20"/>
      <c r="I241" s="20"/>
      <c r="J241" s="20"/>
      <c r="K241" s="20"/>
      <c r="L241" s="20"/>
      <c r="M241" s="20"/>
      <c r="N241" s="21"/>
    </row>
    <row r="242" spans="1:14" ht="14.2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t="s">
        <v>44</v>
      </c>
      <c r="B245" s="39" t="s">
        <v>44</v>
      </c>
      <c r="C245" s="39" t="s">
        <v>51</v>
      </c>
      <c r="D245" s="18" t="s">
        <v>9</v>
      </c>
      <c r="E245" s="19"/>
      <c r="F245" s="20"/>
      <c r="G245" s="20"/>
      <c r="H245" s="20"/>
      <c r="I245" s="20"/>
      <c r="J245" s="20"/>
      <c r="K245" s="20"/>
      <c r="L245" s="20"/>
      <c r="M245" s="20"/>
      <c r="N245" s="21"/>
    </row>
    <row r="246" spans="1:14" ht="13.15" thickBot="1">
      <c r="A246" s="39" t="s">
        <v>44</v>
      </c>
      <c r="B246" s="39" t="s">
        <v>44</v>
      </c>
      <c r="C246" s="39" t="s">
        <v>51</v>
      </c>
      <c r="D246" s="18" t="s">
        <v>10</v>
      </c>
      <c r="E246" s="19"/>
      <c r="F246" s="20"/>
      <c r="G246" s="20"/>
      <c r="H246" s="20"/>
      <c r="I246" s="20"/>
      <c r="J246" s="20"/>
      <c r="K246" s="20"/>
      <c r="L246" s="20"/>
      <c r="M246" s="20"/>
      <c r="N246" s="21"/>
    </row>
    <row r="247" spans="1:14" ht="13.15" thickBot="1">
      <c r="A247" s="39" t="s">
        <v>44</v>
      </c>
      <c r="B247" s="39" t="s">
        <v>44</v>
      </c>
      <c r="C247" s="39" t="s">
        <v>51</v>
      </c>
      <c r="D247" s="18" t="s">
        <v>11</v>
      </c>
      <c r="E247" s="19"/>
      <c r="F247" s="20"/>
      <c r="G247" s="20"/>
      <c r="H247" s="20"/>
      <c r="I247" s="20"/>
      <c r="J247" s="20"/>
      <c r="K247" s="20"/>
      <c r="L247" s="20"/>
      <c r="M247" s="20"/>
      <c r="N247" s="21"/>
    </row>
    <row r="248" spans="1:14" ht="13.15" thickBot="1">
      <c r="A248" s="39" t="s">
        <v>44</v>
      </c>
      <c r="B248" s="39" t="s">
        <v>44</v>
      </c>
      <c r="C248" s="39" t="s">
        <v>51</v>
      </c>
      <c r="D248" s="18" t="s">
        <v>12</v>
      </c>
      <c r="E248" s="19"/>
      <c r="F248" s="20"/>
      <c r="G248" s="20"/>
      <c r="H248" s="20"/>
      <c r="I248" s="20"/>
      <c r="J248" s="20"/>
      <c r="K248" s="20"/>
      <c r="L248" s="20"/>
      <c r="M248" s="20"/>
      <c r="N248" s="21"/>
    </row>
    <row r="249" spans="1:14" ht="13.15" thickBot="1">
      <c r="A249" s="39" t="s">
        <v>44</v>
      </c>
      <c r="B249" s="39" t="s">
        <v>44</v>
      </c>
      <c r="C249" s="39" t="s">
        <v>51</v>
      </c>
      <c r="D249" s="18" t="s">
        <v>13</v>
      </c>
      <c r="E249" s="19"/>
      <c r="F249" s="20"/>
      <c r="G249" s="20"/>
      <c r="H249" s="20"/>
      <c r="I249" s="20"/>
      <c r="J249" s="20"/>
      <c r="K249" s="20"/>
      <c r="L249" s="20"/>
      <c r="M249" s="20"/>
      <c r="N249" s="21"/>
    </row>
    <row r="250" spans="1:14" ht="13.15" thickBot="1">
      <c r="A250" s="39" t="s">
        <v>44</v>
      </c>
      <c r="B250" s="39" t="s">
        <v>44</v>
      </c>
      <c r="C250" s="39" t="s">
        <v>51</v>
      </c>
      <c r="D250" s="18" t="s">
        <v>14</v>
      </c>
      <c r="E250" s="19"/>
      <c r="F250" s="20"/>
      <c r="G250" s="20"/>
      <c r="H250" s="20"/>
      <c r="I250" s="20"/>
      <c r="J250" s="20"/>
      <c r="K250" s="20"/>
      <c r="L250" s="20"/>
      <c r="M250" s="20"/>
      <c r="N250" s="21"/>
    </row>
    <row r="251" spans="1:14" ht="13.15" thickBot="1">
      <c r="A251" s="39" t="s">
        <v>44</v>
      </c>
      <c r="B251" s="39" t="s">
        <v>44</v>
      </c>
      <c r="C251" s="39" t="s">
        <v>51</v>
      </c>
      <c r="D251" s="18" t="s">
        <v>15</v>
      </c>
      <c r="E251" s="19"/>
      <c r="F251" s="20"/>
      <c r="G251" s="20"/>
      <c r="H251" s="20"/>
      <c r="I251" s="20"/>
      <c r="J251" s="20"/>
      <c r="K251" s="20"/>
      <c r="L251" s="20"/>
      <c r="M251" s="20"/>
      <c r="N251" s="21"/>
    </row>
    <row r="252" spans="1:14" ht="13.15" thickBot="1">
      <c r="A252" s="39" t="s">
        <v>44</v>
      </c>
      <c r="B252" s="39" t="s">
        <v>44</v>
      </c>
      <c r="C252" s="39" t="s">
        <v>51</v>
      </c>
      <c r="D252" s="18" t="s">
        <v>16</v>
      </c>
      <c r="E252" s="19"/>
      <c r="F252" s="20"/>
      <c r="G252" s="20"/>
      <c r="H252" s="20"/>
      <c r="I252" s="20"/>
      <c r="J252" s="20"/>
      <c r="K252" s="20"/>
      <c r="L252" s="20"/>
      <c r="M252" s="20"/>
      <c r="N252" s="21"/>
    </row>
    <row r="253" spans="1:14" ht="13.15" thickBot="1">
      <c r="A253" s="39" t="s">
        <v>44</v>
      </c>
      <c r="B253" s="39" t="s">
        <v>44</v>
      </c>
      <c r="C253" s="39" t="s">
        <v>51</v>
      </c>
      <c r="D253" s="18" t="s">
        <v>16</v>
      </c>
      <c r="E253" s="19"/>
      <c r="F253" s="20"/>
      <c r="G253" s="20"/>
      <c r="H253" s="20"/>
      <c r="I253" s="20"/>
      <c r="J253" s="20"/>
      <c r="K253" s="20"/>
      <c r="L253" s="20"/>
      <c r="M253" s="20"/>
      <c r="N253" s="21"/>
    </row>
    <row r="254" spans="1:14" ht="13.15" thickBot="1">
      <c r="A254" s="39" t="s">
        <v>44</v>
      </c>
      <c r="B254" s="39" t="s">
        <v>44</v>
      </c>
      <c r="C254" s="39" t="s">
        <v>51</v>
      </c>
      <c r="D254" s="18" t="s">
        <v>16</v>
      </c>
      <c r="E254" s="19"/>
      <c r="F254" s="20"/>
      <c r="G254" s="20"/>
      <c r="H254" s="20"/>
      <c r="I254" s="20"/>
      <c r="J254" s="20"/>
      <c r="K254" s="20"/>
      <c r="L254" s="20"/>
      <c r="M254" s="20"/>
      <c r="N254" s="21"/>
    </row>
    <row r="255" spans="1:14" ht="14.2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t="s">
        <v>44</v>
      </c>
      <c r="B256" s="39" t="s">
        <v>44</v>
      </c>
      <c r="C256" s="39" t="s">
        <v>51</v>
      </c>
      <c r="D256" s="18" t="s">
        <v>18</v>
      </c>
      <c r="E256" s="19"/>
      <c r="F256" s="20"/>
      <c r="G256" s="20"/>
      <c r="H256" s="20"/>
      <c r="I256" s="20"/>
      <c r="J256" s="20"/>
      <c r="K256" s="20"/>
      <c r="L256" s="20"/>
      <c r="M256" s="20"/>
      <c r="N256" s="21"/>
    </row>
    <row r="257" spans="1:14" ht="13.15" thickBot="1">
      <c r="A257" s="39" t="s">
        <v>44</v>
      </c>
      <c r="B257" s="39" t="s">
        <v>44</v>
      </c>
      <c r="C257" s="39" t="s">
        <v>51</v>
      </c>
      <c r="D257" s="18" t="s">
        <v>19</v>
      </c>
      <c r="E257" s="19"/>
      <c r="F257" s="20"/>
      <c r="G257" s="20"/>
      <c r="H257" s="20"/>
      <c r="I257" s="20"/>
      <c r="J257" s="20"/>
      <c r="K257" s="20"/>
      <c r="L257" s="20"/>
      <c r="M257" s="20"/>
      <c r="N257" s="21"/>
    </row>
    <row r="258" spans="1:14" ht="13.15" thickBot="1">
      <c r="A258" s="39" t="s">
        <v>44</v>
      </c>
      <c r="B258" s="39" t="s">
        <v>44</v>
      </c>
      <c r="C258" s="39" t="s">
        <v>51</v>
      </c>
      <c r="D258" s="18" t="s">
        <v>20</v>
      </c>
      <c r="E258" s="19"/>
      <c r="F258" s="20"/>
      <c r="G258" s="20"/>
      <c r="H258" s="20"/>
      <c r="I258" s="20"/>
      <c r="J258" s="20"/>
      <c r="K258" s="20"/>
      <c r="L258" s="20"/>
      <c r="M258" s="20"/>
      <c r="N258" s="21"/>
    </row>
    <row r="259" spans="1:14" ht="14.2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t="s">
        <v>44</v>
      </c>
      <c r="B262" s="39" t="s">
        <v>44</v>
      </c>
      <c r="C262" s="39" t="s">
        <v>53</v>
      </c>
      <c r="D262" s="18" t="s">
        <v>9</v>
      </c>
      <c r="E262" s="19"/>
      <c r="F262" s="20"/>
      <c r="G262" s="20"/>
      <c r="H262" s="20"/>
      <c r="I262" s="20"/>
      <c r="J262" s="20"/>
      <c r="K262" s="20"/>
      <c r="L262" s="20"/>
      <c r="M262" s="20"/>
      <c r="N262" s="21"/>
    </row>
    <row r="263" spans="1:14" ht="13.15" thickBot="1">
      <c r="A263" s="39" t="s">
        <v>44</v>
      </c>
      <c r="B263" s="39" t="s">
        <v>44</v>
      </c>
      <c r="C263" s="39" t="s">
        <v>53</v>
      </c>
      <c r="D263" s="18" t="s">
        <v>10</v>
      </c>
      <c r="E263" s="19"/>
      <c r="F263" s="20"/>
      <c r="G263" s="20"/>
      <c r="H263" s="20"/>
      <c r="I263" s="20"/>
      <c r="J263" s="20"/>
      <c r="K263" s="20"/>
      <c r="L263" s="20"/>
      <c r="M263" s="20"/>
      <c r="N263" s="21"/>
    </row>
    <row r="264" spans="1:14" ht="13.15" thickBot="1">
      <c r="A264" s="39" t="s">
        <v>44</v>
      </c>
      <c r="B264" s="39" t="s">
        <v>44</v>
      </c>
      <c r="C264" s="39" t="s">
        <v>53</v>
      </c>
      <c r="D264" s="18" t="s">
        <v>11</v>
      </c>
      <c r="E264" s="19"/>
      <c r="F264" s="20"/>
      <c r="G264" s="20"/>
      <c r="H264" s="20"/>
      <c r="I264" s="20"/>
      <c r="J264" s="20"/>
      <c r="K264" s="20"/>
      <c r="L264" s="20"/>
      <c r="M264" s="20"/>
      <c r="N264" s="21"/>
    </row>
    <row r="265" spans="1:14" ht="13.15" thickBot="1">
      <c r="A265" s="39" t="s">
        <v>44</v>
      </c>
      <c r="B265" s="39" t="s">
        <v>44</v>
      </c>
      <c r="C265" s="39" t="s">
        <v>53</v>
      </c>
      <c r="D265" s="18" t="s">
        <v>12</v>
      </c>
      <c r="E265" s="19"/>
      <c r="F265" s="20"/>
      <c r="G265" s="20"/>
      <c r="H265" s="20"/>
      <c r="I265" s="20"/>
      <c r="J265" s="20"/>
      <c r="K265" s="20"/>
      <c r="L265" s="20"/>
      <c r="M265" s="20"/>
      <c r="N265" s="21"/>
    </row>
    <row r="266" spans="1:14" ht="13.15" thickBot="1">
      <c r="A266" s="39" t="s">
        <v>44</v>
      </c>
      <c r="B266" s="39" t="s">
        <v>44</v>
      </c>
      <c r="C266" s="39" t="s">
        <v>53</v>
      </c>
      <c r="D266" s="18" t="s">
        <v>13</v>
      </c>
      <c r="E266" s="19"/>
      <c r="F266" s="20"/>
      <c r="G266" s="20"/>
      <c r="H266" s="20"/>
      <c r="I266" s="20"/>
      <c r="J266" s="20"/>
      <c r="K266" s="20"/>
      <c r="L266" s="20"/>
      <c r="M266" s="20"/>
      <c r="N266" s="21"/>
    </row>
    <row r="267" spans="1:14" ht="13.15" thickBot="1">
      <c r="A267" s="39" t="s">
        <v>44</v>
      </c>
      <c r="B267" s="39" t="s">
        <v>44</v>
      </c>
      <c r="C267" s="39" t="s">
        <v>53</v>
      </c>
      <c r="D267" s="18" t="s">
        <v>14</v>
      </c>
      <c r="E267" s="19"/>
      <c r="F267" s="20"/>
      <c r="G267" s="20"/>
      <c r="H267" s="20"/>
      <c r="I267" s="20"/>
      <c r="J267" s="20"/>
      <c r="K267" s="20"/>
      <c r="L267" s="20"/>
      <c r="M267" s="20"/>
      <c r="N267" s="21"/>
    </row>
    <row r="268" spans="1:14" ht="13.15" thickBot="1">
      <c r="A268" s="39" t="s">
        <v>44</v>
      </c>
      <c r="B268" s="39" t="s">
        <v>44</v>
      </c>
      <c r="C268" s="39" t="s">
        <v>53</v>
      </c>
      <c r="D268" s="18" t="s">
        <v>15</v>
      </c>
      <c r="E268" s="19"/>
      <c r="F268" s="20"/>
      <c r="G268" s="20"/>
      <c r="H268" s="20"/>
      <c r="I268" s="20"/>
      <c r="J268" s="20"/>
      <c r="K268" s="20"/>
      <c r="L268" s="20"/>
      <c r="M268" s="20"/>
      <c r="N268" s="21"/>
    </row>
    <row r="269" spans="1:14" ht="13.15" thickBot="1">
      <c r="A269" s="39" t="s">
        <v>44</v>
      </c>
      <c r="B269" s="39" t="s">
        <v>44</v>
      </c>
      <c r="C269" s="39" t="s">
        <v>53</v>
      </c>
      <c r="D269" s="18" t="s">
        <v>16</v>
      </c>
      <c r="E269" s="19"/>
      <c r="F269" s="20"/>
      <c r="G269" s="20"/>
      <c r="H269" s="20"/>
      <c r="I269" s="20"/>
      <c r="J269" s="20"/>
      <c r="K269" s="20"/>
      <c r="L269" s="20"/>
      <c r="M269" s="20"/>
      <c r="N269" s="21"/>
    </row>
    <row r="270" spans="1:14" ht="13.15" thickBot="1">
      <c r="A270" s="39" t="s">
        <v>44</v>
      </c>
      <c r="B270" s="39" t="s">
        <v>44</v>
      </c>
      <c r="C270" s="39" t="s">
        <v>53</v>
      </c>
      <c r="D270" s="18" t="s">
        <v>16</v>
      </c>
      <c r="E270" s="19"/>
      <c r="F270" s="20"/>
      <c r="G270" s="20"/>
      <c r="H270" s="20"/>
      <c r="I270" s="20"/>
      <c r="J270" s="20"/>
      <c r="K270" s="20"/>
      <c r="L270" s="20"/>
      <c r="M270" s="20"/>
      <c r="N270" s="21"/>
    </row>
    <row r="271" spans="1:14" ht="13.15" thickBot="1">
      <c r="A271" s="39" t="s">
        <v>44</v>
      </c>
      <c r="B271" s="39" t="s">
        <v>44</v>
      </c>
      <c r="C271" s="39" t="s">
        <v>53</v>
      </c>
      <c r="D271" s="18" t="s">
        <v>16</v>
      </c>
      <c r="E271" s="19"/>
      <c r="F271" s="20"/>
      <c r="G271" s="20"/>
      <c r="H271" s="20"/>
      <c r="I271" s="20"/>
      <c r="J271" s="20"/>
      <c r="K271" s="20"/>
      <c r="L271" s="20"/>
      <c r="M271" s="20"/>
      <c r="N271" s="21"/>
    </row>
    <row r="272" spans="1:14" ht="14.2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t="s">
        <v>44</v>
      </c>
      <c r="B273" s="39" t="s">
        <v>44</v>
      </c>
      <c r="C273" s="39" t="s">
        <v>53</v>
      </c>
      <c r="D273" s="18" t="s">
        <v>18</v>
      </c>
      <c r="E273" s="19"/>
      <c r="F273" s="20"/>
      <c r="G273" s="20"/>
      <c r="H273" s="20"/>
      <c r="I273" s="20"/>
      <c r="J273" s="20"/>
      <c r="K273" s="20"/>
      <c r="L273" s="20"/>
      <c r="M273" s="20"/>
      <c r="N273" s="21"/>
    </row>
    <row r="274" spans="1:14" ht="13.15" thickBot="1">
      <c r="A274" s="39" t="s">
        <v>44</v>
      </c>
      <c r="B274" s="39" t="s">
        <v>44</v>
      </c>
      <c r="C274" s="39" t="s">
        <v>53</v>
      </c>
      <c r="D274" s="18" t="s">
        <v>19</v>
      </c>
      <c r="E274" s="19"/>
      <c r="F274" s="20"/>
      <c r="G274" s="20"/>
      <c r="H274" s="20"/>
      <c r="I274" s="20"/>
      <c r="J274" s="20"/>
      <c r="K274" s="20"/>
      <c r="L274" s="20"/>
      <c r="M274" s="20"/>
      <c r="N274" s="21"/>
    </row>
    <row r="275" spans="1:14" ht="13.15" thickBot="1">
      <c r="A275" s="39" t="s">
        <v>44</v>
      </c>
      <c r="B275" s="39" t="s">
        <v>44</v>
      </c>
      <c r="C275" s="39" t="s">
        <v>53</v>
      </c>
      <c r="D275" s="18" t="s">
        <v>20</v>
      </c>
      <c r="E275" s="19"/>
      <c r="F275" s="20"/>
      <c r="G275" s="20"/>
      <c r="H275" s="20"/>
      <c r="I275" s="20"/>
      <c r="J275" s="20"/>
      <c r="K275" s="20"/>
      <c r="L275" s="20"/>
      <c r="M275" s="20"/>
      <c r="N275" s="21"/>
    </row>
    <row r="276" spans="1:14" ht="14.2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t="s">
        <v>44</v>
      </c>
      <c r="B279" s="39" t="s">
        <v>44</v>
      </c>
      <c r="C279" s="39" t="s">
        <v>55</v>
      </c>
      <c r="D279" s="18" t="s">
        <v>9</v>
      </c>
      <c r="E279" s="19"/>
      <c r="F279" s="20"/>
      <c r="G279" s="20"/>
      <c r="H279" s="20"/>
      <c r="I279" s="20"/>
      <c r="J279" s="20"/>
      <c r="K279" s="20"/>
      <c r="L279" s="20"/>
      <c r="M279" s="20"/>
      <c r="N279" s="21"/>
    </row>
    <row r="280" spans="1:14" ht="13.15" thickBot="1">
      <c r="A280" s="39" t="s">
        <v>44</v>
      </c>
      <c r="B280" s="39" t="s">
        <v>44</v>
      </c>
      <c r="C280" s="39" t="s">
        <v>55</v>
      </c>
      <c r="D280" s="18" t="s">
        <v>10</v>
      </c>
      <c r="E280" s="19"/>
      <c r="F280" s="20"/>
      <c r="G280" s="20"/>
      <c r="H280" s="20"/>
      <c r="I280" s="20"/>
      <c r="J280" s="20"/>
      <c r="K280" s="20"/>
      <c r="L280" s="20"/>
      <c r="M280" s="20"/>
      <c r="N280" s="21"/>
    </row>
    <row r="281" spans="1:14" ht="13.15" thickBot="1">
      <c r="A281" s="39" t="s">
        <v>44</v>
      </c>
      <c r="B281" s="39" t="s">
        <v>44</v>
      </c>
      <c r="C281" s="39" t="s">
        <v>55</v>
      </c>
      <c r="D281" s="18" t="s">
        <v>11</v>
      </c>
      <c r="E281" s="19"/>
      <c r="F281" s="20"/>
      <c r="G281" s="20"/>
      <c r="H281" s="20"/>
      <c r="I281" s="20"/>
      <c r="J281" s="20"/>
      <c r="K281" s="20"/>
      <c r="L281" s="20"/>
      <c r="M281" s="20"/>
      <c r="N281" s="21"/>
    </row>
    <row r="282" spans="1:14" ht="13.15" thickBot="1">
      <c r="A282" s="39" t="s">
        <v>44</v>
      </c>
      <c r="B282" s="39" t="s">
        <v>44</v>
      </c>
      <c r="C282" s="39" t="s">
        <v>55</v>
      </c>
      <c r="D282" s="18" t="s">
        <v>12</v>
      </c>
      <c r="E282" s="19"/>
      <c r="F282" s="20"/>
      <c r="G282" s="20"/>
      <c r="H282" s="20"/>
      <c r="I282" s="20"/>
      <c r="J282" s="20"/>
      <c r="K282" s="20"/>
      <c r="L282" s="20"/>
      <c r="M282" s="20"/>
      <c r="N282" s="21"/>
    </row>
    <row r="283" spans="1:14" ht="13.15" thickBot="1">
      <c r="A283" s="39" t="s">
        <v>44</v>
      </c>
      <c r="B283" s="39" t="s">
        <v>44</v>
      </c>
      <c r="C283" s="39" t="s">
        <v>55</v>
      </c>
      <c r="D283" s="18" t="s">
        <v>13</v>
      </c>
      <c r="E283" s="19"/>
      <c r="F283" s="20"/>
      <c r="G283" s="20"/>
      <c r="H283" s="20"/>
      <c r="I283" s="20"/>
      <c r="J283" s="20"/>
      <c r="K283" s="20"/>
      <c r="L283" s="20"/>
      <c r="M283" s="20"/>
      <c r="N283" s="21"/>
    </row>
    <row r="284" spans="1:14" ht="13.15" thickBot="1">
      <c r="A284" s="39" t="s">
        <v>44</v>
      </c>
      <c r="B284" s="39" t="s">
        <v>44</v>
      </c>
      <c r="C284" s="39" t="s">
        <v>55</v>
      </c>
      <c r="D284" s="18" t="s">
        <v>14</v>
      </c>
      <c r="E284" s="19"/>
      <c r="F284" s="20"/>
      <c r="G284" s="20"/>
      <c r="H284" s="20"/>
      <c r="I284" s="20"/>
      <c r="J284" s="20"/>
      <c r="K284" s="20"/>
      <c r="L284" s="20"/>
      <c r="M284" s="20"/>
      <c r="N284" s="21"/>
    </row>
    <row r="285" spans="1:14" ht="13.15" thickBot="1">
      <c r="A285" s="39" t="s">
        <v>44</v>
      </c>
      <c r="B285" s="39" t="s">
        <v>44</v>
      </c>
      <c r="C285" s="39" t="s">
        <v>55</v>
      </c>
      <c r="D285" s="18" t="s">
        <v>15</v>
      </c>
      <c r="E285" s="19"/>
      <c r="F285" s="20"/>
      <c r="G285" s="20"/>
      <c r="H285" s="20"/>
      <c r="I285" s="20"/>
      <c r="J285" s="20"/>
      <c r="K285" s="20"/>
      <c r="L285" s="20"/>
      <c r="M285" s="20"/>
      <c r="N285" s="21"/>
    </row>
    <row r="286" spans="1:14" ht="13.15" thickBot="1">
      <c r="A286" s="39" t="s">
        <v>44</v>
      </c>
      <c r="B286" s="39" t="s">
        <v>44</v>
      </c>
      <c r="C286" s="39" t="s">
        <v>55</v>
      </c>
      <c r="D286" s="18" t="s">
        <v>16</v>
      </c>
      <c r="E286" s="19"/>
      <c r="F286" s="20"/>
      <c r="G286" s="20"/>
      <c r="H286" s="20"/>
      <c r="I286" s="20"/>
      <c r="J286" s="20"/>
      <c r="K286" s="20"/>
      <c r="L286" s="20"/>
      <c r="M286" s="20"/>
      <c r="N286" s="21"/>
    </row>
    <row r="287" spans="1:14" ht="13.15" thickBot="1">
      <c r="A287" s="39" t="s">
        <v>44</v>
      </c>
      <c r="B287" s="39" t="s">
        <v>44</v>
      </c>
      <c r="C287" s="39" t="s">
        <v>55</v>
      </c>
      <c r="D287" s="18" t="s">
        <v>16</v>
      </c>
      <c r="E287" s="19"/>
      <c r="F287" s="20"/>
      <c r="G287" s="20"/>
      <c r="H287" s="20"/>
      <c r="I287" s="20"/>
      <c r="J287" s="20"/>
      <c r="K287" s="20"/>
      <c r="L287" s="20"/>
      <c r="M287" s="20"/>
      <c r="N287" s="21"/>
    </row>
    <row r="288" spans="1:14" ht="13.15" thickBot="1">
      <c r="A288" s="39" t="s">
        <v>44</v>
      </c>
      <c r="B288" s="39" t="s">
        <v>44</v>
      </c>
      <c r="C288" s="39" t="s">
        <v>55</v>
      </c>
      <c r="D288" s="18" t="s">
        <v>16</v>
      </c>
      <c r="E288" s="19"/>
      <c r="F288" s="20"/>
      <c r="G288" s="20"/>
      <c r="H288" s="20"/>
      <c r="I288" s="20"/>
      <c r="J288" s="20"/>
      <c r="K288" s="20"/>
      <c r="L288" s="20"/>
      <c r="M288" s="20"/>
      <c r="N288" s="21"/>
    </row>
    <row r="289" spans="1:14" ht="14.2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t="s">
        <v>44</v>
      </c>
      <c r="B290" s="39" t="s">
        <v>44</v>
      </c>
      <c r="C290" s="39" t="s">
        <v>55</v>
      </c>
      <c r="D290" s="18" t="s">
        <v>18</v>
      </c>
      <c r="E290" s="19"/>
      <c r="F290" s="20"/>
      <c r="G290" s="20"/>
      <c r="H290" s="20"/>
      <c r="I290" s="20"/>
      <c r="J290" s="20"/>
      <c r="K290" s="20"/>
      <c r="L290" s="20"/>
      <c r="M290" s="20"/>
      <c r="N290" s="21"/>
    </row>
    <row r="291" spans="1:14" ht="13.15" thickBot="1">
      <c r="A291" s="39" t="s">
        <v>44</v>
      </c>
      <c r="B291" s="39" t="s">
        <v>44</v>
      </c>
      <c r="C291" s="39" t="s">
        <v>55</v>
      </c>
      <c r="D291" s="18" t="s">
        <v>19</v>
      </c>
      <c r="E291" s="19"/>
      <c r="F291" s="20"/>
      <c r="G291" s="20"/>
      <c r="H291" s="20"/>
      <c r="I291" s="20"/>
      <c r="J291" s="20"/>
      <c r="K291" s="20"/>
      <c r="L291" s="20"/>
      <c r="M291" s="20"/>
      <c r="N291" s="21"/>
    </row>
    <row r="292" spans="1:14" ht="13.15" thickBot="1">
      <c r="A292" s="39" t="s">
        <v>44</v>
      </c>
      <c r="B292" s="39" t="s">
        <v>44</v>
      </c>
      <c r="C292" s="39" t="s">
        <v>55</v>
      </c>
      <c r="D292" s="18" t="s">
        <v>20</v>
      </c>
      <c r="E292" s="19"/>
      <c r="F292" s="20"/>
      <c r="G292" s="20"/>
      <c r="H292" s="20"/>
      <c r="I292" s="20"/>
      <c r="J292" s="20"/>
      <c r="K292" s="20"/>
      <c r="L292" s="20"/>
      <c r="M292" s="20"/>
      <c r="N292" s="21"/>
    </row>
    <row r="293" spans="1:14" ht="14.2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t="s">
        <v>44</v>
      </c>
      <c r="B296" s="39" t="s">
        <v>44</v>
      </c>
      <c r="C296" s="39" t="s">
        <v>57</v>
      </c>
      <c r="D296" s="18" t="s">
        <v>9</v>
      </c>
      <c r="E296" s="19"/>
      <c r="F296" s="20"/>
      <c r="G296" s="20"/>
      <c r="H296" s="20"/>
      <c r="I296" s="20"/>
      <c r="J296" s="20"/>
      <c r="K296" s="20"/>
      <c r="L296" s="20"/>
      <c r="M296" s="20"/>
      <c r="N296" s="21"/>
    </row>
    <row r="297" spans="1:14" ht="13.15" thickBot="1">
      <c r="A297" s="39" t="s">
        <v>44</v>
      </c>
      <c r="B297" s="39" t="s">
        <v>44</v>
      </c>
      <c r="C297" s="39" t="s">
        <v>57</v>
      </c>
      <c r="D297" s="18" t="s">
        <v>10</v>
      </c>
      <c r="E297" s="19"/>
      <c r="F297" s="20"/>
      <c r="G297" s="20"/>
      <c r="H297" s="20"/>
      <c r="I297" s="20"/>
      <c r="J297" s="20"/>
      <c r="K297" s="20"/>
      <c r="L297" s="20"/>
      <c r="M297" s="20"/>
      <c r="N297" s="21"/>
    </row>
    <row r="298" spans="1:14" ht="13.15" thickBot="1">
      <c r="A298" s="39" t="s">
        <v>44</v>
      </c>
      <c r="B298" s="39" t="s">
        <v>44</v>
      </c>
      <c r="C298" s="39" t="s">
        <v>57</v>
      </c>
      <c r="D298" s="18" t="s">
        <v>11</v>
      </c>
      <c r="E298" s="19"/>
      <c r="F298" s="20"/>
      <c r="G298" s="20"/>
      <c r="H298" s="20"/>
      <c r="I298" s="20"/>
      <c r="J298" s="20"/>
      <c r="K298" s="20"/>
      <c r="L298" s="20"/>
      <c r="M298" s="20"/>
      <c r="N298" s="21"/>
    </row>
    <row r="299" spans="1:14" ht="13.15" thickBot="1">
      <c r="A299" s="39" t="s">
        <v>44</v>
      </c>
      <c r="B299" s="39" t="s">
        <v>44</v>
      </c>
      <c r="C299" s="39" t="s">
        <v>57</v>
      </c>
      <c r="D299" s="18" t="s">
        <v>12</v>
      </c>
      <c r="E299" s="19"/>
      <c r="F299" s="20"/>
      <c r="G299" s="20"/>
      <c r="H299" s="20"/>
      <c r="I299" s="20"/>
      <c r="J299" s="20"/>
      <c r="K299" s="20"/>
      <c r="L299" s="20"/>
      <c r="M299" s="20"/>
      <c r="N299" s="21"/>
    </row>
    <row r="300" spans="1:14" ht="13.15" thickBot="1">
      <c r="A300" s="39" t="s">
        <v>44</v>
      </c>
      <c r="B300" s="39" t="s">
        <v>44</v>
      </c>
      <c r="C300" s="39" t="s">
        <v>57</v>
      </c>
      <c r="D300" s="18" t="s">
        <v>13</v>
      </c>
      <c r="E300" s="19"/>
      <c r="F300" s="20"/>
      <c r="G300" s="20"/>
      <c r="H300" s="20"/>
      <c r="I300" s="20"/>
      <c r="J300" s="20"/>
      <c r="K300" s="20"/>
      <c r="L300" s="20"/>
      <c r="M300" s="20"/>
      <c r="N300" s="21"/>
    </row>
    <row r="301" spans="1:14" ht="13.15" thickBot="1">
      <c r="A301" s="39" t="s">
        <v>44</v>
      </c>
      <c r="B301" s="39" t="s">
        <v>44</v>
      </c>
      <c r="C301" s="39" t="s">
        <v>57</v>
      </c>
      <c r="D301" s="18" t="s">
        <v>14</v>
      </c>
      <c r="E301" s="19"/>
      <c r="F301" s="20"/>
      <c r="G301" s="20"/>
      <c r="H301" s="20"/>
      <c r="I301" s="20"/>
      <c r="J301" s="20"/>
      <c r="K301" s="20"/>
      <c r="L301" s="20"/>
      <c r="M301" s="20"/>
      <c r="N301" s="21"/>
    </row>
    <row r="302" spans="1:14" ht="13.15" thickBot="1">
      <c r="A302" s="39" t="s">
        <v>44</v>
      </c>
      <c r="B302" s="39" t="s">
        <v>44</v>
      </c>
      <c r="C302" s="39" t="s">
        <v>57</v>
      </c>
      <c r="D302" s="18" t="s">
        <v>15</v>
      </c>
      <c r="E302" s="19"/>
      <c r="F302" s="20"/>
      <c r="G302" s="20"/>
      <c r="H302" s="20"/>
      <c r="I302" s="20"/>
      <c r="J302" s="20"/>
      <c r="K302" s="20"/>
      <c r="L302" s="20"/>
      <c r="M302" s="20"/>
      <c r="N302" s="21"/>
    </row>
    <row r="303" spans="1:14" ht="13.15" thickBot="1">
      <c r="A303" s="39" t="s">
        <v>44</v>
      </c>
      <c r="B303" s="39" t="s">
        <v>44</v>
      </c>
      <c r="C303" s="39" t="s">
        <v>57</v>
      </c>
      <c r="D303" s="18" t="s">
        <v>16</v>
      </c>
      <c r="E303" s="19"/>
      <c r="F303" s="20"/>
      <c r="G303" s="20"/>
      <c r="H303" s="20"/>
      <c r="I303" s="20"/>
      <c r="J303" s="20"/>
      <c r="K303" s="20"/>
      <c r="L303" s="20"/>
      <c r="M303" s="20"/>
      <c r="N303" s="21"/>
    </row>
    <row r="304" spans="1:14" ht="13.15" thickBot="1">
      <c r="A304" s="39" t="s">
        <v>44</v>
      </c>
      <c r="B304" s="39" t="s">
        <v>44</v>
      </c>
      <c r="C304" s="39" t="s">
        <v>57</v>
      </c>
      <c r="D304" s="18" t="s">
        <v>16</v>
      </c>
      <c r="E304" s="19"/>
      <c r="F304" s="20"/>
      <c r="G304" s="20"/>
      <c r="H304" s="20"/>
      <c r="I304" s="20"/>
      <c r="J304" s="20"/>
      <c r="K304" s="20"/>
      <c r="L304" s="20"/>
      <c r="M304" s="20"/>
      <c r="N304" s="21"/>
    </row>
    <row r="305" spans="1:14" ht="13.15" thickBot="1">
      <c r="A305" s="39" t="s">
        <v>44</v>
      </c>
      <c r="B305" s="39" t="s">
        <v>44</v>
      </c>
      <c r="C305" s="39" t="s">
        <v>57</v>
      </c>
      <c r="D305" s="18" t="s">
        <v>16</v>
      </c>
      <c r="E305" s="19"/>
      <c r="F305" s="20"/>
      <c r="G305" s="20"/>
      <c r="H305" s="20"/>
      <c r="I305" s="20"/>
      <c r="J305" s="20"/>
      <c r="K305" s="20"/>
      <c r="L305" s="20"/>
      <c r="M305" s="20"/>
      <c r="N305" s="21"/>
    </row>
    <row r="306" spans="1:14" ht="14.2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t="s">
        <v>44</v>
      </c>
      <c r="B307" s="39" t="s">
        <v>44</v>
      </c>
      <c r="C307" s="39" t="s">
        <v>57</v>
      </c>
      <c r="D307" s="18" t="s">
        <v>18</v>
      </c>
      <c r="E307" s="19"/>
      <c r="F307" s="20"/>
      <c r="G307" s="20"/>
      <c r="H307" s="20"/>
      <c r="I307" s="20"/>
      <c r="J307" s="20"/>
      <c r="K307" s="20"/>
      <c r="L307" s="20"/>
      <c r="M307" s="20"/>
      <c r="N307" s="21"/>
    </row>
    <row r="308" spans="1:14" ht="13.15" thickBot="1">
      <c r="A308" s="39" t="s">
        <v>44</v>
      </c>
      <c r="B308" s="39" t="s">
        <v>44</v>
      </c>
      <c r="C308" s="39" t="s">
        <v>57</v>
      </c>
      <c r="D308" s="18" t="s">
        <v>19</v>
      </c>
      <c r="E308" s="19"/>
      <c r="F308" s="20"/>
      <c r="G308" s="20"/>
      <c r="H308" s="20"/>
      <c r="I308" s="20"/>
      <c r="J308" s="20"/>
      <c r="K308" s="20"/>
      <c r="L308" s="20"/>
      <c r="M308" s="20"/>
      <c r="N308" s="21"/>
    </row>
    <row r="309" spans="1:14" ht="13.15" thickBot="1">
      <c r="A309" s="39" t="s">
        <v>44</v>
      </c>
      <c r="B309" s="39" t="s">
        <v>44</v>
      </c>
      <c r="C309" s="39" t="s">
        <v>57</v>
      </c>
      <c r="D309" s="18" t="s">
        <v>20</v>
      </c>
      <c r="E309" s="19"/>
      <c r="F309" s="20"/>
      <c r="G309" s="20"/>
      <c r="H309" s="20"/>
      <c r="I309" s="20"/>
      <c r="J309" s="20"/>
      <c r="K309" s="20"/>
      <c r="L309" s="20"/>
      <c r="M309" s="20"/>
      <c r="N309" s="21"/>
    </row>
    <row r="310" spans="1:14" ht="14.2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t="s">
        <v>44</v>
      </c>
      <c r="B313" s="39" t="s">
        <v>44</v>
      </c>
      <c r="C313" s="39" t="s">
        <v>59</v>
      </c>
      <c r="D313" s="18" t="s">
        <v>9</v>
      </c>
      <c r="E313" s="19"/>
      <c r="F313" s="20"/>
      <c r="G313" s="20"/>
      <c r="H313" s="20"/>
      <c r="I313" s="20"/>
      <c r="J313" s="20"/>
      <c r="K313" s="20"/>
      <c r="L313" s="20"/>
      <c r="M313" s="20"/>
      <c r="N313" s="21"/>
    </row>
    <row r="314" spans="1:14" ht="13.15" thickBot="1">
      <c r="A314" s="39" t="s">
        <v>44</v>
      </c>
      <c r="B314" s="39" t="s">
        <v>44</v>
      </c>
      <c r="C314" s="39" t="s">
        <v>59</v>
      </c>
      <c r="D314" s="18" t="s">
        <v>10</v>
      </c>
      <c r="E314" s="19"/>
      <c r="F314" s="20"/>
      <c r="G314" s="20"/>
      <c r="H314" s="20"/>
      <c r="I314" s="20"/>
      <c r="J314" s="20"/>
      <c r="K314" s="20"/>
      <c r="L314" s="20"/>
      <c r="M314" s="20"/>
      <c r="N314" s="21"/>
    </row>
    <row r="315" spans="1:14" ht="13.15" thickBot="1">
      <c r="A315" s="39" t="s">
        <v>44</v>
      </c>
      <c r="B315" s="39" t="s">
        <v>44</v>
      </c>
      <c r="C315" s="39" t="s">
        <v>59</v>
      </c>
      <c r="D315" s="18" t="s">
        <v>11</v>
      </c>
      <c r="E315" s="19"/>
      <c r="F315" s="20"/>
      <c r="G315" s="20"/>
      <c r="H315" s="20"/>
      <c r="I315" s="20"/>
      <c r="J315" s="20"/>
      <c r="K315" s="20"/>
      <c r="L315" s="20"/>
      <c r="M315" s="20"/>
      <c r="N315" s="21"/>
    </row>
    <row r="316" spans="1:14" ht="13.15" thickBot="1">
      <c r="A316" s="39" t="s">
        <v>44</v>
      </c>
      <c r="B316" s="39" t="s">
        <v>44</v>
      </c>
      <c r="C316" s="39" t="s">
        <v>59</v>
      </c>
      <c r="D316" s="18" t="s">
        <v>12</v>
      </c>
      <c r="E316" s="19"/>
      <c r="F316" s="20"/>
      <c r="G316" s="20"/>
      <c r="H316" s="20"/>
      <c r="I316" s="20"/>
      <c r="J316" s="20"/>
      <c r="K316" s="20"/>
      <c r="L316" s="20"/>
      <c r="M316" s="20"/>
      <c r="N316" s="21"/>
    </row>
    <row r="317" spans="1:14" ht="13.15" thickBot="1">
      <c r="A317" s="39" t="s">
        <v>44</v>
      </c>
      <c r="B317" s="39" t="s">
        <v>44</v>
      </c>
      <c r="C317" s="39" t="s">
        <v>59</v>
      </c>
      <c r="D317" s="18" t="s">
        <v>13</v>
      </c>
      <c r="E317" s="19"/>
      <c r="F317" s="20"/>
      <c r="G317" s="20"/>
      <c r="H317" s="20"/>
      <c r="I317" s="20"/>
      <c r="J317" s="20"/>
      <c r="K317" s="20"/>
      <c r="L317" s="20"/>
      <c r="M317" s="20"/>
      <c r="N317" s="21"/>
    </row>
    <row r="318" spans="1:14" ht="13.15" thickBot="1">
      <c r="A318" s="39" t="s">
        <v>44</v>
      </c>
      <c r="B318" s="39" t="s">
        <v>44</v>
      </c>
      <c r="C318" s="39" t="s">
        <v>59</v>
      </c>
      <c r="D318" s="18" t="s">
        <v>14</v>
      </c>
      <c r="E318" s="19"/>
      <c r="F318" s="20"/>
      <c r="G318" s="20"/>
      <c r="H318" s="20"/>
      <c r="I318" s="20"/>
      <c r="J318" s="20"/>
      <c r="K318" s="20"/>
      <c r="L318" s="20"/>
      <c r="M318" s="20"/>
      <c r="N318" s="21"/>
    </row>
    <row r="319" spans="1:14" ht="13.15" thickBot="1">
      <c r="A319" s="39" t="s">
        <v>44</v>
      </c>
      <c r="B319" s="39" t="s">
        <v>44</v>
      </c>
      <c r="C319" s="39" t="s">
        <v>59</v>
      </c>
      <c r="D319" s="18" t="s">
        <v>15</v>
      </c>
      <c r="E319" s="19"/>
      <c r="F319" s="20"/>
      <c r="G319" s="20"/>
      <c r="H319" s="20"/>
      <c r="I319" s="20"/>
      <c r="J319" s="20"/>
      <c r="K319" s="20"/>
      <c r="L319" s="20"/>
      <c r="M319" s="20"/>
      <c r="N319" s="21"/>
    </row>
    <row r="320" spans="1:14" ht="13.15" thickBot="1">
      <c r="A320" s="39" t="s">
        <v>44</v>
      </c>
      <c r="B320" s="39" t="s">
        <v>44</v>
      </c>
      <c r="C320" s="39" t="s">
        <v>59</v>
      </c>
      <c r="D320" s="18" t="s">
        <v>16</v>
      </c>
      <c r="E320" s="19"/>
      <c r="F320" s="20"/>
      <c r="G320" s="20"/>
      <c r="H320" s="20"/>
      <c r="I320" s="20"/>
      <c r="J320" s="20"/>
      <c r="K320" s="20"/>
      <c r="L320" s="20"/>
      <c r="M320" s="20"/>
      <c r="N320" s="21"/>
    </row>
    <row r="321" spans="1:14" ht="13.15" thickBot="1">
      <c r="A321" s="39" t="s">
        <v>44</v>
      </c>
      <c r="B321" s="39" t="s">
        <v>44</v>
      </c>
      <c r="C321" s="39" t="s">
        <v>59</v>
      </c>
      <c r="D321" s="18" t="s">
        <v>16</v>
      </c>
      <c r="E321" s="19"/>
      <c r="F321" s="20"/>
      <c r="G321" s="20"/>
      <c r="H321" s="20"/>
      <c r="I321" s="20"/>
      <c r="J321" s="20"/>
      <c r="K321" s="20"/>
      <c r="L321" s="20"/>
      <c r="M321" s="20"/>
      <c r="N321" s="21"/>
    </row>
    <row r="322" spans="1:14" ht="13.15" thickBot="1">
      <c r="A322" s="39" t="s">
        <v>44</v>
      </c>
      <c r="B322" s="39" t="s">
        <v>44</v>
      </c>
      <c r="C322" s="39" t="s">
        <v>59</v>
      </c>
      <c r="D322" s="18" t="s">
        <v>16</v>
      </c>
      <c r="E322" s="19"/>
      <c r="F322" s="20"/>
      <c r="G322" s="20"/>
      <c r="H322" s="20"/>
      <c r="I322" s="20"/>
      <c r="J322" s="20"/>
      <c r="K322" s="20"/>
      <c r="L322" s="20"/>
      <c r="M322" s="20"/>
      <c r="N322" s="21"/>
    </row>
    <row r="323" spans="1:14" ht="14.2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t="s">
        <v>44</v>
      </c>
      <c r="B324" s="39" t="s">
        <v>44</v>
      </c>
      <c r="C324" s="39" t="s">
        <v>59</v>
      </c>
      <c r="D324" s="18" t="s">
        <v>18</v>
      </c>
      <c r="E324" s="19"/>
      <c r="F324" s="20"/>
      <c r="G324" s="20"/>
      <c r="H324" s="20"/>
      <c r="I324" s="20"/>
      <c r="J324" s="20"/>
      <c r="K324" s="20"/>
      <c r="L324" s="20"/>
      <c r="M324" s="20"/>
      <c r="N324" s="21"/>
    </row>
    <row r="325" spans="1:14" ht="13.15" thickBot="1">
      <c r="A325" s="39" t="s">
        <v>44</v>
      </c>
      <c r="B325" s="39" t="s">
        <v>44</v>
      </c>
      <c r="C325" s="39" t="s">
        <v>59</v>
      </c>
      <c r="D325" s="18" t="s">
        <v>19</v>
      </c>
      <c r="E325" s="19"/>
      <c r="F325" s="20"/>
      <c r="G325" s="20"/>
      <c r="H325" s="20"/>
      <c r="I325" s="20"/>
      <c r="J325" s="20"/>
      <c r="K325" s="20"/>
      <c r="L325" s="20"/>
      <c r="M325" s="20"/>
      <c r="N325" s="21"/>
    </row>
    <row r="326" spans="1:14" ht="13.15" thickBot="1">
      <c r="A326" s="39" t="s">
        <v>44</v>
      </c>
      <c r="B326" s="39" t="s">
        <v>44</v>
      </c>
      <c r="C326" s="39" t="s">
        <v>59</v>
      </c>
      <c r="D326" s="18" t="s">
        <v>20</v>
      </c>
      <c r="E326" s="19"/>
      <c r="F326" s="20"/>
      <c r="G326" s="20"/>
      <c r="H326" s="20"/>
      <c r="I326" s="20"/>
      <c r="J326" s="20"/>
      <c r="K326" s="20"/>
      <c r="L326" s="20"/>
      <c r="M326" s="20"/>
      <c r="N326" s="21"/>
    </row>
    <row r="327" spans="1:14" ht="14.2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t="s">
        <v>44</v>
      </c>
      <c r="B330" s="39" t="s">
        <v>44</v>
      </c>
      <c r="C330" s="39" t="s">
        <v>61</v>
      </c>
      <c r="D330" s="18" t="s">
        <v>9</v>
      </c>
      <c r="E330" s="19"/>
      <c r="F330" s="20"/>
      <c r="G330" s="20"/>
      <c r="H330" s="20"/>
      <c r="I330" s="20"/>
      <c r="J330" s="20"/>
      <c r="K330" s="20"/>
      <c r="L330" s="20"/>
      <c r="M330" s="20"/>
      <c r="N330" s="21"/>
    </row>
    <row r="331" spans="1:14" ht="13.15" thickBot="1">
      <c r="A331" s="39" t="s">
        <v>44</v>
      </c>
      <c r="B331" s="39" t="s">
        <v>44</v>
      </c>
      <c r="C331" s="39" t="s">
        <v>61</v>
      </c>
      <c r="D331" s="18" t="s">
        <v>10</v>
      </c>
      <c r="E331" s="19"/>
      <c r="F331" s="20"/>
      <c r="G331" s="20"/>
      <c r="H331" s="20"/>
      <c r="I331" s="20"/>
      <c r="J331" s="20"/>
      <c r="K331" s="20"/>
      <c r="L331" s="20"/>
      <c r="M331" s="20"/>
      <c r="N331" s="21"/>
    </row>
    <row r="332" spans="1:14" ht="13.15" thickBot="1">
      <c r="A332" s="39" t="s">
        <v>44</v>
      </c>
      <c r="B332" s="39" t="s">
        <v>44</v>
      </c>
      <c r="C332" s="39" t="s">
        <v>61</v>
      </c>
      <c r="D332" s="18" t="s">
        <v>11</v>
      </c>
      <c r="E332" s="19"/>
      <c r="F332" s="20"/>
      <c r="G332" s="20"/>
      <c r="H332" s="20"/>
      <c r="I332" s="20"/>
      <c r="J332" s="20"/>
      <c r="K332" s="20"/>
      <c r="L332" s="20"/>
      <c r="M332" s="20"/>
      <c r="N332" s="21"/>
    </row>
    <row r="333" spans="1:14" ht="13.15" thickBot="1">
      <c r="A333" s="39" t="s">
        <v>44</v>
      </c>
      <c r="B333" s="39" t="s">
        <v>44</v>
      </c>
      <c r="C333" s="39" t="s">
        <v>61</v>
      </c>
      <c r="D333" s="18" t="s">
        <v>12</v>
      </c>
      <c r="E333" s="19"/>
      <c r="F333" s="20"/>
      <c r="G333" s="20"/>
      <c r="H333" s="20"/>
      <c r="I333" s="20"/>
      <c r="J333" s="20"/>
      <c r="K333" s="20"/>
      <c r="L333" s="20"/>
      <c r="M333" s="20"/>
      <c r="N333" s="21"/>
    </row>
    <row r="334" spans="1:14" ht="13.15" thickBot="1">
      <c r="A334" s="39" t="s">
        <v>44</v>
      </c>
      <c r="B334" s="39" t="s">
        <v>44</v>
      </c>
      <c r="C334" s="39" t="s">
        <v>61</v>
      </c>
      <c r="D334" s="18" t="s">
        <v>13</v>
      </c>
      <c r="E334" s="19"/>
      <c r="F334" s="20"/>
      <c r="G334" s="20"/>
      <c r="H334" s="20"/>
      <c r="I334" s="20"/>
      <c r="J334" s="20"/>
      <c r="K334" s="20"/>
      <c r="L334" s="20"/>
      <c r="M334" s="20"/>
      <c r="N334" s="21"/>
    </row>
    <row r="335" spans="1:14" ht="13.15" thickBot="1">
      <c r="A335" s="39" t="s">
        <v>44</v>
      </c>
      <c r="B335" s="39" t="s">
        <v>44</v>
      </c>
      <c r="C335" s="39" t="s">
        <v>61</v>
      </c>
      <c r="D335" s="18" t="s">
        <v>14</v>
      </c>
      <c r="E335" s="19"/>
      <c r="F335" s="20"/>
      <c r="G335" s="20"/>
      <c r="H335" s="20"/>
      <c r="I335" s="20"/>
      <c r="J335" s="20"/>
      <c r="K335" s="20"/>
      <c r="L335" s="20"/>
      <c r="M335" s="20"/>
      <c r="N335" s="21"/>
    </row>
    <row r="336" spans="1:14" ht="13.15" thickBot="1">
      <c r="A336" s="39" t="s">
        <v>44</v>
      </c>
      <c r="B336" s="39" t="s">
        <v>44</v>
      </c>
      <c r="C336" s="39" t="s">
        <v>61</v>
      </c>
      <c r="D336" s="18" t="s">
        <v>15</v>
      </c>
      <c r="E336" s="19"/>
      <c r="F336" s="20"/>
      <c r="G336" s="20"/>
      <c r="H336" s="20"/>
      <c r="I336" s="20"/>
      <c r="J336" s="20"/>
      <c r="K336" s="20"/>
      <c r="L336" s="20"/>
      <c r="M336" s="20"/>
      <c r="N336" s="21"/>
    </row>
    <row r="337" spans="1:14" ht="13.15" thickBot="1">
      <c r="A337" s="39" t="s">
        <v>44</v>
      </c>
      <c r="B337" s="39" t="s">
        <v>44</v>
      </c>
      <c r="C337" s="39" t="s">
        <v>61</v>
      </c>
      <c r="D337" s="18" t="s">
        <v>16</v>
      </c>
      <c r="E337" s="19"/>
      <c r="F337" s="20"/>
      <c r="G337" s="20"/>
      <c r="H337" s="20"/>
      <c r="I337" s="20"/>
      <c r="J337" s="20"/>
      <c r="K337" s="20"/>
      <c r="L337" s="20"/>
      <c r="M337" s="20"/>
      <c r="N337" s="21"/>
    </row>
    <row r="338" spans="1:14" ht="13.15" thickBot="1">
      <c r="A338" s="39" t="s">
        <v>44</v>
      </c>
      <c r="B338" s="39" t="s">
        <v>44</v>
      </c>
      <c r="C338" s="39" t="s">
        <v>61</v>
      </c>
      <c r="D338" s="18" t="s">
        <v>16</v>
      </c>
      <c r="E338" s="19"/>
      <c r="F338" s="20"/>
      <c r="G338" s="20"/>
      <c r="H338" s="20"/>
      <c r="I338" s="20"/>
      <c r="J338" s="20"/>
      <c r="K338" s="20"/>
      <c r="L338" s="20"/>
      <c r="M338" s="20"/>
      <c r="N338" s="21"/>
    </row>
    <row r="339" spans="1:14" ht="13.15" thickBot="1">
      <c r="A339" s="39" t="s">
        <v>44</v>
      </c>
      <c r="B339" s="39" t="s">
        <v>44</v>
      </c>
      <c r="C339" s="39" t="s">
        <v>61</v>
      </c>
      <c r="D339" s="18" t="s">
        <v>16</v>
      </c>
      <c r="E339" s="19"/>
      <c r="F339" s="20"/>
      <c r="G339" s="20"/>
      <c r="H339" s="20"/>
      <c r="I339" s="20"/>
      <c r="J339" s="20"/>
      <c r="K339" s="20"/>
      <c r="L339" s="20"/>
      <c r="M339" s="20"/>
      <c r="N339" s="21"/>
    </row>
    <row r="340" spans="1:14" ht="14.2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t="s">
        <v>44</v>
      </c>
      <c r="B341" s="39" t="s">
        <v>44</v>
      </c>
      <c r="C341" s="39" t="s">
        <v>61</v>
      </c>
      <c r="D341" s="18" t="s">
        <v>18</v>
      </c>
      <c r="E341" s="19"/>
      <c r="F341" s="20"/>
      <c r="G341" s="20"/>
      <c r="H341" s="20"/>
      <c r="I341" s="20"/>
      <c r="J341" s="20"/>
      <c r="K341" s="20"/>
      <c r="L341" s="20"/>
      <c r="M341" s="20"/>
      <c r="N341" s="21"/>
    </row>
    <row r="342" spans="1:14" ht="13.15" thickBot="1">
      <c r="A342" s="39" t="s">
        <v>44</v>
      </c>
      <c r="B342" s="39" t="s">
        <v>44</v>
      </c>
      <c r="C342" s="39" t="s">
        <v>61</v>
      </c>
      <c r="D342" s="18" t="s">
        <v>19</v>
      </c>
      <c r="E342" s="19"/>
      <c r="F342" s="20"/>
      <c r="G342" s="20"/>
      <c r="H342" s="20"/>
      <c r="I342" s="20"/>
      <c r="J342" s="20"/>
      <c r="K342" s="20"/>
      <c r="L342" s="20"/>
      <c r="M342" s="20"/>
      <c r="N342" s="21"/>
    </row>
    <row r="343" spans="1:14" ht="13.15" thickBot="1">
      <c r="A343" s="39" t="s">
        <v>44</v>
      </c>
      <c r="B343" s="39" t="s">
        <v>44</v>
      </c>
      <c r="C343" s="39" t="s">
        <v>61</v>
      </c>
      <c r="D343" s="18" t="s">
        <v>20</v>
      </c>
      <c r="E343" s="19"/>
      <c r="F343" s="20"/>
      <c r="G343" s="20"/>
      <c r="H343" s="20"/>
      <c r="I343" s="20"/>
      <c r="J343" s="20"/>
      <c r="K343" s="20"/>
      <c r="L343" s="20"/>
      <c r="M343" s="20"/>
      <c r="N343" s="21"/>
    </row>
    <row r="344" spans="1:14" ht="14.2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t="s">
        <v>44</v>
      </c>
      <c r="B347" s="39" t="s">
        <v>44</v>
      </c>
      <c r="C347" s="39" t="s">
        <v>63</v>
      </c>
      <c r="D347" s="18" t="s">
        <v>9</v>
      </c>
      <c r="E347" s="19"/>
      <c r="F347" s="20"/>
      <c r="G347" s="20"/>
      <c r="H347" s="20"/>
      <c r="I347" s="20"/>
      <c r="J347" s="20"/>
      <c r="K347" s="20"/>
      <c r="L347" s="20"/>
      <c r="M347" s="20"/>
      <c r="N347" s="21"/>
    </row>
    <row r="348" spans="1:14" ht="13.15" thickBot="1">
      <c r="A348" s="39" t="s">
        <v>44</v>
      </c>
      <c r="B348" s="39" t="s">
        <v>44</v>
      </c>
      <c r="C348" s="39" t="s">
        <v>63</v>
      </c>
      <c r="D348" s="18" t="s">
        <v>10</v>
      </c>
      <c r="E348" s="19"/>
      <c r="F348" s="20"/>
      <c r="G348" s="20"/>
      <c r="H348" s="20"/>
      <c r="I348" s="20"/>
      <c r="J348" s="20"/>
      <c r="K348" s="20"/>
      <c r="L348" s="20"/>
      <c r="M348" s="20"/>
      <c r="N348" s="21"/>
    </row>
    <row r="349" spans="1:14" ht="13.15" thickBot="1">
      <c r="A349" s="39" t="s">
        <v>44</v>
      </c>
      <c r="B349" s="39" t="s">
        <v>44</v>
      </c>
      <c r="C349" s="39" t="s">
        <v>63</v>
      </c>
      <c r="D349" s="18" t="s">
        <v>11</v>
      </c>
      <c r="E349" s="19"/>
      <c r="F349" s="20"/>
      <c r="G349" s="20"/>
      <c r="H349" s="20"/>
      <c r="I349" s="20"/>
      <c r="J349" s="20"/>
      <c r="K349" s="20"/>
      <c r="L349" s="20"/>
      <c r="M349" s="20"/>
      <c r="N349" s="21"/>
    </row>
    <row r="350" spans="1:14" ht="13.15" thickBot="1">
      <c r="A350" s="39" t="s">
        <v>44</v>
      </c>
      <c r="B350" s="39" t="s">
        <v>44</v>
      </c>
      <c r="C350" s="39" t="s">
        <v>63</v>
      </c>
      <c r="D350" s="18" t="s">
        <v>12</v>
      </c>
      <c r="E350" s="19"/>
      <c r="F350" s="20"/>
      <c r="G350" s="20"/>
      <c r="H350" s="20"/>
      <c r="I350" s="20"/>
      <c r="J350" s="20"/>
      <c r="K350" s="20"/>
      <c r="L350" s="20"/>
      <c r="M350" s="20"/>
      <c r="N350" s="21"/>
    </row>
    <row r="351" spans="1:14" ht="13.15" thickBot="1">
      <c r="A351" s="39" t="s">
        <v>44</v>
      </c>
      <c r="B351" s="39" t="s">
        <v>44</v>
      </c>
      <c r="C351" s="39" t="s">
        <v>63</v>
      </c>
      <c r="D351" s="18" t="s">
        <v>13</v>
      </c>
      <c r="E351" s="19"/>
      <c r="F351" s="20"/>
      <c r="G351" s="20"/>
      <c r="H351" s="20"/>
      <c r="I351" s="20"/>
      <c r="J351" s="20"/>
      <c r="K351" s="20"/>
      <c r="L351" s="20"/>
      <c r="M351" s="20"/>
      <c r="N351" s="21"/>
    </row>
    <row r="352" spans="1:14" ht="13.15" thickBot="1">
      <c r="A352" s="39" t="s">
        <v>44</v>
      </c>
      <c r="B352" s="39" t="s">
        <v>44</v>
      </c>
      <c r="C352" s="39" t="s">
        <v>63</v>
      </c>
      <c r="D352" s="18" t="s">
        <v>14</v>
      </c>
      <c r="E352" s="19"/>
      <c r="F352" s="20"/>
      <c r="G352" s="20"/>
      <c r="H352" s="20"/>
      <c r="I352" s="20"/>
      <c r="J352" s="20"/>
      <c r="K352" s="20"/>
      <c r="L352" s="20"/>
      <c r="M352" s="20"/>
      <c r="N352" s="21"/>
    </row>
    <row r="353" spans="1:14" ht="13.15" thickBot="1">
      <c r="A353" s="39" t="s">
        <v>44</v>
      </c>
      <c r="B353" s="39" t="s">
        <v>44</v>
      </c>
      <c r="C353" s="39" t="s">
        <v>63</v>
      </c>
      <c r="D353" s="18" t="s">
        <v>15</v>
      </c>
      <c r="E353" s="19"/>
      <c r="F353" s="20"/>
      <c r="G353" s="20"/>
      <c r="H353" s="20"/>
      <c r="I353" s="20"/>
      <c r="J353" s="20"/>
      <c r="K353" s="20"/>
      <c r="L353" s="20"/>
      <c r="M353" s="20"/>
      <c r="N353" s="21"/>
    </row>
    <row r="354" spans="1:14" ht="13.15" thickBot="1">
      <c r="A354" s="39" t="s">
        <v>44</v>
      </c>
      <c r="B354" s="39" t="s">
        <v>44</v>
      </c>
      <c r="C354" s="39" t="s">
        <v>63</v>
      </c>
      <c r="D354" s="18" t="s">
        <v>16</v>
      </c>
      <c r="E354" s="19"/>
      <c r="F354" s="20"/>
      <c r="G354" s="20"/>
      <c r="H354" s="20"/>
      <c r="I354" s="20"/>
      <c r="J354" s="20"/>
      <c r="K354" s="20"/>
      <c r="L354" s="20"/>
      <c r="M354" s="20"/>
      <c r="N354" s="21"/>
    </row>
    <row r="355" spans="1:14" ht="13.15" thickBot="1">
      <c r="A355" s="39" t="s">
        <v>44</v>
      </c>
      <c r="B355" s="39" t="s">
        <v>44</v>
      </c>
      <c r="C355" s="39" t="s">
        <v>63</v>
      </c>
      <c r="D355" s="18" t="s">
        <v>16</v>
      </c>
      <c r="E355" s="19"/>
      <c r="F355" s="20"/>
      <c r="G355" s="20"/>
      <c r="H355" s="20"/>
      <c r="I355" s="20"/>
      <c r="J355" s="20"/>
      <c r="K355" s="20"/>
      <c r="L355" s="20"/>
      <c r="M355" s="20"/>
      <c r="N355" s="21"/>
    </row>
    <row r="356" spans="1:14" ht="13.15" thickBot="1">
      <c r="A356" s="39" t="s">
        <v>44</v>
      </c>
      <c r="B356" s="39" t="s">
        <v>44</v>
      </c>
      <c r="C356" s="39" t="s">
        <v>63</v>
      </c>
      <c r="D356" s="18" t="s">
        <v>16</v>
      </c>
      <c r="E356" s="19"/>
      <c r="F356" s="20"/>
      <c r="G356" s="20"/>
      <c r="H356" s="20"/>
      <c r="I356" s="20"/>
      <c r="J356" s="20"/>
      <c r="K356" s="20"/>
      <c r="L356" s="20"/>
      <c r="M356" s="20"/>
      <c r="N356" s="21"/>
    </row>
    <row r="357" spans="1:14" ht="14.2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t="s">
        <v>44</v>
      </c>
      <c r="B358" s="39" t="s">
        <v>44</v>
      </c>
      <c r="C358" s="39" t="s">
        <v>63</v>
      </c>
      <c r="D358" s="18" t="s">
        <v>18</v>
      </c>
      <c r="E358" s="19"/>
      <c r="F358" s="20"/>
      <c r="G358" s="20"/>
      <c r="H358" s="20"/>
      <c r="I358" s="20"/>
      <c r="J358" s="20"/>
      <c r="K358" s="20"/>
      <c r="L358" s="20"/>
      <c r="M358" s="20"/>
      <c r="N358" s="21"/>
    </row>
    <row r="359" spans="1:14" ht="13.15" thickBot="1">
      <c r="A359" s="39" t="s">
        <v>44</v>
      </c>
      <c r="B359" s="39" t="s">
        <v>44</v>
      </c>
      <c r="C359" s="39" t="s">
        <v>63</v>
      </c>
      <c r="D359" s="18" t="s">
        <v>19</v>
      </c>
      <c r="E359" s="19"/>
      <c r="F359" s="20"/>
      <c r="G359" s="20"/>
      <c r="H359" s="20"/>
      <c r="I359" s="20"/>
      <c r="J359" s="20"/>
      <c r="K359" s="20"/>
      <c r="L359" s="20"/>
      <c r="M359" s="20"/>
      <c r="N359" s="21"/>
    </row>
    <row r="360" spans="1:14" ht="13.15" thickBot="1">
      <c r="A360" s="39" t="s">
        <v>44</v>
      </c>
      <c r="B360" s="39" t="s">
        <v>44</v>
      </c>
      <c r="C360" s="39" t="s">
        <v>63</v>
      </c>
      <c r="D360" s="18" t="s">
        <v>20</v>
      </c>
      <c r="E360" s="19"/>
      <c r="F360" s="20"/>
      <c r="G360" s="20"/>
      <c r="H360" s="20"/>
      <c r="I360" s="20"/>
      <c r="J360" s="20"/>
      <c r="K360" s="20"/>
      <c r="L360" s="20"/>
      <c r="M360" s="20"/>
      <c r="N360" s="21"/>
    </row>
    <row r="361" spans="1:14" ht="14.2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t="s">
        <v>69</v>
      </c>
      <c r="B398" s="39" t="s">
        <v>69</v>
      </c>
      <c r="C398" s="39" t="s">
        <v>69</v>
      </c>
      <c r="D398" s="18" t="s">
        <v>9</v>
      </c>
      <c r="E398" s="19"/>
      <c r="F398" s="20"/>
      <c r="G398" s="20"/>
      <c r="H398" s="20"/>
      <c r="I398" s="20"/>
      <c r="J398" s="20"/>
      <c r="K398" s="20"/>
      <c r="L398" s="20"/>
      <c r="M398" s="20"/>
      <c r="N398" s="21"/>
    </row>
    <row r="399" spans="1:14" ht="13.15" thickBot="1">
      <c r="A399" s="39" t="s">
        <v>69</v>
      </c>
      <c r="B399" s="39" t="s">
        <v>69</v>
      </c>
      <c r="C399" s="39" t="s">
        <v>69</v>
      </c>
      <c r="D399" s="18" t="s">
        <v>10</v>
      </c>
      <c r="E399" s="19"/>
      <c r="F399" s="20"/>
      <c r="G399" s="20"/>
      <c r="H399" s="20"/>
      <c r="I399" s="20"/>
      <c r="J399" s="20"/>
      <c r="K399" s="20"/>
      <c r="L399" s="20"/>
      <c r="M399" s="20"/>
      <c r="N399" s="21"/>
    </row>
    <row r="400" spans="1:14" ht="13.15" thickBot="1">
      <c r="A400" s="39" t="s">
        <v>69</v>
      </c>
      <c r="B400" s="39" t="s">
        <v>69</v>
      </c>
      <c r="C400" s="39" t="s">
        <v>69</v>
      </c>
      <c r="D400" s="18" t="s">
        <v>11</v>
      </c>
      <c r="E400" s="19"/>
      <c r="F400" s="20"/>
      <c r="G400" s="20"/>
      <c r="H400" s="20"/>
      <c r="I400" s="20"/>
      <c r="J400" s="20"/>
      <c r="K400" s="20"/>
      <c r="L400" s="20"/>
      <c r="M400" s="20"/>
      <c r="N400" s="21"/>
    </row>
    <row r="401" spans="1:14" ht="13.15" thickBot="1">
      <c r="A401" s="39" t="s">
        <v>69</v>
      </c>
      <c r="B401" s="39" t="s">
        <v>69</v>
      </c>
      <c r="C401" s="39" t="s">
        <v>69</v>
      </c>
      <c r="D401" s="18" t="s">
        <v>12</v>
      </c>
      <c r="E401" s="19"/>
      <c r="F401" s="20"/>
      <c r="G401" s="20"/>
      <c r="H401" s="20"/>
      <c r="I401" s="20"/>
      <c r="J401" s="20"/>
      <c r="K401" s="20"/>
      <c r="L401" s="20"/>
      <c r="M401" s="20"/>
      <c r="N401" s="21"/>
    </row>
    <row r="402" spans="1:14" ht="13.15" thickBot="1">
      <c r="A402" s="39" t="s">
        <v>69</v>
      </c>
      <c r="B402" s="39" t="s">
        <v>69</v>
      </c>
      <c r="C402" s="39" t="s">
        <v>69</v>
      </c>
      <c r="D402" s="18" t="s">
        <v>13</v>
      </c>
      <c r="E402" s="19"/>
      <c r="F402" s="20"/>
      <c r="G402" s="20"/>
      <c r="H402" s="20"/>
      <c r="I402" s="20"/>
      <c r="J402" s="20"/>
      <c r="K402" s="20"/>
      <c r="L402" s="20"/>
      <c r="M402" s="20"/>
      <c r="N402" s="21"/>
    </row>
    <row r="403" spans="1:14" ht="13.15" thickBot="1">
      <c r="A403" s="39" t="s">
        <v>69</v>
      </c>
      <c r="B403" s="39" t="s">
        <v>69</v>
      </c>
      <c r="C403" s="39" t="s">
        <v>69</v>
      </c>
      <c r="D403" s="18" t="s">
        <v>14</v>
      </c>
      <c r="E403" s="19"/>
      <c r="F403" s="20"/>
      <c r="G403" s="20"/>
      <c r="H403" s="20"/>
      <c r="I403" s="20"/>
      <c r="J403" s="20"/>
      <c r="K403" s="20"/>
      <c r="L403" s="20"/>
      <c r="M403" s="20"/>
      <c r="N403" s="21"/>
    </row>
    <row r="404" spans="1:14" ht="13.15" thickBot="1">
      <c r="A404" s="39" t="s">
        <v>69</v>
      </c>
      <c r="B404" s="39" t="s">
        <v>69</v>
      </c>
      <c r="C404" s="39" t="s">
        <v>69</v>
      </c>
      <c r="D404" s="18" t="s">
        <v>15</v>
      </c>
      <c r="E404" s="19"/>
      <c r="F404" s="20"/>
      <c r="G404" s="20"/>
      <c r="H404" s="20"/>
      <c r="I404" s="20"/>
      <c r="J404" s="20"/>
      <c r="K404" s="20"/>
      <c r="L404" s="20"/>
      <c r="M404" s="20"/>
      <c r="N404" s="21"/>
    </row>
    <row r="405" spans="1:14" ht="13.15" thickBot="1">
      <c r="A405" s="39" t="s">
        <v>69</v>
      </c>
      <c r="B405" s="39" t="s">
        <v>69</v>
      </c>
      <c r="C405" s="39" t="s">
        <v>69</v>
      </c>
      <c r="D405" s="18" t="s">
        <v>16</v>
      </c>
      <c r="E405" s="19"/>
      <c r="F405" s="20"/>
      <c r="G405" s="20"/>
      <c r="H405" s="20"/>
      <c r="I405" s="20"/>
      <c r="J405" s="20"/>
      <c r="K405" s="20"/>
      <c r="L405" s="20"/>
      <c r="M405" s="20"/>
      <c r="N405" s="21"/>
    </row>
    <row r="406" spans="1:14" ht="13.15" thickBot="1">
      <c r="A406" s="39" t="s">
        <v>69</v>
      </c>
      <c r="B406" s="39" t="s">
        <v>69</v>
      </c>
      <c r="C406" s="39" t="s">
        <v>69</v>
      </c>
      <c r="D406" s="18" t="s">
        <v>16</v>
      </c>
      <c r="E406" s="19"/>
      <c r="F406" s="20"/>
      <c r="G406" s="20"/>
      <c r="H406" s="20"/>
      <c r="I406" s="20"/>
      <c r="J406" s="20"/>
      <c r="K406" s="20"/>
      <c r="L406" s="20"/>
      <c r="M406" s="20"/>
      <c r="N406" s="21"/>
    </row>
    <row r="407" spans="1:14" ht="13.15" thickBot="1">
      <c r="A407" s="39" t="s">
        <v>69</v>
      </c>
      <c r="B407" s="39" t="s">
        <v>69</v>
      </c>
      <c r="C407" s="39" t="s">
        <v>69</v>
      </c>
      <c r="D407" s="18" t="s">
        <v>16</v>
      </c>
      <c r="E407" s="19"/>
      <c r="F407" s="20"/>
      <c r="G407" s="20"/>
      <c r="H407" s="20"/>
      <c r="I407" s="20"/>
      <c r="J407" s="20"/>
      <c r="K407" s="20"/>
      <c r="L407" s="20"/>
      <c r="M407" s="20"/>
      <c r="N407" s="21"/>
    </row>
    <row r="408" spans="1:14" ht="14.2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t="s">
        <v>69</v>
      </c>
      <c r="B409" s="39" t="s">
        <v>69</v>
      </c>
      <c r="C409" s="39" t="s">
        <v>69</v>
      </c>
      <c r="D409" s="18" t="s">
        <v>18</v>
      </c>
      <c r="E409" s="19"/>
      <c r="F409" s="20"/>
      <c r="G409" s="20"/>
      <c r="H409" s="20"/>
      <c r="I409" s="20"/>
      <c r="J409" s="20"/>
      <c r="K409" s="20"/>
      <c r="L409" s="20"/>
      <c r="M409" s="20"/>
      <c r="N409" s="21"/>
    </row>
    <row r="410" spans="1:14" ht="13.15" thickBot="1">
      <c r="A410" s="39" t="s">
        <v>69</v>
      </c>
      <c r="B410" s="39" t="s">
        <v>69</v>
      </c>
      <c r="C410" s="39" t="s">
        <v>69</v>
      </c>
      <c r="D410" s="18" t="s">
        <v>19</v>
      </c>
      <c r="E410" s="19"/>
      <c r="F410" s="20"/>
      <c r="G410" s="20"/>
      <c r="H410" s="20"/>
      <c r="I410" s="20"/>
      <c r="J410" s="20"/>
      <c r="K410" s="20"/>
      <c r="L410" s="20"/>
      <c r="M410" s="20"/>
      <c r="N410" s="21"/>
    </row>
    <row r="411" spans="1:14" ht="13.15" thickBot="1">
      <c r="A411" s="39" t="s">
        <v>69</v>
      </c>
      <c r="B411" s="39" t="s">
        <v>69</v>
      </c>
      <c r="C411" s="39" t="s">
        <v>69</v>
      </c>
      <c r="D411" s="18" t="s">
        <v>20</v>
      </c>
      <c r="E411" s="19"/>
      <c r="F411" s="20"/>
      <c r="G411" s="20"/>
      <c r="H411" s="20"/>
      <c r="I411" s="20"/>
      <c r="J411" s="20"/>
      <c r="K411" s="20"/>
      <c r="L411" s="20"/>
      <c r="M411" s="20"/>
      <c r="N411" s="21"/>
    </row>
    <row r="412" spans="1:14" ht="14.2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t="s">
        <v>71</v>
      </c>
      <c r="B415" s="39" t="s">
        <v>71</v>
      </c>
      <c r="C415" s="39" t="s">
        <v>71</v>
      </c>
      <c r="D415" s="18" t="s">
        <v>9</v>
      </c>
      <c r="E415" s="19"/>
      <c r="F415" s="20"/>
      <c r="G415" s="20"/>
      <c r="H415" s="20"/>
      <c r="I415" s="20"/>
      <c r="J415" s="20"/>
      <c r="K415" s="20"/>
      <c r="L415" s="20"/>
      <c r="M415" s="20"/>
      <c r="N415" s="21"/>
    </row>
    <row r="416" spans="1:14" ht="13.15" thickBot="1">
      <c r="A416" s="39" t="s">
        <v>71</v>
      </c>
      <c r="B416" s="39" t="s">
        <v>71</v>
      </c>
      <c r="C416" s="39" t="s">
        <v>71</v>
      </c>
      <c r="D416" s="18" t="s">
        <v>10</v>
      </c>
      <c r="E416" s="19"/>
      <c r="F416" s="20"/>
      <c r="G416" s="20"/>
      <c r="H416" s="20"/>
      <c r="I416" s="20"/>
      <c r="J416" s="20"/>
      <c r="K416" s="20"/>
      <c r="L416" s="20"/>
      <c r="M416" s="20"/>
      <c r="N416" s="21"/>
    </row>
    <row r="417" spans="1:14" ht="13.15" thickBot="1">
      <c r="A417" s="39" t="s">
        <v>71</v>
      </c>
      <c r="B417" s="39" t="s">
        <v>71</v>
      </c>
      <c r="C417" s="39" t="s">
        <v>71</v>
      </c>
      <c r="D417" s="18" t="s">
        <v>11</v>
      </c>
      <c r="E417" s="19"/>
      <c r="F417" s="20"/>
      <c r="G417" s="20"/>
      <c r="H417" s="20"/>
      <c r="I417" s="20"/>
      <c r="J417" s="20"/>
      <c r="K417" s="20"/>
      <c r="L417" s="20"/>
      <c r="M417" s="20"/>
      <c r="N417" s="21"/>
    </row>
    <row r="418" spans="1:14" ht="13.15" thickBot="1">
      <c r="A418" s="39" t="s">
        <v>71</v>
      </c>
      <c r="B418" s="39" t="s">
        <v>71</v>
      </c>
      <c r="C418" s="39" t="s">
        <v>71</v>
      </c>
      <c r="D418" s="18" t="s">
        <v>12</v>
      </c>
      <c r="E418" s="19"/>
      <c r="F418" s="20"/>
      <c r="G418" s="20"/>
      <c r="H418" s="20"/>
      <c r="I418" s="20"/>
      <c r="J418" s="20"/>
      <c r="K418" s="20"/>
      <c r="L418" s="20"/>
      <c r="M418" s="20"/>
      <c r="N418" s="21"/>
    </row>
    <row r="419" spans="1:14" ht="13.15" thickBot="1">
      <c r="A419" s="39" t="s">
        <v>71</v>
      </c>
      <c r="B419" s="39" t="s">
        <v>71</v>
      </c>
      <c r="C419" s="39" t="s">
        <v>71</v>
      </c>
      <c r="D419" s="18" t="s">
        <v>13</v>
      </c>
      <c r="E419" s="19"/>
      <c r="F419" s="20"/>
      <c r="G419" s="20"/>
      <c r="H419" s="20"/>
      <c r="I419" s="20"/>
      <c r="J419" s="20"/>
      <c r="K419" s="20"/>
      <c r="L419" s="20"/>
      <c r="M419" s="20"/>
      <c r="N419" s="21"/>
    </row>
    <row r="420" spans="1:14" ht="13.15" thickBot="1">
      <c r="A420" s="39" t="s">
        <v>71</v>
      </c>
      <c r="B420" s="39" t="s">
        <v>71</v>
      </c>
      <c r="C420" s="39" t="s">
        <v>71</v>
      </c>
      <c r="D420" s="18" t="s">
        <v>14</v>
      </c>
      <c r="E420" s="19"/>
      <c r="F420" s="20"/>
      <c r="G420" s="20"/>
      <c r="H420" s="20"/>
      <c r="I420" s="20"/>
      <c r="J420" s="20"/>
      <c r="K420" s="20"/>
      <c r="L420" s="20"/>
      <c r="M420" s="20"/>
      <c r="N420" s="21"/>
    </row>
    <row r="421" spans="1:14" ht="13.15" thickBot="1">
      <c r="A421" s="39" t="s">
        <v>71</v>
      </c>
      <c r="B421" s="39" t="s">
        <v>71</v>
      </c>
      <c r="C421" s="39" t="s">
        <v>71</v>
      </c>
      <c r="D421" s="18" t="s">
        <v>15</v>
      </c>
      <c r="E421" s="19"/>
      <c r="F421" s="20"/>
      <c r="G421" s="20"/>
      <c r="H421" s="20"/>
      <c r="I421" s="20"/>
      <c r="J421" s="20"/>
      <c r="K421" s="20"/>
      <c r="L421" s="20"/>
      <c r="M421" s="20"/>
      <c r="N421" s="21"/>
    </row>
    <row r="422" spans="1:14" ht="13.15" thickBot="1">
      <c r="A422" s="39" t="s">
        <v>71</v>
      </c>
      <c r="B422" s="39" t="s">
        <v>71</v>
      </c>
      <c r="C422" s="39" t="s">
        <v>71</v>
      </c>
      <c r="D422" s="18" t="s">
        <v>16</v>
      </c>
      <c r="E422" s="19"/>
      <c r="F422" s="20"/>
      <c r="G422" s="20"/>
      <c r="H422" s="20"/>
      <c r="I422" s="20"/>
      <c r="J422" s="20"/>
      <c r="K422" s="20"/>
      <c r="L422" s="20"/>
      <c r="M422" s="20"/>
      <c r="N422" s="21"/>
    </row>
    <row r="423" spans="1:14" ht="13.15" thickBot="1">
      <c r="A423" s="39" t="s">
        <v>71</v>
      </c>
      <c r="B423" s="39" t="s">
        <v>71</v>
      </c>
      <c r="C423" s="39" t="s">
        <v>71</v>
      </c>
      <c r="D423" s="18" t="s">
        <v>16</v>
      </c>
      <c r="E423" s="19"/>
      <c r="F423" s="20"/>
      <c r="G423" s="20"/>
      <c r="H423" s="20"/>
      <c r="I423" s="20"/>
      <c r="J423" s="20"/>
      <c r="K423" s="20"/>
      <c r="L423" s="20"/>
      <c r="M423" s="20"/>
      <c r="N423" s="21"/>
    </row>
    <row r="424" spans="1:14" ht="13.15" thickBot="1">
      <c r="A424" s="39" t="s">
        <v>71</v>
      </c>
      <c r="B424" s="39" t="s">
        <v>71</v>
      </c>
      <c r="C424" s="39" t="s">
        <v>71</v>
      </c>
      <c r="D424" s="18" t="s">
        <v>16</v>
      </c>
      <c r="E424" s="19"/>
      <c r="F424" s="20"/>
      <c r="G424" s="20"/>
      <c r="H424" s="20"/>
      <c r="I424" s="20"/>
      <c r="J424" s="20"/>
      <c r="K424" s="20"/>
      <c r="L424" s="20"/>
      <c r="M424" s="20"/>
      <c r="N424" s="21"/>
    </row>
    <row r="425" spans="1:14" ht="14.2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t="s">
        <v>71</v>
      </c>
      <c r="B426" s="39" t="s">
        <v>71</v>
      </c>
      <c r="C426" s="39" t="s">
        <v>71</v>
      </c>
      <c r="D426" s="18" t="s">
        <v>18</v>
      </c>
      <c r="E426" s="19"/>
      <c r="F426" s="20"/>
      <c r="G426" s="20"/>
      <c r="H426" s="20"/>
      <c r="I426" s="20"/>
      <c r="J426" s="20"/>
      <c r="K426" s="20"/>
      <c r="L426" s="20"/>
      <c r="M426" s="20"/>
      <c r="N426" s="21"/>
    </row>
    <row r="427" spans="1:14" ht="13.15" thickBot="1">
      <c r="A427" s="39" t="s">
        <v>71</v>
      </c>
      <c r="B427" s="39" t="s">
        <v>71</v>
      </c>
      <c r="C427" s="39" t="s">
        <v>71</v>
      </c>
      <c r="D427" s="18" t="s">
        <v>19</v>
      </c>
      <c r="E427" s="19"/>
      <c r="F427" s="20"/>
      <c r="G427" s="20"/>
      <c r="H427" s="20"/>
      <c r="I427" s="20"/>
      <c r="J427" s="20"/>
      <c r="K427" s="20"/>
      <c r="L427" s="20"/>
      <c r="M427" s="20"/>
      <c r="N427" s="21"/>
    </row>
    <row r="428" spans="1:14" ht="13.15" thickBot="1">
      <c r="A428" s="39" t="s">
        <v>71</v>
      </c>
      <c r="B428" s="39" t="s">
        <v>71</v>
      </c>
      <c r="C428" s="39" t="s">
        <v>71</v>
      </c>
      <c r="D428" s="18" t="s">
        <v>20</v>
      </c>
      <c r="E428" s="19"/>
      <c r="F428" s="20"/>
      <c r="G428" s="20"/>
      <c r="H428" s="20"/>
      <c r="I428" s="20"/>
      <c r="J428" s="20"/>
      <c r="K428" s="20"/>
      <c r="L428" s="20"/>
      <c r="M428" s="20"/>
      <c r="N428" s="21"/>
    </row>
    <row r="429" spans="1:14" ht="14.2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t="s">
        <v>73</v>
      </c>
      <c r="B432" s="39" t="s">
        <v>73</v>
      </c>
      <c r="C432" s="39" t="s">
        <v>73</v>
      </c>
      <c r="D432" s="18" t="s">
        <v>9</v>
      </c>
      <c r="E432" s="19"/>
      <c r="F432" s="20"/>
      <c r="G432" s="20"/>
      <c r="H432" s="20"/>
      <c r="I432" s="20"/>
      <c r="J432" s="20"/>
      <c r="K432" s="20"/>
      <c r="L432" s="20"/>
      <c r="M432" s="20"/>
      <c r="N432" s="21"/>
    </row>
    <row r="433" spans="1:14" ht="13.15" thickBot="1">
      <c r="A433" s="39" t="s">
        <v>73</v>
      </c>
      <c r="B433" s="39" t="s">
        <v>73</v>
      </c>
      <c r="C433" s="39" t="s">
        <v>73</v>
      </c>
      <c r="D433" s="18" t="s">
        <v>10</v>
      </c>
      <c r="E433" s="19"/>
      <c r="F433" s="20"/>
      <c r="G433" s="20"/>
      <c r="H433" s="20"/>
      <c r="I433" s="20"/>
      <c r="J433" s="20"/>
      <c r="K433" s="20"/>
      <c r="L433" s="20"/>
      <c r="M433" s="20"/>
      <c r="N433" s="21"/>
    </row>
    <row r="434" spans="1:14" ht="13.15" thickBot="1">
      <c r="A434" s="39" t="s">
        <v>73</v>
      </c>
      <c r="B434" s="39" t="s">
        <v>73</v>
      </c>
      <c r="C434" s="39" t="s">
        <v>73</v>
      </c>
      <c r="D434" s="18" t="s">
        <v>11</v>
      </c>
      <c r="E434" s="19"/>
      <c r="F434" s="20"/>
      <c r="G434" s="20"/>
      <c r="H434" s="20"/>
      <c r="I434" s="20"/>
      <c r="J434" s="20"/>
      <c r="K434" s="20"/>
      <c r="L434" s="20"/>
      <c r="M434" s="20"/>
      <c r="N434" s="21"/>
    </row>
    <row r="435" spans="1:14" ht="13.15" thickBot="1">
      <c r="A435" s="39" t="s">
        <v>73</v>
      </c>
      <c r="B435" s="39" t="s">
        <v>73</v>
      </c>
      <c r="C435" s="39" t="s">
        <v>73</v>
      </c>
      <c r="D435" s="18" t="s">
        <v>12</v>
      </c>
      <c r="E435" s="19"/>
      <c r="F435" s="20"/>
      <c r="G435" s="20"/>
      <c r="H435" s="20"/>
      <c r="I435" s="20"/>
      <c r="J435" s="20"/>
      <c r="K435" s="20"/>
      <c r="L435" s="20"/>
      <c r="M435" s="20"/>
      <c r="N435" s="21"/>
    </row>
    <row r="436" spans="1:14" ht="13.15" thickBot="1">
      <c r="A436" s="39" t="s">
        <v>73</v>
      </c>
      <c r="B436" s="39" t="s">
        <v>73</v>
      </c>
      <c r="C436" s="39" t="s">
        <v>73</v>
      </c>
      <c r="D436" s="18" t="s">
        <v>13</v>
      </c>
      <c r="E436" s="19"/>
      <c r="F436" s="20"/>
      <c r="G436" s="20"/>
      <c r="H436" s="20"/>
      <c r="I436" s="20"/>
      <c r="J436" s="20"/>
      <c r="K436" s="20"/>
      <c r="L436" s="20"/>
      <c r="M436" s="20"/>
      <c r="N436" s="21"/>
    </row>
    <row r="437" spans="1:14" ht="13.15" thickBot="1">
      <c r="A437" s="39" t="s">
        <v>73</v>
      </c>
      <c r="B437" s="39" t="s">
        <v>73</v>
      </c>
      <c r="C437" s="39" t="s">
        <v>73</v>
      </c>
      <c r="D437" s="18" t="s">
        <v>14</v>
      </c>
      <c r="E437" s="19"/>
      <c r="F437" s="20"/>
      <c r="G437" s="20"/>
      <c r="H437" s="20"/>
      <c r="I437" s="20"/>
      <c r="J437" s="20"/>
      <c r="K437" s="20"/>
      <c r="L437" s="20"/>
      <c r="M437" s="20"/>
      <c r="N437" s="21"/>
    </row>
    <row r="438" spans="1:14" ht="13.15" thickBot="1">
      <c r="A438" s="39" t="s">
        <v>73</v>
      </c>
      <c r="B438" s="39" t="s">
        <v>73</v>
      </c>
      <c r="C438" s="39" t="s">
        <v>73</v>
      </c>
      <c r="D438" s="18" t="s">
        <v>15</v>
      </c>
      <c r="E438" s="19"/>
      <c r="F438" s="20"/>
      <c r="G438" s="20"/>
      <c r="H438" s="20"/>
      <c r="I438" s="20"/>
      <c r="J438" s="20"/>
      <c r="K438" s="20"/>
      <c r="L438" s="20"/>
      <c r="M438" s="20"/>
      <c r="N438" s="21"/>
    </row>
    <row r="439" spans="1:14" ht="13.15" thickBot="1">
      <c r="A439" s="39" t="s">
        <v>73</v>
      </c>
      <c r="B439" s="39" t="s">
        <v>73</v>
      </c>
      <c r="C439" s="39" t="s">
        <v>73</v>
      </c>
      <c r="D439" s="18" t="s">
        <v>16</v>
      </c>
      <c r="E439" s="19"/>
      <c r="F439" s="20"/>
      <c r="G439" s="20"/>
      <c r="H439" s="20"/>
      <c r="I439" s="20"/>
      <c r="J439" s="20"/>
      <c r="K439" s="20"/>
      <c r="L439" s="20"/>
      <c r="M439" s="20"/>
      <c r="N439" s="21"/>
    </row>
    <row r="440" spans="1:14" ht="13.15" thickBot="1">
      <c r="A440" s="39" t="s">
        <v>73</v>
      </c>
      <c r="B440" s="39" t="s">
        <v>73</v>
      </c>
      <c r="C440" s="39" t="s">
        <v>73</v>
      </c>
      <c r="D440" s="18" t="s">
        <v>16</v>
      </c>
      <c r="E440" s="19"/>
      <c r="F440" s="20"/>
      <c r="G440" s="20"/>
      <c r="H440" s="20"/>
      <c r="I440" s="20"/>
      <c r="J440" s="20"/>
      <c r="K440" s="20"/>
      <c r="L440" s="20"/>
      <c r="M440" s="20"/>
      <c r="N440" s="21"/>
    </row>
    <row r="441" spans="1:14" ht="13.15" thickBot="1">
      <c r="A441" s="39" t="s">
        <v>73</v>
      </c>
      <c r="B441" s="39" t="s">
        <v>73</v>
      </c>
      <c r="C441" s="39" t="s">
        <v>73</v>
      </c>
      <c r="D441" s="18" t="s">
        <v>16</v>
      </c>
      <c r="E441" s="19"/>
      <c r="F441" s="20"/>
      <c r="G441" s="20"/>
      <c r="H441" s="20"/>
      <c r="I441" s="20"/>
      <c r="J441" s="20"/>
      <c r="K441" s="20"/>
      <c r="L441" s="20"/>
      <c r="M441" s="20"/>
      <c r="N441" s="21"/>
    </row>
    <row r="442" spans="1:14" ht="14.2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t="s">
        <v>73</v>
      </c>
      <c r="B443" s="39" t="s">
        <v>73</v>
      </c>
      <c r="C443" s="39" t="s">
        <v>73</v>
      </c>
      <c r="D443" s="18" t="s">
        <v>18</v>
      </c>
      <c r="E443" s="19"/>
      <c r="F443" s="20"/>
      <c r="G443" s="20"/>
      <c r="H443" s="20"/>
      <c r="I443" s="20"/>
      <c r="J443" s="20"/>
      <c r="K443" s="20"/>
      <c r="L443" s="20"/>
      <c r="M443" s="20"/>
      <c r="N443" s="21"/>
    </row>
    <row r="444" spans="1:14" ht="13.15" thickBot="1">
      <c r="A444" s="39" t="s">
        <v>73</v>
      </c>
      <c r="B444" s="39" t="s">
        <v>73</v>
      </c>
      <c r="C444" s="39" t="s">
        <v>73</v>
      </c>
      <c r="D444" s="18" t="s">
        <v>19</v>
      </c>
      <c r="E444" s="19"/>
      <c r="F444" s="20"/>
      <c r="G444" s="20"/>
      <c r="H444" s="20"/>
      <c r="I444" s="20"/>
      <c r="J444" s="20"/>
      <c r="K444" s="20"/>
      <c r="L444" s="20"/>
      <c r="M444" s="20"/>
      <c r="N444" s="21"/>
    </row>
    <row r="445" spans="1:14" ht="13.15" thickBot="1">
      <c r="A445" s="39" t="s">
        <v>73</v>
      </c>
      <c r="B445" s="39" t="s">
        <v>73</v>
      </c>
      <c r="C445" s="39" t="s">
        <v>73</v>
      </c>
      <c r="D445" s="18" t="s">
        <v>20</v>
      </c>
      <c r="E445" s="19"/>
      <c r="F445" s="20"/>
      <c r="G445" s="20"/>
      <c r="H445" s="20"/>
      <c r="I445" s="20"/>
      <c r="J445" s="20"/>
      <c r="K445" s="20"/>
      <c r="L445" s="20"/>
      <c r="M445" s="20"/>
      <c r="N445" s="21"/>
    </row>
    <row r="446" spans="1:14" ht="14.2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t="s">
        <v>75</v>
      </c>
      <c r="B449" s="39" t="s">
        <v>75</v>
      </c>
      <c r="C449" s="39" t="s">
        <v>75</v>
      </c>
      <c r="D449" s="18" t="s">
        <v>9</v>
      </c>
      <c r="E449" s="19"/>
      <c r="F449" s="20"/>
      <c r="G449" s="20"/>
      <c r="H449" s="20"/>
      <c r="I449" s="20"/>
      <c r="J449" s="20"/>
      <c r="K449" s="20"/>
      <c r="L449" s="20"/>
      <c r="M449" s="20"/>
      <c r="N449" s="21"/>
    </row>
    <row r="450" spans="1:14" ht="13.15" thickBot="1">
      <c r="A450" s="39" t="s">
        <v>75</v>
      </c>
      <c r="B450" s="39" t="s">
        <v>75</v>
      </c>
      <c r="C450" s="39" t="s">
        <v>75</v>
      </c>
      <c r="D450" s="18" t="s">
        <v>10</v>
      </c>
      <c r="E450" s="19"/>
      <c r="F450" s="20"/>
      <c r="G450" s="20"/>
      <c r="H450" s="20"/>
      <c r="I450" s="20"/>
      <c r="J450" s="20"/>
      <c r="K450" s="20"/>
      <c r="L450" s="20"/>
      <c r="M450" s="20"/>
      <c r="N450" s="21"/>
    </row>
    <row r="451" spans="1:14" ht="13.15" thickBot="1">
      <c r="A451" s="39" t="s">
        <v>75</v>
      </c>
      <c r="B451" s="39" t="s">
        <v>75</v>
      </c>
      <c r="C451" s="39" t="s">
        <v>75</v>
      </c>
      <c r="D451" s="18" t="s">
        <v>11</v>
      </c>
      <c r="E451" s="19"/>
      <c r="F451" s="20"/>
      <c r="G451" s="20"/>
      <c r="H451" s="20"/>
      <c r="I451" s="20"/>
      <c r="J451" s="20"/>
      <c r="K451" s="20"/>
      <c r="L451" s="20"/>
      <c r="M451" s="20"/>
      <c r="N451" s="21"/>
    </row>
    <row r="452" spans="1:14" ht="13.15" thickBot="1">
      <c r="A452" s="39" t="s">
        <v>75</v>
      </c>
      <c r="B452" s="39" t="s">
        <v>75</v>
      </c>
      <c r="C452" s="39" t="s">
        <v>75</v>
      </c>
      <c r="D452" s="18" t="s">
        <v>12</v>
      </c>
      <c r="E452" s="19"/>
      <c r="F452" s="20"/>
      <c r="G452" s="20"/>
      <c r="H452" s="20"/>
      <c r="I452" s="20"/>
      <c r="J452" s="20"/>
      <c r="K452" s="20"/>
      <c r="L452" s="20"/>
      <c r="M452" s="20"/>
      <c r="N452" s="21"/>
    </row>
    <row r="453" spans="1:14" ht="13.15" thickBot="1">
      <c r="A453" s="39" t="s">
        <v>75</v>
      </c>
      <c r="B453" s="39" t="s">
        <v>75</v>
      </c>
      <c r="C453" s="39" t="s">
        <v>75</v>
      </c>
      <c r="D453" s="18" t="s">
        <v>13</v>
      </c>
      <c r="E453" s="19"/>
      <c r="F453" s="20"/>
      <c r="G453" s="20"/>
      <c r="H453" s="20"/>
      <c r="I453" s="20"/>
      <c r="J453" s="20"/>
      <c r="K453" s="20"/>
      <c r="L453" s="20"/>
      <c r="M453" s="20"/>
      <c r="N453" s="21"/>
    </row>
    <row r="454" spans="1:14" ht="13.15" thickBot="1">
      <c r="A454" s="39" t="s">
        <v>75</v>
      </c>
      <c r="B454" s="39" t="s">
        <v>75</v>
      </c>
      <c r="C454" s="39" t="s">
        <v>75</v>
      </c>
      <c r="D454" s="18" t="s">
        <v>14</v>
      </c>
      <c r="E454" s="19"/>
      <c r="F454" s="20"/>
      <c r="G454" s="20"/>
      <c r="H454" s="20"/>
      <c r="I454" s="20"/>
      <c r="J454" s="20"/>
      <c r="K454" s="20"/>
      <c r="L454" s="20"/>
      <c r="M454" s="20"/>
      <c r="N454" s="21"/>
    </row>
    <row r="455" spans="1:14" ht="13.15" thickBot="1">
      <c r="A455" s="39" t="s">
        <v>75</v>
      </c>
      <c r="B455" s="39" t="s">
        <v>75</v>
      </c>
      <c r="C455" s="39" t="s">
        <v>75</v>
      </c>
      <c r="D455" s="18" t="s">
        <v>15</v>
      </c>
      <c r="E455" s="19"/>
      <c r="F455" s="20"/>
      <c r="G455" s="20"/>
      <c r="H455" s="20"/>
      <c r="I455" s="20"/>
      <c r="J455" s="20"/>
      <c r="K455" s="20"/>
      <c r="L455" s="20"/>
      <c r="M455" s="20"/>
      <c r="N455" s="21"/>
    </row>
    <row r="456" spans="1:14" ht="13.15" thickBot="1">
      <c r="A456" s="39" t="s">
        <v>75</v>
      </c>
      <c r="B456" s="39" t="s">
        <v>75</v>
      </c>
      <c r="C456" s="39" t="s">
        <v>75</v>
      </c>
      <c r="D456" s="18" t="s">
        <v>16</v>
      </c>
      <c r="E456" s="19"/>
      <c r="F456" s="20"/>
      <c r="G456" s="20"/>
      <c r="H456" s="20"/>
      <c r="I456" s="20"/>
      <c r="J456" s="20"/>
      <c r="K456" s="20"/>
      <c r="L456" s="20"/>
      <c r="M456" s="20"/>
      <c r="N456" s="21"/>
    </row>
    <row r="457" spans="1:14" ht="13.15" thickBot="1">
      <c r="A457" s="39" t="s">
        <v>75</v>
      </c>
      <c r="B457" s="39" t="s">
        <v>75</v>
      </c>
      <c r="C457" s="39" t="s">
        <v>75</v>
      </c>
      <c r="D457" s="18" t="s">
        <v>16</v>
      </c>
      <c r="E457" s="19"/>
      <c r="F457" s="20"/>
      <c r="G457" s="20"/>
      <c r="H457" s="20"/>
      <c r="I457" s="20"/>
      <c r="J457" s="20"/>
      <c r="K457" s="20"/>
      <c r="L457" s="20"/>
      <c r="M457" s="20"/>
      <c r="N457" s="21"/>
    </row>
    <row r="458" spans="1:14" ht="13.15" thickBot="1">
      <c r="A458" s="39" t="s">
        <v>75</v>
      </c>
      <c r="B458" s="39" t="s">
        <v>75</v>
      </c>
      <c r="C458" s="39" t="s">
        <v>75</v>
      </c>
      <c r="D458" s="18" t="s">
        <v>16</v>
      </c>
      <c r="E458" s="19"/>
      <c r="F458" s="20"/>
      <c r="G458" s="20"/>
      <c r="H458" s="20"/>
      <c r="I458" s="20"/>
      <c r="J458" s="20"/>
      <c r="K458" s="20"/>
      <c r="L458" s="20"/>
      <c r="M458" s="20"/>
      <c r="N458" s="21"/>
    </row>
    <row r="459" spans="1:14" ht="14.2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t="s">
        <v>75</v>
      </c>
      <c r="B460" s="39" t="s">
        <v>75</v>
      </c>
      <c r="C460" s="39" t="s">
        <v>75</v>
      </c>
      <c r="D460" s="18" t="s">
        <v>18</v>
      </c>
      <c r="E460" s="19"/>
      <c r="F460" s="20"/>
      <c r="G460" s="20"/>
      <c r="H460" s="20"/>
      <c r="I460" s="20"/>
      <c r="J460" s="20"/>
      <c r="K460" s="20"/>
      <c r="L460" s="20"/>
      <c r="M460" s="20"/>
      <c r="N460" s="21"/>
    </row>
    <row r="461" spans="1:14" ht="13.15" thickBot="1">
      <c r="A461" s="39" t="s">
        <v>75</v>
      </c>
      <c r="B461" s="39" t="s">
        <v>75</v>
      </c>
      <c r="C461" s="39" t="s">
        <v>75</v>
      </c>
      <c r="D461" s="18" t="s">
        <v>19</v>
      </c>
      <c r="E461" s="19"/>
      <c r="F461" s="20"/>
      <c r="G461" s="20"/>
      <c r="H461" s="20"/>
      <c r="I461" s="20"/>
      <c r="J461" s="20"/>
      <c r="K461" s="20"/>
      <c r="L461" s="20"/>
      <c r="M461" s="20"/>
      <c r="N461" s="21"/>
    </row>
    <row r="462" spans="1:14" ht="13.15" thickBot="1">
      <c r="A462" s="39" t="s">
        <v>75</v>
      </c>
      <c r="B462" s="39" t="s">
        <v>75</v>
      </c>
      <c r="C462" s="39" t="s">
        <v>75</v>
      </c>
      <c r="D462" s="18" t="s">
        <v>20</v>
      </c>
      <c r="E462" s="19"/>
      <c r="F462" s="20"/>
      <c r="G462" s="20"/>
      <c r="H462" s="20"/>
      <c r="I462" s="20"/>
      <c r="J462" s="20"/>
      <c r="K462" s="20"/>
      <c r="L462" s="20"/>
      <c r="M462" s="20"/>
      <c r="N462" s="21"/>
    </row>
    <row r="463" spans="1:14" ht="14.2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CE066BD8-0FDF-4A69-A83A-AA53661F8FEE}" state="hidden">
      <pageMargins left="0.7" right="0.7" top="0.75" bottom="0.75" header="0.3" footer="0.3"/>
    </customSheetView>
    <customSheetView guid="{97003408-5582-4B4E-BE5D-0A5F17467E22}" state="hidden">
      <pageMargins left="0.7" right="0.7" top="0.75" bottom="0.75" header="0.3" footer="0.3"/>
    </customSheetView>
    <customSheetView guid="{19FDD237-8F16-4F3B-A94F-90481855813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zoomScale="70" zoomScaleNormal="70" workbookViewId="0">
      <selection activeCell="J41" sqref="J41"/>
    </sheetView>
  </sheetViews>
  <sheetFormatPr defaultColWidth="9.1328125" defaultRowHeight="12.4"/>
  <cols>
    <col min="1" max="1" width="43.3984375" style="669" customWidth="1"/>
    <col min="2" max="2" width="15" style="206" customWidth="1"/>
    <col min="3" max="3" width="15" style="669" customWidth="1"/>
    <col min="4" max="4" width="15" style="49" customWidth="1"/>
    <col min="5" max="10" width="15" style="669" customWidth="1"/>
    <col min="11" max="11" width="19.86328125" style="669" bestFit="1" customWidth="1"/>
    <col min="12" max="12" width="44.1328125" style="669" customWidth="1"/>
    <col min="13" max="20" width="9.86328125" style="669" bestFit="1" customWidth="1"/>
    <col min="21" max="21" width="12.1328125" style="669" bestFit="1" customWidth="1"/>
    <col min="22" max="22" width="9.1328125" style="669"/>
    <col min="23" max="23" width="44" style="669" customWidth="1"/>
    <col min="24" max="24" width="11.59765625" style="669" bestFit="1" customWidth="1"/>
    <col min="25" max="25" width="11.73046875" style="669" bestFit="1" customWidth="1"/>
    <col min="26" max="28" width="11.59765625" style="669" bestFit="1" customWidth="1"/>
    <col min="29" max="30" width="11.73046875" style="669" bestFit="1" customWidth="1"/>
    <col min="31" max="31" width="11.59765625" style="669" bestFit="1" customWidth="1"/>
    <col min="32" max="32" width="13.265625" style="669" customWidth="1"/>
    <col min="33" max="16384" width="9.1328125" style="669"/>
  </cols>
  <sheetData>
    <row r="1" spans="1:32"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5" spans="1:32" ht="19.899999999999999">
      <c r="A5" s="136" t="s">
        <v>1615</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row>
    <row r="6" spans="1:32" s="136" customFormat="1" ht="19.899999999999999"/>
    <row r="7" spans="1:32">
      <c r="A7" s="49" t="s">
        <v>2153</v>
      </c>
    </row>
    <row r="8" spans="1:32">
      <c r="A8" s="206" t="str">
        <f>$A$3&amp;" prices"</f>
        <v>2017/18 prices</v>
      </c>
    </row>
    <row r="9" spans="1:32" ht="12.75" customHeight="1">
      <c r="A9" s="78"/>
      <c r="B9" s="3407" t="s">
        <v>615</v>
      </c>
      <c r="C9" s="3408"/>
      <c r="D9" s="3409"/>
      <c r="E9" s="3398" t="s">
        <v>394</v>
      </c>
      <c r="F9" s="3403" t="s">
        <v>395</v>
      </c>
      <c r="G9" s="3403"/>
      <c r="H9" s="3403"/>
      <c r="I9" s="3404"/>
      <c r="J9" s="3400" t="s">
        <v>397</v>
      </c>
    </row>
    <row r="10" spans="1:32">
      <c r="A10" s="671"/>
      <c r="B10" s="3395"/>
      <c r="C10" s="3396"/>
      <c r="D10" s="3397"/>
      <c r="E10" s="3399"/>
      <c r="F10" s="3405"/>
      <c r="G10" s="3405"/>
      <c r="H10" s="3405"/>
      <c r="I10" s="3406"/>
      <c r="J10" s="3401"/>
    </row>
    <row r="11" spans="1:32">
      <c r="A11" s="50" t="s">
        <v>1287</v>
      </c>
      <c r="B11" s="167">
        <v>2014</v>
      </c>
      <c r="C11" s="166">
        <v>2015</v>
      </c>
      <c r="D11" s="166">
        <v>2016</v>
      </c>
      <c r="E11" s="166">
        <v>2017</v>
      </c>
      <c r="F11" s="166">
        <v>2018</v>
      </c>
      <c r="G11" s="166">
        <v>2019</v>
      </c>
      <c r="H11" s="166">
        <v>2020</v>
      </c>
      <c r="I11" s="166">
        <v>2021</v>
      </c>
      <c r="J11" s="3402"/>
    </row>
    <row r="12" spans="1:32">
      <c r="A12" s="52" t="s">
        <v>2045</v>
      </c>
      <c r="B12" s="672">
        <f t="shared" ref="B12:C36" si="0">+B62</f>
        <v>0</v>
      </c>
      <c r="C12" s="672">
        <f t="shared" si="0"/>
        <v>0</v>
      </c>
      <c r="D12" s="672">
        <f t="shared" ref="D12" si="1">+D62</f>
        <v>0</v>
      </c>
      <c r="E12" s="1898">
        <f>+'4.1 Capex Summary '!$H$8</f>
        <v>0</v>
      </c>
      <c r="F12" s="2108"/>
      <c r="G12" s="2108"/>
      <c r="H12" s="2108"/>
      <c r="I12" s="2108"/>
      <c r="J12" s="673">
        <f>SUM(B12:I12)</f>
        <v>0</v>
      </c>
    </row>
    <row r="13" spans="1:32">
      <c r="A13" s="52" t="s">
        <v>79</v>
      </c>
      <c r="B13" s="674">
        <f t="shared" si="0"/>
        <v>0</v>
      </c>
      <c r="C13" s="674">
        <f t="shared" si="0"/>
        <v>0</v>
      </c>
      <c r="D13" s="674">
        <f t="shared" ref="D13" si="2">+D63</f>
        <v>0</v>
      </c>
      <c r="E13" s="1900">
        <f>+'4.1 Capex Summary '!$H$11</f>
        <v>0</v>
      </c>
      <c r="F13" s="2109"/>
      <c r="G13" s="2109"/>
      <c r="H13" s="2109"/>
      <c r="I13" s="2109"/>
      <c r="J13" s="675">
        <f t="shared" ref="J13:J18" si="3">SUM(B13:I13)</f>
        <v>0</v>
      </c>
    </row>
    <row r="14" spans="1:32">
      <c r="A14" s="52" t="s">
        <v>354</v>
      </c>
      <c r="B14" s="674">
        <f t="shared" si="0"/>
        <v>0</v>
      </c>
      <c r="C14" s="674">
        <f t="shared" si="0"/>
        <v>0</v>
      </c>
      <c r="D14" s="674">
        <f t="shared" ref="D14" si="4">+D64</f>
        <v>0</v>
      </c>
      <c r="E14" s="1900">
        <f>+'4.1 Capex Summary '!$H$9</f>
        <v>0</v>
      </c>
      <c r="F14" s="2109"/>
      <c r="G14" s="2109"/>
      <c r="H14" s="2109"/>
      <c r="I14" s="2109"/>
      <c r="J14" s="675">
        <f t="shared" si="3"/>
        <v>0</v>
      </c>
    </row>
    <row r="15" spans="1:32">
      <c r="A15" s="52" t="s">
        <v>1738</v>
      </c>
      <c r="B15" s="674">
        <f t="shared" si="0"/>
        <v>0</v>
      </c>
      <c r="C15" s="674">
        <f t="shared" si="0"/>
        <v>0</v>
      </c>
      <c r="D15" s="674">
        <f t="shared" ref="D15" si="5">+D65</f>
        <v>0</v>
      </c>
      <c r="E15" s="1900">
        <f>+'4.1 Capex Summary '!$H$10</f>
        <v>0</v>
      </c>
      <c r="F15" s="2109"/>
      <c r="G15" s="2109"/>
      <c r="H15" s="2109"/>
      <c r="I15" s="2109"/>
      <c r="J15" s="675">
        <f t="shared" si="3"/>
        <v>0</v>
      </c>
    </row>
    <row r="16" spans="1:32">
      <c r="A16" s="52" t="s">
        <v>398</v>
      </c>
      <c r="B16" s="674">
        <f t="shared" si="0"/>
        <v>0</v>
      </c>
      <c r="C16" s="674">
        <f t="shared" si="0"/>
        <v>0</v>
      </c>
      <c r="D16" s="674">
        <f t="shared" ref="D16" si="6">+D66</f>
        <v>0</v>
      </c>
      <c r="E16" s="1900">
        <f>+'4.1 Capex Summary '!$H$12</f>
        <v>0</v>
      </c>
      <c r="F16" s="2109"/>
      <c r="G16" s="2109"/>
      <c r="H16" s="2109"/>
      <c r="I16" s="2109"/>
      <c r="J16" s="675">
        <f t="shared" si="3"/>
        <v>0</v>
      </c>
    </row>
    <row r="17" spans="1:12">
      <c r="A17" s="53" t="s">
        <v>399</v>
      </c>
      <c r="B17" s="676">
        <f t="shared" si="0"/>
        <v>0</v>
      </c>
      <c r="C17" s="676">
        <f t="shared" si="0"/>
        <v>0</v>
      </c>
      <c r="D17" s="676">
        <f t="shared" ref="D17" si="7">+D67</f>
        <v>0</v>
      </c>
      <c r="E17" s="2462">
        <f>+'4.7 Other Capex '!$E$10</f>
        <v>0</v>
      </c>
      <c r="F17" s="2109"/>
      <c r="G17" s="2109"/>
      <c r="H17" s="2109"/>
      <c r="I17" s="2109"/>
      <c r="J17" s="677">
        <f t="shared" si="3"/>
        <v>0</v>
      </c>
    </row>
    <row r="18" spans="1:12">
      <c r="A18" s="53" t="s">
        <v>400</v>
      </c>
      <c r="B18" s="676">
        <f t="shared" si="0"/>
        <v>0</v>
      </c>
      <c r="C18" s="676">
        <f t="shared" si="0"/>
        <v>0</v>
      </c>
      <c r="D18" s="676">
        <f t="shared" ref="D18" si="8">+D68</f>
        <v>0</v>
      </c>
      <c r="E18" s="2462">
        <f>+'4.7 Other Capex '!$E$14</f>
        <v>0</v>
      </c>
      <c r="F18" s="2109"/>
      <c r="G18" s="2109"/>
      <c r="H18" s="2109"/>
      <c r="I18" s="2109"/>
      <c r="J18" s="677">
        <f t="shared" si="3"/>
        <v>0</v>
      </c>
    </row>
    <row r="19" spans="1:12">
      <c r="A19" s="79" t="s">
        <v>401</v>
      </c>
      <c r="B19" s="678">
        <f>SUM(B12:B16)</f>
        <v>0</v>
      </c>
      <c r="C19" s="678">
        <f>SUM(C12:C16)</f>
        <v>0</v>
      </c>
      <c r="D19" s="678">
        <f>SUM(D12:D16)</f>
        <v>0</v>
      </c>
      <c r="E19" s="1647">
        <f>SUM(E12:E16)</f>
        <v>0</v>
      </c>
      <c r="F19" s="678">
        <f t="shared" ref="F19:I19" si="9">SUM(F12:F16)</f>
        <v>0</v>
      </c>
      <c r="G19" s="678">
        <f t="shared" si="9"/>
        <v>0</v>
      </c>
      <c r="H19" s="678">
        <f t="shared" si="9"/>
        <v>0</v>
      </c>
      <c r="I19" s="678">
        <f t="shared" si="9"/>
        <v>0</v>
      </c>
      <c r="J19" s="678">
        <f>SUM(B19:I19)</f>
        <v>0</v>
      </c>
    </row>
    <row r="20" spans="1:12">
      <c r="A20" s="52" t="s">
        <v>1282</v>
      </c>
      <c r="B20" s="674">
        <f t="shared" si="0"/>
        <v>0</v>
      </c>
      <c r="C20" s="674">
        <f t="shared" si="0"/>
        <v>0</v>
      </c>
      <c r="D20" s="674">
        <f t="shared" ref="D20" si="10">+D70</f>
        <v>0</v>
      </c>
      <c r="E20" s="1898">
        <f>+'5.1 Repex summary'!$G$9+'5.1 Repex summary'!$G$10</f>
        <v>0</v>
      </c>
      <c r="F20" s="2109"/>
      <c r="G20" s="2109"/>
      <c r="H20" s="2109"/>
      <c r="I20" s="2109"/>
      <c r="J20" s="681">
        <f>SUM(B20:I20)</f>
        <v>0</v>
      </c>
    </row>
    <row r="21" spans="1:12">
      <c r="A21" s="52" t="s">
        <v>1283</v>
      </c>
      <c r="B21" s="674">
        <f t="shared" si="0"/>
        <v>0</v>
      </c>
      <c r="C21" s="674">
        <f t="shared" si="0"/>
        <v>0</v>
      </c>
      <c r="D21" s="674">
        <f t="shared" ref="D21" si="11">+D71</f>
        <v>0</v>
      </c>
      <c r="E21" s="1900">
        <f>+'5.1 Repex summary'!$G$13+'5.1 Repex summary'!$G$11+'5.1 Repex summary'!$G$12+'5.1 Repex summary'!$G$15</f>
        <v>0</v>
      </c>
      <c r="F21" s="2109"/>
      <c r="G21" s="2109"/>
      <c r="H21" s="2109"/>
      <c r="I21" s="2109"/>
      <c r="J21" s="682">
        <f>SUM(B21:I21)</f>
        <v>0</v>
      </c>
    </row>
    <row r="22" spans="1:12">
      <c r="A22" s="52" t="s">
        <v>1920</v>
      </c>
      <c r="B22" s="674">
        <f t="shared" si="0"/>
        <v>0</v>
      </c>
      <c r="C22" s="674">
        <f t="shared" si="0"/>
        <v>0</v>
      </c>
      <c r="D22" s="674">
        <f t="shared" ref="D22" si="12">+D72</f>
        <v>0</v>
      </c>
      <c r="E22" s="683">
        <f>+'5.1 Repex summary'!$G$14</f>
        <v>0</v>
      </c>
      <c r="F22" s="2109"/>
      <c r="G22" s="2109"/>
      <c r="H22" s="2109"/>
      <c r="I22" s="2109"/>
      <c r="J22" s="684">
        <f>SUM(B22:I22)</f>
        <v>0</v>
      </c>
    </row>
    <row r="23" spans="1:12" ht="14.65">
      <c r="A23" s="79" t="s">
        <v>402</v>
      </c>
      <c r="B23" s="678">
        <f t="shared" ref="B23:I23" si="13">SUM(B20:B22)</f>
        <v>0</v>
      </c>
      <c r="C23" s="678">
        <f t="shared" ref="C23:D23" si="14">SUM(C20:C22)</f>
        <v>0</v>
      </c>
      <c r="D23" s="678">
        <f t="shared" si="14"/>
        <v>0</v>
      </c>
      <c r="E23" s="1647">
        <f>SUM(E20:E22)</f>
        <v>0</v>
      </c>
      <c r="F23" s="678">
        <f t="shared" si="13"/>
        <v>0</v>
      </c>
      <c r="G23" s="678">
        <f t="shared" si="13"/>
        <v>0</v>
      </c>
      <c r="H23" s="678">
        <f t="shared" si="13"/>
        <v>0</v>
      </c>
      <c r="I23" s="678">
        <f t="shared" si="13"/>
        <v>0</v>
      </c>
      <c r="J23" s="678">
        <f>SUM(B23:I23)</f>
        <v>0</v>
      </c>
      <c r="L23" s="2133"/>
    </row>
    <row r="24" spans="1:12">
      <c r="A24" s="54" t="s">
        <v>6</v>
      </c>
      <c r="B24" s="674">
        <f t="shared" si="0"/>
        <v>0</v>
      </c>
      <c r="C24" s="674">
        <f t="shared" si="0"/>
        <v>0</v>
      </c>
      <c r="D24" s="674">
        <f t="shared" ref="D24" si="15">+D74</f>
        <v>0</v>
      </c>
      <c r="E24" s="679">
        <f>'3.1 Opex cost matrix'!$H$40</f>
        <v>0</v>
      </c>
      <c r="F24" s="2109"/>
      <c r="G24" s="2109"/>
      <c r="H24" s="2109"/>
      <c r="I24" s="2109"/>
      <c r="J24" s="686">
        <f t="shared" ref="J24:J30" si="16">SUM(B24:I24)</f>
        <v>0</v>
      </c>
    </row>
    <row r="25" spans="1:12">
      <c r="A25" s="54" t="s">
        <v>32</v>
      </c>
      <c r="B25" s="674">
        <f t="shared" si="0"/>
        <v>0</v>
      </c>
      <c r="C25" s="674">
        <f t="shared" si="0"/>
        <v>0</v>
      </c>
      <c r="D25" s="674">
        <f t="shared" ref="D25" si="17">+D75</f>
        <v>0</v>
      </c>
      <c r="E25" s="1900">
        <f>'3.1 Opex cost matrix'!$I$40</f>
        <v>0</v>
      </c>
      <c r="F25" s="2109"/>
      <c r="G25" s="2109"/>
      <c r="H25" s="2109"/>
      <c r="I25" s="2109"/>
      <c r="J25" s="686">
        <f t="shared" si="16"/>
        <v>0</v>
      </c>
    </row>
    <row r="26" spans="1:12">
      <c r="A26" s="54" t="s">
        <v>403</v>
      </c>
      <c r="B26" s="674">
        <f t="shared" si="0"/>
        <v>0</v>
      </c>
      <c r="C26" s="674">
        <f t="shared" si="0"/>
        <v>0</v>
      </c>
      <c r="D26" s="674">
        <f t="shared" ref="D26" si="18">+D76</f>
        <v>0</v>
      </c>
      <c r="E26" s="1900">
        <f>'3.1 Opex cost matrix'!$J$40</f>
        <v>0</v>
      </c>
      <c r="F26" s="2109"/>
      <c r="G26" s="2109"/>
      <c r="H26" s="2109"/>
      <c r="I26" s="2109"/>
      <c r="J26" s="686">
        <f t="shared" si="16"/>
        <v>0</v>
      </c>
    </row>
    <row r="27" spans="1:12">
      <c r="A27" s="54" t="s">
        <v>36</v>
      </c>
      <c r="B27" s="674">
        <f t="shared" si="0"/>
        <v>0</v>
      </c>
      <c r="C27" s="674">
        <f t="shared" si="0"/>
        <v>0</v>
      </c>
      <c r="D27" s="674">
        <f t="shared" ref="D27" si="19">+D77</f>
        <v>0</v>
      </c>
      <c r="E27" s="1900">
        <f>'3.1 Opex cost matrix'!$K$40</f>
        <v>0</v>
      </c>
      <c r="F27" s="2109"/>
      <c r="G27" s="2109"/>
      <c r="H27" s="2109"/>
      <c r="I27" s="2109"/>
      <c r="J27" s="686">
        <f t="shared" si="16"/>
        <v>0</v>
      </c>
    </row>
    <row r="28" spans="1:12">
      <c r="A28" s="54" t="s">
        <v>2039</v>
      </c>
      <c r="B28" s="674">
        <f t="shared" si="0"/>
        <v>0</v>
      </c>
      <c r="C28" s="674">
        <f t="shared" si="0"/>
        <v>0</v>
      </c>
      <c r="D28" s="674">
        <f t="shared" ref="D28" si="20">+D78</f>
        <v>0</v>
      </c>
      <c r="E28" s="1900">
        <f>'3.1 Opex cost matrix'!$L$40</f>
        <v>0</v>
      </c>
      <c r="F28" s="2109"/>
      <c r="G28" s="2109"/>
      <c r="H28" s="2109"/>
      <c r="I28" s="2109"/>
      <c r="J28" s="686">
        <f t="shared" si="16"/>
        <v>0</v>
      </c>
    </row>
    <row r="29" spans="1:12">
      <c r="A29" s="54" t="s">
        <v>40</v>
      </c>
      <c r="B29" s="674">
        <f t="shared" si="0"/>
        <v>0</v>
      </c>
      <c r="C29" s="674">
        <f t="shared" si="0"/>
        <v>0</v>
      </c>
      <c r="D29" s="674">
        <f t="shared" ref="D29" si="21">+D79</f>
        <v>0</v>
      </c>
      <c r="E29" s="1900">
        <f>'3.1 Opex cost matrix'!$M$40</f>
        <v>0</v>
      </c>
      <c r="F29" s="2109"/>
      <c r="G29" s="2109"/>
      <c r="H29" s="2109"/>
      <c r="I29" s="2109"/>
      <c r="J29" s="686">
        <f t="shared" si="16"/>
        <v>0</v>
      </c>
    </row>
    <row r="30" spans="1:12">
      <c r="A30" s="53" t="s">
        <v>1999</v>
      </c>
      <c r="B30" s="674">
        <f t="shared" si="0"/>
        <v>0</v>
      </c>
      <c r="C30" s="674">
        <f t="shared" si="0"/>
        <v>0</v>
      </c>
      <c r="D30" s="674">
        <f t="shared" ref="D30" si="22">+D80</f>
        <v>0</v>
      </c>
      <c r="E30" s="2462">
        <f>'3.1 Opex cost matrix'!$Z$21</f>
        <v>0</v>
      </c>
      <c r="F30" s="2109"/>
      <c r="G30" s="2109"/>
      <c r="H30" s="2109"/>
      <c r="I30" s="2109"/>
      <c r="J30" s="687">
        <f t="shared" si="16"/>
        <v>0</v>
      </c>
    </row>
    <row r="31" spans="1:12">
      <c r="A31" s="81" t="s">
        <v>405</v>
      </c>
      <c r="B31" s="688">
        <f>SUM(B24:B29)</f>
        <v>0</v>
      </c>
      <c r="C31" s="688">
        <f>SUM(C24:C29)</f>
        <v>0</v>
      </c>
      <c r="D31" s="688">
        <f>SUM(D24:D29)</f>
        <v>0</v>
      </c>
      <c r="E31" s="2134">
        <f>SUM(E24:E29)</f>
        <v>0</v>
      </c>
      <c r="F31" s="688">
        <f t="shared" ref="F31:I31" si="23">SUM(F24:F29)</f>
        <v>0</v>
      </c>
      <c r="G31" s="688">
        <f t="shared" si="23"/>
        <v>0</v>
      </c>
      <c r="H31" s="688">
        <f t="shared" si="23"/>
        <v>0</v>
      </c>
      <c r="I31" s="688">
        <f t="shared" si="23"/>
        <v>0</v>
      </c>
      <c r="J31" s="688">
        <f t="shared" ref="J31:J37" si="24">SUM(B31:I31)</f>
        <v>0</v>
      </c>
    </row>
    <row r="32" spans="1:12">
      <c r="A32" s="54" t="s">
        <v>406</v>
      </c>
      <c r="B32" s="674">
        <f t="shared" si="0"/>
        <v>0</v>
      </c>
      <c r="C32" s="674">
        <f t="shared" si="0"/>
        <v>0</v>
      </c>
      <c r="D32" s="674">
        <f t="shared" ref="D32" si="25">+D82</f>
        <v>0</v>
      </c>
      <c r="E32" s="2985">
        <f>'3.1 Opex cost matrix'!$V$40+'3.1 Opex cost matrix'!$W$40</f>
        <v>0</v>
      </c>
      <c r="F32" s="2109"/>
      <c r="G32" s="2109"/>
      <c r="H32" s="2109"/>
      <c r="I32" s="2109"/>
      <c r="J32" s="691">
        <f t="shared" si="24"/>
        <v>0</v>
      </c>
    </row>
    <row r="33" spans="1:21">
      <c r="A33" s="54" t="s">
        <v>51</v>
      </c>
      <c r="B33" s="674">
        <f t="shared" si="0"/>
        <v>0</v>
      </c>
      <c r="C33" s="674">
        <f t="shared" si="0"/>
        <v>0</v>
      </c>
      <c r="D33" s="674">
        <f t="shared" ref="D33" si="26">+D83</f>
        <v>0</v>
      </c>
      <c r="E33" s="2985">
        <f>+'3.1 Opex cost matrix'!$Y$40</f>
        <v>0</v>
      </c>
      <c r="F33" s="2109"/>
      <c r="G33" s="2109"/>
      <c r="H33" s="2109"/>
      <c r="I33" s="2109"/>
      <c r="J33" s="691">
        <f t="shared" si="24"/>
        <v>0</v>
      </c>
    </row>
    <row r="34" spans="1:21">
      <c r="A34" s="55" t="s">
        <v>407</v>
      </c>
      <c r="B34" s="2134">
        <f t="shared" ref="B34:D34" si="27">SUM(B32:B33)</f>
        <v>0</v>
      </c>
      <c r="C34" s="2134">
        <f t="shared" si="27"/>
        <v>0</v>
      </c>
      <c r="D34" s="2134">
        <f t="shared" si="27"/>
        <v>0</v>
      </c>
      <c r="E34" s="1647">
        <f>SUM(E32:E33)</f>
        <v>0</v>
      </c>
      <c r="F34" s="2134">
        <f t="shared" ref="F34:I34" si="28">SUM(F32:F33)</f>
        <v>0</v>
      </c>
      <c r="G34" s="2134">
        <f t="shared" si="28"/>
        <v>0</v>
      </c>
      <c r="H34" s="2134">
        <f t="shared" si="28"/>
        <v>0</v>
      </c>
      <c r="I34" s="2134">
        <f t="shared" si="28"/>
        <v>0</v>
      </c>
      <c r="J34" s="2134">
        <f t="shared" si="24"/>
        <v>0</v>
      </c>
    </row>
    <row r="35" spans="1:21">
      <c r="A35" s="82" t="s">
        <v>187</v>
      </c>
      <c r="B35" s="688">
        <f>SUM(B34,B31)</f>
        <v>0</v>
      </c>
      <c r="C35" s="688">
        <f>SUM(C34,C31)</f>
        <v>0</v>
      </c>
      <c r="D35" s="688">
        <f>SUM(D34,D31)</f>
        <v>0</v>
      </c>
      <c r="E35" s="2134">
        <f>SUM(E34,E31)</f>
        <v>0</v>
      </c>
      <c r="F35" s="688">
        <f t="shared" ref="F35:I35" si="29">SUM(F34,F31)</f>
        <v>0</v>
      </c>
      <c r="G35" s="688">
        <f t="shared" si="29"/>
        <v>0</v>
      </c>
      <c r="H35" s="688">
        <f t="shared" si="29"/>
        <v>0</v>
      </c>
      <c r="I35" s="688">
        <f t="shared" si="29"/>
        <v>0</v>
      </c>
      <c r="J35" s="688">
        <f t="shared" si="24"/>
        <v>0</v>
      </c>
    </row>
    <row r="36" spans="1:21" ht="14.65">
      <c r="A36" s="2004" t="s">
        <v>2183</v>
      </c>
      <c r="B36" s="674">
        <f t="shared" si="0"/>
        <v>0</v>
      </c>
      <c r="C36" s="674">
        <f t="shared" si="0"/>
        <v>0</v>
      </c>
      <c r="D36" s="674">
        <f t="shared" ref="D36" si="30">+D86</f>
        <v>0</v>
      </c>
      <c r="E36" s="2005">
        <f>+'5.6 UNC Sub Deducts'!$I$18+'5.6 UNC Sub Deducts'!$H$18</f>
        <v>0</v>
      </c>
      <c r="F36" s="2108">
        <v>0</v>
      </c>
      <c r="G36" s="2108">
        <v>0</v>
      </c>
      <c r="H36" s="2108">
        <v>0</v>
      </c>
      <c r="I36" s="2108">
        <v>0</v>
      </c>
      <c r="J36" s="2005"/>
      <c r="L36" s="2133"/>
    </row>
    <row r="37" spans="1:21">
      <c r="A37" s="164" t="s">
        <v>1285</v>
      </c>
      <c r="B37" s="692">
        <f t="shared" ref="B37:I37" si="31">SUM(B35,B23,B19)</f>
        <v>0</v>
      </c>
      <c r="C37" s="692">
        <f t="shared" ref="C37:D37" si="32">SUM(C35,C23,C19)</f>
        <v>0</v>
      </c>
      <c r="D37" s="692">
        <f t="shared" si="32"/>
        <v>0</v>
      </c>
      <c r="E37" s="2986">
        <f>SUM(E35,E23,E19)</f>
        <v>0</v>
      </c>
      <c r="F37" s="692">
        <f t="shared" si="31"/>
        <v>0</v>
      </c>
      <c r="G37" s="692">
        <f t="shared" si="31"/>
        <v>0</v>
      </c>
      <c r="H37" s="692">
        <f t="shared" si="31"/>
        <v>0</v>
      </c>
      <c r="I37" s="692">
        <f t="shared" si="31"/>
        <v>0</v>
      </c>
      <c r="J37" s="692">
        <f t="shared" si="24"/>
        <v>0</v>
      </c>
    </row>
    <row r="38" spans="1:21">
      <c r="A38" s="165" t="s">
        <v>1286</v>
      </c>
      <c r="B38" s="693"/>
      <c r="C38" s="693"/>
      <c r="D38" s="693"/>
      <c r="E38" s="2987"/>
      <c r="F38" s="693"/>
      <c r="G38" s="693"/>
      <c r="H38" s="693"/>
      <c r="I38" s="693"/>
      <c r="J38" s="694"/>
      <c r="K38" s="695"/>
      <c r="L38" s="695"/>
      <c r="M38" s="695"/>
      <c r="N38" s="695"/>
      <c r="O38" s="695"/>
      <c r="P38" s="695"/>
      <c r="Q38" s="695"/>
      <c r="R38" s="695"/>
      <c r="S38" s="695"/>
      <c r="T38" s="695"/>
      <c r="U38" s="695"/>
    </row>
    <row r="39" spans="1:21">
      <c r="A39" s="54" t="s">
        <v>671</v>
      </c>
      <c r="B39" s="674">
        <f t="shared" ref="B39:C42" si="33">+B89</f>
        <v>0</v>
      </c>
      <c r="C39" s="674">
        <f t="shared" si="33"/>
        <v>0</v>
      </c>
      <c r="D39" s="674">
        <f t="shared" ref="D39" si="34">+D89</f>
        <v>0</v>
      </c>
      <c r="E39" s="679">
        <f>'3.1 Opex cost matrix'!$AE$70-'2.2 Totex costs summary'!$D$40-'2.2 Totex costs summary'!$D$41-'2.2 Totex costs summary'!$D$42</f>
        <v>0</v>
      </c>
      <c r="F39" s="2109"/>
      <c r="G39" s="2109"/>
      <c r="H39" s="2109"/>
      <c r="I39" s="2109"/>
      <c r="J39" s="696">
        <f>SUM(B39:I39)</f>
        <v>0</v>
      </c>
      <c r="K39" s="695"/>
      <c r="L39" s="695"/>
      <c r="M39" s="695"/>
      <c r="N39" s="695"/>
      <c r="O39" s="695"/>
      <c r="P39" s="695"/>
      <c r="Q39" s="695"/>
      <c r="R39" s="695"/>
      <c r="S39" s="695"/>
      <c r="T39" s="695"/>
      <c r="U39" s="695"/>
    </row>
    <row r="40" spans="1:21">
      <c r="A40" s="54" t="s">
        <v>462</v>
      </c>
      <c r="B40" s="674">
        <f t="shared" si="33"/>
        <v>0</v>
      </c>
      <c r="C40" s="674">
        <f t="shared" si="33"/>
        <v>0</v>
      </c>
      <c r="D40" s="674">
        <f t="shared" ref="D40" si="35">+D90</f>
        <v>0</v>
      </c>
      <c r="E40" s="1900">
        <f>'3.1 Opex cost matrix'!$AE$58</f>
        <v>0</v>
      </c>
      <c r="F40" s="2109"/>
      <c r="G40" s="2109"/>
      <c r="H40" s="2109"/>
      <c r="I40" s="2109"/>
      <c r="J40" s="696">
        <f>SUM(B40:I40)</f>
        <v>0</v>
      </c>
      <c r="K40" s="695"/>
      <c r="L40" s="695"/>
      <c r="M40" s="695"/>
      <c r="N40" s="695"/>
      <c r="O40" s="695"/>
      <c r="P40" s="695"/>
      <c r="Q40" s="695"/>
      <c r="R40" s="695"/>
      <c r="S40" s="695"/>
      <c r="T40" s="695"/>
      <c r="U40" s="695"/>
    </row>
    <row r="41" spans="1:21">
      <c r="A41" s="54" t="s">
        <v>18</v>
      </c>
      <c r="B41" s="674">
        <f t="shared" si="33"/>
        <v>0</v>
      </c>
      <c r="C41" s="674">
        <f t="shared" si="33"/>
        <v>0</v>
      </c>
      <c r="D41" s="674">
        <f t="shared" ref="D41" si="36">+D91</f>
        <v>0</v>
      </c>
      <c r="E41" s="1900">
        <f>'3.1 Opex cost matrix'!$AE$50</f>
        <v>0</v>
      </c>
      <c r="F41" s="2109"/>
      <c r="G41" s="2109"/>
      <c r="H41" s="2109"/>
      <c r="I41" s="2109"/>
      <c r="J41" s="696">
        <f>SUM(B41:I41)</f>
        <v>0</v>
      </c>
      <c r="K41" s="695"/>
      <c r="L41" s="695"/>
      <c r="M41" s="695"/>
      <c r="N41" s="695"/>
      <c r="O41" s="695"/>
      <c r="P41" s="695"/>
      <c r="Q41" s="695"/>
      <c r="R41" s="695"/>
      <c r="S41" s="695"/>
      <c r="T41" s="695"/>
      <c r="U41" s="695"/>
    </row>
    <row r="42" spans="1:21">
      <c r="A42" s="125" t="s">
        <v>672</v>
      </c>
      <c r="B42" s="674">
        <f t="shared" si="33"/>
        <v>0</v>
      </c>
      <c r="C42" s="674">
        <f t="shared" si="33"/>
        <v>0</v>
      </c>
      <c r="D42" s="674">
        <f t="shared" ref="D42" si="37">+D92</f>
        <v>0</v>
      </c>
      <c r="E42" s="1900">
        <f>'3.1 Opex cost matrix'!$AE$56</f>
        <v>0</v>
      </c>
      <c r="F42" s="2109"/>
      <c r="G42" s="2109"/>
      <c r="H42" s="2109"/>
      <c r="I42" s="2109"/>
      <c r="J42" s="697">
        <f>SUM(B42:I42)</f>
        <v>0</v>
      </c>
      <c r="K42" s="695"/>
      <c r="L42" s="695"/>
      <c r="M42" s="695"/>
      <c r="N42" s="695"/>
      <c r="O42" s="695"/>
      <c r="P42" s="695"/>
      <c r="Q42" s="695"/>
      <c r="R42" s="695"/>
      <c r="S42" s="695"/>
      <c r="T42" s="695"/>
      <c r="U42" s="695"/>
    </row>
    <row r="43" spans="1:21">
      <c r="A43" s="124" t="s">
        <v>463</v>
      </c>
      <c r="B43" s="698">
        <f t="shared" ref="B43:J43" si="38">SUM(B39:B42)</f>
        <v>0</v>
      </c>
      <c r="C43" s="698">
        <f t="shared" ref="C43:D43" si="39">SUM(C39:C42)</f>
        <v>0</v>
      </c>
      <c r="D43" s="698">
        <f t="shared" si="39"/>
        <v>0</v>
      </c>
      <c r="E43" s="2470">
        <f>SUM(E39:E42)</f>
        <v>0</v>
      </c>
      <c r="F43" s="701">
        <f t="shared" si="38"/>
        <v>0</v>
      </c>
      <c r="G43" s="701">
        <f t="shared" si="38"/>
        <v>0</v>
      </c>
      <c r="H43" s="701">
        <f t="shared" si="38"/>
        <v>0</v>
      </c>
      <c r="I43" s="701">
        <f t="shared" si="38"/>
        <v>0</v>
      </c>
      <c r="J43" s="699">
        <f t="shared" si="38"/>
        <v>0</v>
      </c>
      <c r="K43" s="695"/>
      <c r="L43" s="695"/>
      <c r="M43" s="695"/>
      <c r="N43" s="695"/>
      <c r="O43" s="695"/>
      <c r="P43" s="695"/>
      <c r="Q43" s="695"/>
      <c r="R43" s="695"/>
      <c r="S43" s="695"/>
      <c r="T43" s="695"/>
      <c r="U43" s="695"/>
    </row>
    <row r="44" spans="1:21" ht="24.75">
      <c r="A44" s="124" t="s">
        <v>673</v>
      </c>
      <c r="B44" s="698">
        <f t="shared" ref="B44:J44" si="40">+B43+B37</f>
        <v>0</v>
      </c>
      <c r="C44" s="698">
        <f t="shared" ref="C44:D44" si="41">+C43+C37</f>
        <v>0</v>
      </c>
      <c r="D44" s="698">
        <f t="shared" si="41"/>
        <v>0</v>
      </c>
      <c r="E44" s="2470">
        <f>+E43+E37</f>
        <v>0</v>
      </c>
      <c r="F44" s="698">
        <f t="shared" si="40"/>
        <v>0</v>
      </c>
      <c r="G44" s="698">
        <f t="shared" si="40"/>
        <v>0</v>
      </c>
      <c r="H44" s="698">
        <f t="shared" si="40"/>
        <v>0</v>
      </c>
      <c r="I44" s="698">
        <f t="shared" si="40"/>
        <v>0</v>
      </c>
      <c r="J44" s="698">
        <f t="shared" si="40"/>
        <v>0</v>
      </c>
      <c r="K44" s="695"/>
      <c r="L44" s="695"/>
      <c r="M44" s="695"/>
      <c r="N44" s="695"/>
      <c r="O44" s="695"/>
      <c r="P44" s="695"/>
      <c r="Q44" s="695"/>
      <c r="R44" s="695"/>
      <c r="S44" s="695"/>
      <c r="T44" s="695"/>
      <c r="U44" s="695"/>
    </row>
    <row r="45" spans="1:21">
      <c r="B45" s="702"/>
      <c r="C45" s="702"/>
      <c r="D45" s="702"/>
      <c r="E45" s="695"/>
      <c r="F45" s="695"/>
      <c r="G45" s="695"/>
      <c r="H45" s="695"/>
      <c r="I45" s="695"/>
      <c r="J45" s="695"/>
      <c r="K45" s="695"/>
      <c r="L45" s="695"/>
      <c r="M45" s="695"/>
      <c r="N45" s="695"/>
      <c r="O45" s="695"/>
      <c r="P45" s="695"/>
      <c r="Q45" s="695"/>
      <c r="R45" s="695"/>
      <c r="S45" s="695"/>
      <c r="T45" s="695"/>
      <c r="U45" s="695"/>
    </row>
    <row r="46" spans="1:21">
      <c r="A46" s="1147" t="s">
        <v>1290</v>
      </c>
      <c r="B46" s="2387"/>
      <c r="C46" s="2387"/>
      <c r="D46" s="2387"/>
      <c r="E46" s="1152"/>
      <c r="F46" s="1152"/>
      <c r="G46" s="1152"/>
      <c r="H46" s="1152"/>
      <c r="I46" s="1152"/>
      <c r="J46" s="1153"/>
      <c r="K46" s="695"/>
      <c r="L46" s="695"/>
      <c r="M46" s="695"/>
      <c r="N46" s="695"/>
      <c r="O46" s="695"/>
      <c r="P46" s="695"/>
      <c r="Q46" s="695"/>
      <c r="R46" s="695"/>
      <c r="S46" s="695"/>
      <c r="T46" s="695"/>
      <c r="U46" s="695"/>
    </row>
    <row r="47" spans="1:21">
      <c r="A47" s="1148" t="s">
        <v>14</v>
      </c>
      <c r="B47" s="674">
        <f t="shared" ref="B47:C51" si="42">+B97</f>
        <v>0</v>
      </c>
      <c r="C47" s="674">
        <f t="shared" si="42"/>
        <v>0</v>
      </c>
      <c r="D47" s="674">
        <f t="shared" ref="D47" si="43">+D97</f>
        <v>0</v>
      </c>
      <c r="E47" s="2988">
        <f>'3.1 Opex cost matrix'!$AE$45+'3.14 Smart Metering'!$C$17+'3.14 Smart Metering'!$C$18</f>
        <v>0</v>
      </c>
      <c r="F47" s="2109"/>
      <c r="G47" s="2109"/>
      <c r="H47" s="2109"/>
      <c r="I47" s="2109"/>
      <c r="J47" s="1154">
        <f>SUM(B47:I47)</f>
        <v>0</v>
      </c>
      <c r="K47" s="695"/>
      <c r="L47" s="695"/>
      <c r="M47" s="695"/>
      <c r="N47" s="695"/>
      <c r="O47" s="695"/>
      <c r="P47" s="695"/>
      <c r="Q47" s="695"/>
      <c r="R47" s="695"/>
      <c r="S47" s="695"/>
      <c r="T47" s="695"/>
      <c r="U47" s="695"/>
    </row>
    <row r="48" spans="1:21">
      <c r="A48" s="1148" t="s">
        <v>619</v>
      </c>
      <c r="B48" s="674">
        <f t="shared" si="42"/>
        <v>0</v>
      </c>
      <c r="C48" s="674">
        <f t="shared" si="42"/>
        <v>0</v>
      </c>
      <c r="D48" s="674">
        <f t="shared" ref="D48" si="44">+D98</f>
        <v>0</v>
      </c>
      <c r="E48" s="2988">
        <f>'3.13 Streetworks'!$Q$29+'3.13 Streetworks'!$Q$41+'3.13 Streetworks'!$Q$93+'3.13 Streetworks'!$Q$114+'3.13 Streetworks'!$G$179</f>
        <v>0</v>
      </c>
      <c r="F48" s="2109"/>
      <c r="G48" s="2109"/>
      <c r="H48" s="2109"/>
      <c r="I48" s="2109"/>
      <c r="J48" s="780">
        <f>SUM(B48:I48)</f>
        <v>0</v>
      </c>
      <c r="K48" s="695"/>
      <c r="L48" s="695"/>
      <c r="M48" s="695"/>
      <c r="N48" s="695"/>
      <c r="O48" s="695"/>
      <c r="P48" s="695"/>
      <c r="Q48" s="695"/>
      <c r="R48" s="695"/>
      <c r="S48" s="695"/>
      <c r="T48" s="695"/>
      <c r="U48" s="695"/>
    </row>
    <row r="49" spans="1:32">
      <c r="A49" s="1148" t="s">
        <v>1949</v>
      </c>
      <c r="B49" s="674">
        <f t="shared" si="42"/>
        <v>0</v>
      </c>
      <c r="C49" s="674">
        <f t="shared" si="42"/>
        <v>0</v>
      </c>
      <c r="D49" s="674">
        <f t="shared" ref="D49" si="45">+D99</f>
        <v>0</v>
      </c>
      <c r="E49" s="2988">
        <f>+'4.8 PSUP'!$K$51+'4.8 PSUP'!$G$64</f>
        <v>0</v>
      </c>
      <c r="F49" s="2109"/>
      <c r="G49" s="2109"/>
      <c r="H49" s="2109"/>
      <c r="I49" s="2109"/>
      <c r="J49" s="780">
        <f>SUM(B49:I49)</f>
        <v>0</v>
      </c>
      <c r="K49" s="695"/>
      <c r="L49" s="695"/>
      <c r="M49" s="695"/>
      <c r="N49" s="695"/>
      <c r="O49" s="695"/>
      <c r="P49" s="695"/>
      <c r="Q49" s="695"/>
      <c r="R49" s="695"/>
      <c r="S49" s="695"/>
      <c r="T49" s="695"/>
      <c r="U49" s="695"/>
    </row>
    <row r="50" spans="1:32">
      <c r="A50" s="54" t="s">
        <v>2039</v>
      </c>
      <c r="B50" s="674">
        <f t="shared" si="42"/>
        <v>0</v>
      </c>
      <c r="C50" s="674">
        <f t="shared" si="42"/>
        <v>0</v>
      </c>
      <c r="D50" s="674">
        <f t="shared" ref="D50" si="46">+D100</f>
        <v>0</v>
      </c>
      <c r="E50" s="2109"/>
      <c r="F50" s="2109"/>
      <c r="G50" s="2109"/>
      <c r="H50" s="2109"/>
      <c r="I50" s="2109"/>
      <c r="J50" s="780">
        <f>SUM(B50:I50)</f>
        <v>0</v>
      </c>
      <c r="K50" s="695"/>
      <c r="L50" s="695"/>
      <c r="M50" s="695"/>
      <c r="N50" s="695"/>
      <c r="O50" s="695"/>
      <c r="P50" s="695"/>
      <c r="Q50" s="695"/>
      <c r="R50" s="695"/>
      <c r="S50" s="695"/>
      <c r="T50" s="695"/>
      <c r="U50" s="695"/>
    </row>
    <row r="51" spans="1:32">
      <c r="A51" s="1887" t="s">
        <v>97</v>
      </c>
      <c r="B51" s="674">
        <f t="shared" si="42"/>
        <v>0</v>
      </c>
      <c r="C51" s="674">
        <f t="shared" si="42"/>
        <v>0</v>
      </c>
      <c r="D51" s="674">
        <f t="shared" ref="D51" si="47">+D101</f>
        <v>0</v>
      </c>
      <c r="E51" s="2109"/>
      <c r="F51" s="2109"/>
      <c r="G51" s="2109"/>
      <c r="H51" s="2109"/>
      <c r="I51" s="2109"/>
      <c r="J51" s="780">
        <f>SUM(B51:I51)</f>
        <v>0</v>
      </c>
      <c r="K51" s="695"/>
      <c r="L51" s="695"/>
      <c r="M51" s="695"/>
      <c r="N51" s="695"/>
      <c r="O51" s="695"/>
      <c r="P51" s="695"/>
      <c r="Q51" s="695"/>
      <c r="R51" s="695"/>
      <c r="S51" s="695"/>
      <c r="T51" s="695"/>
      <c r="U51" s="695"/>
    </row>
    <row r="52" spans="1:32">
      <c r="A52" s="1149" t="s">
        <v>1291</v>
      </c>
      <c r="B52" s="1150">
        <f t="shared" ref="B52:J52" si="48">SUM(B47:B51)</f>
        <v>0</v>
      </c>
      <c r="C52" s="1150">
        <f>SUM(C47:C51)</f>
        <v>0</v>
      </c>
      <c r="D52" s="1150">
        <f>SUM(D47:D51)</f>
        <v>0</v>
      </c>
      <c r="E52" s="1155">
        <f t="shared" si="48"/>
        <v>0</v>
      </c>
      <c r="F52" s="1155">
        <f t="shared" si="48"/>
        <v>0</v>
      </c>
      <c r="G52" s="1155">
        <f t="shared" si="48"/>
        <v>0</v>
      </c>
      <c r="H52" s="1155">
        <f t="shared" si="48"/>
        <v>0</v>
      </c>
      <c r="I52" s="1155">
        <f t="shared" si="48"/>
        <v>0</v>
      </c>
      <c r="J52" s="1155">
        <f t="shared" si="48"/>
        <v>0</v>
      </c>
      <c r="K52" s="695"/>
      <c r="L52" s="695"/>
      <c r="M52" s="695"/>
      <c r="N52" s="695"/>
      <c r="O52" s="695"/>
      <c r="P52" s="695"/>
      <c r="Q52" s="695"/>
      <c r="R52" s="695"/>
      <c r="S52" s="695"/>
      <c r="T52" s="695"/>
      <c r="U52" s="695"/>
    </row>
    <row r="53" spans="1:32" s="713" customFormat="1">
      <c r="A53" s="121"/>
      <c r="B53" s="710"/>
      <c r="C53" s="711"/>
      <c r="D53" s="122"/>
      <c r="E53" s="711"/>
      <c r="F53" s="711"/>
      <c r="G53" s="711"/>
      <c r="H53" s="711"/>
      <c r="I53" s="711"/>
      <c r="J53" s="711"/>
      <c r="K53" s="712"/>
      <c r="L53" s="712"/>
      <c r="M53" s="712"/>
      <c r="N53" s="712"/>
      <c r="O53" s="712"/>
      <c r="P53" s="712"/>
      <c r="Q53" s="712"/>
      <c r="R53" s="712"/>
      <c r="S53" s="712"/>
      <c r="T53" s="712"/>
      <c r="U53" s="712"/>
    </row>
    <row r="54" spans="1:32" ht="24.75">
      <c r="A54" s="124" t="s">
        <v>1292</v>
      </c>
      <c r="B54" s="1151">
        <f t="shared" ref="B54:I54" si="49">+B44-B52</f>
        <v>0</v>
      </c>
      <c r="C54" s="1151">
        <f t="shared" si="49"/>
        <v>0</v>
      </c>
      <c r="D54" s="1151">
        <f>+D44-D52</f>
        <v>0</v>
      </c>
      <c r="E54" s="1151">
        <f t="shared" si="49"/>
        <v>0</v>
      </c>
      <c r="F54" s="1151">
        <f t="shared" si="49"/>
        <v>0</v>
      </c>
      <c r="G54" s="1151">
        <f t="shared" si="49"/>
        <v>0</v>
      </c>
      <c r="H54" s="1151">
        <f t="shared" si="49"/>
        <v>0</v>
      </c>
      <c r="I54" s="1151">
        <f t="shared" si="49"/>
        <v>0</v>
      </c>
      <c r="J54" s="1151">
        <f>SUM(B54:I54)</f>
        <v>0</v>
      </c>
    </row>
    <row r="55" spans="1:32">
      <c r="B55" s="702"/>
      <c r="C55" s="695"/>
      <c r="D55" s="120"/>
      <c r="E55" s="695"/>
      <c r="F55" s="695"/>
      <c r="G55" s="695"/>
      <c r="H55" s="695"/>
      <c r="I55" s="695"/>
      <c r="J55" s="695"/>
      <c r="K55" s="695"/>
      <c r="L55" s="695"/>
      <c r="M55" s="695"/>
      <c r="N55" s="695"/>
      <c r="O55" s="695"/>
      <c r="P55" s="695"/>
      <c r="Q55" s="695"/>
      <c r="R55" s="695"/>
      <c r="S55" s="695"/>
      <c r="T55" s="695"/>
      <c r="U55" s="695"/>
    </row>
    <row r="57" spans="1:32">
      <c r="A57" s="49" t="s">
        <v>2096</v>
      </c>
      <c r="L57" s="49" t="s">
        <v>408</v>
      </c>
      <c r="O57" s="49"/>
      <c r="W57" s="49" t="s">
        <v>409</v>
      </c>
      <c r="Z57" s="49"/>
    </row>
    <row r="58" spans="1:32">
      <c r="A58" s="206" t="str">
        <f>+A8</f>
        <v>2017/18 prices</v>
      </c>
      <c r="O58" s="49"/>
      <c r="Z58" s="49"/>
    </row>
    <row r="59" spans="1:32" ht="12.75" customHeight="1">
      <c r="A59" s="78"/>
      <c r="B59" s="3407" t="s">
        <v>615</v>
      </c>
      <c r="C59" s="3408"/>
      <c r="D59" s="3409"/>
      <c r="E59" s="3410" t="s">
        <v>395</v>
      </c>
      <c r="F59" s="3410"/>
      <c r="G59" s="3410"/>
      <c r="H59" s="3410"/>
      <c r="I59" s="3410"/>
      <c r="J59" s="2887"/>
      <c r="L59" s="78"/>
      <c r="M59" s="3392"/>
      <c r="N59" s="3393"/>
      <c r="O59" s="3393"/>
      <c r="P59" s="3393"/>
      <c r="Q59" s="3393"/>
      <c r="R59" s="3393"/>
      <c r="S59" s="3393"/>
      <c r="T59" s="3393"/>
      <c r="U59" s="3394"/>
      <c r="W59" s="78"/>
      <c r="X59" s="3392"/>
      <c r="Y59" s="3393"/>
      <c r="Z59" s="3393"/>
      <c r="AA59" s="3393"/>
      <c r="AB59" s="3393"/>
      <c r="AC59" s="3393"/>
      <c r="AD59" s="3393"/>
      <c r="AE59" s="3393"/>
      <c r="AF59" s="3394"/>
    </row>
    <row r="60" spans="1:32">
      <c r="A60" s="671"/>
      <c r="B60" s="3395"/>
      <c r="C60" s="3396"/>
      <c r="D60" s="3397"/>
      <c r="E60" s="3410"/>
      <c r="F60" s="3410"/>
      <c r="G60" s="3410"/>
      <c r="H60" s="3410"/>
      <c r="I60" s="3410"/>
      <c r="J60" s="2888"/>
      <c r="L60" s="671"/>
      <c r="M60" s="3395"/>
      <c r="N60" s="3396"/>
      <c r="O60" s="3396"/>
      <c r="P60" s="3396"/>
      <c r="Q60" s="3396"/>
      <c r="R60" s="3396"/>
      <c r="S60" s="3396"/>
      <c r="T60" s="3396"/>
      <c r="U60" s="3397"/>
      <c r="W60" s="671"/>
      <c r="X60" s="3395"/>
      <c r="Y60" s="3396"/>
      <c r="Z60" s="3396"/>
      <c r="AA60" s="3396"/>
      <c r="AB60" s="3396"/>
      <c r="AC60" s="3396"/>
      <c r="AD60" s="3396"/>
      <c r="AE60" s="3396"/>
      <c r="AF60" s="3397"/>
    </row>
    <row r="61" spans="1:32" ht="24.75">
      <c r="A61" s="50" t="s">
        <v>1287</v>
      </c>
      <c r="B61" s="167">
        <v>2014</v>
      </c>
      <c r="C61" s="166">
        <v>2015</v>
      </c>
      <c r="D61" s="166">
        <v>2016</v>
      </c>
      <c r="E61" s="168">
        <v>2017</v>
      </c>
      <c r="F61" s="166">
        <v>2018</v>
      </c>
      <c r="G61" s="168">
        <v>2019</v>
      </c>
      <c r="H61" s="166">
        <v>2020</v>
      </c>
      <c r="I61" s="169">
        <v>2021</v>
      </c>
      <c r="J61" s="170" t="s">
        <v>397</v>
      </c>
      <c r="L61" s="50" t="s">
        <v>1287</v>
      </c>
      <c r="M61" s="167">
        <v>2014</v>
      </c>
      <c r="N61" s="166">
        <v>2015</v>
      </c>
      <c r="O61" s="166">
        <v>2016</v>
      </c>
      <c r="P61" s="168">
        <v>2017</v>
      </c>
      <c r="Q61" s="166">
        <v>2018</v>
      </c>
      <c r="R61" s="168">
        <v>2019</v>
      </c>
      <c r="S61" s="166">
        <v>2020</v>
      </c>
      <c r="T61" s="169">
        <v>2021</v>
      </c>
      <c r="U61" s="170" t="s">
        <v>397</v>
      </c>
      <c r="W61" s="50" t="s">
        <v>1287</v>
      </c>
      <c r="X61" s="167">
        <v>2014</v>
      </c>
      <c r="Y61" s="166">
        <v>2015</v>
      </c>
      <c r="Z61" s="166">
        <v>2016</v>
      </c>
      <c r="AA61" s="168">
        <v>2017</v>
      </c>
      <c r="AB61" s="166">
        <v>2018</v>
      </c>
      <c r="AC61" s="168">
        <v>2019</v>
      </c>
      <c r="AD61" s="166">
        <v>2020</v>
      </c>
      <c r="AE61" s="169">
        <v>2021</v>
      </c>
      <c r="AF61" s="170" t="s">
        <v>397</v>
      </c>
    </row>
    <row r="62" spans="1:32">
      <c r="A62" s="52" t="s">
        <v>2045</v>
      </c>
      <c r="B62" s="1898"/>
      <c r="C62" s="2457"/>
      <c r="D62" s="2457"/>
      <c r="E62" s="2457"/>
      <c r="F62" s="2457"/>
      <c r="G62" s="2457"/>
      <c r="H62" s="2457"/>
      <c r="I62" s="2458"/>
      <c r="J62" s="1899"/>
      <c r="K62" s="695"/>
      <c r="L62" s="52" t="s">
        <v>2045</v>
      </c>
      <c r="M62" s="2445">
        <f>B12-B62</f>
        <v>0</v>
      </c>
      <c r="N62" s="714">
        <f t="shared" ref="N62:N85" si="50">C12-C62</f>
        <v>0</v>
      </c>
      <c r="O62" s="714">
        <f t="shared" ref="O62:O85" si="51">D12-D62</f>
        <v>0</v>
      </c>
      <c r="P62" s="714">
        <f t="shared" ref="P62:P85" si="52">E12-E62</f>
        <v>0</v>
      </c>
      <c r="Q62" s="714">
        <f t="shared" ref="Q62:Q85" si="53">F12-F62</f>
        <v>0</v>
      </c>
      <c r="R62" s="714">
        <f t="shared" ref="R62:R85" si="54">G12-G62</f>
        <v>0</v>
      </c>
      <c r="S62" s="714">
        <f t="shared" ref="S62:S85" si="55">H12-H62</f>
        <v>0</v>
      </c>
      <c r="T62" s="715">
        <f t="shared" ref="T62:T85" si="56">I12-I62</f>
        <v>0</v>
      </c>
      <c r="U62" s="673">
        <f t="shared" ref="U62:U85" si="57">J12-J62</f>
        <v>0</v>
      </c>
      <c r="W62" s="52" t="s">
        <v>2045</v>
      </c>
      <c r="X62" s="716" t="e">
        <f>M62/B62</f>
        <v>#DIV/0!</v>
      </c>
      <c r="Y62" s="717" t="e">
        <f t="shared" ref="Y62:Y94" si="58">N62/C62</f>
        <v>#DIV/0!</v>
      </c>
      <c r="Z62" s="717" t="e">
        <f>O62/D62</f>
        <v>#DIV/0!</v>
      </c>
      <c r="AA62" s="717" t="e">
        <f t="shared" ref="AA62:AA94" si="59">P62/E62</f>
        <v>#DIV/0!</v>
      </c>
      <c r="AB62" s="717" t="e">
        <f t="shared" ref="AB62:AB94" si="60">Q62/F62</f>
        <v>#DIV/0!</v>
      </c>
      <c r="AC62" s="717" t="e">
        <f t="shared" ref="AC62:AC94" si="61">R62/G62</f>
        <v>#DIV/0!</v>
      </c>
      <c r="AD62" s="717" t="e">
        <f t="shared" ref="AD62:AD94" si="62">S62/H62</f>
        <v>#DIV/0!</v>
      </c>
      <c r="AE62" s="718" t="e">
        <f t="shared" ref="AE62:AE94" si="63">T62/I62</f>
        <v>#DIV/0!</v>
      </c>
      <c r="AF62" s="719" t="e">
        <f t="shared" ref="AF62:AF94" si="64">U62/J62</f>
        <v>#DIV/0!</v>
      </c>
    </row>
    <row r="63" spans="1:32">
      <c r="A63" s="52" t="s">
        <v>79</v>
      </c>
      <c r="B63" s="1900"/>
      <c r="C63" s="2459"/>
      <c r="D63" s="2459"/>
      <c r="E63" s="2459"/>
      <c r="F63" s="2459"/>
      <c r="G63" s="2459"/>
      <c r="H63" s="2459"/>
      <c r="I63" s="2460"/>
      <c r="J63" s="2461"/>
      <c r="K63" s="695"/>
      <c r="L63" s="52" t="s">
        <v>79</v>
      </c>
      <c r="M63" s="2446">
        <f t="shared" ref="M63:M85" si="65">B13-B63</f>
        <v>0</v>
      </c>
      <c r="N63" s="720">
        <f t="shared" si="50"/>
        <v>0</v>
      </c>
      <c r="O63" s="720">
        <f t="shared" si="51"/>
        <v>0</v>
      </c>
      <c r="P63" s="720">
        <f t="shared" si="52"/>
        <v>0</v>
      </c>
      <c r="Q63" s="720">
        <f t="shared" si="53"/>
        <v>0</v>
      </c>
      <c r="R63" s="720">
        <f t="shared" si="54"/>
        <v>0</v>
      </c>
      <c r="S63" s="720">
        <f t="shared" si="55"/>
        <v>0</v>
      </c>
      <c r="T63" s="721">
        <f t="shared" si="56"/>
        <v>0</v>
      </c>
      <c r="U63" s="675">
        <f t="shared" si="57"/>
        <v>0</v>
      </c>
      <c r="W63" s="52" t="s">
        <v>79</v>
      </c>
      <c r="X63" s="722" t="e">
        <f t="shared" ref="X63:X94" si="66">M63/B63</f>
        <v>#DIV/0!</v>
      </c>
      <c r="Y63" s="723" t="e">
        <f t="shared" si="58"/>
        <v>#DIV/0!</v>
      </c>
      <c r="Z63" s="723" t="e">
        <f t="shared" ref="Z63:Z94" si="67">O63/D63</f>
        <v>#DIV/0!</v>
      </c>
      <c r="AA63" s="723" t="e">
        <f t="shared" si="59"/>
        <v>#DIV/0!</v>
      </c>
      <c r="AB63" s="723" t="e">
        <f t="shared" si="60"/>
        <v>#DIV/0!</v>
      </c>
      <c r="AC63" s="723" t="e">
        <f t="shared" si="61"/>
        <v>#DIV/0!</v>
      </c>
      <c r="AD63" s="723" t="e">
        <f t="shared" si="62"/>
        <v>#DIV/0!</v>
      </c>
      <c r="AE63" s="724" t="e">
        <f t="shared" si="63"/>
        <v>#DIV/0!</v>
      </c>
      <c r="AF63" s="725" t="e">
        <f t="shared" si="64"/>
        <v>#DIV/0!</v>
      </c>
    </row>
    <row r="64" spans="1:32">
      <c r="A64" s="52" t="s">
        <v>354</v>
      </c>
      <c r="B64" s="1900"/>
      <c r="C64" s="2459"/>
      <c r="D64" s="2459"/>
      <c r="E64" s="2459"/>
      <c r="F64" s="2459"/>
      <c r="G64" s="2459"/>
      <c r="H64" s="2459"/>
      <c r="I64" s="2460"/>
      <c r="J64" s="2461"/>
      <c r="K64" s="695"/>
      <c r="L64" s="52" t="s">
        <v>354</v>
      </c>
      <c r="M64" s="2446">
        <f t="shared" si="65"/>
        <v>0</v>
      </c>
      <c r="N64" s="720">
        <f t="shared" si="50"/>
        <v>0</v>
      </c>
      <c r="O64" s="720">
        <f t="shared" si="51"/>
        <v>0</v>
      </c>
      <c r="P64" s="720">
        <f t="shared" si="52"/>
        <v>0</v>
      </c>
      <c r="Q64" s="720">
        <f t="shared" si="53"/>
        <v>0</v>
      </c>
      <c r="R64" s="720">
        <f t="shared" si="54"/>
        <v>0</v>
      </c>
      <c r="S64" s="720">
        <f t="shared" si="55"/>
        <v>0</v>
      </c>
      <c r="T64" s="721">
        <f t="shared" si="56"/>
        <v>0</v>
      </c>
      <c r="U64" s="675">
        <f t="shared" si="57"/>
        <v>0</v>
      </c>
      <c r="W64" s="52" t="s">
        <v>354</v>
      </c>
      <c r="X64" s="722" t="e">
        <f t="shared" si="66"/>
        <v>#DIV/0!</v>
      </c>
      <c r="Y64" s="723" t="e">
        <f t="shared" si="58"/>
        <v>#DIV/0!</v>
      </c>
      <c r="Z64" s="723" t="e">
        <f t="shared" si="67"/>
        <v>#DIV/0!</v>
      </c>
      <c r="AA64" s="723" t="e">
        <f t="shared" si="59"/>
        <v>#DIV/0!</v>
      </c>
      <c r="AB64" s="723" t="e">
        <f t="shared" si="60"/>
        <v>#DIV/0!</v>
      </c>
      <c r="AC64" s="723" t="e">
        <f t="shared" si="61"/>
        <v>#DIV/0!</v>
      </c>
      <c r="AD64" s="723" t="e">
        <f t="shared" si="62"/>
        <v>#DIV/0!</v>
      </c>
      <c r="AE64" s="724" t="e">
        <f t="shared" si="63"/>
        <v>#DIV/0!</v>
      </c>
      <c r="AF64" s="725" t="e">
        <f t="shared" si="64"/>
        <v>#DIV/0!</v>
      </c>
    </row>
    <row r="65" spans="1:32">
      <c r="A65" s="52" t="s">
        <v>1738</v>
      </c>
      <c r="B65" s="1900"/>
      <c r="C65" s="2459"/>
      <c r="D65" s="2459"/>
      <c r="E65" s="2459"/>
      <c r="F65" s="2459"/>
      <c r="G65" s="2459"/>
      <c r="H65" s="2459"/>
      <c r="I65" s="2460"/>
      <c r="J65" s="2461"/>
      <c r="K65" s="695"/>
      <c r="L65" s="52" t="s">
        <v>1738</v>
      </c>
      <c r="M65" s="2446">
        <f t="shared" si="65"/>
        <v>0</v>
      </c>
      <c r="N65" s="720">
        <f t="shared" si="50"/>
        <v>0</v>
      </c>
      <c r="O65" s="720">
        <f t="shared" si="51"/>
        <v>0</v>
      </c>
      <c r="P65" s="720">
        <f t="shared" si="52"/>
        <v>0</v>
      </c>
      <c r="Q65" s="720">
        <f t="shared" si="53"/>
        <v>0</v>
      </c>
      <c r="R65" s="720">
        <f t="shared" si="54"/>
        <v>0</v>
      </c>
      <c r="S65" s="720">
        <f t="shared" si="55"/>
        <v>0</v>
      </c>
      <c r="T65" s="721">
        <f t="shared" si="56"/>
        <v>0</v>
      </c>
      <c r="U65" s="675">
        <f t="shared" si="57"/>
        <v>0</v>
      </c>
      <c r="W65" s="52" t="s">
        <v>1738</v>
      </c>
      <c r="X65" s="722" t="e">
        <f t="shared" si="66"/>
        <v>#DIV/0!</v>
      </c>
      <c r="Y65" s="723" t="e">
        <f t="shared" si="58"/>
        <v>#DIV/0!</v>
      </c>
      <c r="Z65" s="723" t="e">
        <f t="shared" si="67"/>
        <v>#DIV/0!</v>
      </c>
      <c r="AA65" s="723" t="e">
        <f t="shared" si="59"/>
        <v>#DIV/0!</v>
      </c>
      <c r="AB65" s="723" t="e">
        <f t="shared" si="60"/>
        <v>#DIV/0!</v>
      </c>
      <c r="AC65" s="723" t="e">
        <f t="shared" si="61"/>
        <v>#DIV/0!</v>
      </c>
      <c r="AD65" s="723" t="e">
        <f t="shared" si="62"/>
        <v>#DIV/0!</v>
      </c>
      <c r="AE65" s="724" t="e">
        <f t="shared" si="63"/>
        <v>#DIV/0!</v>
      </c>
      <c r="AF65" s="725" t="e">
        <f t="shared" si="64"/>
        <v>#DIV/0!</v>
      </c>
    </row>
    <row r="66" spans="1:32">
      <c r="A66" s="52" t="s">
        <v>398</v>
      </c>
      <c r="B66" s="1900"/>
      <c r="C66" s="2459"/>
      <c r="D66" s="2459"/>
      <c r="E66" s="2459"/>
      <c r="F66" s="2459"/>
      <c r="G66" s="2459"/>
      <c r="H66" s="2459"/>
      <c r="I66" s="2460"/>
      <c r="J66" s="2461"/>
      <c r="K66" s="695"/>
      <c r="L66" s="52" t="s">
        <v>398</v>
      </c>
      <c r="M66" s="2446">
        <f t="shared" si="65"/>
        <v>0</v>
      </c>
      <c r="N66" s="720">
        <f t="shared" si="50"/>
        <v>0</v>
      </c>
      <c r="O66" s="720">
        <f t="shared" si="51"/>
        <v>0</v>
      </c>
      <c r="P66" s="720">
        <f t="shared" si="52"/>
        <v>0</v>
      </c>
      <c r="Q66" s="720">
        <f t="shared" si="53"/>
        <v>0</v>
      </c>
      <c r="R66" s="720">
        <f t="shared" si="54"/>
        <v>0</v>
      </c>
      <c r="S66" s="720">
        <f t="shared" si="55"/>
        <v>0</v>
      </c>
      <c r="T66" s="721">
        <f t="shared" si="56"/>
        <v>0</v>
      </c>
      <c r="U66" s="675">
        <f t="shared" si="57"/>
        <v>0</v>
      </c>
      <c r="W66" s="52" t="s">
        <v>398</v>
      </c>
      <c r="X66" s="722" t="e">
        <f t="shared" si="66"/>
        <v>#DIV/0!</v>
      </c>
      <c r="Y66" s="723" t="e">
        <f t="shared" si="58"/>
        <v>#DIV/0!</v>
      </c>
      <c r="Z66" s="723" t="e">
        <f t="shared" si="67"/>
        <v>#DIV/0!</v>
      </c>
      <c r="AA66" s="723" t="e">
        <f t="shared" si="59"/>
        <v>#DIV/0!</v>
      </c>
      <c r="AB66" s="723" t="e">
        <f t="shared" si="60"/>
        <v>#DIV/0!</v>
      </c>
      <c r="AC66" s="723" t="e">
        <f t="shared" si="61"/>
        <v>#DIV/0!</v>
      </c>
      <c r="AD66" s="723" t="e">
        <f t="shared" si="62"/>
        <v>#DIV/0!</v>
      </c>
      <c r="AE66" s="724" t="e">
        <f t="shared" si="63"/>
        <v>#DIV/0!</v>
      </c>
      <c r="AF66" s="725" t="e">
        <f t="shared" si="64"/>
        <v>#DIV/0!</v>
      </c>
    </row>
    <row r="67" spans="1:32">
      <c r="A67" s="53" t="s">
        <v>399</v>
      </c>
      <c r="B67" s="2462"/>
      <c r="C67" s="2463"/>
      <c r="D67" s="2463"/>
      <c r="E67" s="2463"/>
      <c r="F67" s="2463"/>
      <c r="G67" s="2463"/>
      <c r="H67" s="2463"/>
      <c r="I67" s="2464"/>
      <c r="J67" s="2465"/>
      <c r="K67" s="695"/>
      <c r="L67" s="53" t="s">
        <v>399</v>
      </c>
      <c r="M67" s="2447">
        <f t="shared" si="65"/>
        <v>0</v>
      </c>
      <c r="N67" s="726">
        <f t="shared" si="50"/>
        <v>0</v>
      </c>
      <c r="O67" s="726">
        <f t="shared" si="51"/>
        <v>0</v>
      </c>
      <c r="P67" s="726">
        <f t="shared" si="52"/>
        <v>0</v>
      </c>
      <c r="Q67" s="726">
        <f t="shared" si="53"/>
        <v>0</v>
      </c>
      <c r="R67" s="726">
        <f t="shared" si="54"/>
        <v>0</v>
      </c>
      <c r="S67" s="726">
        <f t="shared" si="55"/>
        <v>0</v>
      </c>
      <c r="T67" s="727">
        <f t="shared" si="56"/>
        <v>0</v>
      </c>
      <c r="U67" s="677">
        <f t="shared" si="57"/>
        <v>0</v>
      </c>
      <c r="W67" s="53" t="s">
        <v>399</v>
      </c>
      <c r="X67" s="728" t="e">
        <f t="shared" si="66"/>
        <v>#DIV/0!</v>
      </c>
      <c r="Y67" s="729" t="e">
        <f t="shared" si="58"/>
        <v>#DIV/0!</v>
      </c>
      <c r="Z67" s="729" t="e">
        <f t="shared" si="67"/>
        <v>#DIV/0!</v>
      </c>
      <c r="AA67" s="729" t="e">
        <f t="shared" si="59"/>
        <v>#DIV/0!</v>
      </c>
      <c r="AB67" s="729" t="e">
        <f t="shared" si="60"/>
        <v>#DIV/0!</v>
      </c>
      <c r="AC67" s="729" t="e">
        <f t="shared" si="61"/>
        <v>#DIV/0!</v>
      </c>
      <c r="AD67" s="729" t="e">
        <f t="shared" si="62"/>
        <v>#DIV/0!</v>
      </c>
      <c r="AE67" s="730" t="e">
        <f t="shared" si="63"/>
        <v>#DIV/0!</v>
      </c>
      <c r="AF67" s="731" t="e">
        <f t="shared" si="64"/>
        <v>#DIV/0!</v>
      </c>
    </row>
    <row r="68" spans="1:32">
      <c r="A68" s="53" t="s">
        <v>400</v>
      </c>
      <c r="B68" s="2462"/>
      <c r="C68" s="2466"/>
      <c r="D68" s="2466"/>
      <c r="E68" s="2466"/>
      <c r="F68" s="2466"/>
      <c r="G68" s="2466"/>
      <c r="H68" s="2466"/>
      <c r="I68" s="2467"/>
      <c r="J68" s="2465"/>
      <c r="K68" s="695"/>
      <c r="L68" s="53" t="s">
        <v>400</v>
      </c>
      <c r="M68" s="2447">
        <f t="shared" si="65"/>
        <v>0</v>
      </c>
      <c r="N68" s="732">
        <f t="shared" si="50"/>
        <v>0</v>
      </c>
      <c r="O68" s="732">
        <f t="shared" si="51"/>
        <v>0</v>
      </c>
      <c r="P68" s="732">
        <f t="shared" si="52"/>
        <v>0</v>
      </c>
      <c r="Q68" s="732">
        <f t="shared" si="53"/>
        <v>0</v>
      </c>
      <c r="R68" s="732">
        <f t="shared" si="54"/>
        <v>0</v>
      </c>
      <c r="S68" s="732">
        <f t="shared" si="55"/>
        <v>0</v>
      </c>
      <c r="T68" s="733">
        <f t="shared" si="56"/>
        <v>0</v>
      </c>
      <c r="U68" s="677">
        <f t="shared" si="57"/>
        <v>0</v>
      </c>
      <c r="W68" s="53" t="s">
        <v>400</v>
      </c>
      <c r="X68" s="728" t="e">
        <f t="shared" si="66"/>
        <v>#DIV/0!</v>
      </c>
      <c r="Y68" s="734" t="e">
        <f t="shared" si="58"/>
        <v>#DIV/0!</v>
      </c>
      <c r="Z68" s="734" t="e">
        <f t="shared" si="67"/>
        <v>#DIV/0!</v>
      </c>
      <c r="AA68" s="734" t="e">
        <f t="shared" si="59"/>
        <v>#DIV/0!</v>
      </c>
      <c r="AB68" s="734" t="e">
        <f t="shared" si="60"/>
        <v>#DIV/0!</v>
      </c>
      <c r="AC68" s="734" t="e">
        <f t="shared" si="61"/>
        <v>#DIV/0!</v>
      </c>
      <c r="AD68" s="734" t="e">
        <f t="shared" si="62"/>
        <v>#DIV/0!</v>
      </c>
      <c r="AE68" s="735" t="e">
        <f t="shared" si="63"/>
        <v>#DIV/0!</v>
      </c>
      <c r="AF68" s="731" t="e">
        <f t="shared" si="64"/>
        <v>#DIV/0!</v>
      </c>
    </row>
    <row r="69" spans="1:32">
      <c r="A69" s="79" t="s">
        <v>401</v>
      </c>
      <c r="B69" s="1647"/>
      <c r="C69" s="1647"/>
      <c r="D69" s="680"/>
      <c r="E69" s="680"/>
      <c r="F69" s="680"/>
      <c r="G69" s="680"/>
      <c r="H69" s="680"/>
      <c r="I69" s="680"/>
      <c r="J69" s="1647"/>
      <c r="K69" s="695"/>
      <c r="L69" s="79" t="s">
        <v>401</v>
      </c>
      <c r="M69" s="2448">
        <f t="shared" si="65"/>
        <v>0</v>
      </c>
      <c r="N69" s="679">
        <f t="shared" si="50"/>
        <v>0</v>
      </c>
      <c r="O69" s="680">
        <f t="shared" si="51"/>
        <v>0</v>
      </c>
      <c r="P69" s="680">
        <f t="shared" si="52"/>
        <v>0</v>
      </c>
      <c r="Q69" s="680">
        <f t="shared" si="53"/>
        <v>0</v>
      </c>
      <c r="R69" s="680">
        <f t="shared" si="54"/>
        <v>0</v>
      </c>
      <c r="S69" s="680">
        <f t="shared" si="55"/>
        <v>0</v>
      </c>
      <c r="T69" s="680">
        <f t="shared" si="56"/>
        <v>0</v>
      </c>
      <c r="U69" s="678">
        <f t="shared" si="57"/>
        <v>0</v>
      </c>
      <c r="W69" s="79" t="s">
        <v>401</v>
      </c>
      <c r="X69" s="736" t="e">
        <f t="shared" si="66"/>
        <v>#DIV/0!</v>
      </c>
      <c r="Y69" s="737" t="e">
        <f t="shared" si="58"/>
        <v>#DIV/0!</v>
      </c>
      <c r="Z69" s="738" t="e">
        <f t="shared" si="67"/>
        <v>#DIV/0!</v>
      </c>
      <c r="AA69" s="738" t="e">
        <f t="shared" si="59"/>
        <v>#DIV/0!</v>
      </c>
      <c r="AB69" s="738" t="e">
        <f t="shared" si="60"/>
        <v>#DIV/0!</v>
      </c>
      <c r="AC69" s="738" t="e">
        <f t="shared" si="61"/>
        <v>#DIV/0!</v>
      </c>
      <c r="AD69" s="738" t="e">
        <f t="shared" si="62"/>
        <v>#DIV/0!</v>
      </c>
      <c r="AE69" s="738" t="e">
        <f t="shared" si="63"/>
        <v>#DIV/0!</v>
      </c>
      <c r="AF69" s="736" t="e">
        <f t="shared" si="64"/>
        <v>#DIV/0!</v>
      </c>
    </row>
    <row r="70" spans="1:32">
      <c r="A70" s="52" t="s">
        <v>1282</v>
      </c>
      <c r="B70" s="1900"/>
      <c r="C70" s="2459"/>
      <c r="D70" s="2459"/>
      <c r="E70" s="2459"/>
      <c r="F70" s="2459"/>
      <c r="G70" s="2459"/>
      <c r="H70" s="2459"/>
      <c r="I70" s="2460"/>
      <c r="J70" s="2461"/>
      <c r="K70" s="695"/>
      <c r="L70" s="52" t="s">
        <v>1282</v>
      </c>
      <c r="M70" s="2445">
        <f t="shared" si="65"/>
        <v>0</v>
      </c>
      <c r="N70" s="714">
        <f t="shared" si="50"/>
        <v>0</v>
      </c>
      <c r="O70" s="714">
        <f t="shared" si="51"/>
        <v>0</v>
      </c>
      <c r="P70" s="714">
        <f t="shared" si="52"/>
        <v>0</v>
      </c>
      <c r="Q70" s="714">
        <f t="shared" si="53"/>
        <v>0</v>
      </c>
      <c r="R70" s="714">
        <f t="shared" si="54"/>
        <v>0</v>
      </c>
      <c r="S70" s="714">
        <f t="shared" si="55"/>
        <v>0</v>
      </c>
      <c r="T70" s="714">
        <f t="shared" si="56"/>
        <v>0</v>
      </c>
      <c r="U70" s="681">
        <f t="shared" si="57"/>
        <v>0</v>
      </c>
      <c r="W70" s="52" t="s">
        <v>1282</v>
      </c>
      <c r="X70" s="716" t="e">
        <f t="shared" si="66"/>
        <v>#DIV/0!</v>
      </c>
      <c r="Y70" s="717" t="e">
        <f t="shared" si="58"/>
        <v>#DIV/0!</v>
      </c>
      <c r="Z70" s="717" t="e">
        <f t="shared" si="67"/>
        <v>#DIV/0!</v>
      </c>
      <c r="AA70" s="717" t="e">
        <f t="shared" si="59"/>
        <v>#DIV/0!</v>
      </c>
      <c r="AB70" s="717" t="e">
        <f t="shared" si="60"/>
        <v>#DIV/0!</v>
      </c>
      <c r="AC70" s="717" t="e">
        <f t="shared" si="61"/>
        <v>#DIV/0!</v>
      </c>
      <c r="AD70" s="717" t="e">
        <f t="shared" si="62"/>
        <v>#DIV/0!</v>
      </c>
      <c r="AE70" s="717" t="e">
        <f t="shared" si="63"/>
        <v>#DIV/0!</v>
      </c>
      <c r="AF70" s="739" t="e">
        <f t="shared" si="64"/>
        <v>#DIV/0!</v>
      </c>
    </row>
    <row r="71" spans="1:32">
      <c r="A71" s="52" t="s">
        <v>1283</v>
      </c>
      <c r="B71" s="1900"/>
      <c r="C71" s="2459"/>
      <c r="D71" s="2459"/>
      <c r="E71" s="2459"/>
      <c r="F71" s="2459"/>
      <c r="G71" s="2459"/>
      <c r="H71" s="2459"/>
      <c r="I71" s="2460"/>
      <c r="J71" s="2461"/>
      <c r="K71" s="695"/>
      <c r="L71" s="52" t="s">
        <v>1283</v>
      </c>
      <c r="M71" s="2446">
        <f t="shared" si="65"/>
        <v>0</v>
      </c>
      <c r="N71" s="720">
        <f t="shared" si="50"/>
        <v>0</v>
      </c>
      <c r="O71" s="720">
        <f t="shared" si="51"/>
        <v>0</v>
      </c>
      <c r="P71" s="720">
        <f t="shared" si="52"/>
        <v>0</v>
      </c>
      <c r="Q71" s="720">
        <f t="shared" si="53"/>
        <v>0</v>
      </c>
      <c r="R71" s="720">
        <f t="shared" si="54"/>
        <v>0</v>
      </c>
      <c r="S71" s="720">
        <f t="shared" si="55"/>
        <v>0</v>
      </c>
      <c r="T71" s="720">
        <f t="shared" si="56"/>
        <v>0</v>
      </c>
      <c r="U71" s="682">
        <f t="shared" si="57"/>
        <v>0</v>
      </c>
      <c r="W71" s="52" t="s">
        <v>1283</v>
      </c>
      <c r="X71" s="722" t="e">
        <f t="shared" si="66"/>
        <v>#DIV/0!</v>
      </c>
      <c r="Y71" s="723" t="e">
        <f t="shared" si="58"/>
        <v>#DIV/0!</v>
      </c>
      <c r="Z71" s="723" t="e">
        <f t="shared" si="67"/>
        <v>#DIV/0!</v>
      </c>
      <c r="AA71" s="723" t="e">
        <f t="shared" si="59"/>
        <v>#DIV/0!</v>
      </c>
      <c r="AB71" s="723" t="e">
        <f t="shared" si="60"/>
        <v>#DIV/0!</v>
      </c>
      <c r="AC71" s="723" t="e">
        <f t="shared" si="61"/>
        <v>#DIV/0!</v>
      </c>
      <c r="AD71" s="723" t="e">
        <f t="shared" si="62"/>
        <v>#DIV/0!</v>
      </c>
      <c r="AE71" s="723" t="e">
        <f t="shared" si="63"/>
        <v>#DIV/0!</v>
      </c>
      <c r="AF71" s="740" t="e">
        <f t="shared" si="64"/>
        <v>#DIV/0!</v>
      </c>
    </row>
    <row r="72" spans="1:32">
      <c r="A72" s="52" t="s">
        <v>1284</v>
      </c>
      <c r="B72" s="1900"/>
      <c r="C72" s="2459"/>
      <c r="D72" s="2459"/>
      <c r="E72" s="2459"/>
      <c r="F72" s="2459"/>
      <c r="G72" s="2459"/>
      <c r="H72" s="2459"/>
      <c r="I72" s="2460"/>
      <c r="J72" s="2461"/>
      <c r="K72" s="695"/>
      <c r="L72" s="52" t="s">
        <v>1284</v>
      </c>
      <c r="M72" s="2449">
        <f t="shared" si="65"/>
        <v>0</v>
      </c>
      <c r="N72" s="741">
        <f t="shared" si="50"/>
        <v>0</v>
      </c>
      <c r="O72" s="741">
        <f t="shared" si="51"/>
        <v>0</v>
      </c>
      <c r="P72" s="741">
        <f t="shared" si="52"/>
        <v>0</v>
      </c>
      <c r="Q72" s="741">
        <f t="shared" si="53"/>
        <v>0</v>
      </c>
      <c r="R72" s="741">
        <f t="shared" si="54"/>
        <v>0</v>
      </c>
      <c r="S72" s="741">
        <f t="shared" si="55"/>
        <v>0</v>
      </c>
      <c r="T72" s="741">
        <f t="shared" si="56"/>
        <v>0</v>
      </c>
      <c r="U72" s="684">
        <f t="shared" si="57"/>
        <v>0</v>
      </c>
      <c r="W72" s="52" t="s">
        <v>1284</v>
      </c>
      <c r="X72" s="742" t="e">
        <f t="shared" si="66"/>
        <v>#DIV/0!</v>
      </c>
      <c r="Y72" s="743" t="e">
        <f t="shared" si="58"/>
        <v>#DIV/0!</v>
      </c>
      <c r="Z72" s="743" t="e">
        <f t="shared" si="67"/>
        <v>#DIV/0!</v>
      </c>
      <c r="AA72" s="743" t="e">
        <f t="shared" si="59"/>
        <v>#DIV/0!</v>
      </c>
      <c r="AB72" s="743" t="e">
        <f t="shared" si="60"/>
        <v>#DIV/0!</v>
      </c>
      <c r="AC72" s="743" t="e">
        <f t="shared" si="61"/>
        <v>#DIV/0!</v>
      </c>
      <c r="AD72" s="743" t="e">
        <f t="shared" si="62"/>
        <v>#DIV/0!</v>
      </c>
      <c r="AE72" s="743" t="e">
        <f t="shared" si="63"/>
        <v>#DIV/0!</v>
      </c>
      <c r="AF72" s="744" t="e">
        <f t="shared" si="64"/>
        <v>#DIV/0!</v>
      </c>
    </row>
    <row r="73" spans="1:32">
      <c r="A73" s="79" t="s">
        <v>402</v>
      </c>
      <c r="B73" s="1905"/>
      <c r="C73" s="2474"/>
      <c r="D73" s="2474"/>
      <c r="E73" s="2474"/>
      <c r="F73" s="2474"/>
      <c r="G73" s="2474"/>
      <c r="H73" s="2474"/>
      <c r="I73" s="2475"/>
      <c r="J73" s="1906"/>
      <c r="K73" s="695"/>
      <c r="L73" s="79" t="s">
        <v>402</v>
      </c>
      <c r="M73" s="2448">
        <f t="shared" si="65"/>
        <v>0</v>
      </c>
      <c r="N73" s="680">
        <f t="shared" si="50"/>
        <v>0</v>
      </c>
      <c r="O73" s="678">
        <f t="shared" si="51"/>
        <v>0</v>
      </c>
      <c r="P73" s="685">
        <f t="shared" si="52"/>
        <v>0</v>
      </c>
      <c r="Q73" s="678">
        <f t="shared" si="53"/>
        <v>0</v>
      </c>
      <c r="R73" s="678">
        <f t="shared" si="54"/>
        <v>0</v>
      </c>
      <c r="S73" s="678">
        <f t="shared" si="55"/>
        <v>0</v>
      </c>
      <c r="T73" s="678">
        <f t="shared" si="56"/>
        <v>0</v>
      </c>
      <c r="U73" s="680">
        <f t="shared" si="57"/>
        <v>0</v>
      </c>
      <c r="W73" s="79" t="s">
        <v>402</v>
      </c>
      <c r="X73" s="736" t="e">
        <f t="shared" si="66"/>
        <v>#DIV/0!</v>
      </c>
      <c r="Y73" s="738" t="e">
        <f t="shared" si="58"/>
        <v>#DIV/0!</v>
      </c>
      <c r="Z73" s="736" t="e">
        <f t="shared" si="67"/>
        <v>#DIV/0!</v>
      </c>
      <c r="AA73" s="745" t="e">
        <f t="shared" si="59"/>
        <v>#DIV/0!</v>
      </c>
      <c r="AB73" s="736" t="e">
        <f t="shared" si="60"/>
        <v>#DIV/0!</v>
      </c>
      <c r="AC73" s="736" t="e">
        <f t="shared" si="61"/>
        <v>#DIV/0!</v>
      </c>
      <c r="AD73" s="736" t="e">
        <f t="shared" si="62"/>
        <v>#DIV/0!</v>
      </c>
      <c r="AE73" s="736" t="e">
        <f t="shared" si="63"/>
        <v>#DIV/0!</v>
      </c>
      <c r="AF73" s="738" t="e">
        <f t="shared" si="64"/>
        <v>#DIV/0!</v>
      </c>
    </row>
    <row r="74" spans="1:32">
      <c r="A74" s="54" t="s">
        <v>6</v>
      </c>
      <c r="B74" s="1900"/>
      <c r="C74" s="2459"/>
      <c r="D74" s="2459"/>
      <c r="E74" s="2459"/>
      <c r="F74" s="2459"/>
      <c r="G74" s="2459"/>
      <c r="H74" s="2459"/>
      <c r="I74" s="2460"/>
      <c r="J74" s="2461"/>
      <c r="K74" s="695"/>
      <c r="L74" s="54" t="s">
        <v>6</v>
      </c>
      <c r="M74" s="2450">
        <f t="shared" si="65"/>
        <v>0</v>
      </c>
      <c r="N74" s="714">
        <f t="shared" si="50"/>
        <v>0</v>
      </c>
      <c r="O74" s="714">
        <f t="shared" si="51"/>
        <v>0</v>
      </c>
      <c r="P74" s="714">
        <f t="shared" si="52"/>
        <v>0</v>
      </c>
      <c r="Q74" s="714">
        <f t="shared" si="53"/>
        <v>0</v>
      </c>
      <c r="R74" s="714">
        <f t="shared" si="54"/>
        <v>0</v>
      </c>
      <c r="S74" s="714">
        <f t="shared" si="55"/>
        <v>0</v>
      </c>
      <c r="T74" s="714">
        <f t="shared" si="56"/>
        <v>0</v>
      </c>
      <c r="U74" s="686">
        <f t="shared" si="57"/>
        <v>0</v>
      </c>
      <c r="W74" s="54" t="s">
        <v>6</v>
      </c>
      <c r="X74" s="737" t="e">
        <f t="shared" si="66"/>
        <v>#DIV/0!</v>
      </c>
      <c r="Y74" s="717" t="e">
        <f t="shared" si="58"/>
        <v>#DIV/0!</v>
      </c>
      <c r="Z74" s="717" t="e">
        <f t="shared" si="67"/>
        <v>#DIV/0!</v>
      </c>
      <c r="AA74" s="717" t="e">
        <f t="shared" si="59"/>
        <v>#DIV/0!</v>
      </c>
      <c r="AB74" s="717" t="e">
        <f t="shared" si="60"/>
        <v>#DIV/0!</v>
      </c>
      <c r="AC74" s="717" t="e">
        <f t="shared" si="61"/>
        <v>#DIV/0!</v>
      </c>
      <c r="AD74" s="717" t="e">
        <f t="shared" si="62"/>
        <v>#DIV/0!</v>
      </c>
      <c r="AE74" s="717" t="e">
        <f t="shared" si="63"/>
        <v>#DIV/0!</v>
      </c>
      <c r="AF74" s="746" t="e">
        <f t="shared" si="64"/>
        <v>#DIV/0!</v>
      </c>
    </row>
    <row r="75" spans="1:32">
      <c r="A75" s="54" t="s">
        <v>32</v>
      </c>
      <c r="B75" s="1900"/>
      <c r="C75" s="2459"/>
      <c r="D75" s="2459"/>
      <c r="E75" s="2459"/>
      <c r="F75" s="2459"/>
      <c r="G75" s="2459"/>
      <c r="H75" s="2459"/>
      <c r="I75" s="2460"/>
      <c r="J75" s="2461"/>
      <c r="K75" s="695"/>
      <c r="L75" s="54" t="s">
        <v>32</v>
      </c>
      <c r="M75" s="2446">
        <f t="shared" si="65"/>
        <v>0</v>
      </c>
      <c r="N75" s="720">
        <f t="shared" si="50"/>
        <v>0</v>
      </c>
      <c r="O75" s="720">
        <f t="shared" si="51"/>
        <v>0</v>
      </c>
      <c r="P75" s="720">
        <f t="shared" si="52"/>
        <v>0</v>
      </c>
      <c r="Q75" s="720">
        <f t="shared" si="53"/>
        <v>0</v>
      </c>
      <c r="R75" s="720">
        <f t="shared" si="54"/>
        <v>0</v>
      </c>
      <c r="S75" s="720">
        <f t="shared" si="55"/>
        <v>0</v>
      </c>
      <c r="T75" s="720">
        <f t="shared" si="56"/>
        <v>0</v>
      </c>
      <c r="U75" s="686">
        <f t="shared" si="57"/>
        <v>0</v>
      </c>
      <c r="W75" s="54" t="s">
        <v>32</v>
      </c>
      <c r="X75" s="722" t="e">
        <f t="shared" si="66"/>
        <v>#DIV/0!</v>
      </c>
      <c r="Y75" s="723" t="e">
        <f t="shared" si="58"/>
        <v>#DIV/0!</v>
      </c>
      <c r="Z75" s="723" t="e">
        <f t="shared" si="67"/>
        <v>#DIV/0!</v>
      </c>
      <c r="AA75" s="723" t="e">
        <f t="shared" si="59"/>
        <v>#DIV/0!</v>
      </c>
      <c r="AB75" s="723" t="e">
        <f t="shared" si="60"/>
        <v>#DIV/0!</v>
      </c>
      <c r="AC75" s="723" t="e">
        <f t="shared" si="61"/>
        <v>#DIV/0!</v>
      </c>
      <c r="AD75" s="723" t="e">
        <f t="shared" si="62"/>
        <v>#DIV/0!</v>
      </c>
      <c r="AE75" s="723" t="e">
        <f t="shared" si="63"/>
        <v>#DIV/0!</v>
      </c>
      <c r="AF75" s="746" t="e">
        <f t="shared" si="64"/>
        <v>#DIV/0!</v>
      </c>
    </row>
    <row r="76" spans="1:32">
      <c r="A76" s="54" t="s">
        <v>403</v>
      </c>
      <c r="B76" s="1900"/>
      <c r="C76" s="2459"/>
      <c r="D76" s="2459"/>
      <c r="E76" s="2459"/>
      <c r="F76" s="2459"/>
      <c r="G76" s="2459"/>
      <c r="H76" s="2459"/>
      <c r="I76" s="2460"/>
      <c r="J76" s="2461"/>
      <c r="K76" s="695"/>
      <c r="L76" s="54" t="s">
        <v>403</v>
      </c>
      <c r="M76" s="2446">
        <f t="shared" si="65"/>
        <v>0</v>
      </c>
      <c r="N76" s="720">
        <f t="shared" si="50"/>
        <v>0</v>
      </c>
      <c r="O76" s="720">
        <f t="shared" si="51"/>
        <v>0</v>
      </c>
      <c r="P76" s="720">
        <f t="shared" si="52"/>
        <v>0</v>
      </c>
      <c r="Q76" s="720">
        <f t="shared" si="53"/>
        <v>0</v>
      </c>
      <c r="R76" s="720">
        <f t="shared" si="54"/>
        <v>0</v>
      </c>
      <c r="S76" s="720">
        <f t="shared" si="55"/>
        <v>0</v>
      </c>
      <c r="T76" s="720">
        <f t="shared" si="56"/>
        <v>0</v>
      </c>
      <c r="U76" s="686">
        <f t="shared" si="57"/>
        <v>0</v>
      </c>
      <c r="W76" s="54" t="s">
        <v>403</v>
      </c>
      <c r="X76" s="722" t="e">
        <f t="shared" si="66"/>
        <v>#DIV/0!</v>
      </c>
      <c r="Y76" s="723" t="e">
        <f t="shared" si="58"/>
        <v>#DIV/0!</v>
      </c>
      <c r="Z76" s="723" t="e">
        <f t="shared" si="67"/>
        <v>#DIV/0!</v>
      </c>
      <c r="AA76" s="723" t="e">
        <f t="shared" si="59"/>
        <v>#DIV/0!</v>
      </c>
      <c r="AB76" s="723" t="e">
        <f t="shared" si="60"/>
        <v>#DIV/0!</v>
      </c>
      <c r="AC76" s="723" t="e">
        <f t="shared" si="61"/>
        <v>#DIV/0!</v>
      </c>
      <c r="AD76" s="723" t="e">
        <f t="shared" si="62"/>
        <v>#DIV/0!</v>
      </c>
      <c r="AE76" s="723" t="e">
        <f t="shared" si="63"/>
        <v>#DIV/0!</v>
      </c>
      <c r="AF76" s="746" t="e">
        <f t="shared" si="64"/>
        <v>#DIV/0!</v>
      </c>
    </row>
    <row r="77" spans="1:32">
      <c r="A77" s="54" t="s">
        <v>36</v>
      </c>
      <c r="B77" s="1900"/>
      <c r="C77" s="2459"/>
      <c r="D77" s="2459"/>
      <c r="E77" s="2459"/>
      <c r="F77" s="2459"/>
      <c r="G77" s="2459"/>
      <c r="H77" s="2459"/>
      <c r="I77" s="2460"/>
      <c r="J77" s="2461"/>
      <c r="K77" s="695"/>
      <c r="L77" s="54" t="s">
        <v>36</v>
      </c>
      <c r="M77" s="2446">
        <f t="shared" si="65"/>
        <v>0</v>
      </c>
      <c r="N77" s="720">
        <f t="shared" si="50"/>
        <v>0</v>
      </c>
      <c r="O77" s="720">
        <f t="shared" si="51"/>
        <v>0</v>
      </c>
      <c r="P77" s="720">
        <f t="shared" si="52"/>
        <v>0</v>
      </c>
      <c r="Q77" s="720">
        <f t="shared" si="53"/>
        <v>0</v>
      </c>
      <c r="R77" s="720">
        <f t="shared" si="54"/>
        <v>0</v>
      </c>
      <c r="S77" s="720">
        <f t="shared" si="55"/>
        <v>0</v>
      </c>
      <c r="T77" s="720">
        <f t="shared" si="56"/>
        <v>0</v>
      </c>
      <c r="U77" s="686">
        <f t="shared" si="57"/>
        <v>0</v>
      </c>
      <c r="W77" s="54" t="s">
        <v>36</v>
      </c>
      <c r="X77" s="722" t="e">
        <f t="shared" si="66"/>
        <v>#DIV/0!</v>
      </c>
      <c r="Y77" s="723" t="e">
        <f t="shared" si="58"/>
        <v>#DIV/0!</v>
      </c>
      <c r="Z77" s="723" t="e">
        <f t="shared" si="67"/>
        <v>#DIV/0!</v>
      </c>
      <c r="AA77" s="723" t="e">
        <f t="shared" si="59"/>
        <v>#DIV/0!</v>
      </c>
      <c r="AB77" s="723" t="e">
        <f t="shared" si="60"/>
        <v>#DIV/0!</v>
      </c>
      <c r="AC77" s="723" t="e">
        <f t="shared" si="61"/>
        <v>#DIV/0!</v>
      </c>
      <c r="AD77" s="723" t="e">
        <f t="shared" si="62"/>
        <v>#DIV/0!</v>
      </c>
      <c r="AE77" s="723" t="e">
        <f t="shared" si="63"/>
        <v>#DIV/0!</v>
      </c>
      <c r="AF77" s="746" t="e">
        <f t="shared" si="64"/>
        <v>#DIV/0!</v>
      </c>
    </row>
    <row r="78" spans="1:32">
      <c r="A78" s="54" t="s">
        <v>2039</v>
      </c>
      <c r="B78" s="1900"/>
      <c r="C78" s="2459"/>
      <c r="D78" s="2459"/>
      <c r="E78" s="2459"/>
      <c r="F78" s="2459"/>
      <c r="G78" s="2459"/>
      <c r="H78" s="2459"/>
      <c r="I78" s="2460"/>
      <c r="J78" s="2461"/>
      <c r="K78" s="695"/>
      <c r="L78" s="54" t="s">
        <v>2039</v>
      </c>
      <c r="M78" s="2446">
        <f t="shared" si="65"/>
        <v>0</v>
      </c>
      <c r="N78" s="720">
        <f t="shared" si="50"/>
        <v>0</v>
      </c>
      <c r="O78" s="720">
        <f t="shared" si="51"/>
        <v>0</v>
      </c>
      <c r="P78" s="720">
        <f t="shared" si="52"/>
        <v>0</v>
      </c>
      <c r="Q78" s="720">
        <f t="shared" si="53"/>
        <v>0</v>
      </c>
      <c r="R78" s="720">
        <f t="shared" si="54"/>
        <v>0</v>
      </c>
      <c r="S78" s="720">
        <f t="shared" si="55"/>
        <v>0</v>
      </c>
      <c r="T78" s="720">
        <f t="shared" si="56"/>
        <v>0</v>
      </c>
      <c r="U78" s="686">
        <f t="shared" si="57"/>
        <v>0</v>
      </c>
      <c r="W78" s="54" t="s">
        <v>2039</v>
      </c>
      <c r="X78" s="722" t="e">
        <f t="shared" si="66"/>
        <v>#DIV/0!</v>
      </c>
      <c r="Y78" s="723" t="e">
        <f t="shared" si="58"/>
        <v>#DIV/0!</v>
      </c>
      <c r="Z78" s="723" t="e">
        <f t="shared" si="67"/>
        <v>#DIV/0!</v>
      </c>
      <c r="AA78" s="723" t="e">
        <f t="shared" si="59"/>
        <v>#DIV/0!</v>
      </c>
      <c r="AB78" s="723" t="e">
        <f t="shared" si="60"/>
        <v>#DIV/0!</v>
      </c>
      <c r="AC78" s="723" t="e">
        <f t="shared" si="61"/>
        <v>#DIV/0!</v>
      </c>
      <c r="AD78" s="723" t="e">
        <f t="shared" si="62"/>
        <v>#DIV/0!</v>
      </c>
      <c r="AE78" s="723" t="e">
        <f t="shared" si="63"/>
        <v>#DIV/0!</v>
      </c>
      <c r="AF78" s="746" t="e">
        <f t="shared" si="64"/>
        <v>#DIV/0!</v>
      </c>
    </row>
    <row r="79" spans="1:32">
      <c r="A79" s="54" t="s">
        <v>40</v>
      </c>
      <c r="B79" s="1900"/>
      <c r="C79" s="2459"/>
      <c r="D79" s="2459"/>
      <c r="E79" s="2459"/>
      <c r="F79" s="2459"/>
      <c r="G79" s="2459"/>
      <c r="H79" s="2459"/>
      <c r="I79" s="2460"/>
      <c r="J79" s="2461"/>
      <c r="K79" s="695"/>
      <c r="L79" s="54" t="s">
        <v>40</v>
      </c>
      <c r="M79" s="2446">
        <f t="shared" si="65"/>
        <v>0</v>
      </c>
      <c r="N79" s="720">
        <f t="shared" si="50"/>
        <v>0</v>
      </c>
      <c r="O79" s="720">
        <f t="shared" si="51"/>
        <v>0</v>
      </c>
      <c r="P79" s="720">
        <f t="shared" si="52"/>
        <v>0</v>
      </c>
      <c r="Q79" s="720">
        <f t="shared" si="53"/>
        <v>0</v>
      </c>
      <c r="R79" s="720">
        <f t="shared" si="54"/>
        <v>0</v>
      </c>
      <c r="S79" s="720">
        <f t="shared" si="55"/>
        <v>0</v>
      </c>
      <c r="T79" s="720">
        <f t="shared" si="56"/>
        <v>0</v>
      </c>
      <c r="U79" s="686">
        <f t="shared" si="57"/>
        <v>0</v>
      </c>
      <c r="W79" s="54" t="s">
        <v>40</v>
      </c>
      <c r="X79" s="722" t="e">
        <f t="shared" si="66"/>
        <v>#DIV/0!</v>
      </c>
      <c r="Y79" s="723" t="e">
        <f t="shared" si="58"/>
        <v>#DIV/0!</v>
      </c>
      <c r="Z79" s="723" t="e">
        <f t="shared" si="67"/>
        <v>#DIV/0!</v>
      </c>
      <c r="AA79" s="723" t="e">
        <f t="shared" si="59"/>
        <v>#DIV/0!</v>
      </c>
      <c r="AB79" s="723" t="e">
        <f t="shared" si="60"/>
        <v>#DIV/0!</v>
      </c>
      <c r="AC79" s="723" t="e">
        <f t="shared" si="61"/>
        <v>#DIV/0!</v>
      </c>
      <c r="AD79" s="723" t="e">
        <f t="shared" si="62"/>
        <v>#DIV/0!</v>
      </c>
      <c r="AE79" s="723" t="e">
        <f t="shared" si="63"/>
        <v>#DIV/0!</v>
      </c>
      <c r="AF79" s="746" t="e">
        <f t="shared" si="64"/>
        <v>#DIV/0!</v>
      </c>
    </row>
    <row r="80" spans="1:32">
      <c r="A80" s="53" t="s">
        <v>1999</v>
      </c>
      <c r="B80" s="2462"/>
      <c r="C80" s="2466"/>
      <c r="D80" s="2466"/>
      <c r="E80" s="2466"/>
      <c r="F80" s="2466"/>
      <c r="G80" s="2466"/>
      <c r="H80" s="2466"/>
      <c r="I80" s="2467"/>
      <c r="J80" s="2465"/>
      <c r="K80" s="695"/>
      <c r="L80" s="53" t="s">
        <v>1999</v>
      </c>
      <c r="M80" s="2447">
        <f t="shared" si="65"/>
        <v>0</v>
      </c>
      <c r="N80" s="732">
        <f t="shared" si="50"/>
        <v>0</v>
      </c>
      <c r="O80" s="732">
        <f t="shared" si="51"/>
        <v>0</v>
      </c>
      <c r="P80" s="732">
        <f t="shared" si="52"/>
        <v>0</v>
      </c>
      <c r="Q80" s="732">
        <f t="shared" si="53"/>
        <v>0</v>
      </c>
      <c r="R80" s="732">
        <f t="shared" si="54"/>
        <v>0</v>
      </c>
      <c r="S80" s="732">
        <f t="shared" si="55"/>
        <v>0</v>
      </c>
      <c r="T80" s="732">
        <f t="shared" si="56"/>
        <v>0</v>
      </c>
      <c r="U80" s="687">
        <f t="shared" si="57"/>
        <v>0</v>
      </c>
      <c r="W80" s="53" t="s">
        <v>1999</v>
      </c>
      <c r="X80" s="728" t="e">
        <f t="shared" si="66"/>
        <v>#DIV/0!</v>
      </c>
      <c r="Y80" s="734" t="e">
        <f t="shared" si="58"/>
        <v>#DIV/0!</v>
      </c>
      <c r="Z80" s="734" t="e">
        <f t="shared" si="67"/>
        <v>#DIV/0!</v>
      </c>
      <c r="AA80" s="734" t="e">
        <f t="shared" si="59"/>
        <v>#DIV/0!</v>
      </c>
      <c r="AB80" s="734" t="e">
        <f t="shared" si="60"/>
        <v>#DIV/0!</v>
      </c>
      <c r="AC80" s="734" t="e">
        <f t="shared" si="61"/>
        <v>#DIV/0!</v>
      </c>
      <c r="AD80" s="734" t="e">
        <f t="shared" si="62"/>
        <v>#DIV/0!</v>
      </c>
      <c r="AE80" s="734" t="e">
        <f t="shared" si="63"/>
        <v>#DIV/0!</v>
      </c>
      <c r="AF80" s="747" t="e">
        <f t="shared" si="64"/>
        <v>#DIV/0!</v>
      </c>
    </row>
    <row r="81" spans="1:32">
      <c r="A81" s="81" t="s">
        <v>405</v>
      </c>
      <c r="B81" s="1647"/>
      <c r="C81" s="1647"/>
      <c r="D81" s="680"/>
      <c r="E81" s="680"/>
      <c r="F81" s="680"/>
      <c r="G81" s="680"/>
      <c r="H81" s="680"/>
      <c r="I81" s="680"/>
      <c r="J81" s="1647"/>
      <c r="K81" s="695"/>
      <c r="L81" s="81" t="s">
        <v>405</v>
      </c>
      <c r="M81" s="2451">
        <f t="shared" si="65"/>
        <v>0</v>
      </c>
      <c r="N81" s="689">
        <f t="shared" si="50"/>
        <v>0</v>
      </c>
      <c r="O81" s="688">
        <f t="shared" si="51"/>
        <v>0</v>
      </c>
      <c r="P81" s="690">
        <f t="shared" si="52"/>
        <v>0</v>
      </c>
      <c r="Q81" s="688">
        <f t="shared" si="53"/>
        <v>0</v>
      </c>
      <c r="R81" s="688">
        <f t="shared" si="54"/>
        <v>0</v>
      </c>
      <c r="S81" s="688">
        <f t="shared" si="55"/>
        <v>0</v>
      </c>
      <c r="T81" s="688">
        <f t="shared" si="56"/>
        <v>0</v>
      </c>
      <c r="U81" s="688">
        <f t="shared" si="57"/>
        <v>0</v>
      </c>
      <c r="W81" s="81" t="s">
        <v>405</v>
      </c>
      <c r="X81" s="748" t="e">
        <f t="shared" si="66"/>
        <v>#DIV/0!</v>
      </c>
      <c r="Y81" s="749" t="e">
        <f t="shared" si="58"/>
        <v>#DIV/0!</v>
      </c>
      <c r="Z81" s="748" t="e">
        <f t="shared" si="67"/>
        <v>#DIV/0!</v>
      </c>
      <c r="AA81" s="750" t="e">
        <f t="shared" si="59"/>
        <v>#DIV/0!</v>
      </c>
      <c r="AB81" s="748" t="e">
        <f t="shared" si="60"/>
        <v>#DIV/0!</v>
      </c>
      <c r="AC81" s="748" t="e">
        <f t="shared" si="61"/>
        <v>#DIV/0!</v>
      </c>
      <c r="AD81" s="748" t="e">
        <f t="shared" si="62"/>
        <v>#DIV/0!</v>
      </c>
      <c r="AE81" s="748" t="e">
        <f t="shared" si="63"/>
        <v>#DIV/0!</v>
      </c>
      <c r="AF81" s="748" t="e">
        <f t="shared" si="64"/>
        <v>#DIV/0!</v>
      </c>
    </row>
    <row r="82" spans="1:32">
      <c r="A82" s="54" t="s">
        <v>406</v>
      </c>
      <c r="B82" s="1900"/>
      <c r="C82" s="2459"/>
      <c r="D82" s="2459"/>
      <c r="E82" s="2459"/>
      <c r="F82" s="2459"/>
      <c r="G82" s="2459"/>
      <c r="H82" s="2459"/>
      <c r="I82" s="2460"/>
      <c r="J82" s="2461"/>
      <c r="K82" s="695"/>
      <c r="L82" s="54" t="s">
        <v>406</v>
      </c>
      <c r="M82" s="2452">
        <f t="shared" si="65"/>
        <v>0</v>
      </c>
      <c r="N82" s="714">
        <f t="shared" si="50"/>
        <v>0</v>
      </c>
      <c r="O82" s="714">
        <f t="shared" si="51"/>
        <v>0</v>
      </c>
      <c r="P82" s="714">
        <f t="shared" si="52"/>
        <v>0</v>
      </c>
      <c r="Q82" s="714">
        <f t="shared" si="53"/>
        <v>0</v>
      </c>
      <c r="R82" s="714">
        <f t="shared" si="54"/>
        <v>0</v>
      </c>
      <c r="S82" s="714">
        <f t="shared" si="55"/>
        <v>0</v>
      </c>
      <c r="T82" s="714">
        <f t="shared" si="56"/>
        <v>0</v>
      </c>
      <c r="U82" s="691">
        <f t="shared" si="57"/>
        <v>0</v>
      </c>
      <c r="W82" s="54" t="s">
        <v>406</v>
      </c>
      <c r="X82" s="722" t="e">
        <f t="shared" si="66"/>
        <v>#DIV/0!</v>
      </c>
      <c r="Y82" s="717" t="e">
        <f t="shared" si="58"/>
        <v>#DIV/0!</v>
      </c>
      <c r="Z82" s="717" t="e">
        <f t="shared" si="67"/>
        <v>#DIV/0!</v>
      </c>
      <c r="AA82" s="717" t="e">
        <f t="shared" si="59"/>
        <v>#DIV/0!</v>
      </c>
      <c r="AB82" s="717" t="e">
        <f t="shared" si="60"/>
        <v>#DIV/0!</v>
      </c>
      <c r="AC82" s="717" t="e">
        <f t="shared" si="61"/>
        <v>#DIV/0!</v>
      </c>
      <c r="AD82" s="717" t="e">
        <f t="shared" si="62"/>
        <v>#DIV/0!</v>
      </c>
      <c r="AE82" s="717" t="e">
        <f t="shared" si="63"/>
        <v>#DIV/0!</v>
      </c>
      <c r="AF82" s="746" t="e">
        <f t="shared" si="64"/>
        <v>#DIV/0!</v>
      </c>
    </row>
    <row r="83" spans="1:32">
      <c r="A83" s="54" t="s">
        <v>51</v>
      </c>
      <c r="B83" s="1900"/>
      <c r="C83" s="2459"/>
      <c r="D83" s="2459"/>
      <c r="E83" s="2459"/>
      <c r="F83" s="2459"/>
      <c r="G83" s="2459"/>
      <c r="H83" s="2459"/>
      <c r="I83" s="2460"/>
      <c r="J83" s="2461"/>
      <c r="K83" s="695"/>
      <c r="L83" s="54" t="s">
        <v>51</v>
      </c>
      <c r="M83" s="2452">
        <f t="shared" si="65"/>
        <v>0</v>
      </c>
      <c r="N83" s="720">
        <f t="shared" si="50"/>
        <v>0</v>
      </c>
      <c r="O83" s="720">
        <f t="shared" si="51"/>
        <v>0</v>
      </c>
      <c r="P83" s="720">
        <f t="shared" si="52"/>
        <v>0</v>
      </c>
      <c r="Q83" s="720">
        <f t="shared" si="53"/>
        <v>0</v>
      </c>
      <c r="R83" s="720">
        <f t="shared" si="54"/>
        <v>0</v>
      </c>
      <c r="S83" s="720">
        <f t="shared" si="55"/>
        <v>0</v>
      </c>
      <c r="T83" s="720">
        <f t="shared" si="56"/>
        <v>0</v>
      </c>
      <c r="U83" s="691">
        <f t="shared" si="57"/>
        <v>0</v>
      </c>
      <c r="W83" s="54" t="s">
        <v>51</v>
      </c>
      <c r="X83" s="722" t="e">
        <f t="shared" si="66"/>
        <v>#DIV/0!</v>
      </c>
      <c r="Y83" s="723" t="e">
        <f t="shared" si="58"/>
        <v>#DIV/0!</v>
      </c>
      <c r="Z83" s="723" t="e">
        <f t="shared" si="67"/>
        <v>#DIV/0!</v>
      </c>
      <c r="AA83" s="723" t="e">
        <f t="shared" si="59"/>
        <v>#DIV/0!</v>
      </c>
      <c r="AB83" s="723" t="e">
        <f t="shared" si="60"/>
        <v>#DIV/0!</v>
      </c>
      <c r="AC83" s="723" t="e">
        <f t="shared" si="61"/>
        <v>#DIV/0!</v>
      </c>
      <c r="AD83" s="723" t="e">
        <f t="shared" si="62"/>
        <v>#DIV/0!</v>
      </c>
      <c r="AE83" s="723" t="e">
        <f t="shared" si="63"/>
        <v>#DIV/0!</v>
      </c>
      <c r="AF83" s="746" t="e">
        <f t="shared" si="64"/>
        <v>#DIV/0!</v>
      </c>
    </row>
    <row r="84" spans="1:32">
      <c r="A84" s="55" t="s">
        <v>407</v>
      </c>
      <c r="B84" s="1900"/>
      <c r="C84" s="690"/>
      <c r="D84" s="690"/>
      <c r="E84" s="690"/>
      <c r="F84" s="690"/>
      <c r="G84" s="690"/>
      <c r="H84" s="690"/>
      <c r="I84" s="690"/>
      <c r="J84" s="2468"/>
      <c r="K84" s="695"/>
      <c r="L84" s="55" t="s">
        <v>407</v>
      </c>
      <c r="M84" s="2446">
        <f t="shared" si="65"/>
        <v>0</v>
      </c>
      <c r="N84" s="690">
        <f t="shared" si="50"/>
        <v>0</v>
      </c>
      <c r="O84" s="690">
        <f t="shared" si="51"/>
        <v>0</v>
      </c>
      <c r="P84" s="690">
        <f t="shared" si="52"/>
        <v>0</v>
      </c>
      <c r="Q84" s="690">
        <f t="shared" si="53"/>
        <v>0</v>
      </c>
      <c r="R84" s="690">
        <f t="shared" si="54"/>
        <v>0</v>
      </c>
      <c r="S84" s="690">
        <f t="shared" si="55"/>
        <v>0</v>
      </c>
      <c r="T84" s="690">
        <f t="shared" si="56"/>
        <v>0</v>
      </c>
      <c r="U84" s="679">
        <f t="shared" si="57"/>
        <v>0</v>
      </c>
      <c r="W84" s="55" t="s">
        <v>407</v>
      </c>
      <c r="X84" s="722" t="e">
        <f t="shared" si="66"/>
        <v>#DIV/0!</v>
      </c>
      <c r="Y84" s="750" t="e">
        <f t="shared" si="58"/>
        <v>#DIV/0!</v>
      </c>
      <c r="Z84" s="750" t="e">
        <f t="shared" si="67"/>
        <v>#DIV/0!</v>
      </c>
      <c r="AA84" s="750" t="e">
        <f t="shared" si="59"/>
        <v>#DIV/0!</v>
      </c>
      <c r="AB84" s="750" t="e">
        <f t="shared" si="60"/>
        <v>#DIV/0!</v>
      </c>
      <c r="AC84" s="750" t="e">
        <f t="shared" si="61"/>
        <v>#DIV/0!</v>
      </c>
      <c r="AD84" s="750" t="e">
        <f t="shared" si="62"/>
        <v>#DIV/0!</v>
      </c>
      <c r="AE84" s="750" t="e">
        <f t="shared" si="63"/>
        <v>#DIV/0!</v>
      </c>
      <c r="AF84" s="737" t="e">
        <f t="shared" si="64"/>
        <v>#DIV/0!</v>
      </c>
    </row>
    <row r="85" spans="1:32">
      <c r="A85" s="82" t="s">
        <v>187</v>
      </c>
      <c r="B85" s="2134"/>
      <c r="C85" s="2134"/>
      <c r="D85" s="2134"/>
      <c r="E85" s="2134"/>
      <c r="F85" s="2134"/>
      <c r="G85" s="2134"/>
      <c r="H85" s="2134"/>
      <c r="I85" s="2134"/>
      <c r="J85" s="2134"/>
      <c r="K85" s="695"/>
      <c r="L85" s="82" t="s">
        <v>187</v>
      </c>
      <c r="M85" s="2451">
        <f t="shared" si="65"/>
        <v>0</v>
      </c>
      <c r="N85" s="690">
        <f t="shared" si="50"/>
        <v>0</v>
      </c>
      <c r="O85" s="688">
        <f t="shared" si="51"/>
        <v>0</v>
      </c>
      <c r="P85" s="688">
        <f t="shared" si="52"/>
        <v>0</v>
      </c>
      <c r="Q85" s="688">
        <f t="shared" si="53"/>
        <v>0</v>
      </c>
      <c r="R85" s="688">
        <f t="shared" si="54"/>
        <v>0</v>
      </c>
      <c r="S85" s="688">
        <f t="shared" si="55"/>
        <v>0</v>
      </c>
      <c r="T85" s="688">
        <f t="shared" si="56"/>
        <v>0</v>
      </c>
      <c r="U85" s="688">
        <f t="shared" si="57"/>
        <v>0</v>
      </c>
      <c r="W85" s="82" t="s">
        <v>187</v>
      </c>
      <c r="X85" s="748" t="e">
        <f t="shared" si="66"/>
        <v>#DIV/0!</v>
      </c>
      <c r="Y85" s="750" t="e">
        <f t="shared" si="58"/>
        <v>#DIV/0!</v>
      </c>
      <c r="Z85" s="748" t="e">
        <f t="shared" si="67"/>
        <v>#DIV/0!</v>
      </c>
      <c r="AA85" s="748" t="e">
        <f t="shared" si="59"/>
        <v>#DIV/0!</v>
      </c>
      <c r="AB85" s="748" t="e">
        <f t="shared" si="60"/>
        <v>#DIV/0!</v>
      </c>
      <c r="AC85" s="748" t="e">
        <f t="shared" si="61"/>
        <v>#DIV/0!</v>
      </c>
      <c r="AD85" s="748" t="e">
        <f t="shared" si="62"/>
        <v>#DIV/0!</v>
      </c>
      <c r="AE85" s="748" t="e">
        <f t="shared" si="63"/>
        <v>#DIV/0!</v>
      </c>
      <c r="AF85" s="748" t="e">
        <f t="shared" si="64"/>
        <v>#DIV/0!</v>
      </c>
    </row>
    <row r="86" spans="1:32">
      <c r="A86" s="2006" t="s">
        <v>2155</v>
      </c>
      <c r="B86" s="2476"/>
      <c r="C86" s="2477"/>
      <c r="D86" s="2477"/>
      <c r="E86" s="2477"/>
      <c r="F86" s="2477"/>
      <c r="G86" s="2477"/>
      <c r="H86" s="2477"/>
      <c r="I86" s="2478"/>
      <c r="J86" s="2479"/>
      <c r="K86" s="2008"/>
      <c r="L86" s="2006" t="s">
        <v>2155</v>
      </c>
      <c r="M86" s="2453"/>
      <c r="N86" s="2007"/>
      <c r="O86" s="2005"/>
      <c r="P86" s="2005"/>
      <c r="Q86" s="2005"/>
      <c r="R86" s="2005"/>
      <c r="S86" s="2005"/>
      <c r="T86" s="2005"/>
      <c r="U86" s="2005"/>
      <c r="V86" s="588"/>
      <c r="W86" s="2006" t="s">
        <v>2155</v>
      </c>
      <c r="X86" s="2009" t="e">
        <f t="shared" ref="X86:AF86" si="68">M86/B86</f>
        <v>#DIV/0!</v>
      </c>
      <c r="Y86" s="2010" t="e">
        <f t="shared" si="68"/>
        <v>#DIV/0!</v>
      </c>
      <c r="Z86" s="2010" t="e">
        <f t="shared" si="68"/>
        <v>#DIV/0!</v>
      </c>
      <c r="AA86" s="2010" t="e">
        <f t="shared" si="68"/>
        <v>#DIV/0!</v>
      </c>
      <c r="AB86" s="2010" t="e">
        <f t="shared" si="68"/>
        <v>#DIV/0!</v>
      </c>
      <c r="AC86" s="2010" t="e">
        <f t="shared" si="68"/>
        <v>#DIV/0!</v>
      </c>
      <c r="AD86" s="2010" t="e">
        <f t="shared" si="68"/>
        <v>#DIV/0!</v>
      </c>
      <c r="AE86" s="2010" t="e">
        <f t="shared" si="68"/>
        <v>#DIV/0!</v>
      </c>
      <c r="AF86" s="2011" t="e">
        <f t="shared" si="68"/>
        <v>#DIV/0!</v>
      </c>
    </row>
    <row r="87" spans="1:32">
      <c r="A87" s="164" t="s">
        <v>1285</v>
      </c>
      <c r="B87" s="1904"/>
      <c r="C87" s="1904"/>
      <c r="D87" s="1904"/>
      <c r="E87" s="1904"/>
      <c r="F87" s="1904"/>
      <c r="G87" s="1904"/>
      <c r="H87" s="1904"/>
      <c r="I87" s="1904"/>
      <c r="J87" s="1904"/>
      <c r="K87" s="695"/>
      <c r="L87" s="164" t="s">
        <v>1285</v>
      </c>
      <c r="M87" s="2454">
        <f t="shared" ref="M87:U87" si="69">B37-B87</f>
        <v>0</v>
      </c>
      <c r="N87" s="692">
        <f t="shared" si="69"/>
        <v>0</v>
      </c>
      <c r="O87" s="692">
        <f t="shared" si="69"/>
        <v>0</v>
      </c>
      <c r="P87" s="692">
        <f t="shared" si="69"/>
        <v>0</v>
      </c>
      <c r="Q87" s="692">
        <f t="shared" si="69"/>
        <v>0</v>
      </c>
      <c r="R87" s="692">
        <f t="shared" si="69"/>
        <v>0</v>
      </c>
      <c r="S87" s="692">
        <f t="shared" si="69"/>
        <v>0</v>
      </c>
      <c r="T87" s="692">
        <f t="shared" si="69"/>
        <v>0</v>
      </c>
      <c r="U87" s="692">
        <f t="shared" si="69"/>
        <v>0</v>
      </c>
      <c r="W87" s="164" t="s">
        <v>1285</v>
      </c>
      <c r="X87" s="751" t="e">
        <f t="shared" si="66"/>
        <v>#DIV/0!</v>
      </c>
      <c r="Y87" s="751" t="e">
        <f t="shared" si="58"/>
        <v>#DIV/0!</v>
      </c>
      <c r="Z87" s="751" t="e">
        <f t="shared" si="67"/>
        <v>#DIV/0!</v>
      </c>
      <c r="AA87" s="751" t="e">
        <f t="shared" si="59"/>
        <v>#DIV/0!</v>
      </c>
      <c r="AB87" s="751" t="e">
        <f t="shared" si="60"/>
        <v>#DIV/0!</v>
      </c>
      <c r="AC87" s="751" t="e">
        <f t="shared" si="61"/>
        <v>#DIV/0!</v>
      </c>
      <c r="AD87" s="751" t="e">
        <f t="shared" si="62"/>
        <v>#DIV/0!</v>
      </c>
      <c r="AE87" s="751" t="e">
        <f t="shared" si="63"/>
        <v>#DIV/0!</v>
      </c>
      <c r="AF87" s="751" t="e">
        <f t="shared" si="64"/>
        <v>#DIV/0!</v>
      </c>
    </row>
    <row r="88" spans="1:32" s="713" customFormat="1">
      <c r="A88" s="165" t="s">
        <v>1286</v>
      </c>
      <c r="B88" s="1900"/>
      <c r="C88" s="2459"/>
      <c r="D88" s="2459"/>
      <c r="E88" s="2459"/>
      <c r="F88" s="2459"/>
      <c r="G88" s="2459"/>
      <c r="H88" s="2459"/>
      <c r="I88" s="2460"/>
      <c r="J88" s="2461"/>
      <c r="K88" s="712"/>
      <c r="L88" s="165" t="s">
        <v>1286</v>
      </c>
      <c r="M88" s="2455"/>
      <c r="N88" s="752"/>
      <c r="O88" s="753"/>
      <c r="P88" s="752"/>
      <c r="Q88" s="752"/>
      <c r="R88" s="752"/>
      <c r="S88" s="752"/>
      <c r="T88" s="752"/>
      <c r="U88" s="694"/>
      <c r="W88" s="165" t="s">
        <v>1286</v>
      </c>
      <c r="X88" s="754" t="e">
        <f t="shared" si="66"/>
        <v>#DIV/0!</v>
      </c>
      <c r="Y88" s="754" t="e">
        <f t="shared" si="58"/>
        <v>#DIV/0!</v>
      </c>
      <c r="Z88" s="755" t="e">
        <f t="shared" si="67"/>
        <v>#DIV/0!</v>
      </c>
      <c r="AA88" s="754" t="e">
        <f t="shared" si="59"/>
        <v>#DIV/0!</v>
      </c>
      <c r="AB88" s="754" t="e">
        <f t="shared" si="60"/>
        <v>#DIV/0!</v>
      </c>
      <c r="AC88" s="754" t="e">
        <f t="shared" si="61"/>
        <v>#DIV/0!</v>
      </c>
      <c r="AD88" s="754" t="e">
        <f t="shared" si="62"/>
        <v>#DIV/0!</v>
      </c>
      <c r="AE88" s="754" t="e">
        <f t="shared" si="63"/>
        <v>#DIV/0!</v>
      </c>
      <c r="AF88" s="756" t="e">
        <f t="shared" si="64"/>
        <v>#DIV/0!</v>
      </c>
    </row>
    <row r="89" spans="1:32">
      <c r="A89" s="2872" t="s">
        <v>671</v>
      </c>
      <c r="B89" s="1898"/>
      <c r="C89" s="2457"/>
      <c r="D89" s="2457"/>
      <c r="E89" s="2457"/>
      <c r="F89" s="2457"/>
      <c r="G89" s="2457"/>
      <c r="H89" s="2457"/>
      <c r="I89" s="2458"/>
      <c r="J89" s="1899"/>
      <c r="K89" s="695"/>
      <c r="L89" s="54" t="s">
        <v>671</v>
      </c>
      <c r="M89" s="2450">
        <f t="shared" ref="M89:U94" si="70">B39-B89</f>
        <v>0</v>
      </c>
      <c r="N89" s="720">
        <f t="shared" si="70"/>
        <v>0</v>
      </c>
      <c r="O89" s="720">
        <f t="shared" si="70"/>
        <v>0</v>
      </c>
      <c r="P89" s="720">
        <f t="shared" si="70"/>
        <v>0</v>
      </c>
      <c r="Q89" s="720">
        <f t="shared" si="70"/>
        <v>0</v>
      </c>
      <c r="R89" s="720">
        <f t="shared" si="70"/>
        <v>0</v>
      </c>
      <c r="S89" s="720">
        <f t="shared" si="70"/>
        <v>0</v>
      </c>
      <c r="T89" s="757">
        <f t="shared" si="70"/>
        <v>0</v>
      </c>
      <c r="U89" s="696">
        <f t="shared" si="70"/>
        <v>0</v>
      </c>
      <c r="W89" s="54" t="s">
        <v>671</v>
      </c>
      <c r="X89" s="737" t="e">
        <f t="shared" si="66"/>
        <v>#DIV/0!</v>
      </c>
      <c r="Y89" s="723" t="e">
        <f t="shared" si="58"/>
        <v>#DIV/0!</v>
      </c>
      <c r="Z89" s="723" t="e">
        <f t="shared" si="67"/>
        <v>#DIV/0!</v>
      </c>
      <c r="AA89" s="723" t="e">
        <f t="shared" si="59"/>
        <v>#DIV/0!</v>
      </c>
      <c r="AB89" s="723" t="e">
        <f t="shared" si="60"/>
        <v>#DIV/0!</v>
      </c>
      <c r="AC89" s="723" t="e">
        <f t="shared" si="61"/>
        <v>#DIV/0!</v>
      </c>
      <c r="AD89" s="723" t="e">
        <f t="shared" si="62"/>
        <v>#DIV/0!</v>
      </c>
      <c r="AE89" s="758" t="e">
        <f t="shared" si="63"/>
        <v>#DIV/0!</v>
      </c>
      <c r="AF89" s="746" t="e">
        <f t="shared" si="64"/>
        <v>#DIV/0!</v>
      </c>
    </row>
    <row r="90" spans="1:32">
      <c r="A90" s="2872" t="s">
        <v>462</v>
      </c>
      <c r="B90" s="1900"/>
      <c r="C90" s="2459"/>
      <c r="D90" s="2459"/>
      <c r="E90" s="2459"/>
      <c r="F90" s="2459"/>
      <c r="G90" s="2459"/>
      <c r="H90" s="2459"/>
      <c r="I90" s="2460"/>
      <c r="J90" s="2461"/>
      <c r="K90" s="695"/>
      <c r="L90" s="54" t="s">
        <v>462</v>
      </c>
      <c r="M90" s="2446">
        <f t="shared" si="70"/>
        <v>0</v>
      </c>
      <c r="N90" s="720">
        <f t="shared" si="70"/>
        <v>0</v>
      </c>
      <c r="O90" s="720">
        <f t="shared" si="70"/>
        <v>0</v>
      </c>
      <c r="P90" s="720">
        <f t="shared" si="70"/>
        <v>0</v>
      </c>
      <c r="Q90" s="720">
        <f t="shared" si="70"/>
        <v>0</v>
      </c>
      <c r="R90" s="720">
        <f t="shared" si="70"/>
        <v>0</v>
      </c>
      <c r="S90" s="720">
        <f t="shared" si="70"/>
        <v>0</v>
      </c>
      <c r="T90" s="757">
        <f t="shared" si="70"/>
        <v>0</v>
      </c>
      <c r="U90" s="696">
        <f t="shared" si="70"/>
        <v>0</v>
      </c>
      <c r="W90" s="54" t="s">
        <v>462</v>
      </c>
      <c r="X90" s="722" t="e">
        <f t="shared" si="66"/>
        <v>#DIV/0!</v>
      </c>
      <c r="Y90" s="723" t="e">
        <f t="shared" si="58"/>
        <v>#DIV/0!</v>
      </c>
      <c r="Z90" s="723" t="e">
        <f t="shared" si="67"/>
        <v>#DIV/0!</v>
      </c>
      <c r="AA90" s="723" t="e">
        <f t="shared" si="59"/>
        <v>#DIV/0!</v>
      </c>
      <c r="AB90" s="723" t="e">
        <f t="shared" si="60"/>
        <v>#DIV/0!</v>
      </c>
      <c r="AC90" s="723" t="e">
        <f t="shared" si="61"/>
        <v>#DIV/0!</v>
      </c>
      <c r="AD90" s="723" t="e">
        <f t="shared" si="62"/>
        <v>#DIV/0!</v>
      </c>
      <c r="AE90" s="758" t="e">
        <f t="shared" si="63"/>
        <v>#DIV/0!</v>
      </c>
      <c r="AF90" s="746" t="e">
        <f t="shared" si="64"/>
        <v>#DIV/0!</v>
      </c>
    </row>
    <row r="91" spans="1:32">
      <c r="A91" s="2872" t="s">
        <v>18</v>
      </c>
      <c r="B91" s="1900"/>
      <c r="C91" s="2459"/>
      <c r="D91" s="2459"/>
      <c r="E91" s="2459"/>
      <c r="F91" s="2459"/>
      <c r="G91" s="2459"/>
      <c r="H91" s="2459"/>
      <c r="I91" s="2460"/>
      <c r="J91" s="2461"/>
      <c r="K91" s="695"/>
      <c r="L91" s="54" t="s">
        <v>18</v>
      </c>
      <c r="M91" s="2446">
        <f t="shared" si="70"/>
        <v>0</v>
      </c>
      <c r="N91" s="720">
        <f t="shared" si="70"/>
        <v>0</v>
      </c>
      <c r="O91" s="720">
        <f t="shared" si="70"/>
        <v>0</v>
      </c>
      <c r="P91" s="720">
        <f t="shared" si="70"/>
        <v>0</v>
      </c>
      <c r="Q91" s="720">
        <f t="shared" si="70"/>
        <v>0</v>
      </c>
      <c r="R91" s="720">
        <f t="shared" si="70"/>
        <v>0</v>
      </c>
      <c r="S91" s="720">
        <f t="shared" si="70"/>
        <v>0</v>
      </c>
      <c r="T91" s="757">
        <f t="shared" si="70"/>
        <v>0</v>
      </c>
      <c r="U91" s="696">
        <f t="shared" si="70"/>
        <v>0</v>
      </c>
      <c r="W91" s="54" t="s">
        <v>18</v>
      </c>
      <c r="X91" s="722" t="e">
        <f t="shared" si="66"/>
        <v>#DIV/0!</v>
      </c>
      <c r="Y91" s="723" t="e">
        <f t="shared" si="58"/>
        <v>#DIV/0!</v>
      </c>
      <c r="Z91" s="723" t="e">
        <f t="shared" si="67"/>
        <v>#DIV/0!</v>
      </c>
      <c r="AA91" s="723" t="e">
        <f t="shared" si="59"/>
        <v>#DIV/0!</v>
      </c>
      <c r="AB91" s="723" t="e">
        <f t="shared" si="60"/>
        <v>#DIV/0!</v>
      </c>
      <c r="AC91" s="723" t="e">
        <f t="shared" si="61"/>
        <v>#DIV/0!</v>
      </c>
      <c r="AD91" s="723" t="e">
        <f t="shared" si="62"/>
        <v>#DIV/0!</v>
      </c>
      <c r="AE91" s="758" t="e">
        <f t="shared" si="63"/>
        <v>#DIV/0!</v>
      </c>
      <c r="AF91" s="746" t="e">
        <f t="shared" si="64"/>
        <v>#DIV/0!</v>
      </c>
    </row>
    <row r="92" spans="1:32">
      <c r="A92" s="2873" t="s">
        <v>672</v>
      </c>
      <c r="B92" s="1900"/>
      <c r="C92" s="2469"/>
      <c r="D92" s="2469"/>
      <c r="E92" s="2469"/>
      <c r="F92" s="2469"/>
      <c r="G92" s="2469"/>
      <c r="H92" s="2469"/>
      <c r="I92" s="2473"/>
      <c r="J92" s="1901"/>
      <c r="K92" s="695"/>
      <c r="L92" s="125" t="s">
        <v>672</v>
      </c>
      <c r="M92" s="2446">
        <f t="shared" si="70"/>
        <v>0</v>
      </c>
      <c r="N92" s="741">
        <f t="shared" si="70"/>
        <v>0</v>
      </c>
      <c r="O92" s="741">
        <f t="shared" si="70"/>
        <v>0</v>
      </c>
      <c r="P92" s="741">
        <f t="shared" si="70"/>
        <v>0</v>
      </c>
      <c r="Q92" s="741">
        <f t="shared" si="70"/>
        <v>0</v>
      </c>
      <c r="R92" s="741">
        <f t="shared" si="70"/>
        <v>0</v>
      </c>
      <c r="S92" s="741">
        <f t="shared" si="70"/>
        <v>0</v>
      </c>
      <c r="T92" s="759">
        <f t="shared" si="70"/>
        <v>0</v>
      </c>
      <c r="U92" s="697">
        <f t="shared" si="70"/>
        <v>0</v>
      </c>
      <c r="W92" s="125" t="s">
        <v>672</v>
      </c>
      <c r="X92" s="722" t="e">
        <f t="shared" si="66"/>
        <v>#DIV/0!</v>
      </c>
      <c r="Y92" s="743" t="e">
        <f t="shared" si="58"/>
        <v>#DIV/0!</v>
      </c>
      <c r="Z92" s="743" t="e">
        <f t="shared" si="67"/>
        <v>#DIV/0!</v>
      </c>
      <c r="AA92" s="743" t="e">
        <f t="shared" si="59"/>
        <v>#DIV/0!</v>
      </c>
      <c r="AB92" s="743" t="e">
        <f t="shared" si="60"/>
        <v>#DIV/0!</v>
      </c>
      <c r="AC92" s="743" t="e">
        <f t="shared" si="61"/>
        <v>#DIV/0!</v>
      </c>
      <c r="AD92" s="743" t="e">
        <f t="shared" si="62"/>
        <v>#DIV/0!</v>
      </c>
      <c r="AE92" s="760" t="e">
        <f t="shared" si="63"/>
        <v>#DIV/0!</v>
      </c>
      <c r="AF92" s="761" t="e">
        <f t="shared" si="64"/>
        <v>#DIV/0!</v>
      </c>
    </row>
    <row r="93" spans="1:32">
      <c r="A93" s="124" t="s">
        <v>463</v>
      </c>
      <c r="B93" s="1902"/>
      <c r="C93" s="1902"/>
      <c r="D93" s="1903"/>
      <c r="E93" s="1902"/>
      <c r="F93" s="1902"/>
      <c r="G93" s="1902"/>
      <c r="H93" s="1902"/>
      <c r="I93" s="1902"/>
      <c r="J93" s="1902"/>
      <c r="K93" s="695"/>
      <c r="L93" s="124" t="s">
        <v>463</v>
      </c>
      <c r="M93" s="2456">
        <f t="shared" si="70"/>
        <v>0</v>
      </c>
      <c r="N93" s="699">
        <f t="shared" si="70"/>
        <v>0</v>
      </c>
      <c r="O93" s="700">
        <f t="shared" si="70"/>
        <v>0</v>
      </c>
      <c r="P93" s="701">
        <f t="shared" si="70"/>
        <v>0</v>
      </c>
      <c r="Q93" s="701">
        <f t="shared" si="70"/>
        <v>0</v>
      </c>
      <c r="R93" s="701">
        <f t="shared" si="70"/>
        <v>0</v>
      </c>
      <c r="S93" s="701">
        <f t="shared" si="70"/>
        <v>0</v>
      </c>
      <c r="T93" s="701">
        <f t="shared" si="70"/>
        <v>0</v>
      </c>
      <c r="U93" s="699">
        <f t="shared" si="70"/>
        <v>0</v>
      </c>
      <c r="W93" s="124" t="s">
        <v>463</v>
      </c>
      <c r="X93" s="762" t="e">
        <f t="shared" si="66"/>
        <v>#DIV/0!</v>
      </c>
      <c r="Y93" s="763" t="e">
        <f t="shared" si="58"/>
        <v>#DIV/0!</v>
      </c>
      <c r="Z93" s="764" t="e">
        <f t="shared" si="67"/>
        <v>#DIV/0!</v>
      </c>
      <c r="AA93" s="765" t="e">
        <f t="shared" si="59"/>
        <v>#DIV/0!</v>
      </c>
      <c r="AB93" s="765" t="e">
        <f t="shared" si="60"/>
        <v>#DIV/0!</v>
      </c>
      <c r="AC93" s="765" t="e">
        <f t="shared" si="61"/>
        <v>#DIV/0!</v>
      </c>
      <c r="AD93" s="765" t="e">
        <f t="shared" si="62"/>
        <v>#DIV/0!</v>
      </c>
      <c r="AE93" s="765" t="e">
        <f t="shared" si="63"/>
        <v>#DIV/0!</v>
      </c>
      <c r="AF93" s="763" t="e">
        <f t="shared" si="64"/>
        <v>#DIV/0!</v>
      </c>
    </row>
    <row r="94" spans="1:32" ht="24.75">
      <c r="A94" s="124" t="s">
        <v>673</v>
      </c>
      <c r="B94" s="2470"/>
      <c r="C94" s="2470"/>
      <c r="D94" s="2470"/>
      <c r="E94" s="2470"/>
      <c r="F94" s="2470"/>
      <c r="G94" s="2470"/>
      <c r="H94" s="2470"/>
      <c r="I94" s="2470"/>
      <c r="J94" s="2470"/>
      <c r="K94" s="695"/>
      <c r="L94" s="124" t="s">
        <v>673</v>
      </c>
      <c r="M94" s="2456">
        <f t="shared" si="70"/>
        <v>0</v>
      </c>
      <c r="N94" s="698">
        <f t="shared" si="70"/>
        <v>0</v>
      </c>
      <c r="O94" s="698">
        <f t="shared" si="70"/>
        <v>0</v>
      </c>
      <c r="P94" s="698">
        <f t="shared" si="70"/>
        <v>0</v>
      </c>
      <c r="Q94" s="698">
        <f t="shared" si="70"/>
        <v>0</v>
      </c>
      <c r="R94" s="698">
        <f t="shared" si="70"/>
        <v>0</v>
      </c>
      <c r="S94" s="698">
        <f t="shared" si="70"/>
        <v>0</v>
      </c>
      <c r="T94" s="698">
        <f t="shared" si="70"/>
        <v>0</v>
      </c>
      <c r="U94" s="698">
        <f t="shared" si="70"/>
        <v>0</v>
      </c>
      <c r="W94" s="124" t="s">
        <v>673</v>
      </c>
      <c r="X94" s="762" t="e">
        <f t="shared" si="66"/>
        <v>#DIV/0!</v>
      </c>
      <c r="Y94" s="762" t="e">
        <f t="shared" si="58"/>
        <v>#DIV/0!</v>
      </c>
      <c r="Z94" s="762" t="e">
        <f t="shared" si="67"/>
        <v>#DIV/0!</v>
      </c>
      <c r="AA94" s="762" t="e">
        <f t="shared" si="59"/>
        <v>#DIV/0!</v>
      </c>
      <c r="AB94" s="762" t="e">
        <f t="shared" si="60"/>
        <v>#DIV/0!</v>
      </c>
      <c r="AC94" s="762" t="e">
        <f t="shared" si="61"/>
        <v>#DIV/0!</v>
      </c>
      <c r="AD94" s="762" t="e">
        <f t="shared" si="62"/>
        <v>#DIV/0!</v>
      </c>
      <c r="AE94" s="762" t="e">
        <f t="shared" si="63"/>
        <v>#DIV/0!</v>
      </c>
      <c r="AF94" s="762" t="e">
        <f t="shared" si="64"/>
        <v>#DIV/0!</v>
      </c>
    </row>
    <row r="95" spans="1:32">
      <c r="B95" s="702"/>
      <c r="C95" s="702"/>
      <c r="D95" s="702"/>
      <c r="E95" s="702"/>
      <c r="F95" s="702"/>
      <c r="G95" s="702"/>
      <c r="H95" s="702"/>
      <c r="I95" s="702"/>
      <c r="J95" s="702"/>
      <c r="K95" s="695"/>
      <c r="M95" s="702"/>
      <c r="N95" s="695"/>
      <c r="O95" s="120"/>
      <c r="P95" s="695"/>
      <c r="Q95" s="695"/>
      <c r="R95" s="695"/>
      <c r="S95" s="695"/>
      <c r="T95" s="695"/>
      <c r="U95" s="695"/>
      <c r="X95" s="702"/>
      <c r="Y95" s="695"/>
      <c r="Z95" s="120"/>
      <c r="AA95" s="695"/>
      <c r="AB95" s="695"/>
      <c r="AC95" s="695"/>
      <c r="AD95" s="695"/>
      <c r="AE95" s="695"/>
      <c r="AF95" s="695"/>
    </row>
    <row r="96" spans="1:32">
      <c r="A96" s="703" t="s">
        <v>1290</v>
      </c>
      <c r="B96" s="2875"/>
      <c r="C96" s="704"/>
      <c r="D96" s="704"/>
      <c r="E96" s="704"/>
      <c r="F96" s="704"/>
      <c r="G96" s="704"/>
      <c r="H96" s="704"/>
      <c r="I96" s="704"/>
      <c r="J96" s="705"/>
      <c r="K96" s="695"/>
      <c r="L96" s="703" t="s">
        <v>1290</v>
      </c>
      <c r="M96" s="766"/>
      <c r="N96" s="704"/>
      <c r="O96" s="704"/>
      <c r="P96" s="704"/>
      <c r="Q96" s="704"/>
      <c r="R96" s="704"/>
      <c r="S96" s="704"/>
      <c r="T96" s="704"/>
      <c r="U96" s="705"/>
      <c r="W96" s="703" t="s">
        <v>1290</v>
      </c>
      <c r="X96" s="766"/>
      <c r="Y96" s="704"/>
      <c r="Z96" s="704"/>
      <c r="AA96" s="704"/>
      <c r="AB96" s="704"/>
      <c r="AC96" s="704"/>
      <c r="AD96" s="704"/>
      <c r="AE96" s="704"/>
      <c r="AF96" s="705"/>
    </row>
    <row r="97" spans="1:32">
      <c r="A97" s="2874" t="s">
        <v>14</v>
      </c>
      <c r="B97" s="2903"/>
      <c r="C97" s="2903"/>
      <c r="D97" s="2903"/>
      <c r="E97" s="2903"/>
      <c r="F97" s="2903"/>
      <c r="G97" s="2903"/>
      <c r="H97" s="2903"/>
      <c r="I97" s="2903"/>
      <c r="J97" s="2904"/>
      <c r="K97" s="695"/>
      <c r="L97" s="185" t="s">
        <v>14</v>
      </c>
      <c r="M97" s="767">
        <f t="shared" ref="M97:U101" si="71">B47-B97</f>
        <v>0</v>
      </c>
      <c r="N97" s="767">
        <f t="shared" si="71"/>
        <v>0</v>
      </c>
      <c r="O97" s="767">
        <f t="shared" si="71"/>
        <v>0</v>
      </c>
      <c r="P97" s="767">
        <f t="shared" si="71"/>
        <v>0</v>
      </c>
      <c r="Q97" s="767">
        <f t="shared" si="71"/>
        <v>0</v>
      </c>
      <c r="R97" s="767">
        <f t="shared" si="71"/>
        <v>0</v>
      </c>
      <c r="S97" s="767">
        <f t="shared" si="71"/>
        <v>0</v>
      </c>
      <c r="T97" s="767">
        <f t="shared" si="71"/>
        <v>0</v>
      </c>
      <c r="U97" s="707">
        <f t="shared" si="71"/>
        <v>0</v>
      </c>
      <c r="W97" s="185" t="s">
        <v>14</v>
      </c>
      <c r="X97" s="767" t="e">
        <f t="shared" ref="X97:X102" si="72">M97/B97</f>
        <v>#DIV/0!</v>
      </c>
      <c r="Y97" s="767" t="e">
        <f t="shared" ref="Y97:Y102" si="73">N97/C97</f>
        <v>#DIV/0!</v>
      </c>
      <c r="Z97" s="767" t="e">
        <f t="shared" ref="Z97:Z102" si="74">O97/D97</f>
        <v>#DIV/0!</v>
      </c>
      <c r="AA97" s="767" t="e">
        <f t="shared" ref="AA97:AA102" si="75">P97/E97</f>
        <v>#DIV/0!</v>
      </c>
      <c r="AB97" s="767" t="e">
        <f t="shared" ref="AB97:AB102" si="76">Q97/F97</f>
        <v>#DIV/0!</v>
      </c>
      <c r="AC97" s="767" t="e">
        <f t="shared" ref="AC97:AC102" si="77">R97/G97</f>
        <v>#DIV/0!</v>
      </c>
      <c r="AD97" s="767" t="e">
        <f t="shared" ref="AD97:AD102" si="78">S97/H97</f>
        <v>#DIV/0!</v>
      </c>
      <c r="AE97" s="767" t="e">
        <f t="shared" ref="AE97:AE102" si="79">T97/I97</f>
        <v>#DIV/0!</v>
      </c>
      <c r="AF97" s="707" t="e">
        <f t="shared" ref="AF97:AF102" si="80">U97/J97</f>
        <v>#DIV/0!</v>
      </c>
    </row>
    <row r="98" spans="1:32">
      <c r="A98" s="2874" t="s">
        <v>619</v>
      </c>
      <c r="B98" s="2905"/>
      <c r="C98" s="2905"/>
      <c r="D98" s="2905"/>
      <c r="E98" s="2905"/>
      <c r="F98" s="2905"/>
      <c r="G98" s="2905"/>
      <c r="H98" s="2905"/>
      <c r="I98" s="2905"/>
      <c r="J98" s="2906"/>
      <c r="K98" s="695"/>
      <c r="L98" s="185" t="s">
        <v>619</v>
      </c>
      <c r="M98" s="768">
        <f t="shared" si="71"/>
        <v>0</v>
      </c>
      <c r="N98" s="768">
        <f t="shared" si="71"/>
        <v>0</v>
      </c>
      <c r="O98" s="768">
        <f t="shared" si="71"/>
        <v>0</v>
      </c>
      <c r="P98" s="768">
        <f t="shared" si="71"/>
        <v>0</v>
      </c>
      <c r="Q98" s="768">
        <f t="shared" si="71"/>
        <v>0</v>
      </c>
      <c r="R98" s="768">
        <f t="shared" si="71"/>
        <v>0</v>
      </c>
      <c r="S98" s="768">
        <f t="shared" si="71"/>
        <v>0</v>
      </c>
      <c r="T98" s="768">
        <f t="shared" si="71"/>
        <v>0</v>
      </c>
      <c r="U98" s="706">
        <f t="shared" si="71"/>
        <v>0</v>
      </c>
      <c r="W98" s="185" t="s">
        <v>619</v>
      </c>
      <c r="X98" s="768" t="e">
        <f t="shared" si="72"/>
        <v>#DIV/0!</v>
      </c>
      <c r="Y98" s="768" t="e">
        <f t="shared" si="73"/>
        <v>#DIV/0!</v>
      </c>
      <c r="Z98" s="768" t="e">
        <f t="shared" si="74"/>
        <v>#DIV/0!</v>
      </c>
      <c r="AA98" s="768" t="e">
        <f t="shared" si="75"/>
        <v>#DIV/0!</v>
      </c>
      <c r="AB98" s="768" t="e">
        <f t="shared" si="76"/>
        <v>#DIV/0!</v>
      </c>
      <c r="AC98" s="768" t="e">
        <f t="shared" si="77"/>
        <v>#DIV/0!</v>
      </c>
      <c r="AD98" s="768" t="e">
        <f t="shared" si="78"/>
        <v>#DIV/0!</v>
      </c>
      <c r="AE98" s="768" t="e">
        <f t="shared" si="79"/>
        <v>#DIV/0!</v>
      </c>
      <c r="AF98" s="706" t="e">
        <f t="shared" si="80"/>
        <v>#DIV/0!</v>
      </c>
    </row>
    <row r="99" spans="1:32">
      <c r="A99" s="2874" t="s">
        <v>1949</v>
      </c>
      <c r="B99" s="2905"/>
      <c r="C99" s="2905"/>
      <c r="D99" s="2905"/>
      <c r="E99" s="2905"/>
      <c r="F99" s="2905"/>
      <c r="G99" s="2905"/>
      <c r="H99" s="2905"/>
      <c r="I99" s="2905"/>
      <c r="J99" s="2906"/>
      <c r="K99" s="695"/>
      <c r="L99" s="185" t="s">
        <v>1949</v>
      </c>
      <c r="M99" s="768">
        <f t="shared" si="71"/>
        <v>0</v>
      </c>
      <c r="N99" s="768">
        <f t="shared" si="71"/>
        <v>0</v>
      </c>
      <c r="O99" s="768">
        <f t="shared" si="71"/>
        <v>0</v>
      </c>
      <c r="P99" s="768">
        <f t="shared" si="71"/>
        <v>0</v>
      </c>
      <c r="Q99" s="768">
        <f t="shared" si="71"/>
        <v>0</v>
      </c>
      <c r="R99" s="768">
        <f t="shared" si="71"/>
        <v>0</v>
      </c>
      <c r="S99" s="768">
        <f t="shared" si="71"/>
        <v>0</v>
      </c>
      <c r="T99" s="768">
        <f t="shared" si="71"/>
        <v>0</v>
      </c>
      <c r="U99" s="706">
        <f t="shared" si="71"/>
        <v>0</v>
      </c>
      <c r="W99" s="185" t="s">
        <v>1949</v>
      </c>
      <c r="X99" s="768" t="e">
        <f t="shared" si="72"/>
        <v>#DIV/0!</v>
      </c>
      <c r="Y99" s="768" t="e">
        <f t="shared" si="73"/>
        <v>#DIV/0!</v>
      </c>
      <c r="Z99" s="768" t="e">
        <f t="shared" si="74"/>
        <v>#DIV/0!</v>
      </c>
      <c r="AA99" s="768" t="e">
        <f t="shared" si="75"/>
        <v>#DIV/0!</v>
      </c>
      <c r="AB99" s="768" t="e">
        <f t="shared" si="76"/>
        <v>#DIV/0!</v>
      </c>
      <c r="AC99" s="768" t="e">
        <f t="shared" si="77"/>
        <v>#DIV/0!</v>
      </c>
      <c r="AD99" s="768" t="e">
        <f t="shared" si="78"/>
        <v>#DIV/0!</v>
      </c>
      <c r="AE99" s="768" t="e">
        <f t="shared" si="79"/>
        <v>#DIV/0!</v>
      </c>
      <c r="AF99" s="706" t="e">
        <f t="shared" si="80"/>
        <v>#DIV/0!</v>
      </c>
    </row>
    <row r="100" spans="1:32">
      <c r="A100" s="2872" t="s">
        <v>2039</v>
      </c>
      <c r="B100" s="2905"/>
      <c r="C100" s="2905"/>
      <c r="D100" s="2905"/>
      <c r="E100" s="2905"/>
      <c r="F100" s="2905"/>
      <c r="G100" s="2905"/>
      <c r="H100" s="2905"/>
      <c r="I100" s="2905"/>
      <c r="J100" s="2906"/>
      <c r="K100" s="695"/>
      <c r="L100" s="186" t="s">
        <v>2039</v>
      </c>
      <c r="M100" s="768">
        <f t="shared" si="71"/>
        <v>0</v>
      </c>
      <c r="N100" s="768">
        <f t="shared" si="71"/>
        <v>0</v>
      </c>
      <c r="O100" s="768">
        <f t="shared" si="71"/>
        <v>0</v>
      </c>
      <c r="P100" s="768">
        <f t="shared" si="71"/>
        <v>0</v>
      </c>
      <c r="Q100" s="768">
        <f t="shared" si="71"/>
        <v>0</v>
      </c>
      <c r="R100" s="768">
        <f t="shared" si="71"/>
        <v>0</v>
      </c>
      <c r="S100" s="768">
        <f t="shared" si="71"/>
        <v>0</v>
      </c>
      <c r="T100" s="768">
        <f t="shared" si="71"/>
        <v>0</v>
      </c>
      <c r="U100" s="706">
        <f t="shared" si="71"/>
        <v>0</v>
      </c>
      <c r="W100" s="186" t="s">
        <v>2039</v>
      </c>
      <c r="X100" s="768" t="e">
        <f t="shared" si="72"/>
        <v>#DIV/0!</v>
      </c>
      <c r="Y100" s="768" t="e">
        <f t="shared" si="73"/>
        <v>#DIV/0!</v>
      </c>
      <c r="Z100" s="768" t="e">
        <f t="shared" si="74"/>
        <v>#DIV/0!</v>
      </c>
      <c r="AA100" s="768" t="e">
        <f t="shared" si="75"/>
        <v>#DIV/0!</v>
      </c>
      <c r="AB100" s="768" t="e">
        <f t="shared" si="76"/>
        <v>#DIV/0!</v>
      </c>
      <c r="AC100" s="768" t="e">
        <f t="shared" si="77"/>
        <v>#DIV/0!</v>
      </c>
      <c r="AD100" s="768" t="e">
        <f t="shared" si="78"/>
        <v>#DIV/0!</v>
      </c>
      <c r="AE100" s="768" t="e">
        <f t="shared" si="79"/>
        <v>#DIV/0!</v>
      </c>
      <c r="AF100" s="706" t="e">
        <f t="shared" si="80"/>
        <v>#DIV/0!</v>
      </c>
    </row>
    <row r="101" spans="1:32">
      <c r="A101" s="2872" t="s">
        <v>97</v>
      </c>
      <c r="B101" s="2907"/>
      <c r="C101" s="2907"/>
      <c r="D101" s="2907"/>
      <c r="E101" s="2907"/>
      <c r="F101" s="2907"/>
      <c r="G101" s="2907"/>
      <c r="H101" s="2907"/>
      <c r="I101" s="2907"/>
      <c r="J101" s="708"/>
      <c r="K101" s="695"/>
      <c r="L101" s="186" t="s">
        <v>97</v>
      </c>
      <c r="M101" s="768">
        <f t="shared" si="71"/>
        <v>0</v>
      </c>
      <c r="N101" s="768">
        <f t="shared" si="71"/>
        <v>0</v>
      </c>
      <c r="O101" s="768">
        <f t="shared" si="71"/>
        <v>0</v>
      </c>
      <c r="P101" s="768">
        <f t="shared" si="71"/>
        <v>0</v>
      </c>
      <c r="Q101" s="768">
        <f t="shared" si="71"/>
        <v>0</v>
      </c>
      <c r="R101" s="768">
        <f t="shared" si="71"/>
        <v>0</v>
      </c>
      <c r="S101" s="768">
        <f t="shared" si="71"/>
        <v>0</v>
      </c>
      <c r="T101" s="768">
        <f t="shared" si="71"/>
        <v>0</v>
      </c>
      <c r="U101" s="706">
        <f t="shared" si="71"/>
        <v>0</v>
      </c>
      <c r="W101" s="186" t="s">
        <v>97</v>
      </c>
      <c r="X101" s="768" t="e">
        <f t="shared" ref="X101:AF101" si="81">M101/B101</f>
        <v>#DIV/0!</v>
      </c>
      <c r="Y101" s="768" t="e">
        <f t="shared" si="81"/>
        <v>#DIV/0!</v>
      </c>
      <c r="Z101" s="768" t="e">
        <f t="shared" si="81"/>
        <v>#DIV/0!</v>
      </c>
      <c r="AA101" s="768" t="e">
        <f t="shared" si="81"/>
        <v>#DIV/0!</v>
      </c>
      <c r="AB101" s="768" t="e">
        <f t="shared" si="81"/>
        <v>#DIV/0!</v>
      </c>
      <c r="AC101" s="768" t="e">
        <f t="shared" si="81"/>
        <v>#DIV/0!</v>
      </c>
      <c r="AD101" s="768" t="e">
        <f t="shared" si="81"/>
        <v>#DIV/0!</v>
      </c>
      <c r="AE101" s="768" t="e">
        <f t="shared" si="81"/>
        <v>#DIV/0!</v>
      </c>
      <c r="AF101" s="706" t="e">
        <f t="shared" si="81"/>
        <v>#DIV/0!</v>
      </c>
    </row>
    <row r="102" spans="1:32">
      <c r="A102" s="187" t="s">
        <v>1291</v>
      </c>
      <c r="B102" s="709">
        <f t="shared" ref="B102:J102" si="82">SUM(B97:B101)</f>
        <v>0</v>
      </c>
      <c r="C102" s="709">
        <f t="shared" si="82"/>
        <v>0</v>
      </c>
      <c r="D102" s="709">
        <f t="shared" si="82"/>
        <v>0</v>
      </c>
      <c r="E102" s="709">
        <f t="shared" si="82"/>
        <v>0</v>
      </c>
      <c r="F102" s="709">
        <f t="shared" si="82"/>
        <v>0</v>
      </c>
      <c r="G102" s="709">
        <f t="shared" si="82"/>
        <v>0</v>
      </c>
      <c r="H102" s="709">
        <f t="shared" si="82"/>
        <v>0</v>
      </c>
      <c r="I102" s="709">
        <f t="shared" si="82"/>
        <v>0</v>
      </c>
      <c r="J102" s="709">
        <f t="shared" si="82"/>
        <v>0</v>
      </c>
      <c r="K102" s="695"/>
      <c r="L102" s="187" t="s">
        <v>1291</v>
      </c>
      <c r="M102" s="769">
        <f t="shared" ref="M102:U102" si="83">B52-B102</f>
        <v>0</v>
      </c>
      <c r="N102" s="770">
        <f t="shared" si="83"/>
        <v>0</v>
      </c>
      <c r="O102" s="771">
        <f t="shared" si="83"/>
        <v>0</v>
      </c>
      <c r="P102" s="770">
        <f t="shared" si="83"/>
        <v>0</v>
      </c>
      <c r="Q102" s="770">
        <f t="shared" si="83"/>
        <v>0</v>
      </c>
      <c r="R102" s="770">
        <f t="shared" si="83"/>
        <v>0</v>
      </c>
      <c r="S102" s="770">
        <f t="shared" si="83"/>
        <v>0</v>
      </c>
      <c r="T102" s="770">
        <f t="shared" si="83"/>
        <v>0</v>
      </c>
      <c r="U102" s="770">
        <f t="shared" si="83"/>
        <v>0</v>
      </c>
      <c r="W102" s="187" t="s">
        <v>1291</v>
      </c>
      <c r="X102" s="769" t="e">
        <f t="shared" si="72"/>
        <v>#DIV/0!</v>
      </c>
      <c r="Y102" s="770" t="e">
        <f t="shared" si="73"/>
        <v>#DIV/0!</v>
      </c>
      <c r="Z102" s="771" t="e">
        <f t="shared" si="74"/>
        <v>#DIV/0!</v>
      </c>
      <c r="AA102" s="770" t="e">
        <f t="shared" si="75"/>
        <v>#DIV/0!</v>
      </c>
      <c r="AB102" s="770" t="e">
        <f t="shared" si="76"/>
        <v>#DIV/0!</v>
      </c>
      <c r="AC102" s="770" t="e">
        <f t="shared" si="77"/>
        <v>#DIV/0!</v>
      </c>
      <c r="AD102" s="770" t="e">
        <f t="shared" si="78"/>
        <v>#DIV/0!</v>
      </c>
      <c r="AE102" s="770" t="e">
        <f t="shared" si="79"/>
        <v>#DIV/0!</v>
      </c>
      <c r="AF102" s="770" t="e">
        <f t="shared" si="80"/>
        <v>#DIV/0!</v>
      </c>
    </row>
    <row r="103" spans="1:32">
      <c r="A103" s="121"/>
      <c r="B103" s="711"/>
      <c r="C103" s="711"/>
      <c r="D103" s="122"/>
      <c r="E103" s="711"/>
      <c r="F103" s="711"/>
      <c r="G103" s="711"/>
      <c r="H103" s="711"/>
      <c r="I103" s="711"/>
      <c r="J103" s="711"/>
      <c r="K103" s="695"/>
      <c r="L103" s="121"/>
      <c r="M103" s="710"/>
      <c r="N103" s="711"/>
      <c r="O103" s="122"/>
      <c r="P103" s="711"/>
      <c r="Q103" s="711"/>
      <c r="R103" s="711"/>
      <c r="S103" s="711"/>
      <c r="T103" s="711"/>
      <c r="U103" s="711"/>
      <c r="W103" s="121"/>
      <c r="X103" s="710"/>
      <c r="Y103" s="711"/>
      <c r="Z103" s="122"/>
      <c r="AA103" s="711"/>
      <c r="AB103" s="711"/>
      <c r="AC103" s="711"/>
      <c r="AD103" s="711"/>
      <c r="AE103" s="711"/>
      <c r="AF103" s="711"/>
    </row>
    <row r="104" spans="1:32" ht="24.75">
      <c r="A104" s="123" t="s">
        <v>1292</v>
      </c>
      <c r="B104" s="171">
        <f t="shared" ref="B104:I104" si="84">+B94-B102</f>
        <v>0</v>
      </c>
      <c r="C104" s="171">
        <f t="shared" si="84"/>
        <v>0</v>
      </c>
      <c r="D104" s="171">
        <f t="shared" si="84"/>
        <v>0</v>
      </c>
      <c r="E104" s="171">
        <f t="shared" si="84"/>
        <v>0</v>
      </c>
      <c r="F104" s="171">
        <f t="shared" si="84"/>
        <v>0</v>
      </c>
      <c r="G104" s="171">
        <f t="shared" si="84"/>
        <v>0</v>
      </c>
      <c r="H104" s="171">
        <f t="shared" si="84"/>
        <v>0</v>
      </c>
      <c r="I104" s="171">
        <f t="shared" si="84"/>
        <v>0</v>
      </c>
      <c r="J104" s="171">
        <f>SUM(B104:I104)</f>
        <v>0</v>
      </c>
      <c r="K104" s="695"/>
      <c r="L104" s="123" t="s">
        <v>1292</v>
      </c>
      <c r="M104" s="171">
        <f t="shared" ref="M104:U104" si="85">B54-B104</f>
        <v>0</v>
      </c>
      <c r="N104" s="171">
        <f t="shared" si="85"/>
        <v>0</v>
      </c>
      <c r="O104" s="171">
        <f t="shared" si="85"/>
        <v>0</v>
      </c>
      <c r="P104" s="171">
        <f t="shared" si="85"/>
        <v>0</v>
      </c>
      <c r="Q104" s="171">
        <f t="shared" si="85"/>
        <v>0</v>
      </c>
      <c r="R104" s="171">
        <f t="shared" si="85"/>
        <v>0</v>
      </c>
      <c r="S104" s="171">
        <f t="shared" si="85"/>
        <v>0</v>
      </c>
      <c r="T104" s="171">
        <f t="shared" si="85"/>
        <v>0</v>
      </c>
      <c r="U104" s="171">
        <f t="shared" si="85"/>
        <v>0</v>
      </c>
      <c r="W104" s="123" t="s">
        <v>1292</v>
      </c>
      <c r="X104" s="171" t="e">
        <f t="shared" ref="X104:AF104" si="86">M104/B104</f>
        <v>#DIV/0!</v>
      </c>
      <c r="Y104" s="171" t="e">
        <f t="shared" si="86"/>
        <v>#DIV/0!</v>
      </c>
      <c r="Z104" s="171" t="e">
        <f t="shared" si="86"/>
        <v>#DIV/0!</v>
      </c>
      <c r="AA104" s="171" t="e">
        <f t="shared" si="86"/>
        <v>#DIV/0!</v>
      </c>
      <c r="AB104" s="171" t="e">
        <f t="shared" si="86"/>
        <v>#DIV/0!</v>
      </c>
      <c r="AC104" s="171" t="e">
        <f t="shared" si="86"/>
        <v>#DIV/0!</v>
      </c>
      <c r="AD104" s="171" t="e">
        <f t="shared" si="86"/>
        <v>#DIV/0!</v>
      </c>
      <c r="AE104" s="171" t="e">
        <f t="shared" si="86"/>
        <v>#DIV/0!</v>
      </c>
      <c r="AF104" s="171" t="e">
        <f t="shared" si="86"/>
        <v>#DIV/0!</v>
      </c>
    </row>
    <row r="105" spans="1:32">
      <c r="B105" s="2480"/>
      <c r="C105" s="2480"/>
      <c r="D105" s="2480"/>
      <c r="E105" s="2480"/>
      <c r="F105" s="2480"/>
      <c r="G105" s="2480"/>
      <c r="H105" s="2480"/>
      <c r="I105" s="2480"/>
      <c r="J105" s="2480"/>
      <c r="K105" s="695"/>
      <c r="L105" s="695"/>
      <c r="M105" s="695"/>
      <c r="N105" s="695"/>
      <c r="O105" s="695"/>
      <c r="P105" s="695"/>
      <c r="Q105" s="695"/>
      <c r="R105" s="695"/>
      <c r="S105" s="695"/>
      <c r="T105" s="695"/>
      <c r="U105" s="695"/>
    </row>
    <row r="106" spans="1:32">
      <c r="B106" s="702"/>
      <c r="C106" s="695"/>
      <c r="D106" s="120"/>
      <c r="E106" s="695"/>
      <c r="F106" s="695"/>
      <c r="G106" s="695"/>
      <c r="H106" s="695"/>
      <c r="I106" s="695"/>
      <c r="J106" s="695"/>
      <c r="K106" s="695"/>
      <c r="L106" s="695"/>
      <c r="M106" s="695"/>
      <c r="N106" s="695"/>
      <c r="O106" s="695"/>
      <c r="P106" s="695"/>
      <c r="Q106" s="695"/>
      <c r="R106" s="695"/>
      <c r="S106" s="695"/>
      <c r="T106" s="695"/>
      <c r="U106" s="695"/>
    </row>
    <row r="107" spans="1:32">
      <c r="A107" s="49" t="s">
        <v>2152</v>
      </c>
      <c r="B107" s="702"/>
      <c r="C107" s="695"/>
      <c r="D107" s="120"/>
      <c r="E107" s="695"/>
      <c r="F107" s="695"/>
      <c r="G107" s="695"/>
      <c r="H107" s="695"/>
      <c r="I107" s="695"/>
      <c r="J107" s="695"/>
      <c r="K107" s="695"/>
      <c r="L107" s="120" t="s">
        <v>616</v>
      </c>
      <c r="M107" s="695"/>
      <c r="N107" s="695"/>
      <c r="O107" s="120"/>
      <c r="P107" s="695"/>
      <c r="Q107" s="695"/>
      <c r="R107" s="695"/>
      <c r="S107" s="695"/>
      <c r="T107" s="695"/>
      <c r="U107" s="695"/>
      <c r="W107" s="49" t="s">
        <v>617</v>
      </c>
      <c r="Z107" s="49"/>
    </row>
    <row r="108" spans="1:32">
      <c r="A108" s="206" t="str">
        <f>$A$3&amp;" prices"</f>
        <v>2017/18 prices</v>
      </c>
      <c r="B108" s="702"/>
      <c r="C108" s="695"/>
      <c r="D108" s="120"/>
      <c r="E108" s="695"/>
      <c r="F108" s="695"/>
      <c r="G108" s="695"/>
      <c r="H108" s="695"/>
      <c r="I108" s="695"/>
      <c r="J108" s="695"/>
      <c r="K108" s="695"/>
      <c r="L108" s="695"/>
      <c r="M108" s="695"/>
      <c r="N108" s="695"/>
      <c r="O108" s="120"/>
      <c r="P108" s="695"/>
      <c r="Q108" s="695"/>
      <c r="R108" s="695"/>
      <c r="S108" s="695"/>
      <c r="T108" s="695"/>
      <c r="U108" s="695"/>
      <c r="Z108" s="49"/>
    </row>
    <row r="109" spans="1:32">
      <c r="A109" s="78"/>
      <c r="B109" s="772"/>
      <c r="C109" s="773"/>
      <c r="D109" s="173"/>
      <c r="E109" s="773"/>
      <c r="F109" s="773"/>
      <c r="G109" s="773"/>
      <c r="H109" s="773"/>
      <c r="I109" s="773"/>
      <c r="J109" s="774"/>
      <c r="K109" s="695"/>
      <c r="L109" s="78"/>
      <c r="M109" s="772"/>
      <c r="N109" s="773"/>
      <c r="O109" s="173"/>
      <c r="P109" s="773"/>
      <c r="Q109" s="773"/>
      <c r="R109" s="773"/>
      <c r="S109" s="773"/>
      <c r="T109" s="773"/>
      <c r="U109" s="774"/>
      <c r="W109" s="78"/>
      <c r="X109" s="772"/>
      <c r="Y109" s="773"/>
      <c r="Z109" s="173"/>
      <c r="AA109" s="773"/>
      <c r="AB109" s="773"/>
      <c r="AC109" s="773"/>
      <c r="AD109" s="773"/>
      <c r="AE109" s="773"/>
      <c r="AF109" s="774"/>
    </row>
    <row r="110" spans="1:32">
      <c r="A110" s="671"/>
      <c r="B110" s="3389" t="s">
        <v>411</v>
      </c>
      <c r="C110" s="3390"/>
      <c r="D110" s="3390"/>
      <c r="E110" s="3390"/>
      <c r="F110" s="3390"/>
      <c r="G110" s="3390"/>
      <c r="H110" s="3390"/>
      <c r="I110" s="3390"/>
      <c r="J110" s="3391"/>
      <c r="K110" s="695"/>
      <c r="L110" s="671"/>
      <c r="M110" s="3389" t="s">
        <v>411</v>
      </c>
      <c r="N110" s="3390"/>
      <c r="O110" s="3390"/>
      <c r="P110" s="3390"/>
      <c r="Q110" s="3390"/>
      <c r="R110" s="3390"/>
      <c r="S110" s="3390"/>
      <c r="T110" s="3390"/>
      <c r="U110" s="3391"/>
      <c r="W110" s="671"/>
      <c r="X110" s="3389" t="s">
        <v>411</v>
      </c>
      <c r="Y110" s="3390"/>
      <c r="Z110" s="3390"/>
      <c r="AA110" s="3390"/>
      <c r="AB110" s="3390"/>
      <c r="AC110" s="3390"/>
      <c r="AD110" s="3390"/>
      <c r="AE110" s="3390"/>
      <c r="AF110" s="3391"/>
    </row>
    <row r="111" spans="1:32" ht="24.75">
      <c r="A111" s="50" t="s">
        <v>1287</v>
      </c>
      <c r="B111" s="167">
        <v>2014</v>
      </c>
      <c r="C111" s="166">
        <v>2015</v>
      </c>
      <c r="D111" s="166">
        <v>2016</v>
      </c>
      <c r="E111" s="168">
        <v>2017</v>
      </c>
      <c r="F111" s="166">
        <v>2018</v>
      </c>
      <c r="G111" s="168">
        <v>2019</v>
      </c>
      <c r="H111" s="166">
        <v>2020</v>
      </c>
      <c r="I111" s="169">
        <v>2021</v>
      </c>
      <c r="J111" s="170" t="s">
        <v>397</v>
      </c>
      <c r="K111" s="695"/>
      <c r="L111" s="50" t="s">
        <v>1287</v>
      </c>
      <c r="M111" s="167">
        <v>2014</v>
      </c>
      <c r="N111" s="166">
        <v>2015</v>
      </c>
      <c r="O111" s="166">
        <v>2016</v>
      </c>
      <c r="P111" s="168">
        <v>2017</v>
      </c>
      <c r="Q111" s="166">
        <v>2018</v>
      </c>
      <c r="R111" s="168">
        <v>2019</v>
      </c>
      <c r="S111" s="166">
        <v>2020</v>
      </c>
      <c r="T111" s="169">
        <v>2021</v>
      </c>
      <c r="U111" s="170" t="s">
        <v>397</v>
      </c>
      <c r="W111" s="50" t="s">
        <v>1287</v>
      </c>
      <c r="X111" s="167">
        <v>2014</v>
      </c>
      <c r="Y111" s="166">
        <v>2015</v>
      </c>
      <c r="Z111" s="166">
        <v>2016</v>
      </c>
      <c r="AA111" s="168">
        <v>2017</v>
      </c>
      <c r="AB111" s="166">
        <v>2018</v>
      </c>
      <c r="AC111" s="168">
        <v>2019</v>
      </c>
      <c r="AD111" s="166">
        <v>2020</v>
      </c>
      <c r="AE111" s="169">
        <v>2021</v>
      </c>
      <c r="AF111" s="170" t="s">
        <v>397</v>
      </c>
    </row>
    <row r="112" spans="1:32">
      <c r="A112" s="52" t="s">
        <v>2045</v>
      </c>
      <c r="B112" s="1898" t="e">
        <f>VLOOKUP($A$3,'Universal data'!$B$30:$F$41,5,FALSE)*(B153+B207)</f>
        <v>#VALUE!</v>
      </c>
      <c r="C112" s="2457" t="e">
        <f>VLOOKUP($A$3,'Universal data'!$B$30:$F$41,5,FALSE)*(C153+C207)</f>
        <v>#VALUE!</v>
      </c>
      <c r="D112" s="2457" t="e">
        <f>VLOOKUP($A$3,'Universal data'!$B$30:$F$41,5,FALSE)*(D153+D207)</f>
        <v>#VALUE!</v>
      </c>
      <c r="E112" s="2457" t="e">
        <f>VLOOKUP($A$3,'Universal data'!$B$30:$F$41,5,FALSE)*(E153+E207)</f>
        <v>#VALUE!</v>
      </c>
      <c r="F112" s="2457" t="e">
        <f>VLOOKUP($A$3,'Universal data'!$B$30:$F$41,5,FALSE)*(F153+F207)</f>
        <v>#VALUE!</v>
      </c>
      <c r="G112" s="2457" t="e">
        <f>VLOOKUP($A$3,'Universal data'!$B$30:$F$41,5,FALSE)*(G153+G207)</f>
        <v>#VALUE!</v>
      </c>
      <c r="H112" s="2457" t="e">
        <f>VLOOKUP($A$3,'Universal data'!$B$30:$F$41,5,FALSE)*(H153+H207)</f>
        <v>#VALUE!</v>
      </c>
      <c r="I112" s="2458" t="e">
        <f>VLOOKUP($A$3,'Universal data'!$B$30:$F$41,5,FALSE)*(I153+I207)</f>
        <v>#VALUE!</v>
      </c>
      <c r="J112" s="1899" t="e">
        <f>VLOOKUP($A$3,'Universal data'!$B$30:$F$41,5,FALSE)*(J153+J207)</f>
        <v>#VALUE!</v>
      </c>
      <c r="K112" s="2481"/>
      <c r="L112" s="52" t="s">
        <v>2045</v>
      </c>
      <c r="M112" s="1907" t="e">
        <f t="shared" ref="M112:M137" si="87">B12-B112</f>
        <v>#VALUE!</v>
      </c>
      <c r="N112" s="1908" t="e">
        <f t="shared" ref="N112:N137" si="88">C12-C112</f>
        <v>#VALUE!</v>
      </c>
      <c r="O112" s="1908" t="e">
        <f t="shared" ref="O112:O137" si="89">D12-D112</f>
        <v>#VALUE!</v>
      </c>
      <c r="P112" s="1908" t="e">
        <f t="shared" ref="P112:P137" si="90">E12-E112</f>
        <v>#VALUE!</v>
      </c>
      <c r="Q112" s="1908" t="e">
        <f t="shared" ref="Q112:Q137" si="91">F12-F112</f>
        <v>#VALUE!</v>
      </c>
      <c r="R112" s="1908" t="e">
        <f t="shared" ref="R112:R137" si="92">G12-G112</f>
        <v>#VALUE!</v>
      </c>
      <c r="S112" s="1908" t="e">
        <f t="shared" ref="S112:S137" si="93">H12-H112</f>
        <v>#VALUE!</v>
      </c>
      <c r="T112" s="1909" t="e">
        <f t="shared" ref="T112:T137" si="94">I12-I112</f>
        <v>#VALUE!</v>
      </c>
      <c r="U112" s="1910" t="e">
        <f t="shared" ref="U112:U137" si="95">J12-J112</f>
        <v>#VALUE!</v>
      </c>
      <c r="W112" s="52" t="s">
        <v>2045</v>
      </c>
      <c r="X112" s="1926" t="e">
        <f t="shared" ref="X112:X144" si="96">M112/B112</f>
        <v>#VALUE!</v>
      </c>
      <c r="Y112" s="1927" t="e">
        <f t="shared" ref="Y112:Y144" si="97">N112/C112</f>
        <v>#VALUE!</v>
      </c>
      <c r="Z112" s="1927" t="e">
        <f t="shared" ref="Z112:Z144" si="98">O112/D112</f>
        <v>#VALUE!</v>
      </c>
      <c r="AA112" s="1927" t="e">
        <f t="shared" ref="AA112:AA144" si="99">P112/E112</f>
        <v>#VALUE!</v>
      </c>
      <c r="AB112" s="1927" t="e">
        <f t="shared" ref="AB112:AB144" si="100">Q112/F112</f>
        <v>#VALUE!</v>
      </c>
      <c r="AC112" s="1927" t="e">
        <f t="shared" ref="AC112:AC144" si="101">R112/G112</f>
        <v>#VALUE!</v>
      </c>
      <c r="AD112" s="1927" t="e">
        <f t="shared" ref="AD112:AD144" si="102">S112/H112</f>
        <v>#VALUE!</v>
      </c>
      <c r="AE112" s="1928" t="e">
        <f t="shared" ref="AE112:AE144" si="103">T112/I112</f>
        <v>#VALUE!</v>
      </c>
      <c r="AF112" s="1929" t="e">
        <f t="shared" ref="AF112:AF144" si="104">U112/J112</f>
        <v>#VALUE!</v>
      </c>
    </row>
    <row r="113" spans="1:32">
      <c r="A113" s="52" t="s">
        <v>79</v>
      </c>
      <c r="B113" s="1900" t="e">
        <f>VLOOKUP($A$3,'Universal data'!$B$30:$F$41,5,FALSE)*(B154+B208)</f>
        <v>#VALUE!</v>
      </c>
      <c r="C113" s="2459" t="e">
        <f>VLOOKUP($A$3,'Universal data'!$B$30:$F$41,5,FALSE)*(C154+C208)</f>
        <v>#VALUE!</v>
      </c>
      <c r="D113" s="2459" t="e">
        <f>VLOOKUP($A$3,'Universal data'!$B$30:$F$41,5,FALSE)*(D154+D208)</f>
        <v>#VALUE!</v>
      </c>
      <c r="E113" s="2459" t="e">
        <f>VLOOKUP($A$3,'Universal data'!$B$30:$F$41,5,FALSE)*(E154+E208)</f>
        <v>#VALUE!</v>
      </c>
      <c r="F113" s="2459" t="e">
        <f>VLOOKUP($A$3,'Universal data'!$B$30:$F$41,5,FALSE)*(F154+F208)</f>
        <v>#VALUE!</v>
      </c>
      <c r="G113" s="2459" t="e">
        <f>VLOOKUP($A$3,'Universal data'!$B$30:$F$41,5,FALSE)*(G154+G208)</f>
        <v>#VALUE!</v>
      </c>
      <c r="H113" s="2459" t="e">
        <f>VLOOKUP($A$3,'Universal data'!$B$30:$F$41,5,FALSE)*(H154+H208)</f>
        <v>#VALUE!</v>
      </c>
      <c r="I113" s="2460" t="e">
        <f>VLOOKUP($A$3,'Universal data'!$B$30:$F$41,5,FALSE)*(I154+I208)</f>
        <v>#VALUE!</v>
      </c>
      <c r="J113" s="2461" t="e">
        <f>VLOOKUP($A$3,'Universal data'!$B$30:$F$41,5,FALSE)*(J154+J208)</f>
        <v>#VALUE!</v>
      </c>
      <c r="K113" s="2481"/>
      <c r="L113" s="52" t="s">
        <v>79</v>
      </c>
      <c r="M113" s="793" t="e">
        <f t="shared" si="87"/>
        <v>#VALUE!</v>
      </c>
      <c r="N113" s="1911" t="e">
        <f t="shared" si="88"/>
        <v>#VALUE!</v>
      </c>
      <c r="O113" s="1911" t="e">
        <f t="shared" si="89"/>
        <v>#VALUE!</v>
      </c>
      <c r="P113" s="1911" t="e">
        <f t="shared" si="90"/>
        <v>#VALUE!</v>
      </c>
      <c r="Q113" s="1911" t="e">
        <f t="shared" si="91"/>
        <v>#VALUE!</v>
      </c>
      <c r="R113" s="1911" t="e">
        <f t="shared" si="92"/>
        <v>#VALUE!</v>
      </c>
      <c r="S113" s="1911" t="e">
        <f t="shared" si="93"/>
        <v>#VALUE!</v>
      </c>
      <c r="T113" s="1912" t="e">
        <f t="shared" si="94"/>
        <v>#VALUE!</v>
      </c>
      <c r="U113" s="782" t="e">
        <f t="shared" si="95"/>
        <v>#VALUE!</v>
      </c>
      <c r="W113" s="52" t="s">
        <v>79</v>
      </c>
      <c r="X113" s="1930" t="e">
        <f t="shared" si="96"/>
        <v>#VALUE!</v>
      </c>
      <c r="Y113" s="1931" t="e">
        <f t="shared" si="97"/>
        <v>#VALUE!</v>
      </c>
      <c r="Z113" s="1931" t="e">
        <f t="shared" si="98"/>
        <v>#VALUE!</v>
      </c>
      <c r="AA113" s="1931" t="e">
        <f t="shared" si="99"/>
        <v>#VALUE!</v>
      </c>
      <c r="AB113" s="1931" t="e">
        <f t="shared" si="100"/>
        <v>#VALUE!</v>
      </c>
      <c r="AC113" s="1931" t="e">
        <f t="shared" si="101"/>
        <v>#VALUE!</v>
      </c>
      <c r="AD113" s="1931" t="e">
        <f t="shared" si="102"/>
        <v>#VALUE!</v>
      </c>
      <c r="AE113" s="1932" t="e">
        <f t="shared" si="103"/>
        <v>#VALUE!</v>
      </c>
      <c r="AF113" s="1933" t="e">
        <f t="shared" si="104"/>
        <v>#VALUE!</v>
      </c>
    </row>
    <row r="114" spans="1:32">
      <c r="A114" s="52" t="s">
        <v>354</v>
      </c>
      <c r="B114" s="1900" t="e">
        <f>VLOOKUP($A$3,'Universal data'!$B$30:$F$41,5,FALSE)*(B155+B209)</f>
        <v>#VALUE!</v>
      </c>
      <c r="C114" s="2459" t="e">
        <f>VLOOKUP($A$3,'Universal data'!$B$30:$F$41,5,FALSE)*(C155+C209)</f>
        <v>#VALUE!</v>
      </c>
      <c r="D114" s="2459" t="e">
        <f>VLOOKUP($A$3,'Universal data'!$B$30:$F$41,5,FALSE)*(D155+D209)</f>
        <v>#VALUE!</v>
      </c>
      <c r="E114" s="2459" t="e">
        <f>VLOOKUP($A$3,'Universal data'!$B$30:$F$41,5,FALSE)*(E155+E209)</f>
        <v>#VALUE!</v>
      </c>
      <c r="F114" s="2459" t="e">
        <f>VLOOKUP($A$3,'Universal data'!$B$30:$F$41,5,FALSE)*(F155+F209)</f>
        <v>#VALUE!</v>
      </c>
      <c r="G114" s="2459" t="e">
        <f>VLOOKUP($A$3,'Universal data'!$B$30:$F$41,5,FALSE)*(G155+G209)</f>
        <v>#VALUE!</v>
      </c>
      <c r="H114" s="2459" t="e">
        <f>VLOOKUP($A$3,'Universal data'!$B$30:$F$41,5,FALSE)*(H155+H209)</f>
        <v>#VALUE!</v>
      </c>
      <c r="I114" s="2460" t="e">
        <f>VLOOKUP($A$3,'Universal data'!$B$30:$F$41,5,FALSE)*(I155+I209)</f>
        <v>#VALUE!</v>
      </c>
      <c r="J114" s="2461" t="e">
        <f>VLOOKUP($A$3,'Universal data'!$B$30:$F$41,5,FALSE)*(J155+J209)</f>
        <v>#VALUE!</v>
      </c>
      <c r="K114" s="2481"/>
      <c r="L114" s="52" t="s">
        <v>354</v>
      </c>
      <c r="M114" s="793" t="e">
        <f t="shared" si="87"/>
        <v>#VALUE!</v>
      </c>
      <c r="N114" s="1911" t="e">
        <f t="shared" si="88"/>
        <v>#VALUE!</v>
      </c>
      <c r="O114" s="1911" t="e">
        <f t="shared" si="89"/>
        <v>#VALUE!</v>
      </c>
      <c r="P114" s="1911" t="e">
        <f t="shared" si="90"/>
        <v>#VALUE!</v>
      </c>
      <c r="Q114" s="1911" t="e">
        <f t="shared" si="91"/>
        <v>#VALUE!</v>
      </c>
      <c r="R114" s="1911" t="e">
        <f t="shared" si="92"/>
        <v>#VALUE!</v>
      </c>
      <c r="S114" s="1911" t="e">
        <f t="shared" si="93"/>
        <v>#VALUE!</v>
      </c>
      <c r="T114" s="1912" t="e">
        <f t="shared" si="94"/>
        <v>#VALUE!</v>
      </c>
      <c r="U114" s="782" t="e">
        <f t="shared" si="95"/>
        <v>#VALUE!</v>
      </c>
      <c r="W114" s="52" t="s">
        <v>354</v>
      </c>
      <c r="X114" s="1930" t="e">
        <f t="shared" si="96"/>
        <v>#VALUE!</v>
      </c>
      <c r="Y114" s="1931" t="e">
        <f t="shared" si="97"/>
        <v>#VALUE!</v>
      </c>
      <c r="Z114" s="1931" t="e">
        <f t="shared" si="98"/>
        <v>#VALUE!</v>
      </c>
      <c r="AA114" s="1931" t="e">
        <f t="shared" si="99"/>
        <v>#VALUE!</v>
      </c>
      <c r="AB114" s="1931" t="e">
        <f t="shared" si="100"/>
        <v>#VALUE!</v>
      </c>
      <c r="AC114" s="1931" t="e">
        <f t="shared" si="101"/>
        <v>#VALUE!</v>
      </c>
      <c r="AD114" s="1931" t="e">
        <f t="shared" si="102"/>
        <v>#VALUE!</v>
      </c>
      <c r="AE114" s="1932" t="e">
        <f t="shared" si="103"/>
        <v>#VALUE!</v>
      </c>
      <c r="AF114" s="1933" t="e">
        <f t="shared" si="104"/>
        <v>#VALUE!</v>
      </c>
    </row>
    <row r="115" spans="1:32">
      <c r="A115" s="52" t="s">
        <v>1738</v>
      </c>
      <c r="B115" s="1900" t="e">
        <f>VLOOKUP($A$3,'Universal data'!$B$30:$F$41,5,FALSE)*(B156+B210)</f>
        <v>#VALUE!</v>
      </c>
      <c r="C115" s="2459" t="e">
        <f>VLOOKUP($A$3,'Universal data'!$B$30:$F$41,5,FALSE)*(C156+C210)</f>
        <v>#VALUE!</v>
      </c>
      <c r="D115" s="2459" t="e">
        <f>VLOOKUP($A$3,'Universal data'!$B$30:$F$41,5,FALSE)*(D156+D210)</f>
        <v>#VALUE!</v>
      </c>
      <c r="E115" s="2459" t="e">
        <f>VLOOKUP($A$3,'Universal data'!$B$30:$F$41,5,FALSE)*(E156+E210)</f>
        <v>#VALUE!</v>
      </c>
      <c r="F115" s="2459" t="e">
        <f>VLOOKUP($A$3,'Universal data'!$B$30:$F$41,5,FALSE)*(F156+F210)</f>
        <v>#VALUE!</v>
      </c>
      <c r="G115" s="2459" t="e">
        <f>VLOOKUP($A$3,'Universal data'!$B$30:$F$41,5,FALSE)*(G156+G210)</f>
        <v>#VALUE!</v>
      </c>
      <c r="H115" s="2459" t="e">
        <f>VLOOKUP($A$3,'Universal data'!$B$30:$F$41,5,FALSE)*(H156+H210)</f>
        <v>#VALUE!</v>
      </c>
      <c r="I115" s="2460" t="e">
        <f>VLOOKUP($A$3,'Universal data'!$B$30:$F$41,5,FALSE)*(I156+I210)</f>
        <v>#VALUE!</v>
      </c>
      <c r="J115" s="2461" t="e">
        <f>VLOOKUP($A$3,'Universal data'!$B$30:$F$41,5,FALSE)*(J156+J210)</f>
        <v>#VALUE!</v>
      </c>
      <c r="K115" s="2481"/>
      <c r="L115" s="52" t="s">
        <v>1738</v>
      </c>
      <c r="M115" s="793" t="e">
        <f t="shared" si="87"/>
        <v>#VALUE!</v>
      </c>
      <c r="N115" s="1911" t="e">
        <f t="shared" si="88"/>
        <v>#VALUE!</v>
      </c>
      <c r="O115" s="1911" t="e">
        <f t="shared" si="89"/>
        <v>#VALUE!</v>
      </c>
      <c r="P115" s="1911" t="e">
        <f t="shared" si="90"/>
        <v>#VALUE!</v>
      </c>
      <c r="Q115" s="1911" t="e">
        <f t="shared" si="91"/>
        <v>#VALUE!</v>
      </c>
      <c r="R115" s="1911" t="e">
        <f t="shared" si="92"/>
        <v>#VALUE!</v>
      </c>
      <c r="S115" s="1911" t="e">
        <f t="shared" si="93"/>
        <v>#VALUE!</v>
      </c>
      <c r="T115" s="1912" t="e">
        <f t="shared" si="94"/>
        <v>#VALUE!</v>
      </c>
      <c r="U115" s="782" t="e">
        <f t="shared" si="95"/>
        <v>#VALUE!</v>
      </c>
      <c r="W115" s="52" t="s">
        <v>1738</v>
      </c>
      <c r="X115" s="1930" t="e">
        <f t="shared" si="96"/>
        <v>#VALUE!</v>
      </c>
      <c r="Y115" s="1931" t="e">
        <f t="shared" si="97"/>
        <v>#VALUE!</v>
      </c>
      <c r="Z115" s="1931" t="e">
        <f t="shared" si="98"/>
        <v>#VALUE!</v>
      </c>
      <c r="AA115" s="1931" t="e">
        <f t="shared" si="99"/>
        <v>#VALUE!</v>
      </c>
      <c r="AB115" s="1931" t="e">
        <f t="shared" si="100"/>
        <v>#VALUE!</v>
      </c>
      <c r="AC115" s="1931" t="e">
        <f t="shared" si="101"/>
        <v>#VALUE!</v>
      </c>
      <c r="AD115" s="1931" t="e">
        <f t="shared" si="102"/>
        <v>#VALUE!</v>
      </c>
      <c r="AE115" s="1932" t="e">
        <f t="shared" si="103"/>
        <v>#VALUE!</v>
      </c>
      <c r="AF115" s="1933" t="e">
        <f t="shared" si="104"/>
        <v>#VALUE!</v>
      </c>
    </row>
    <row r="116" spans="1:32">
      <c r="A116" s="52" t="s">
        <v>398</v>
      </c>
      <c r="B116" s="1900" t="e">
        <f>VLOOKUP($A$3,'Universal data'!$B$30:$F$41,5,FALSE)*(B157+B211)</f>
        <v>#VALUE!</v>
      </c>
      <c r="C116" s="2459" t="e">
        <f>VLOOKUP($A$3,'Universal data'!$B$30:$F$41,5,FALSE)*(C157+C211)</f>
        <v>#VALUE!</v>
      </c>
      <c r="D116" s="2459" t="e">
        <f>VLOOKUP($A$3,'Universal data'!$B$30:$F$41,5,FALSE)*(D157+D211)</f>
        <v>#VALUE!</v>
      </c>
      <c r="E116" s="2459" t="e">
        <f>VLOOKUP($A$3,'Universal data'!$B$30:$F$41,5,FALSE)*(E157+E211)</f>
        <v>#VALUE!</v>
      </c>
      <c r="F116" s="2459" t="e">
        <f>VLOOKUP($A$3,'Universal data'!$B$30:$F$41,5,FALSE)*(F157+F211)</f>
        <v>#VALUE!</v>
      </c>
      <c r="G116" s="2459" t="e">
        <f>VLOOKUP($A$3,'Universal data'!$B$30:$F$41,5,FALSE)*(G157+G211)</f>
        <v>#VALUE!</v>
      </c>
      <c r="H116" s="2459" t="e">
        <f>VLOOKUP($A$3,'Universal data'!$B$30:$F$41,5,FALSE)*(H157+H211)</f>
        <v>#VALUE!</v>
      </c>
      <c r="I116" s="2460" t="e">
        <f>VLOOKUP($A$3,'Universal data'!$B$30:$F$41,5,FALSE)*(I157+I211)</f>
        <v>#VALUE!</v>
      </c>
      <c r="J116" s="2461" t="e">
        <f>VLOOKUP($A$3,'Universal data'!$B$30:$F$41,5,FALSE)*(J157+J211)</f>
        <v>#VALUE!</v>
      </c>
      <c r="K116" s="2481"/>
      <c r="L116" s="52" t="s">
        <v>398</v>
      </c>
      <c r="M116" s="793" t="e">
        <f t="shared" si="87"/>
        <v>#VALUE!</v>
      </c>
      <c r="N116" s="1911" t="e">
        <f t="shared" si="88"/>
        <v>#VALUE!</v>
      </c>
      <c r="O116" s="1911" t="e">
        <f t="shared" si="89"/>
        <v>#VALUE!</v>
      </c>
      <c r="P116" s="1911" t="e">
        <f t="shared" si="90"/>
        <v>#VALUE!</v>
      </c>
      <c r="Q116" s="1911" t="e">
        <f t="shared" si="91"/>
        <v>#VALUE!</v>
      </c>
      <c r="R116" s="1911" t="e">
        <f t="shared" si="92"/>
        <v>#VALUE!</v>
      </c>
      <c r="S116" s="1911" t="e">
        <f t="shared" si="93"/>
        <v>#VALUE!</v>
      </c>
      <c r="T116" s="1912" t="e">
        <f t="shared" si="94"/>
        <v>#VALUE!</v>
      </c>
      <c r="U116" s="782" t="e">
        <f t="shared" si="95"/>
        <v>#VALUE!</v>
      </c>
      <c r="W116" s="52" t="s">
        <v>398</v>
      </c>
      <c r="X116" s="1930" t="e">
        <f t="shared" si="96"/>
        <v>#VALUE!</v>
      </c>
      <c r="Y116" s="1931" t="e">
        <f t="shared" si="97"/>
        <v>#VALUE!</v>
      </c>
      <c r="Z116" s="1931" t="e">
        <f t="shared" si="98"/>
        <v>#VALUE!</v>
      </c>
      <c r="AA116" s="1931" t="e">
        <f t="shared" si="99"/>
        <v>#VALUE!</v>
      </c>
      <c r="AB116" s="1931" t="e">
        <f t="shared" si="100"/>
        <v>#VALUE!</v>
      </c>
      <c r="AC116" s="1931" t="e">
        <f t="shared" si="101"/>
        <v>#VALUE!</v>
      </c>
      <c r="AD116" s="1931" t="e">
        <f t="shared" si="102"/>
        <v>#VALUE!</v>
      </c>
      <c r="AE116" s="1932" t="e">
        <f t="shared" si="103"/>
        <v>#VALUE!</v>
      </c>
      <c r="AF116" s="1933" t="e">
        <f t="shared" si="104"/>
        <v>#VALUE!</v>
      </c>
    </row>
    <row r="117" spans="1:32">
      <c r="A117" s="53" t="s">
        <v>399</v>
      </c>
      <c r="B117" s="2462" t="e">
        <f>VLOOKUP($A$3,'Universal data'!$B$30:$F$41,5,FALSE)*(B158+B212)</f>
        <v>#VALUE!</v>
      </c>
      <c r="C117" s="2463" t="e">
        <f>VLOOKUP($A$3,'Universal data'!$B$30:$F$41,5,FALSE)*(C158+C212)</f>
        <v>#VALUE!</v>
      </c>
      <c r="D117" s="2463" t="e">
        <f>VLOOKUP($A$3,'Universal data'!$B$30:$F$41,5,FALSE)*(D158+D212)</f>
        <v>#VALUE!</v>
      </c>
      <c r="E117" s="2463" t="e">
        <f>VLOOKUP($A$3,'Universal data'!$B$30:$F$41,5,FALSE)*(E158+E212)</f>
        <v>#VALUE!</v>
      </c>
      <c r="F117" s="2463" t="e">
        <f>VLOOKUP($A$3,'Universal data'!$B$30:$F$41,5,FALSE)*(F158+F212)</f>
        <v>#VALUE!</v>
      </c>
      <c r="G117" s="2463" t="e">
        <f>VLOOKUP($A$3,'Universal data'!$B$30:$F$41,5,FALSE)*(G158+G212)</f>
        <v>#VALUE!</v>
      </c>
      <c r="H117" s="2463" t="e">
        <f>VLOOKUP($A$3,'Universal data'!$B$30:$F$41,5,FALSE)*(H158+H212)</f>
        <v>#VALUE!</v>
      </c>
      <c r="I117" s="2464" t="e">
        <f>VLOOKUP($A$3,'Universal data'!$B$30:$F$41,5,FALSE)*(I158+I212)</f>
        <v>#VALUE!</v>
      </c>
      <c r="J117" s="2465" t="e">
        <f>VLOOKUP($A$3,'Universal data'!$B$30:$F$41,5,FALSE)*(J158+J212)</f>
        <v>#VALUE!</v>
      </c>
      <c r="K117" s="2481"/>
      <c r="L117" s="53" t="s">
        <v>399</v>
      </c>
      <c r="M117" s="794" t="e">
        <f t="shared" si="87"/>
        <v>#VALUE!</v>
      </c>
      <c r="N117" s="1913" t="e">
        <f t="shared" si="88"/>
        <v>#VALUE!</v>
      </c>
      <c r="O117" s="1913" t="e">
        <f t="shared" si="89"/>
        <v>#VALUE!</v>
      </c>
      <c r="P117" s="1913" t="e">
        <f t="shared" si="90"/>
        <v>#VALUE!</v>
      </c>
      <c r="Q117" s="1913" t="e">
        <f t="shared" si="91"/>
        <v>#VALUE!</v>
      </c>
      <c r="R117" s="1913" t="e">
        <f t="shared" si="92"/>
        <v>#VALUE!</v>
      </c>
      <c r="S117" s="1913" t="e">
        <f t="shared" si="93"/>
        <v>#VALUE!</v>
      </c>
      <c r="T117" s="1914" t="e">
        <f t="shared" si="94"/>
        <v>#VALUE!</v>
      </c>
      <c r="U117" s="785" t="e">
        <f t="shared" si="95"/>
        <v>#VALUE!</v>
      </c>
      <c r="W117" s="53" t="s">
        <v>399</v>
      </c>
      <c r="X117" s="1934" t="e">
        <f t="shared" si="96"/>
        <v>#VALUE!</v>
      </c>
      <c r="Y117" s="1935" t="e">
        <f t="shared" si="97"/>
        <v>#VALUE!</v>
      </c>
      <c r="Z117" s="1935" t="e">
        <f t="shared" si="98"/>
        <v>#VALUE!</v>
      </c>
      <c r="AA117" s="1935" t="e">
        <f t="shared" si="99"/>
        <v>#VALUE!</v>
      </c>
      <c r="AB117" s="1935" t="e">
        <f t="shared" si="100"/>
        <v>#VALUE!</v>
      </c>
      <c r="AC117" s="1935" t="e">
        <f t="shared" si="101"/>
        <v>#VALUE!</v>
      </c>
      <c r="AD117" s="1935" t="e">
        <f t="shared" si="102"/>
        <v>#VALUE!</v>
      </c>
      <c r="AE117" s="1936" t="e">
        <f t="shared" si="103"/>
        <v>#VALUE!</v>
      </c>
      <c r="AF117" s="1937" t="e">
        <f t="shared" si="104"/>
        <v>#VALUE!</v>
      </c>
    </row>
    <row r="118" spans="1:32">
      <c r="A118" s="53" t="s">
        <v>400</v>
      </c>
      <c r="B118" s="2462" t="e">
        <f>VLOOKUP($A$3,'Universal data'!$B$30:$F$41,5,FALSE)*(B159+B213)</f>
        <v>#VALUE!</v>
      </c>
      <c r="C118" s="2466" t="e">
        <f>VLOOKUP($A$3,'Universal data'!$B$30:$F$41,5,FALSE)*(C159+C213)</f>
        <v>#VALUE!</v>
      </c>
      <c r="D118" s="2466" t="e">
        <f>VLOOKUP($A$3,'Universal data'!$B$30:$F$41,5,FALSE)*(D159+D213)</f>
        <v>#VALUE!</v>
      </c>
      <c r="E118" s="2466" t="e">
        <f>VLOOKUP($A$3,'Universal data'!$B$30:$F$41,5,FALSE)*(E159+E213)</f>
        <v>#VALUE!</v>
      </c>
      <c r="F118" s="2466" t="e">
        <f>VLOOKUP($A$3,'Universal data'!$B$30:$F$41,5,FALSE)*(F159+F213)</f>
        <v>#VALUE!</v>
      </c>
      <c r="G118" s="2466" t="e">
        <f>VLOOKUP($A$3,'Universal data'!$B$30:$F$41,5,FALSE)*(G159+G213)</f>
        <v>#VALUE!</v>
      </c>
      <c r="H118" s="2466" t="e">
        <f>VLOOKUP($A$3,'Universal data'!$B$30:$F$41,5,FALSE)*(H159+H213)</f>
        <v>#VALUE!</v>
      </c>
      <c r="I118" s="2467" t="e">
        <f>VLOOKUP($A$3,'Universal data'!$B$30:$F$41,5,FALSE)*(I159+I213)</f>
        <v>#VALUE!</v>
      </c>
      <c r="J118" s="2465" t="e">
        <f>VLOOKUP($A$3,'Universal data'!$B$30:$F$41,5,FALSE)*(J159+J213)</f>
        <v>#VALUE!</v>
      </c>
      <c r="K118" s="2481"/>
      <c r="L118" s="53" t="s">
        <v>400</v>
      </c>
      <c r="M118" s="794" t="e">
        <f t="shared" si="87"/>
        <v>#VALUE!</v>
      </c>
      <c r="N118" s="1915" t="e">
        <f t="shared" si="88"/>
        <v>#VALUE!</v>
      </c>
      <c r="O118" s="1915" t="e">
        <f t="shared" si="89"/>
        <v>#VALUE!</v>
      </c>
      <c r="P118" s="1915" t="e">
        <f t="shared" si="90"/>
        <v>#VALUE!</v>
      </c>
      <c r="Q118" s="1915" t="e">
        <f t="shared" si="91"/>
        <v>#VALUE!</v>
      </c>
      <c r="R118" s="1915" t="e">
        <f t="shared" si="92"/>
        <v>#VALUE!</v>
      </c>
      <c r="S118" s="1915" t="e">
        <f t="shared" si="93"/>
        <v>#VALUE!</v>
      </c>
      <c r="T118" s="1916" t="e">
        <f t="shared" si="94"/>
        <v>#VALUE!</v>
      </c>
      <c r="U118" s="785" t="e">
        <f t="shared" si="95"/>
        <v>#VALUE!</v>
      </c>
      <c r="W118" s="53" t="s">
        <v>400</v>
      </c>
      <c r="X118" s="1934" t="e">
        <f t="shared" si="96"/>
        <v>#VALUE!</v>
      </c>
      <c r="Y118" s="1938" t="e">
        <f t="shared" si="97"/>
        <v>#VALUE!</v>
      </c>
      <c r="Z118" s="1938" t="e">
        <f t="shared" si="98"/>
        <v>#VALUE!</v>
      </c>
      <c r="AA118" s="1938" t="e">
        <f t="shared" si="99"/>
        <v>#VALUE!</v>
      </c>
      <c r="AB118" s="1938" t="e">
        <f t="shared" si="100"/>
        <v>#VALUE!</v>
      </c>
      <c r="AC118" s="1938" t="e">
        <f t="shared" si="101"/>
        <v>#VALUE!</v>
      </c>
      <c r="AD118" s="1938" t="e">
        <f t="shared" si="102"/>
        <v>#VALUE!</v>
      </c>
      <c r="AE118" s="1939" t="e">
        <f t="shared" si="103"/>
        <v>#VALUE!</v>
      </c>
      <c r="AF118" s="1937" t="e">
        <f t="shared" si="104"/>
        <v>#VALUE!</v>
      </c>
    </row>
    <row r="119" spans="1:32">
      <c r="A119" s="79" t="s">
        <v>401</v>
      </c>
      <c r="B119" s="1647" t="e">
        <f>VLOOKUP($A$3,'Universal data'!$B$30:$F$41,5,FALSE)*(B160+B214)</f>
        <v>#VALUE!</v>
      </c>
      <c r="C119" s="1647" t="e">
        <f>VLOOKUP($A$3,'Universal data'!$B$30:$F$41,5,FALSE)*(C160+C214)</f>
        <v>#VALUE!</v>
      </c>
      <c r="D119" s="680" t="e">
        <f>VLOOKUP($A$3,'Universal data'!$B$30:$F$41,5,FALSE)*(D160+D214)</f>
        <v>#VALUE!</v>
      </c>
      <c r="E119" s="680" t="e">
        <f>VLOOKUP($A$3,'Universal data'!$B$30:$F$41,5,FALSE)*(E160+E214)</f>
        <v>#VALUE!</v>
      </c>
      <c r="F119" s="680" t="e">
        <f>VLOOKUP($A$3,'Universal data'!$B$30:$F$41,5,FALSE)*(F160+F214)</f>
        <v>#VALUE!</v>
      </c>
      <c r="G119" s="680" t="e">
        <f>VLOOKUP($A$3,'Universal data'!$B$30:$F$41,5,FALSE)*(G160+G214)</f>
        <v>#VALUE!</v>
      </c>
      <c r="H119" s="680" t="e">
        <f>VLOOKUP($A$3,'Universal data'!$B$30:$F$41,5,FALSE)*(H160+H214)</f>
        <v>#VALUE!</v>
      </c>
      <c r="I119" s="680" t="e">
        <f>VLOOKUP($A$3,'Universal data'!$B$30:$F$41,5,FALSE)*(I160+I214)</f>
        <v>#VALUE!</v>
      </c>
      <c r="J119" s="1647" t="e">
        <f>VLOOKUP($A$3,'Universal data'!$B$30:$F$41,5,FALSE)*(J160+J214)</f>
        <v>#VALUE!</v>
      </c>
      <c r="K119" s="2481"/>
      <c r="L119" s="79" t="s">
        <v>401</v>
      </c>
      <c r="M119" s="783" t="e">
        <f t="shared" si="87"/>
        <v>#VALUE!</v>
      </c>
      <c r="N119" s="780" t="e">
        <f t="shared" si="88"/>
        <v>#VALUE!</v>
      </c>
      <c r="O119" s="789" t="e">
        <f t="shared" si="89"/>
        <v>#VALUE!</v>
      </c>
      <c r="P119" s="789" t="e">
        <f t="shared" si="90"/>
        <v>#VALUE!</v>
      </c>
      <c r="Q119" s="789" t="e">
        <f t="shared" si="91"/>
        <v>#VALUE!</v>
      </c>
      <c r="R119" s="789" t="e">
        <f t="shared" si="92"/>
        <v>#VALUE!</v>
      </c>
      <c r="S119" s="789" t="e">
        <f t="shared" si="93"/>
        <v>#VALUE!</v>
      </c>
      <c r="T119" s="789" t="e">
        <f t="shared" si="94"/>
        <v>#VALUE!</v>
      </c>
      <c r="U119" s="783" t="e">
        <f t="shared" si="95"/>
        <v>#VALUE!</v>
      </c>
      <c r="W119" s="79" t="s">
        <v>401</v>
      </c>
      <c r="X119" s="1940" t="e">
        <f t="shared" si="96"/>
        <v>#VALUE!</v>
      </c>
      <c r="Y119" s="1941" t="e">
        <f t="shared" si="97"/>
        <v>#VALUE!</v>
      </c>
      <c r="Z119" s="1942" t="e">
        <f t="shared" si="98"/>
        <v>#VALUE!</v>
      </c>
      <c r="AA119" s="1942" t="e">
        <f t="shared" si="99"/>
        <v>#VALUE!</v>
      </c>
      <c r="AB119" s="1942" t="e">
        <f t="shared" si="100"/>
        <v>#VALUE!</v>
      </c>
      <c r="AC119" s="1942" t="e">
        <f t="shared" si="101"/>
        <v>#VALUE!</v>
      </c>
      <c r="AD119" s="1942" t="e">
        <f t="shared" si="102"/>
        <v>#VALUE!</v>
      </c>
      <c r="AE119" s="1942" t="e">
        <f t="shared" si="103"/>
        <v>#VALUE!</v>
      </c>
      <c r="AF119" s="1940" t="e">
        <f t="shared" si="104"/>
        <v>#VALUE!</v>
      </c>
    </row>
    <row r="120" spans="1:32">
      <c r="A120" s="52" t="s">
        <v>1282</v>
      </c>
      <c r="B120" s="2876" t="e">
        <f>VLOOKUP($A$3,'Universal data'!$B$30:$F$41,5,FALSE)*(B161+B215)</f>
        <v>#VALUE!</v>
      </c>
      <c r="C120" s="2459" t="e">
        <f>VLOOKUP($A$3,'Universal data'!$B$30:$F$41,5,FALSE)*(C161+C215)</f>
        <v>#VALUE!</v>
      </c>
      <c r="D120" s="2459" t="e">
        <f>VLOOKUP($A$3,'Universal data'!$B$30:$F$41,5,FALSE)*(D161+D215)</f>
        <v>#VALUE!</v>
      </c>
      <c r="E120" s="2459" t="e">
        <f>VLOOKUP($A$3,'Universal data'!$B$30:$F$41,5,FALSE)*(E161+E215)</f>
        <v>#VALUE!</v>
      </c>
      <c r="F120" s="2459" t="e">
        <f>VLOOKUP($A$3,'Universal data'!$B$30:$F$41,5,FALSE)*(F161+F215)</f>
        <v>#VALUE!</v>
      </c>
      <c r="G120" s="2459" t="e">
        <f>VLOOKUP($A$3,'Universal data'!$B$30:$F$41,5,FALSE)*(G161+G215)</f>
        <v>#VALUE!</v>
      </c>
      <c r="H120" s="2459" t="e">
        <f>VLOOKUP($A$3,'Universal data'!$B$30:$F$41,5,FALSE)*(H161+H215)</f>
        <v>#VALUE!</v>
      </c>
      <c r="I120" s="2460" t="e">
        <f>VLOOKUP($A$3,'Universal data'!$B$30:$F$41,5,FALSE)*(I161+I215)</f>
        <v>#VALUE!</v>
      </c>
      <c r="J120" s="2461" t="e">
        <f>VLOOKUP($A$3,'Universal data'!$B$30:$F$41,5,FALSE)*(J161+J215)</f>
        <v>#VALUE!</v>
      </c>
      <c r="K120" s="2481"/>
      <c r="L120" s="52" t="s">
        <v>1282</v>
      </c>
      <c r="M120" s="1907" t="e">
        <f t="shared" si="87"/>
        <v>#VALUE!</v>
      </c>
      <c r="N120" s="1908" t="e">
        <f t="shared" si="88"/>
        <v>#VALUE!</v>
      </c>
      <c r="O120" s="1908" t="e">
        <f t="shared" si="89"/>
        <v>#VALUE!</v>
      </c>
      <c r="P120" s="1908" t="e">
        <f t="shared" si="90"/>
        <v>#VALUE!</v>
      </c>
      <c r="Q120" s="1908" t="e">
        <f t="shared" si="91"/>
        <v>#VALUE!</v>
      </c>
      <c r="R120" s="1908" t="e">
        <f t="shared" si="92"/>
        <v>#VALUE!</v>
      </c>
      <c r="S120" s="1908" t="e">
        <f t="shared" si="93"/>
        <v>#VALUE!</v>
      </c>
      <c r="T120" s="1908" t="e">
        <f t="shared" si="94"/>
        <v>#VALUE!</v>
      </c>
      <c r="U120" s="787" t="e">
        <f t="shared" si="95"/>
        <v>#VALUE!</v>
      </c>
      <c r="W120" s="52" t="s">
        <v>1282</v>
      </c>
      <c r="X120" s="1926" t="e">
        <f t="shared" si="96"/>
        <v>#VALUE!</v>
      </c>
      <c r="Y120" s="1927" t="e">
        <f t="shared" si="97"/>
        <v>#VALUE!</v>
      </c>
      <c r="Z120" s="1927" t="e">
        <f t="shared" si="98"/>
        <v>#VALUE!</v>
      </c>
      <c r="AA120" s="1927" t="e">
        <f t="shared" si="99"/>
        <v>#VALUE!</v>
      </c>
      <c r="AB120" s="1927" t="e">
        <f t="shared" si="100"/>
        <v>#VALUE!</v>
      </c>
      <c r="AC120" s="1927" t="e">
        <f t="shared" si="101"/>
        <v>#VALUE!</v>
      </c>
      <c r="AD120" s="1927" t="e">
        <f t="shared" si="102"/>
        <v>#VALUE!</v>
      </c>
      <c r="AE120" s="1927" t="e">
        <f t="shared" si="103"/>
        <v>#VALUE!</v>
      </c>
      <c r="AF120" s="1943" t="e">
        <f t="shared" si="104"/>
        <v>#VALUE!</v>
      </c>
    </row>
    <row r="121" spans="1:32">
      <c r="A121" s="52" t="s">
        <v>1283</v>
      </c>
      <c r="B121" s="1900" t="e">
        <f>VLOOKUP($A$3,'Universal data'!$B$30:$F$41,5,FALSE)*(B162+B216)</f>
        <v>#VALUE!</v>
      </c>
      <c r="C121" s="2459" t="e">
        <f>VLOOKUP($A$3,'Universal data'!$B$30:$F$41,5,FALSE)*(C162+C216)</f>
        <v>#VALUE!</v>
      </c>
      <c r="D121" s="2459" t="e">
        <f>VLOOKUP($A$3,'Universal data'!$B$30:$F$41,5,FALSE)*(D162+D216)</f>
        <v>#VALUE!</v>
      </c>
      <c r="E121" s="2459" t="e">
        <f>VLOOKUP($A$3,'Universal data'!$B$30:$F$41,5,FALSE)*(E162+E216)</f>
        <v>#VALUE!</v>
      </c>
      <c r="F121" s="2459" t="e">
        <f>VLOOKUP($A$3,'Universal data'!$B$30:$F$41,5,FALSE)*(F162+F216)</f>
        <v>#VALUE!</v>
      </c>
      <c r="G121" s="2459" t="e">
        <f>VLOOKUP($A$3,'Universal data'!$B$30:$F$41,5,FALSE)*(G162+G216)</f>
        <v>#VALUE!</v>
      </c>
      <c r="H121" s="2459" t="e">
        <f>VLOOKUP($A$3,'Universal data'!$B$30:$F$41,5,FALSE)*(H162+H216)</f>
        <v>#VALUE!</v>
      </c>
      <c r="I121" s="2460" t="e">
        <f>VLOOKUP($A$3,'Universal data'!$B$30:$F$41,5,FALSE)*(I162+I216)</f>
        <v>#VALUE!</v>
      </c>
      <c r="J121" s="2461" t="e">
        <f>VLOOKUP($A$3,'Universal data'!$B$30:$F$41,5,FALSE)*(J162+J216)</f>
        <v>#VALUE!</v>
      </c>
      <c r="K121" s="2481"/>
      <c r="L121" s="52" t="s">
        <v>1283</v>
      </c>
      <c r="M121" s="793" t="e">
        <f t="shared" si="87"/>
        <v>#VALUE!</v>
      </c>
      <c r="N121" s="1911" t="e">
        <f t="shared" si="88"/>
        <v>#VALUE!</v>
      </c>
      <c r="O121" s="1911" t="e">
        <f t="shared" si="89"/>
        <v>#VALUE!</v>
      </c>
      <c r="P121" s="1911" t="e">
        <f t="shared" si="90"/>
        <v>#VALUE!</v>
      </c>
      <c r="Q121" s="1911" t="e">
        <f t="shared" si="91"/>
        <v>#VALUE!</v>
      </c>
      <c r="R121" s="1911" t="e">
        <f t="shared" si="92"/>
        <v>#VALUE!</v>
      </c>
      <c r="S121" s="1911" t="e">
        <f t="shared" si="93"/>
        <v>#VALUE!</v>
      </c>
      <c r="T121" s="1911" t="e">
        <f t="shared" si="94"/>
        <v>#VALUE!</v>
      </c>
      <c r="U121" s="788" t="e">
        <f t="shared" si="95"/>
        <v>#VALUE!</v>
      </c>
      <c r="W121" s="52" t="s">
        <v>1283</v>
      </c>
      <c r="X121" s="1930" t="e">
        <f t="shared" si="96"/>
        <v>#VALUE!</v>
      </c>
      <c r="Y121" s="1931" t="e">
        <f t="shared" si="97"/>
        <v>#VALUE!</v>
      </c>
      <c r="Z121" s="1931" t="e">
        <f t="shared" si="98"/>
        <v>#VALUE!</v>
      </c>
      <c r="AA121" s="1931" t="e">
        <f t="shared" si="99"/>
        <v>#VALUE!</v>
      </c>
      <c r="AB121" s="1931" t="e">
        <f t="shared" si="100"/>
        <v>#VALUE!</v>
      </c>
      <c r="AC121" s="1931" t="e">
        <f t="shared" si="101"/>
        <v>#VALUE!</v>
      </c>
      <c r="AD121" s="1931" t="e">
        <f t="shared" si="102"/>
        <v>#VALUE!</v>
      </c>
      <c r="AE121" s="1931" t="e">
        <f t="shared" si="103"/>
        <v>#VALUE!</v>
      </c>
      <c r="AF121" s="1944" t="e">
        <f t="shared" si="104"/>
        <v>#VALUE!</v>
      </c>
    </row>
    <row r="122" spans="1:32">
      <c r="A122" s="52" t="s">
        <v>1284</v>
      </c>
      <c r="B122" s="1900" t="e">
        <f>VLOOKUP($A$3,'Universal data'!$B$30:$F$41,5,FALSE)*(B163+B217)</f>
        <v>#VALUE!</v>
      </c>
      <c r="C122" s="2459" t="e">
        <f>VLOOKUP($A$3,'Universal data'!$B$30:$F$41,5,FALSE)*(C163+C217)</f>
        <v>#VALUE!</v>
      </c>
      <c r="D122" s="2459" t="e">
        <f>VLOOKUP($A$3,'Universal data'!$B$30:$F$41,5,FALSE)*(D163+D217)</f>
        <v>#VALUE!</v>
      </c>
      <c r="E122" s="2459" t="e">
        <f>VLOOKUP($A$3,'Universal data'!$B$30:$F$41,5,FALSE)*(E163+E217)</f>
        <v>#VALUE!</v>
      </c>
      <c r="F122" s="2459" t="e">
        <f>VLOOKUP($A$3,'Universal data'!$B$30:$F$41,5,FALSE)*(F163+F217)</f>
        <v>#VALUE!</v>
      </c>
      <c r="G122" s="2459" t="e">
        <f>VLOOKUP($A$3,'Universal data'!$B$30:$F$41,5,FALSE)*(G163+G217)</f>
        <v>#VALUE!</v>
      </c>
      <c r="H122" s="2459" t="e">
        <f>VLOOKUP($A$3,'Universal data'!$B$30:$F$41,5,FALSE)*(H163+H217)</f>
        <v>#VALUE!</v>
      </c>
      <c r="I122" s="2460" t="e">
        <f>VLOOKUP($A$3,'Universal data'!$B$30:$F$41,5,FALSE)*(I163+I217)</f>
        <v>#VALUE!</v>
      </c>
      <c r="J122" s="2461" t="e">
        <f>VLOOKUP($A$3,'Universal data'!$B$30:$F$41,5,FALSE)*(J163+J217)</f>
        <v>#VALUE!</v>
      </c>
      <c r="K122" s="2481"/>
      <c r="L122" s="52" t="s">
        <v>1284</v>
      </c>
      <c r="M122" s="1917" t="e">
        <f t="shared" si="87"/>
        <v>#VALUE!</v>
      </c>
      <c r="N122" s="1918" t="e">
        <f t="shared" si="88"/>
        <v>#VALUE!</v>
      </c>
      <c r="O122" s="1918" t="e">
        <f t="shared" si="89"/>
        <v>#VALUE!</v>
      </c>
      <c r="P122" s="1918" t="e">
        <f t="shared" si="90"/>
        <v>#VALUE!</v>
      </c>
      <c r="Q122" s="1918" t="e">
        <f t="shared" si="91"/>
        <v>#VALUE!</v>
      </c>
      <c r="R122" s="1918" t="e">
        <f t="shared" si="92"/>
        <v>#VALUE!</v>
      </c>
      <c r="S122" s="1918" t="e">
        <f t="shared" si="93"/>
        <v>#VALUE!</v>
      </c>
      <c r="T122" s="1918" t="e">
        <f t="shared" si="94"/>
        <v>#VALUE!</v>
      </c>
      <c r="U122" s="790" t="e">
        <f t="shared" si="95"/>
        <v>#VALUE!</v>
      </c>
      <c r="W122" s="52" t="s">
        <v>1284</v>
      </c>
      <c r="X122" s="1945" t="e">
        <f t="shared" si="96"/>
        <v>#VALUE!</v>
      </c>
      <c r="Y122" s="1946" t="e">
        <f t="shared" si="97"/>
        <v>#VALUE!</v>
      </c>
      <c r="Z122" s="1946" t="e">
        <f t="shared" si="98"/>
        <v>#VALUE!</v>
      </c>
      <c r="AA122" s="1946" t="e">
        <f t="shared" si="99"/>
        <v>#VALUE!</v>
      </c>
      <c r="AB122" s="1946" t="e">
        <f t="shared" si="100"/>
        <v>#VALUE!</v>
      </c>
      <c r="AC122" s="1946" t="e">
        <f t="shared" si="101"/>
        <v>#VALUE!</v>
      </c>
      <c r="AD122" s="1946" t="e">
        <f t="shared" si="102"/>
        <v>#VALUE!</v>
      </c>
      <c r="AE122" s="1946" t="e">
        <f t="shared" si="103"/>
        <v>#VALUE!</v>
      </c>
      <c r="AF122" s="1947" t="e">
        <f t="shared" si="104"/>
        <v>#VALUE!</v>
      </c>
    </row>
    <row r="123" spans="1:32">
      <c r="A123" s="79" t="s">
        <v>402</v>
      </c>
      <c r="B123" s="1905" t="e">
        <f>VLOOKUP($A$3,'Universal data'!$B$30:$F$41,5,FALSE)*(B164+B218)</f>
        <v>#VALUE!</v>
      </c>
      <c r="C123" s="2474" t="e">
        <f>VLOOKUP($A$3,'Universal data'!$B$30:$F$41,5,FALSE)*(C164+C218)</f>
        <v>#VALUE!</v>
      </c>
      <c r="D123" s="2474" t="e">
        <f>VLOOKUP($A$3,'Universal data'!$B$30:$F$41,5,FALSE)*(D164+D218)</f>
        <v>#VALUE!</v>
      </c>
      <c r="E123" s="2474" t="e">
        <f>VLOOKUP($A$3,'Universal data'!$B$30:$F$41,5,FALSE)*(E164+E218)</f>
        <v>#VALUE!</v>
      </c>
      <c r="F123" s="2474" t="e">
        <f>VLOOKUP($A$3,'Universal data'!$B$30:$F$41,5,FALSE)*(F164+F218)</f>
        <v>#VALUE!</v>
      </c>
      <c r="G123" s="2474" t="e">
        <f>VLOOKUP($A$3,'Universal data'!$B$30:$F$41,5,FALSE)*(G164+G218)</f>
        <v>#VALUE!</v>
      </c>
      <c r="H123" s="2474" t="e">
        <f>VLOOKUP($A$3,'Universal data'!$B$30:$F$41,5,FALSE)*(H164+H218)</f>
        <v>#VALUE!</v>
      </c>
      <c r="I123" s="2475" t="e">
        <f>VLOOKUP($A$3,'Universal data'!$B$30:$F$41,5,FALSE)*(I164+I218)</f>
        <v>#VALUE!</v>
      </c>
      <c r="J123" s="1906" t="e">
        <f>VLOOKUP($A$3,'Universal data'!$B$30:$F$41,5,FALSE)*(J164+J218)</f>
        <v>#VALUE!</v>
      </c>
      <c r="K123" s="2481"/>
      <c r="L123" s="79" t="s">
        <v>402</v>
      </c>
      <c r="M123" s="783" t="e">
        <f t="shared" si="87"/>
        <v>#VALUE!</v>
      </c>
      <c r="N123" s="789" t="e">
        <f t="shared" si="88"/>
        <v>#VALUE!</v>
      </c>
      <c r="O123" s="783" t="e">
        <f t="shared" si="89"/>
        <v>#VALUE!</v>
      </c>
      <c r="P123" s="1154" t="e">
        <f t="shared" si="90"/>
        <v>#VALUE!</v>
      </c>
      <c r="Q123" s="783" t="e">
        <f t="shared" si="91"/>
        <v>#VALUE!</v>
      </c>
      <c r="R123" s="783" t="e">
        <f t="shared" si="92"/>
        <v>#VALUE!</v>
      </c>
      <c r="S123" s="783" t="e">
        <f t="shared" si="93"/>
        <v>#VALUE!</v>
      </c>
      <c r="T123" s="783" t="e">
        <f t="shared" si="94"/>
        <v>#VALUE!</v>
      </c>
      <c r="U123" s="789" t="e">
        <f t="shared" si="95"/>
        <v>#VALUE!</v>
      </c>
      <c r="W123" s="79" t="s">
        <v>402</v>
      </c>
      <c r="X123" s="1940" t="e">
        <f t="shared" si="96"/>
        <v>#VALUE!</v>
      </c>
      <c r="Y123" s="1942" t="e">
        <f t="shared" si="97"/>
        <v>#VALUE!</v>
      </c>
      <c r="Z123" s="1940" t="e">
        <f t="shared" si="98"/>
        <v>#VALUE!</v>
      </c>
      <c r="AA123" s="1948" t="e">
        <f t="shared" si="99"/>
        <v>#VALUE!</v>
      </c>
      <c r="AB123" s="1940" t="e">
        <f t="shared" si="100"/>
        <v>#VALUE!</v>
      </c>
      <c r="AC123" s="1940" t="e">
        <f t="shared" si="101"/>
        <v>#VALUE!</v>
      </c>
      <c r="AD123" s="1940" t="e">
        <f t="shared" si="102"/>
        <v>#VALUE!</v>
      </c>
      <c r="AE123" s="1940" t="e">
        <f t="shared" si="103"/>
        <v>#VALUE!</v>
      </c>
      <c r="AF123" s="1942" t="e">
        <f t="shared" si="104"/>
        <v>#VALUE!</v>
      </c>
    </row>
    <row r="124" spans="1:32">
      <c r="A124" s="54" t="s">
        <v>6</v>
      </c>
      <c r="B124" s="1900" t="e">
        <f>VLOOKUP($A$3,'Universal data'!$B$30:$F$41,5,FALSE)*(B165+B219)</f>
        <v>#VALUE!</v>
      </c>
      <c r="C124" s="2459" t="e">
        <f>VLOOKUP($A$3,'Universal data'!$B$30:$F$41,5,FALSE)*(C165+C219)</f>
        <v>#VALUE!</v>
      </c>
      <c r="D124" s="2459" t="e">
        <f>VLOOKUP($A$3,'Universal data'!$B$30:$F$41,5,FALSE)*(D165+D219)</f>
        <v>#VALUE!</v>
      </c>
      <c r="E124" s="2459" t="e">
        <f>VLOOKUP($A$3,'Universal data'!$B$30:$F$41,5,FALSE)*(E165+E219)</f>
        <v>#VALUE!</v>
      </c>
      <c r="F124" s="2459" t="e">
        <f>VLOOKUP($A$3,'Universal data'!$B$30:$F$41,5,FALSE)*(F165+F219)</f>
        <v>#VALUE!</v>
      </c>
      <c r="G124" s="2459" t="e">
        <f>VLOOKUP($A$3,'Universal data'!$B$30:$F$41,5,FALSE)*(G165+G219)</f>
        <v>#VALUE!</v>
      </c>
      <c r="H124" s="2459" t="e">
        <f>VLOOKUP($A$3,'Universal data'!$B$30:$F$41,5,FALSE)*(H165+H219)</f>
        <v>#VALUE!</v>
      </c>
      <c r="I124" s="2460" t="e">
        <f>VLOOKUP($A$3,'Universal data'!$B$30:$F$41,5,FALSE)*(I165+I219)</f>
        <v>#VALUE!</v>
      </c>
      <c r="J124" s="2461" t="e">
        <f>VLOOKUP($A$3,'Universal data'!$B$30:$F$41,5,FALSE)*(J165+J219)</f>
        <v>#VALUE!</v>
      </c>
      <c r="K124" s="2481"/>
      <c r="L124" s="54" t="s">
        <v>6</v>
      </c>
      <c r="M124" s="780" t="e">
        <f t="shared" si="87"/>
        <v>#VALUE!</v>
      </c>
      <c r="N124" s="1908" t="e">
        <f t="shared" si="88"/>
        <v>#VALUE!</v>
      </c>
      <c r="O124" s="1908" t="e">
        <f t="shared" si="89"/>
        <v>#VALUE!</v>
      </c>
      <c r="P124" s="1908" t="e">
        <f t="shared" si="90"/>
        <v>#VALUE!</v>
      </c>
      <c r="Q124" s="1908" t="e">
        <f t="shared" si="91"/>
        <v>#VALUE!</v>
      </c>
      <c r="R124" s="1908" t="e">
        <f t="shared" si="92"/>
        <v>#VALUE!</v>
      </c>
      <c r="S124" s="1908" t="e">
        <f t="shared" si="93"/>
        <v>#VALUE!</v>
      </c>
      <c r="T124" s="1908" t="e">
        <f t="shared" si="94"/>
        <v>#VALUE!</v>
      </c>
      <c r="U124" s="781" t="e">
        <f t="shared" si="95"/>
        <v>#VALUE!</v>
      </c>
      <c r="W124" s="54" t="s">
        <v>6</v>
      </c>
      <c r="X124" s="1941" t="e">
        <f t="shared" si="96"/>
        <v>#VALUE!</v>
      </c>
      <c r="Y124" s="1927" t="e">
        <f t="shared" si="97"/>
        <v>#VALUE!</v>
      </c>
      <c r="Z124" s="1927" t="e">
        <f t="shared" si="98"/>
        <v>#VALUE!</v>
      </c>
      <c r="AA124" s="1927" t="e">
        <f t="shared" si="99"/>
        <v>#VALUE!</v>
      </c>
      <c r="AB124" s="1927" t="e">
        <f t="shared" si="100"/>
        <v>#VALUE!</v>
      </c>
      <c r="AC124" s="1927" t="e">
        <f t="shared" si="101"/>
        <v>#VALUE!</v>
      </c>
      <c r="AD124" s="1927" t="e">
        <f t="shared" si="102"/>
        <v>#VALUE!</v>
      </c>
      <c r="AE124" s="1927" t="e">
        <f t="shared" si="103"/>
        <v>#VALUE!</v>
      </c>
      <c r="AF124" s="1949" t="e">
        <f t="shared" si="104"/>
        <v>#VALUE!</v>
      </c>
    </row>
    <row r="125" spans="1:32">
      <c r="A125" s="54" t="s">
        <v>32</v>
      </c>
      <c r="B125" s="1900" t="e">
        <f>VLOOKUP($A$3,'Universal data'!$B$30:$F$41,5,FALSE)*(B166+B220)</f>
        <v>#VALUE!</v>
      </c>
      <c r="C125" s="2459" t="e">
        <f>VLOOKUP($A$3,'Universal data'!$B$30:$F$41,5,FALSE)*(C166+C220)</f>
        <v>#VALUE!</v>
      </c>
      <c r="D125" s="2459" t="e">
        <f>VLOOKUP($A$3,'Universal data'!$B$30:$F$41,5,FALSE)*(D166+D220)</f>
        <v>#VALUE!</v>
      </c>
      <c r="E125" s="2459" t="e">
        <f>VLOOKUP($A$3,'Universal data'!$B$30:$F$41,5,FALSE)*(E166+E220)</f>
        <v>#VALUE!</v>
      </c>
      <c r="F125" s="2459" t="e">
        <f>VLOOKUP($A$3,'Universal data'!$B$30:$F$41,5,FALSE)*(F166+F220)</f>
        <v>#VALUE!</v>
      </c>
      <c r="G125" s="2459" t="e">
        <f>VLOOKUP($A$3,'Universal data'!$B$30:$F$41,5,FALSE)*(G166+G220)</f>
        <v>#VALUE!</v>
      </c>
      <c r="H125" s="2459" t="e">
        <f>VLOOKUP($A$3,'Universal data'!$B$30:$F$41,5,FALSE)*(H166+H220)</f>
        <v>#VALUE!</v>
      </c>
      <c r="I125" s="2460" t="e">
        <f>VLOOKUP($A$3,'Universal data'!$B$30:$F$41,5,FALSE)*(I166+I220)</f>
        <v>#VALUE!</v>
      </c>
      <c r="J125" s="2461" t="e">
        <f>VLOOKUP($A$3,'Universal data'!$B$30:$F$41,5,FALSE)*(J166+J220)</f>
        <v>#VALUE!</v>
      </c>
      <c r="K125" s="2481"/>
      <c r="L125" s="54" t="s">
        <v>32</v>
      </c>
      <c r="M125" s="793" t="e">
        <f t="shared" si="87"/>
        <v>#VALUE!</v>
      </c>
      <c r="N125" s="1911" t="e">
        <f t="shared" si="88"/>
        <v>#VALUE!</v>
      </c>
      <c r="O125" s="1911" t="e">
        <f t="shared" si="89"/>
        <v>#VALUE!</v>
      </c>
      <c r="P125" s="1911" t="e">
        <f t="shared" si="90"/>
        <v>#VALUE!</v>
      </c>
      <c r="Q125" s="1911" t="e">
        <f t="shared" si="91"/>
        <v>#VALUE!</v>
      </c>
      <c r="R125" s="1911" t="e">
        <f t="shared" si="92"/>
        <v>#VALUE!</v>
      </c>
      <c r="S125" s="1911" t="e">
        <f t="shared" si="93"/>
        <v>#VALUE!</v>
      </c>
      <c r="T125" s="1911" t="e">
        <f t="shared" si="94"/>
        <v>#VALUE!</v>
      </c>
      <c r="U125" s="781" t="e">
        <f t="shared" si="95"/>
        <v>#VALUE!</v>
      </c>
      <c r="W125" s="54" t="s">
        <v>32</v>
      </c>
      <c r="X125" s="1930" t="e">
        <f t="shared" si="96"/>
        <v>#VALUE!</v>
      </c>
      <c r="Y125" s="1931" t="e">
        <f t="shared" si="97"/>
        <v>#VALUE!</v>
      </c>
      <c r="Z125" s="1931" t="e">
        <f t="shared" si="98"/>
        <v>#VALUE!</v>
      </c>
      <c r="AA125" s="1931" t="e">
        <f t="shared" si="99"/>
        <v>#VALUE!</v>
      </c>
      <c r="AB125" s="1931" t="e">
        <f t="shared" si="100"/>
        <v>#VALUE!</v>
      </c>
      <c r="AC125" s="1931" t="e">
        <f t="shared" si="101"/>
        <v>#VALUE!</v>
      </c>
      <c r="AD125" s="1931" t="e">
        <f t="shared" si="102"/>
        <v>#VALUE!</v>
      </c>
      <c r="AE125" s="1931" t="e">
        <f t="shared" si="103"/>
        <v>#VALUE!</v>
      </c>
      <c r="AF125" s="1949" t="e">
        <f t="shared" si="104"/>
        <v>#VALUE!</v>
      </c>
    </row>
    <row r="126" spans="1:32">
      <c r="A126" s="54" t="s">
        <v>403</v>
      </c>
      <c r="B126" s="1900" t="e">
        <f>VLOOKUP($A$3,'Universal data'!$B$30:$F$41,5,FALSE)*(B167+B221)</f>
        <v>#VALUE!</v>
      </c>
      <c r="C126" s="2459" t="e">
        <f>VLOOKUP($A$3,'Universal data'!$B$30:$F$41,5,FALSE)*(C167+C221)</f>
        <v>#VALUE!</v>
      </c>
      <c r="D126" s="2459" t="e">
        <f>VLOOKUP($A$3,'Universal data'!$B$30:$F$41,5,FALSE)*(D167+D221)</f>
        <v>#VALUE!</v>
      </c>
      <c r="E126" s="2459" t="e">
        <f>VLOOKUP($A$3,'Universal data'!$B$30:$F$41,5,FALSE)*(E167+E221)</f>
        <v>#VALUE!</v>
      </c>
      <c r="F126" s="2459" t="e">
        <f>VLOOKUP($A$3,'Universal data'!$B$30:$F$41,5,FALSE)*(F167+F221)</f>
        <v>#VALUE!</v>
      </c>
      <c r="G126" s="2459" t="e">
        <f>VLOOKUP($A$3,'Universal data'!$B$30:$F$41,5,FALSE)*(G167+G221)</f>
        <v>#VALUE!</v>
      </c>
      <c r="H126" s="2459" t="e">
        <f>VLOOKUP($A$3,'Universal data'!$B$30:$F$41,5,FALSE)*(H167+H221)</f>
        <v>#VALUE!</v>
      </c>
      <c r="I126" s="2460" t="e">
        <f>VLOOKUP($A$3,'Universal data'!$B$30:$F$41,5,FALSE)*(I167+I221)</f>
        <v>#VALUE!</v>
      </c>
      <c r="J126" s="2461" t="e">
        <f>VLOOKUP($A$3,'Universal data'!$B$30:$F$41,5,FALSE)*(J167+J221)</f>
        <v>#VALUE!</v>
      </c>
      <c r="K126" s="2481"/>
      <c r="L126" s="54" t="s">
        <v>403</v>
      </c>
      <c r="M126" s="793" t="e">
        <f t="shared" si="87"/>
        <v>#VALUE!</v>
      </c>
      <c r="N126" s="1911" t="e">
        <f t="shared" si="88"/>
        <v>#VALUE!</v>
      </c>
      <c r="O126" s="1911" t="e">
        <f t="shared" si="89"/>
        <v>#VALUE!</v>
      </c>
      <c r="P126" s="1911" t="e">
        <f t="shared" si="90"/>
        <v>#VALUE!</v>
      </c>
      <c r="Q126" s="1911" t="e">
        <f t="shared" si="91"/>
        <v>#VALUE!</v>
      </c>
      <c r="R126" s="1911" t="e">
        <f t="shared" si="92"/>
        <v>#VALUE!</v>
      </c>
      <c r="S126" s="1911" t="e">
        <f t="shared" si="93"/>
        <v>#VALUE!</v>
      </c>
      <c r="T126" s="1911" t="e">
        <f t="shared" si="94"/>
        <v>#VALUE!</v>
      </c>
      <c r="U126" s="781" t="e">
        <f t="shared" si="95"/>
        <v>#VALUE!</v>
      </c>
      <c r="W126" s="54" t="s">
        <v>403</v>
      </c>
      <c r="X126" s="1930" t="e">
        <f t="shared" si="96"/>
        <v>#VALUE!</v>
      </c>
      <c r="Y126" s="1931" t="e">
        <f t="shared" si="97"/>
        <v>#VALUE!</v>
      </c>
      <c r="Z126" s="1931" t="e">
        <f t="shared" si="98"/>
        <v>#VALUE!</v>
      </c>
      <c r="AA126" s="1931" t="e">
        <f t="shared" si="99"/>
        <v>#VALUE!</v>
      </c>
      <c r="AB126" s="1931" t="e">
        <f t="shared" si="100"/>
        <v>#VALUE!</v>
      </c>
      <c r="AC126" s="1931" t="e">
        <f t="shared" si="101"/>
        <v>#VALUE!</v>
      </c>
      <c r="AD126" s="1931" t="e">
        <f t="shared" si="102"/>
        <v>#VALUE!</v>
      </c>
      <c r="AE126" s="1931" t="e">
        <f t="shared" si="103"/>
        <v>#VALUE!</v>
      </c>
      <c r="AF126" s="1949" t="e">
        <f t="shared" si="104"/>
        <v>#VALUE!</v>
      </c>
    </row>
    <row r="127" spans="1:32">
      <c r="A127" s="54" t="s">
        <v>36</v>
      </c>
      <c r="B127" s="1900" t="e">
        <f>VLOOKUP($A$3,'Universal data'!$B$30:$F$41,5,FALSE)*(B168+B222)</f>
        <v>#VALUE!</v>
      </c>
      <c r="C127" s="2459" t="e">
        <f>VLOOKUP($A$3,'Universal data'!$B$30:$F$41,5,FALSE)*(C168+C222)</f>
        <v>#VALUE!</v>
      </c>
      <c r="D127" s="2459" t="e">
        <f>VLOOKUP($A$3,'Universal data'!$B$30:$F$41,5,FALSE)*(D168+D222)</f>
        <v>#VALUE!</v>
      </c>
      <c r="E127" s="2459" t="e">
        <f>VLOOKUP($A$3,'Universal data'!$B$30:$F$41,5,FALSE)*(E168+E222)</f>
        <v>#VALUE!</v>
      </c>
      <c r="F127" s="2459" t="e">
        <f>VLOOKUP($A$3,'Universal data'!$B$30:$F$41,5,FALSE)*(F168+F222)</f>
        <v>#VALUE!</v>
      </c>
      <c r="G127" s="2459" t="e">
        <f>VLOOKUP($A$3,'Universal data'!$B$30:$F$41,5,FALSE)*(G168+G222)</f>
        <v>#VALUE!</v>
      </c>
      <c r="H127" s="2459" t="e">
        <f>VLOOKUP($A$3,'Universal data'!$B$30:$F$41,5,FALSE)*(H168+H222)</f>
        <v>#VALUE!</v>
      </c>
      <c r="I127" s="2460" t="e">
        <f>VLOOKUP($A$3,'Universal data'!$B$30:$F$41,5,FALSE)*(I168+I222)</f>
        <v>#VALUE!</v>
      </c>
      <c r="J127" s="2461" t="e">
        <f>VLOOKUP($A$3,'Universal data'!$B$30:$F$41,5,FALSE)*(J168+J222)</f>
        <v>#VALUE!</v>
      </c>
      <c r="K127" s="2481"/>
      <c r="L127" s="54" t="s">
        <v>36</v>
      </c>
      <c r="M127" s="793" t="e">
        <f t="shared" si="87"/>
        <v>#VALUE!</v>
      </c>
      <c r="N127" s="1911" t="e">
        <f t="shared" si="88"/>
        <v>#VALUE!</v>
      </c>
      <c r="O127" s="1911" t="e">
        <f t="shared" si="89"/>
        <v>#VALUE!</v>
      </c>
      <c r="P127" s="1911" t="e">
        <f t="shared" si="90"/>
        <v>#VALUE!</v>
      </c>
      <c r="Q127" s="1911" t="e">
        <f t="shared" si="91"/>
        <v>#VALUE!</v>
      </c>
      <c r="R127" s="1911" t="e">
        <f t="shared" si="92"/>
        <v>#VALUE!</v>
      </c>
      <c r="S127" s="1911" t="e">
        <f t="shared" si="93"/>
        <v>#VALUE!</v>
      </c>
      <c r="T127" s="1911" t="e">
        <f t="shared" si="94"/>
        <v>#VALUE!</v>
      </c>
      <c r="U127" s="781" t="e">
        <f t="shared" si="95"/>
        <v>#VALUE!</v>
      </c>
      <c r="W127" s="54" t="s">
        <v>36</v>
      </c>
      <c r="X127" s="1930" t="e">
        <f t="shared" si="96"/>
        <v>#VALUE!</v>
      </c>
      <c r="Y127" s="1931" t="e">
        <f t="shared" si="97"/>
        <v>#VALUE!</v>
      </c>
      <c r="Z127" s="1931" t="e">
        <f t="shared" si="98"/>
        <v>#VALUE!</v>
      </c>
      <c r="AA127" s="1931" t="e">
        <f t="shared" si="99"/>
        <v>#VALUE!</v>
      </c>
      <c r="AB127" s="1931" t="e">
        <f t="shared" si="100"/>
        <v>#VALUE!</v>
      </c>
      <c r="AC127" s="1931" t="e">
        <f t="shared" si="101"/>
        <v>#VALUE!</v>
      </c>
      <c r="AD127" s="1931" t="e">
        <f t="shared" si="102"/>
        <v>#VALUE!</v>
      </c>
      <c r="AE127" s="1931" t="e">
        <f t="shared" si="103"/>
        <v>#VALUE!</v>
      </c>
      <c r="AF127" s="1949" t="e">
        <f t="shared" si="104"/>
        <v>#VALUE!</v>
      </c>
    </row>
    <row r="128" spans="1:32">
      <c r="A128" s="54" t="s">
        <v>2039</v>
      </c>
      <c r="B128" s="1900" t="e">
        <f>VLOOKUP($A$3,'Universal data'!$B$30:$F$41,5,FALSE)*(B169+B223)</f>
        <v>#VALUE!</v>
      </c>
      <c r="C128" s="2459" t="e">
        <f>VLOOKUP($A$3,'Universal data'!$B$30:$F$41,5,FALSE)*(C169+C223)</f>
        <v>#VALUE!</v>
      </c>
      <c r="D128" s="2459" t="e">
        <f>VLOOKUP($A$3,'Universal data'!$B$30:$F$41,5,FALSE)*(D169+D223)</f>
        <v>#VALUE!</v>
      </c>
      <c r="E128" s="2459" t="e">
        <f>VLOOKUP($A$3,'Universal data'!$B$30:$F$41,5,FALSE)*(E169+E223)</f>
        <v>#VALUE!</v>
      </c>
      <c r="F128" s="2459" t="e">
        <f>VLOOKUP($A$3,'Universal data'!$B$30:$F$41,5,FALSE)*(F169+F223)</f>
        <v>#VALUE!</v>
      </c>
      <c r="G128" s="2459" t="e">
        <f>VLOOKUP($A$3,'Universal data'!$B$30:$F$41,5,FALSE)*(G169+G223)</f>
        <v>#VALUE!</v>
      </c>
      <c r="H128" s="2459" t="e">
        <f>VLOOKUP($A$3,'Universal data'!$B$30:$F$41,5,FALSE)*(H169+H223)</f>
        <v>#VALUE!</v>
      </c>
      <c r="I128" s="2460" t="e">
        <f>VLOOKUP($A$3,'Universal data'!$B$30:$F$41,5,FALSE)*(I169+I223)</f>
        <v>#VALUE!</v>
      </c>
      <c r="J128" s="2461" t="e">
        <f>VLOOKUP($A$3,'Universal data'!$B$30:$F$41,5,FALSE)*(J169+J223)</f>
        <v>#VALUE!</v>
      </c>
      <c r="K128" s="2481"/>
      <c r="L128" s="54" t="s">
        <v>2039</v>
      </c>
      <c r="M128" s="793" t="e">
        <f t="shared" si="87"/>
        <v>#VALUE!</v>
      </c>
      <c r="N128" s="1911" t="e">
        <f t="shared" si="88"/>
        <v>#VALUE!</v>
      </c>
      <c r="O128" s="1911" t="e">
        <f t="shared" si="89"/>
        <v>#VALUE!</v>
      </c>
      <c r="P128" s="1911" t="e">
        <f t="shared" si="90"/>
        <v>#VALUE!</v>
      </c>
      <c r="Q128" s="1911" t="e">
        <f t="shared" si="91"/>
        <v>#VALUE!</v>
      </c>
      <c r="R128" s="1911" t="e">
        <f t="shared" si="92"/>
        <v>#VALUE!</v>
      </c>
      <c r="S128" s="1911" t="e">
        <f t="shared" si="93"/>
        <v>#VALUE!</v>
      </c>
      <c r="T128" s="1911" t="e">
        <f t="shared" si="94"/>
        <v>#VALUE!</v>
      </c>
      <c r="U128" s="781" t="e">
        <f t="shared" si="95"/>
        <v>#VALUE!</v>
      </c>
      <c r="W128" s="54" t="s">
        <v>2039</v>
      </c>
      <c r="X128" s="1930" t="e">
        <f t="shared" si="96"/>
        <v>#VALUE!</v>
      </c>
      <c r="Y128" s="1931" t="e">
        <f t="shared" si="97"/>
        <v>#VALUE!</v>
      </c>
      <c r="Z128" s="1931" t="e">
        <f t="shared" si="98"/>
        <v>#VALUE!</v>
      </c>
      <c r="AA128" s="1931" t="e">
        <f t="shared" si="99"/>
        <v>#VALUE!</v>
      </c>
      <c r="AB128" s="1931" t="e">
        <f t="shared" si="100"/>
        <v>#VALUE!</v>
      </c>
      <c r="AC128" s="1931" t="e">
        <f t="shared" si="101"/>
        <v>#VALUE!</v>
      </c>
      <c r="AD128" s="1931" t="e">
        <f t="shared" si="102"/>
        <v>#VALUE!</v>
      </c>
      <c r="AE128" s="1931" t="e">
        <f t="shared" si="103"/>
        <v>#VALUE!</v>
      </c>
      <c r="AF128" s="1949" t="e">
        <f t="shared" si="104"/>
        <v>#VALUE!</v>
      </c>
    </row>
    <row r="129" spans="1:32">
      <c r="A129" s="54" t="s">
        <v>40</v>
      </c>
      <c r="B129" s="1900" t="e">
        <f>VLOOKUP($A$3,'Universal data'!$B$30:$F$41,5,FALSE)*(B170+B224)</f>
        <v>#VALUE!</v>
      </c>
      <c r="C129" s="2459" t="e">
        <f>VLOOKUP($A$3,'Universal data'!$B$30:$F$41,5,FALSE)*(C170+C224)</f>
        <v>#VALUE!</v>
      </c>
      <c r="D129" s="2459" t="e">
        <f>VLOOKUP($A$3,'Universal data'!$B$30:$F$41,5,FALSE)*(D170+D224)</f>
        <v>#VALUE!</v>
      </c>
      <c r="E129" s="2459" t="e">
        <f>VLOOKUP($A$3,'Universal data'!$B$30:$F$41,5,FALSE)*(E170+E224)</f>
        <v>#VALUE!</v>
      </c>
      <c r="F129" s="2459" t="e">
        <f>VLOOKUP($A$3,'Universal data'!$B$30:$F$41,5,FALSE)*(F170+F224)</f>
        <v>#VALUE!</v>
      </c>
      <c r="G129" s="2459" t="e">
        <f>VLOOKUP($A$3,'Universal data'!$B$30:$F$41,5,FALSE)*(G170+G224)</f>
        <v>#VALUE!</v>
      </c>
      <c r="H129" s="2459" t="e">
        <f>VLOOKUP($A$3,'Universal data'!$B$30:$F$41,5,FALSE)*(H170+H224)</f>
        <v>#VALUE!</v>
      </c>
      <c r="I129" s="2460" t="e">
        <f>VLOOKUP($A$3,'Universal data'!$B$30:$F$41,5,FALSE)*(I170+I224)</f>
        <v>#VALUE!</v>
      </c>
      <c r="J129" s="2461" t="e">
        <f>VLOOKUP($A$3,'Universal data'!$B$30:$F$41,5,FALSE)*(J170+J224)</f>
        <v>#VALUE!</v>
      </c>
      <c r="K129" s="2481"/>
      <c r="L129" s="54" t="s">
        <v>40</v>
      </c>
      <c r="M129" s="793" t="e">
        <f t="shared" si="87"/>
        <v>#VALUE!</v>
      </c>
      <c r="N129" s="1911" t="e">
        <f t="shared" si="88"/>
        <v>#VALUE!</v>
      </c>
      <c r="O129" s="1911" t="e">
        <f t="shared" si="89"/>
        <v>#VALUE!</v>
      </c>
      <c r="P129" s="1911" t="e">
        <f t="shared" si="90"/>
        <v>#VALUE!</v>
      </c>
      <c r="Q129" s="1911" t="e">
        <f t="shared" si="91"/>
        <v>#VALUE!</v>
      </c>
      <c r="R129" s="1911" t="e">
        <f t="shared" si="92"/>
        <v>#VALUE!</v>
      </c>
      <c r="S129" s="1911" t="e">
        <f t="shared" si="93"/>
        <v>#VALUE!</v>
      </c>
      <c r="T129" s="1911" t="e">
        <f t="shared" si="94"/>
        <v>#VALUE!</v>
      </c>
      <c r="U129" s="781" t="e">
        <f t="shared" si="95"/>
        <v>#VALUE!</v>
      </c>
      <c r="W129" s="54" t="s">
        <v>40</v>
      </c>
      <c r="X129" s="1930" t="e">
        <f t="shared" si="96"/>
        <v>#VALUE!</v>
      </c>
      <c r="Y129" s="1931" t="e">
        <f t="shared" si="97"/>
        <v>#VALUE!</v>
      </c>
      <c r="Z129" s="1931" t="e">
        <f t="shared" si="98"/>
        <v>#VALUE!</v>
      </c>
      <c r="AA129" s="1931" t="e">
        <f t="shared" si="99"/>
        <v>#VALUE!</v>
      </c>
      <c r="AB129" s="1931" t="e">
        <f t="shared" si="100"/>
        <v>#VALUE!</v>
      </c>
      <c r="AC129" s="1931" t="e">
        <f t="shared" si="101"/>
        <v>#VALUE!</v>
      </c>
      <c r="AD129" s="1931" t="e">
        <f t="shared" si="102"/>
        <v>#VALUE!</v>
      </c>
      <c r="AE129" s="1931" t="e">
        <f t="shared" si="103"/>
        <v>#VALUE!</v>
      </c>
      <c r="AF129" s="1949" t="e">
        <f t="shared" si="104"/>
        <v>#VALUE!</v>
      </c>
    </row>
    <row r="130" spans="1:32">
      <c r="A130" s="53" t="s">
        <v>404</v>
      </c>
      <c r="B130" s="2462" t="e">
        <f>VLOOKUP($A$3,'Universal data'!$B$30:$F$41,5,FALSE)*(B171+B225)</f>
        <v>#VALUE!</v>
      </c>
      <c r="C130" s="2466" t="e">
        <f>VLOOKUP($A$3,'Universal data'!$B$30:$F$41,5,FALSE)*(C171+C225)</f>
        <v>#VALUE!</v>
      </c>
      <c r="D130" s="2466" t="e">
        <f>VLOOKUP($A$3,'Universal data'!$B$30:$F$41,5,FALSE)*(D171+D225)</f>
        <v>#VALUE!</v>
      </c>
      <c r="E130" s="2466" t="e">
        <f>VLOOKUP($A$3,'Universal data'!$B$30:$F$41,5,FALSE)*(E171+E225)</f>
        <v>#VALUE!</v>
      </c>
      <c r="F130" s="2466" t="e">
        <f>VLOOKUP($A$3,'Universal data'!$B$30:$F$41,5,FALSE)*(F171+F225)</f>
        <v>#VALUE!</v>
      </c>
      <c r="G130" s="2466" t="e">
        <f>VLOOKUP($A$3,'Universal data'!$B$30:$F$41,5,FALSE)*(G171+G225)</f>
        <v>#VALUE!</v>
      </c>
      <c r="H130" s="2466" t="e">
        <f>VLOOKUP($A$3,'Universal data'!$B$30:$F$41,5,FALSE)*(H171+H225)</f>
        <v>#VALUE!</v>
      </c>
      <c r="I130" s="2467" t="e">
        <f>VLOOKUP($A$3,'Universal data'!$B$30:$F$41,5,FALSE)*(I171+I225)</f>
        <v>#VALUE!</v>
      </c>
      <c r="J130" s="2465" t="e">
        <f>VLOOKUP($A$3,'Universal data'!$B$30:$F$41,5,FALSE)*(J171+J225)</f>
        <v>#VALUE!</v>
      </c>
      <c r="K130" s="2481"/>
      <c r="L130" s="53" t="s">
        <v>404</v>
      </c>
      <c r="M130" s="794" t="e">
        <f t="shared" si="87"/>
        <v>#VALUE!</v>
      </c>
      <c r="N130" s="1915" t="e">
        <f t="shared" si="88"/>
        <v>#VALUE!</v>
      </c>
      <c r="O130" s="1915" t="e">
        <f t="shared" si="89"/>
        <v>#VALUE!</v>
      </c>
      <c r="P130" s="1915" t="e">
        <f t="shared" si="90"/>
        <v>#VALUE!</v>
      </c>
      <c r="Q130" s="1915" t="e">
        <f t="shared" si="91"/>
        <v>#VALUE!</v>
      </c>
      <c r="R130" s="1915" t="e">
        <f t="shared" si="92"/>
        <v>#VALUE!</v>
      </c>
      <c r="S130" s="1915" t="e">
        <f t="shared" si="93"/>
        <v>#VALUE!</v>
      </c>
      <c r="T130" s="1915" t="e">
        <f t="shared" si="94"/>
        <v>#VALUE!</v>
      </c>
      <c r="U130" s="786" t="e">
        <f t="shared" si="95"/>
        <v>#VALUE!</v>
      </c>
      <c r="W130" s="53" t="s">
        <v>404</v>
      </c>
      <c r="X130" s="1934" t="e">
        <f t="shared" si="96"/>
        <v>#VALUE!</v>
      </c>
      <c r="Y130" s="1938" t="e">
        <f t="shared" si="97"/>
        <v>#VALUE!</v>
      </c>
      <c r="Z130" s="1938" t="e">
        <f t="shared" si="98"/>
        <v>#VALUE!</v>
      </c>
      <c r="AA130" s="1938" t="e">
        <f t="shared" si="99"/>
        <v>#VALUE!</v>
      </c>
      <c r="AB130" s="1938" t="e">
        <f t="shared" si="100"/>
        <v>#VALUE!</v>
      </c>
      <c r="AC130" s="1938" t="e">
        <f t="shared" si="101"/>
        <v>#VALUE!</v>
      </c>
      <c r="AD130" s="1938" t="e">
        <f t="shared" si="102"/>
        <v>#VALUE!</v>
      </c>
      <c r="AE130" s="1938" t="e">
        <f t="shared" si="103"/>
        <v>#VALUE!</v>
      </c>
      <c r="AF130" s="1950" t="e">
        <f t="shared" si="104"/>
        <v>#VALUE!</v>
      </c>
    </row>
    <row r="131" spans="1:32">
      <c r="A131" s="81" t="s">
        <v>405</v>
      </c>
      <c r="B131" s="1647" t="e">
        <f>VLOOKUP($A$3,'Universal data'!$B$30:$F$41,5,FALSE)*(B172+B226)</f>
        <v>#VALUE!</v>
      </c>
      <c r="C131" s="1647" t="e">
        <f>VLOOKUP($A$3,'Universal data'!$B$30:$F$41,5,FALSE)*(C172+C226)</f>
        <v>#VALUE!</v>
      </c>
      <c r="D131" s="680" t="e">
        <f>VLOOKUP($A$3,'Universal data'!$B$30:$F$41,5,FALSE)*(D172+D226)</f>
        <v>#VALUE!</v>
      </c>
      <c r="E131" s="680" t="e">
        <f>VLOOKUP($A$3,'Universal data'!$B$30:$F$41,5,FALSE)*(E172+E226)</f>
        <v>#VALUE!</v>
      </c>
      <c r="F131" s="680" t="e">
        <f>VLOOKUP($A$3,'Universal data'!$B$30:$F$41,5,FALSE)*(F172+F226)</f>
        <v>#VALUE!</v>
      </c>
      <c r="G131" s="680" t="e">
        <f>VLOOKUP($A$3,'Universal data'!$B$30:$F$41,5,FALSE)*(G172+G226)</f>
        <v>#VALUE!</v>
      </c>
      <c r="H131" s="680" t="e">
        <f>VLOOKUP($A$3,'Universal data'!$B$30:$F$41,5,FALSE)*(H172+H226)</f>
        <v>#VALUE!</v>
      </c>
      <c r="I131" s="680" t="e">
        <f>VLOOKUP($A$3,'Universal data'!$B$30:$F$41,5,FALSE)*(I172+I226)</f>
        <v>#VALUE!</v>
      </c>
      <c r="J131" s="1647" t="e">
        <f>VLOOKUP($A$3,'Universal data'!$B$30:$F$41,5,FALSE)*(J172+J226)</f>
        <v>#VALUE!</v>
      </c>
      <c r="K131" s="2481"/>
      <c r="L131" s="81" t="s">
        <v>405</v>
      </c>
      <c r="M131" s="797" t="e">
        <f t="shared" si="87"/>
        <v>#VALUE!</v>
      </c>
      <c r="N131" s="1919" t="e">
        <f t="shared" si="88"/>
        <v>#VALUE!</v>
      </c>
      <c r="O131" s="797" t="e">
        <f t="shared" si="89"/>
        <v>#VALUE!</v>
      </c>
      <c r="P131" s="1920" t="e">
        <f t="shared" si="90"/>
        <v>#VALUE!</v>
      </c>
      <c r="Q131" s="797" t="e">
        <f t="shared" si="91"/>
        <v>#VALUE!</v>
      </c>
      <c r="R131" s="797" t="e">
        <f t="shared" si="92"/>
        <v>#VALUE!</v>
      </c>
      <c r="S131" s="797" t="e">
        <f t="shared" si="93"/>
        <v>#VALUE!</v>
      </c>
      <c r="T131" s="797" t="e">
        <f t="shared" si="94"/>
        <v>#VALUE!</v>
      </c>
      <c r="U131" s="797" t="e">
        <f t="shared" si="95"/>
        <v>#VALUE!</v>
      </c>
      <c r="W131" s="81" t="s">
        <v>405</v>
      </c>
      <c r="X131" s="1951" t="e">
        <f t="shared" si="96"/>
        <v>#VALUE!</v>
      </c>
      <c r="Y131" s="1952" t="e">
        <f t="shared" si="97"/>
        <v>#VALUE!</v>
      </c>
      <c r="Z131" s="1951" t="e">
        <f t="shared" si="98"/>
        <v>#VALUE!</v>
      </c>
      <c r="AA131" s="1953" t="e">
        <f t="shared" si="99"/>
        <v>#VALUE!</v>
      </c>
      <c r="AB131" s="1951" t="e">
        <f t="shared" si="100"/>
        <v>#VALUE!</v>
      </c>
      <c r="AC131" s="1951" t="e">
        <f t="shared" si="101"/>
        <v>#VALUE!</v>
      </c>
      <c r="AD131" s="1951" t="e">
        <f t="shared" si="102"/>
        <v>#VALUE!</v>
      </c>
      <c r="AE131" s="1951" t="e">
        <f t="shared" si="103"/>
        <v>#VALUE!</v>
      </c>
      <c r="AF131" s="1951" t="e">
        <f t="shared" si="104"/>
        <v>#VALUE!</v>
      </c>
    </row>
    <row r="132" spans="1:32">
      <c r="A132" s="54" t="s">
        <v>406</v>
      </c>
      <c r="B132" s="1900" t="e">
        <f>VLOOKUP($A$3,'Universal data'!$B$30:$F$41,5,FALSE)*(B173+B227)</f>
        <v>#VALUE!</v>
      </c>
      <c r="C132" s="2459" t="e">
        <f>VLOOKUP($A$3,'Universal data'!$B$30:$F$41,5,FALSE)*(C173+C227)</f>
        <v>#VALUE!</v>
      </c>
      <c r="D132" s="2459" t="e">
        <f>VLOOKUP($A$3,'Universal data'!$B$30:$F$41,5,FALSE)*(D173+D227)</f>
        <v>#VALUE!</v>
      </c>
      <c r="E132" s="2459" t="e">
        <f>VLOOKUP($A$3,'Universal data'!$B$30:$F$41,5,FALSE)*(E173+E227)</f>
        <v>#VALUE!</v>
      </c>
      <c r="F132" s="2459" t="e">
        <f>VLOOKUP($A$3,'Universal data'!$B$30:$F$41,5,FALSE)*(F173+F227)</f>
        <v>#VALUE!</v>
      </c>
      <c r="G132" s="2459" t="e">
        <f>VLOOKUP($A$3,'Universal data'!$B$30:$F$41,5,FALSE)*(G173+G227)</f>
        <v>#VALUE!</v>
      </c>
      <c r="H132" s="2459" t="e">
        <f>VLOOKUP($A$3,'Universal data'!$B$30:$F$41,5,FALSE)*(H173+H227)</f>
        <v>#VALUE!</v>
      </c>
      <c r="I132" s="2460" t="e">
        <f>VLOOKUP($A$3,'Universal data'!$B$30:$F$41,5,FALSE)*(I173+I227)</f>
        <v>#VALUE!</v>
      </c>
      <c r="J132" s="2461" t="e">
        <f>VLOOKUP($A$3,'Universal data'!$B$30:$F$41,5,FALSE)*(J173+J227)</f>
        <v>#VALUE!</v>
      </c>
      <c r="K132" s="2481"/>
      <c r="L132" s="54" t="s">
        <v>406</v>
      </c>
      <c r="M132" s="798" t="e">
        <f t="shared" si="87"/>
        <v>#VALUE!</v>
      </c>
      <c r="N132" s="1908" t="e">
        <f t="shared" si="88"/>
        <v>#VALUE!</v>
      </c>
      <c r="O132" s="1908" t="e">
        <f t="shared" si="89"/>
        <v>#VALUE!</v>
      </c>
      <c r="P132" s="1908" t="e">
        <f t="shared" si="90"/>
        <v>#VALUE!</v>
      </c>
      <c r="Q132" s="1908" t="e">
        <f t="shared" si="91"/>
        <v>#VALUE!</v>
      </c>
      <c r="R132" s="1908" t="e">
        <f t="shared" si="92"/>
        <v>#VALUE!</v>
      </c>
      <c r="S132" s="1908" t="e">
        <f t="shared" si="93"/>
        <v>#VALUE!</v>
      </c>
      <c r="T132" s="1908" t="e">
        <f t="shared" si="94"/>
        <v>#VALUE!</v>
      </c>
      <c r="U132" s="799" t="e">
        <f t="shared" si="95"/>
        <v>#VALUE!</v>
      </c>
      <c r="W132" s="54" t="s">
        <v>406</v>
      </c>
      <c r="X132" s="1930" t="e">
        <f t="shared" si="96"/>
        <v>#VALUE!</v>
      </c>
      <c r="Y132" s="1927" t="e">
        <f t="shared" si="97"/>
        <v>#VALUE!</v>
      </c>
      <c r="Z132" s="1927" t="e">
        <f t="shared" si="98"/>
        <v>#VALUE!</v>
      </c>
      <c r="AA132" s="1927" t="e">
        <f t="shared" si="99"/>
        <v>#VALUE!</v>
      </c>
      <c r="AB132" s="1927" t="e">
        <f t="shared" si="100"/>
        <v>#VALUE!</v>
      </c>
      <c r="AC132" s="1927" t="e">
        <f t="shared" si="101"/>
        <v>#VALUE!</v>
      </c>
      <c r="AD132" s="1927" t="e">
        <f t="shared" si="102"/>
        <v>#VALUE!</v>
      </c>
      <c r="AE132" s="1927" t="e">
        <f t="shared" si="103"/>
        <v>#VALUE!</v>
      </c>
      <c r="AF132" s="1949" t="e">
        <f t="shared" si="104"/>
        <v>#VALUE!</v>
      </c>
    </row>
    <row r="133" spans="1:32">
      <c r="A133" s="54" t="s">
        <v>51</v>
      </c>
      <c r="B133" s="1900" t="e">
        <f>VLOOKUP($A$3,'Universal data'!$B$30:$F$41,5,FALSE)*(B174+B228)</f>
        <v>#VALUE!</v>
      </c>
      <c r="C133" s="2459" t="e">
        <f>VLOOKUP($A$3,'Universal data'!$B$30:$F$41,5,FALSE)*(C174+C228)</f>
        <v>#VALUE!</v>
      </c>
      <c r="D133" s="2459" t="e">
        <f>VLOOKUP($A$3,'Universal data'!$B$30:$F$41,5,FALSE)*(D174+D228)</f>
        <v>#VALUE!</v>
      </c>
      <c r="E133" s="2459" t="e">
        <f>VLOOKUP($A$3,'Universal data'!$B$30:$F$41,5,FALSE)*(E174+E228)</f>
        <v>#VALUE!</v>
      </c>
      <c r="F133" s="2459" t="e">
        <f>VLOOKUP($A$3,'Universal data'!$B$30:$F$41,5,FALSE)*(F174+F228)</f>
        <v>#VALUE!</v>
      </c>
      <c r="G133" s="2459" t="e">
        <f>VLOOKUP($A$3,'Universal data'!$B$30:$F$41,5,FALSE)*(G174+G228)</f>
        <v>#VALUE!</v>
      </c>
      <c r="H133" s="2459" t="e">
        <f>VLOOKUP($A$3,'Universal data'!$B$30:$F$41,5,FALSE)*(H174+H228)</f>
        <v>#VALUE!</v>
      </c>
      <c r="I133" s="2460" t="e">
        <f>VLOOKUP($A$3,'Universal data'!$B$30:$F$41,5,FALSE)*(I174+I228)</f>
        <v>#VALUE!</v>
      </c>
      <c r="J133" s="2461" t="e">
        <f>VLOOKUP($A$3,'Universal data'!$B$30:$F$41,5,FALSE)*(J174+J228)</f>
        <v>#VALUE!</v>
      </c>
      <c r="K133" s="2481"/>
      <c r="L133" s="54" t="s">
        <v>51</v>
      </c>
      <c r="M133" s="798" t="e">
        <f t="shared" si="87"/>
        <v>#VALUE!</v>
      </c>
      <c r="N133" s="1911" t="e">
        <f t="shared" si="88"/>
        <v>#VALUE!</v>
      </c>
      <c r="O133" s="1911" t="e">
        <f t="shared" si="89"/>
        <v>#VALUE!</v>
      </c>
      <c r="P133" s="1911" t="e">
        <f t="shared" si="90"/>
        <v>#VALUE!</v>
      </c>
      <c r="Q133" s="1911" t="e">
        <f t="shared" si="91"/>
        <v>#VALUE!</v>
      </c>
      <c r="R133" s="1911" t="e">
        <f t="shared" si="92"/>
        <v>#VALUE!</v>
      </c>
      <c r="S133" s="1911" t="e">
        <f t="shared" si="93"/>
        <v>#VALUE!</v>
      </c>
      <c r="T133" s="1911" t="e">
        <f t="shared" si="94"/>
        <v>#VALUE!</v>
      </c>
      <c r="U133" s="799" t="e">
        <f t="shared" si="95"/>
        <v>#VALUE!</v>
      </c>
      <c r="W133" s="54" t="s">
        <v>51</v>
      </c>
      <c r="X133" s="1930" t="e">
        <f t="shared" si="96"/>
        <v>#VALUE!</v>
      </c>
      <c r="Y133" s="1931" t="e">
        <f t="shared" si="97"/>
        <v>#VALUE!</v>
      </c>
      <c r="Z133" s="1931" t="e">
        <f t="shared" si="98"/>
        <v>#VALUE!</v>
      </c>
      <c r="AA133" s="1931" t="e">
        <f t="shared" si="99"/>
        <v>#VALUE!</v>
      </c>
      <c r="AB133" s="1931" t="e">
        <f t="shared" si="100"/>
        <v>#VALUE!</v>
      </c>
      <c r="AC133" s="1931" t="e">
        <f t="shared" si="101"/>
        <v>#VALUE!</v>
      </c>
      <c r="AD133" s="1931" t="e">
        <f t="shared" si="102"/>
        <v>#VALUE!</v>
      </c>
      <c r="AE133" s="1931" t="e">
        <f t="shared" si="103"/>
        <v>#VALUE!</v>
      </c>
      <c r="AF133" s="1949" t="e">
        <f t="shared" si="104"/>
        <v>#VALUE!</v>
      </c>
    </row>
    <row r="134" spans="1:32">
      <c r="A134" s="55" t="s">
        <v>407</v>
      </c>
      <c r="B134" s="1900" t="e">
        <f>VLOOKUP($A$3,'Universal data'!$B$30:$F$41,5,FALSE)*(B175+B229)</f>
        <v>#VALUE!</v>
      </c>
      <c r="C134" s="690" t="e">
        <f>VLOOKUP($A$3,'Universal data'!$B$30:$F$41,5,FALSE)*(C175+C229)</f>
        <v>#VALUE!</v>
      </c>
      <c r="D134" s="690" t="e">
        <f>VLOOKUP($A$3,'Universal data'!$B$30:$F$41,5,FALSE)*(D175+D229)</f>
        <v>#VALUE!</v>
      </c>
      <c r="E134" s="690" t="e">
        <f>VLOOKUP($A$3,'Universal data'!$B$30:$F$41,5,FALSE)*(E175+E229)</f>
        <v>#VALUE!</v>
      </c>
      <c r="F134" s="690" t="e">
        <f>VLOOKUP($A$3,'Universal data'!$B$30:$F$41,5,FALSE)*(F175+F229)</f>
        <v>#VALUE!</v>
      </c>
      <c r="G134" s="690" t="e">
        <f>VLOOKUP($A$3,'Universal data'!$B$30:$F$41,5,FALSE)*(G175+G229)</f>
        <v>#VALUE!</v>
      </c>
      <c r="H134" s="690" t="e">
        <f>VLOOKUP($A$3,'Universal data'!$B$30:$F$41,5,FALSE)*(H175+H229)</f>
        <v>#VALUE!</v>
      </c>
      <c r="I134" s="690" t="e">
        <f>VLOOKUP($A$3,'Universal data'!$B$30:$F$41,5,FALSE)*(I175+I229)</f>
        <v>#VALUE!</v>
      </c>
      <c r="J134" s="2468" t="e">
        <f>VLOOKUP($A$3,'Universal data'!$B$30:$F$41,5,FALSE)*(J175+J229)</f>
        <v>#VALUE!</v>
      </c>
      <c r="K134" s="2481"/>
      <c r="L134" s="55" t="s">
        <v>407</v>
      </c>
      <c r="M134" s="793" t="e">
        <f t="shared" si="87"/>
        <v>#VALUE!</v>
      </c>
      <c r="N134" s="1920" t="e">
        <f t="shared" si="88"/>
        <v>#VALUE!</v>
      </c>
      <c r="O134" s="1920" t="e">
        <f t="shared" si="89"/>
        <v>#VALUE!</v>
      </c>
      <c r="P134" s="1920" t="e">
        <f t="shared" si="90"/>
        <v>#VALUE!</v>
      </c>
      <c r="Q134" s="1920" t="e">
        <f t="shared" si="91"/>
        <v>#VALUE!</v>
      </c>
      <c r="R134" s="1920" t="e">
        <f t="shared" si="92"/>
        <v>#VALUE!</v>
      </c>
      <c r="S134" s="1920" t="e">
        <f t="shared" si="93"/>
        <v>#VALUE!</v>
      </c>
      <c r="T134" s="1920" t="e">
        <f t="shared" si="94"/>
        <v>#VALUE!</v>
      </c>
      <c r="U134" s="780" t="e">
        <f t="shared" si="95"/>
        <v>#VALUE!</v>
      </c>
      <c r="W134" s="55" t="s">
        <v>407</v>
      </c>
      <c r="X134" s="1930" t="e">
        <f t="shared" si="96"/>
        <v>#VALUE!</v>
      </c>
      <c r="Y134" s="1953" t="e">
        <f t="shared" si="97"/>
        <v>#VALUE!</v>
      </c>
      <c r="Z134" s="1953" t="e">
        <f t="shared" si="98"/>
        <v>#VALUE!</v>
      </c>
      <c r="AA134" s="1953" t="e">
        <f t="shared" si="99"/>
        <v>#VALUE!</v>
      </c>
      <c r="AB134" s="1953" t="e">
        <f t="shared" si="100"/>
        <v>#VALUE!</v>
      </c>
      <c r="AC134" s="1953" t="e">
        <f t="shared" si="101"/>
        <v>#VALUE!</v>
      </c>
      <c r="AD134" s="1953" t="e">
        <f t="shared" si="102"/>
        <v>#VALUE!</v>
      </c>
      <c r="AE134" s="1953" t="e">
        <f t="shared" si="103"/>
        <v>#VALUE!</v>
      </c>
      <c r="AF134" s="1941" t="e">
        <f t="shared" si="104"/>
        <v>#VALUE!</v>
      </c>
    </row>
    <row r="135" spans="1:32">
      <c r="A135" s="82" t="s">
        <v>187</v>
      </c>
      <c r="B135" s="2134" t="e">
        <f>VLOOKUP($A$3,'Universal data'!$B$30:$F$41,5,FALSE)*(B176+B230)</f>
        <v>#VALUE!</v>
      </c>
      <c r="C135" s="2134" t="e">
        <f>VLOOKUP($A$3,'Universal data'!$B$30:$F$41,5,FALSE)*(C176+C230)</f>
        <v>#VALUE!</v>
      </c>
      <c r="D135" s="2134" t="e">
        <f>VLOOKUP($A$3,'Universal data'!$B$30:$F$41,5,FALSE)*(D176+D230)</f>
        <v>#VALUE!</v>
      </c>
      <c r="E135" s="2134" t="e">
        <f>VLOOKUP($A$3,'Universal data'!$B$30:$F$41,5,FALSE)*(E176+E230)</f>
        <v>#VALUE!</v>
      </c>
      <c r="F135" s="2134" t="e">
        <f>VLOOKUP($A$3,'Universal data'!$B$30:$F$41,5,FALSE)*(F176+F230)</f>
        <v>#VALUE!</v>
      </c>
      <c r="G135" s="2134" t="e">
        <f>VLOOKUP($A$3,'Universal data'!$B$30:$F$41,5,FALSE)*(G176+G230)</f>
        <v>#VALUE!</v>
      </c>
      <c r="H135" s="2134" t="e">
        <f>VLOOKUP($A$3,'Universal data'!$B$30:$F$41,5,FALSE)*(H176+H230)</f>
        <v>#VALUE!</v>
      </c>
      <c r="I135" s="2134" t="e">
        <f>VLOOKUP($A$3,'Universal data'!$B$30:$F$41,5,FALSE)*(I176+I230)</f>
        <v>#VALUE!</v>
      </c>
      <c r="J135" s="2134" t="e">
        <f>VLOOKUP($A$3,'Universal data'!$B$30:$F$41,5,FALSE)*(J176+J230)</f>
        <v>#VALUE!</v>
      </c>
      <c r="K135" s="2481"/>
      <c r="L135" s="82" t="s">
        <v>187</v>
      </c>
      <c r="M135" s="797" t="e">
        <f t="shared" si="87"/>
        <v>#VALUE!</v>
      </c>
      <c r="N135" s="1920" t="e">
        <f t="shared" si="88"/>
        <v>#VALUE!</v>
      </c>
      <c r="O135" s="797" t="e">
        <f t="shared" si="89"/>
        <v>#VALUE!</v>
      </c>
      <c r="P135" s="797" t="e">
        <f t="shared" si="90"/>
        <v>#VALUE!</v>
      </c>
      <c r="Q135" s="797" t="e">
        <f t="shared" si="91"/>
        <v>#VALUE!</v>
      </c>
      <c r="R135" s="797" t="e">
        <f t="shared" si="92"/>
        <v>#VALUE!</v>
      </c>
      <c r="S135" s="797" t="e">
        <f t="shared" si="93"/>
        <v>#VALUE!</v>
      </c>
      <c r="T135" s="797" t="e">
        <f t="shared" si="94"/>
        <v>#VALUE!</v>
      </c>
      <c r="U135" s="797" t="e">
        <f t="shared" si="95"/>
        <v>#VALUE!</v>
      </c>
      <c r="W135" s="82" t="s">
        <v>187</v>
      </c>
      <c r="X135" s="1951" t="e">
        <f t="shared" si="96"/>
        <v>#VALUE!</v>
      </c>
      <c r="Y135" s="1953" t="e">
        <f t="shared" si="97"/>
        <v>#VALUE!</v>
      </c>
      <c r="Z135" s="1951" t="e">
        <f t="shared" si="98"/>
        <v>#VALUE!</v>
      </c>
      <c r="AA135" s="1951" t="e">
        <f t="shared" si="99"/>
        <v>#VALUE!</v>
      </c>
      <c r="AB135" s="1951" t="e">
        <f t="shared" si="100"/>
        <v>#VALUE!</v>
      </c>
      <c r="AC135" s="1951" t="e">
        <f t="shared" si="101"/>
        <v>#VALUE!</v>
      </c>
      <c r="AD135" s="1951" t="e">
        <f t="shared" si="102"/>
        <v>#VALUE!</v>
      </c>
      <c r="AE135" s="1951" t="e">
        <f t="shared" si="103"/>
        <v>#VALUE!</v>
      </c>
      <c r="AF135" s="1951" t="e">
        <f t="shared" si="104"/>
        <v>#VALUE!</v>
      </c>
    </row>
    <row r="136" spans="1:32">
      <c r="A136" s="2006" t="s">
        <v>2155</v>
      </c>
      <c r="B136" s="1900">
        <f>B177*'Universal data'!$F$36</f>
        <v>0</v>
      </c>
      <c r="C136" s="1900">
        <f>C177*'Universal data'!$F$36</f>
        <v>0</v>
      </c>
      <c r="D136" s="1900">
        <f>D177*'Universal data'!$F$36</f>
        <v>0</v>
      </c>
      <c r="E136" s="1900">
        <f>E177*'Universal data'!$F$36</f>
        <v>0</v>
      </c>
      <c r="F136" s="1900">
        <f>F177*'Universal data'!$F$36</f>
        <v>0</v>
      </c>
      <c r="G136" s="1900">
        <f>G177*'Universal data'!$F$36</f>
        <v>0</v>
      </c>
      <c r="H136" s="1900">
        <f>H177*'Universal data'!$F$36</f>
        <v>0</v>
      </c>
      <c r="I136" s="1900">
        <f>I177*'Universal data'!$F$36</f>
        <v>0</v>
      </c>
      <c r="J136" s="1900">
        <f>J177*'Universal data'!$F$36</f>
        <v>0</v>
      </c>
      <c r="K136" s="2482"/>
      <c r="L136" s="2006" t="s">
        <v>2155</v>
      </c>
      <c r="M136" s="2012">
        <f t="shared" si="87"/>
        <v>0</v>
      </c>
      <c r="N136" s="2013">
        <f t="shared" si="88"/>
        <v>0</v>
      </c>
      <c r="O136" s="2013">
        <f t="shared" si="89"/>
        <v>0</v>
      </c>
      <c r="P136" s="2013">
        <f t="shared" si="90"/>
        <v>0</v>
      </c>
      <c r="Q136" s="2013">
        <f t="shared" si="91"/>
        <v>0</v>
      </c>
      <c r="R136" s="2013">
        <f t="shared" si="92"/>
        <v>0</v>
      </c>
      <c r="S136" s="2013">
        <f t="shared" si="93"/>
        <v>0</v>
      </c>
      <c r="T136" s="2013">
        <f t="shared" si="94"/>
        <v>0</v>
      </c>
      <c r="U136" s="2014">
        <f t="shared" si="95"/>
        <v>0</v>
      </c>
      <c r="V136" s="588"/>
      <c r="W136" s="2006" t="s">
        <v>2155</v>
      </c>
      <c r="X136" s="2015" t="e">
        <f t="shared" ref="X136:AF136" si="105">M136/B136</f>
        <v>#DIV/0!</v>
      </c>
      <c r="Y136" s="2016" t="e">
        <f t="shared" si="105"/>
        <v>#DIV/0!</v>
      </c>
      <c r="Z136" s="2016" t="e">
        <f t="shared" si="105"/>
        <v>#DIV/0!</v>
      </c>
      <c r="AA136" s="2016" t="e">
        <f t="shared" si="105"/>
        <v>#DIV/0!</v>
      </c>
      <c r="AB136" s="2016" t="e">
        <f t="shared" si="105"/>
        <v>#DIV/0!</v>
      </c>
      <c r="AC136" s="2016" t="e">
        <f t="shared" si="105"/>
        <v>#DIV/0!</v>
      </c>
      <c r="AD136" s="2016" t="e">
        <f t="shared" si="105"/>
        <v>#DIV/0!</v>
      </c>
      <c r="AE136" s="2016" t="e">
        <f t="shared" si="105"/>
        <v>#DIV/0!</v>
      </c>
      <c r="AF136" s="2017" t="e">
        <f t="shared" si="105"/>
        <v>#DIV/0!</v>
      </c>
    </row>
    <row r="137" spans="1:32">
      <c r="A137" s="164" t="s">
        <v>1285</v>
      </c>
      <c r="B137" s="1904" t="e">
        <f t="shared" ref="B137:J137" si="106">+B135+B123+B119</f>
        <v>#VALUE!</v>
      </c>
      <c r="C137" s="1904" t="e">
        <f t="shared" si="106"/>
        <v>#VALUE!</v>
      </c>
      <c r="D137" s="1904" t="e">
        <f t="shared" si="106"/>
        <v>#VALUE!</v>
      </c>
      <c r="E137" s="1904" t="e">
        <f t="shared" si="106"/>
        <v>#VALUE!</v>
      </c>
      <c r="F137" s="1904" t="e">
        <f t="shared" si="106"/>
        <v>#VALUE!</v>
      </c>
      <c r="G137" s="1904" t="e">
        <f t="shared" si="106"/>
        <v>#VALUE!</v>
      </c>
      <c r="H137" s="1904" t="e">
        <f t="shared" si="106"/>
        <v>#VALUE!</v>
      </c>
      <c r="I137" s="1904" t="e">
        <f t="shared" si="106"/>
        <v>#VALUE!</v>
      </c>
      <c r="J137" s="1904" t="e">
        <f t="shared" si="106"/>
        <v>#VALUE!</v>
      </c>
      <c r="K137" s="2481"/>
      <c r="L137" s="164" t="s">
        <v>1285</v>
      </c>
      <c r="M137" s="1921" t="e">
        <f t="shared" si="87"/>
        <v>#VALUE!</v>
      </c>
      <c r="N137" s="1921" t="e">
        <f t="shared" si="88"/>
        <v>#VALUE!</v>
      </c>
      <c r="O137" s="1921" t="e">
        <f t="shared" si="89"/>
        <v>#VALUE!</v>
      </c>
      <c r="P137" s="1921" t="e">
        <f t="shared" si="90"/>
        <v>#VALUE!</v>
      </c>
      <c r="Q137" s="1921" t="e">
        <f t="shared" si="91"/>
        <v>#VALUE!</v>
      </c>
      <c r="R137" s="1921" t="e">
        <f t="shared" si="92"/>
        <v>#VALUE!</v>
      </c>
      <c r="S137" s="1921" t="e">
        <f t="shared" si="93"/>
        <v>#VALUE!</v>
      </c>
      <c r="T137" s="1921" t="e">
        <f t="shared" si="94"/>
        <v>#VALUE!</v>
      </c>
      <c r="U137" s="1921" t="e">
        <f t="shared" si="95"/>
        <v>#VALUE!</v>
      </c>
      <c r="W137" s="164" t="s">
        <v>1285</v>
      </c>
      <c r="X137" s="1954" t="e">
        <f t="shared" si="96"/>
        <v>#VALUE!</v>
      </c>
      <c r="Y137" s="1954" t="e">
        <f t="shared" si="97"/>
        <v>#VALUE!</v>
      </c>
      <c r="Z137" s="1954" t="e">
        <f t="shared" si="98"/>
        <v>#VALUE!</v>
      </c>
      <c r="AA137" s="1954" t="e">
        <f t="shared" si="99"/>
        <v>#VALUE!</v>
      </c>
      <c r="AB137" s="1954" t="e">
        <f t="shared" si="100"/>
        <v>#VALUE!</v>
      </c>
      <c r="AC137" s="1954" t="e">
        <f t="shared" si="101"/>
        <v>#VALUE!</v>
      </c>
      <c r="AD137" s="1954" t="e">
        <f t="shared" si="102"/>
        <v>#VALUE!</v>
      </c>
      <c r="AE137" s="1954" t="e">
        <f t="shared" si="103"/>
        <v>#VALUE!</v>
      </c>
      <c r="AF137" s="1954" t="e">
        <f t="shared" si="104"/>
        <v>#VALUE!</v>
      </c>
    </row>
    <row r="138" spans="1:32">
      <c r="A138" s="165" t="s">
        <v>1286</v>
      </c>
      <c r="B138" s="1900"/>
      <c r="C138" s="2459"/>
      <c r="D138" s="2459"/>
      <c r="E138" s="2459"/>
      <c r="F138" s="2459"/>
      <c r="G138" s="2459"/>
      <c r="H138" s="2459"/>
      <c r="I138" s="2460"/>
      <c r="J138" s="2461"/>
      <c r="K138" s="2481"/>
      <c r="L138" s="165" t="s">
        <v>1286</v>
      </c>
      <c r="M138" s="752"/>
      <c r="N138" s="752"/>
      <c r="O138" s="753"/>
      <c r="P138" s="752"/>
      <c r="Q138" s="752"/>
      <c r="R138" s="752"/>
      <c r="S138" s="752"/>
      <c r="T138" s="752"/>
      <c r="U138" s="694"/>
      <c r="W138" s="165" t="s">
        <v>1286</v>
      </c>
      <c r="X138" s="1955" t="e">
        <f t="shared" si="96"/>
        <v>#DIV/0!</v>
      </c>
      <c r="Y138" s="1955" t="e">
        <f t="shared" si="97"/>
        <v>#DIV/0!</v>
      </c>
      <c r="Z138" s="1956" t="e">
        <f t="shared" si="98"/>
        <v>#DIV/0!</v>
      </c>
      <c r="AA138" s="1955" t="e">
        <f t="shared" si="99"/>
        <v>#DIV/0!</v>
      </c>
      <c r="AB138" s="1955" t="e">
        <f t="shared" si="100"/>
        <v>#DIV/0!</v>
      </c>
      <c r="AC138" s="1955" t="e">
        <f t="shared" si="101"/>
        <v>#DIV/0!</v>
      </c>
      <c r="AD138" s="1955" t="e">
        <f t="shared" si="102"/>
        <v>#DIV/0!</v>
      </c>
      <c r="AE138" s="1955" t="e">
        <f t="shared" si="103"/>
        <v>#DIV/0!</v>
      </c>
      <c r="AF138" s="1957" t="e">
        <f t="shared" si="104"/>
        <v>#DIV/0!</v>
      </c>
    </row>
    <row r="139" spans="1:32">
      <c r="A139" s="54" t="s">
        <v>671</v>
      </c>
      <c r="B139" s="1898" t="e">
        <f>VLOOKUP($A$3,'Universal data'!$B$30:$F$41,5,FALSE)*(B180+B234)</f>
        <v>#VALUE!</v>
      </c>
      <c r="C139" s="2457" t="e">
        <f>VLOOKUP($A$3,'Universal data'!$B$30:$F$41,5,FALSE)*(C180+C234)</f>
        <v>#VALUE!</v>
      </c>
      <c r="D139" s="2457" t="e">
        <f>VLOOKUP($A$3,'Universal data'!$B$30:$F$41,5,FALSE)*(D180+D234)</f>
        <v>#VALUE!</v>
      </c>
      <c r="E139" s="2457" t="e">
        <f>VLOOKUP($A$3,'Universal data'!$B$30:$F$41,5,FALSE)*(E180+E234)</f>
        <v>#VALUE!</v>
      </c>
      <c r="F139" s="2457" t="e">
        <f>VLOOKUP($A$3,'Universal data'!$B$30:$F$41,5,FALSE)*(F180+F234)</f>
        <v>#VALUE!</v>
      </c>
      <c r="G139" s="2457" t="e">
        <f>VLOOKUP($A$3,'Universal data'!$B$30:$F$41,5,FALSE)*(G180+G234)</f>
        <v>#VALUE!</v>
      </c>
      <c r="H139" s="2457" t="e">
        <f>VLOOKUP($A$3,'Universal data'!$B$30:$F$41,5,FALSE)*(H180+H234)</f>
        <v>#VALUE!</v>
      </c>
      <c r="I139" s="2458" t="e">
        <f>VLOOKUP($A$3,'Universal data'!$B$30:$F$41,5,FALSE)*(I180+I234)</f>
        <v>#VALUE!</v>
      </c>
      <c r="J139" s="2461" t="e">
        <f>VLOOKUP($A$3,'Universal data'!$B$30:$F$41,5,FALSE)*(J180+J234)</f>
        <v>#VALUE!</v>
      </c>
      <c r="K139" s="2481"/>
      <c r="L139" s="54" t="s">
        <v>671</v>
      </c>
      <c r="M139" s="780" t="e">
        <f t="shared" ref="M139:U144" si="107">B39-B139</f>
        <v>#VALUE!</v>
      </c>
      <c r="N139" s="1911" t="e">
        <f t="shared" si="107"/>
        <v>#VALUE!</v>
      </c>
      <c r="O139" s="1911" t="e">
        <f t="shared" si="107"/>
        <v>#VALUE!</v>
      </c>
      <c r="P139" s="1911" t="e">
        <f t="shared" si="107"/>
        <v>#VALUE!</v>
      </c>
      <c r="Q139" s="1911" t="e">
        <f t="shared" si="107"/>
        <v>#VALUE!</v>
      </c>
      <c r="R139" s="1911" t="e">
        <f t="shared" si="107"/>
        <v>#VALUE!</v>
      </c>
      <c r="S139" s="1911" t="e">
        <f t="shared" si="107"/>
        <v>#VALUE!</v>
      </c>
      <c r="T139" s="1922" t="e">
        <f t="shared" si="107"/>
        <v>#VALUE!</v>
      </c>
      <c r="U139" s="1923" t="e">
        <f t="shared" si="107"/>
        <v>#VALUE!</v>
      </c>
      <c r="W139" s="54" t="s">
        <v>671</v>
      </c>
      <c r="X139" s="1941" t="e">
        <f t="shared" si="96"/>
        <v>#VALUE!</v>
      </c>
      <c r="Y139" s="1931" t="e">
        <f t="shared" si="97"/>
        <v>#VALUE!</v>
      </c>
      <c r="Z139" s="1931" t="e">
        <f t="shared" si="98"/>
        <v>#VALUE!</v>
      </c>
      <c r="AA139" s="1931" t="e">
        <f t="shared" si="99"/>
        <v>#VALUE!</v>
      </c>
      <c r="AB139" s="1931" t="e">
        <f t="shared" si="100"/>
        <v>#VALUE!</v>
      </c>
      <c r="AC139" s="1931" t="e">
        <f t="shared" si="101"/>
        <v>#VALUE!</v>
      </c>
      <c r="AD139" s="1931" t="e">
        <f t="shared" si="102"/>
        <v>#VALUE!</v>
      </c>
      <c r="AE139" s="1958" t="e">
        <f t="shared" si="103"/>
        <v>#VALUE!</v>
      </c>
      <c r="AF139" s="1949" t="e">
        <f t="shared" si="104"/>
        <v>#VALUE!</v>
      </c>
    </row>
    <row r="140" spans="1:32">
      <c r="A140" s="54" t="s">
        <v>462</v>
      </c>
      <c r="B140" s="1900" t="e">
        <f>VLOOKUP($A$3,'Universal data'!$B$30:$F$41,5,FALSE)*(B181+B235)</f>
        <v>#VALUE!</v>
      </c>
      <c r="C140" s="2459" t="e">
        <f>VLOOKUP($A$3,'Universal data'!$B$30:$F$41,5,FALSE)*(C181+C235)</f>
        <v>#VALUE!</v>
      </c>
      <c r="D140" s="2459" t="e">
        <f>VLOOKUP($A$3,'Universal data'!$B$30:$F$41,5,FALSE)*(D181+D235)</f>
        <v>#VALUE!</v>
      </c>
      <c r="E140" s="2459" t="e">
        <f>VLOOKUP($A$3,'Universal data'!$B$30:$F$41,5,FALSE)*(E181+E235)</f>
        <v>#VALUE!</v>
      </c>
      <c r="F140" s="2459" t="e">
        <f>VLOOKUP($A$3,'Universal data'!$B$30:$F$41,5,FALSE)*(F181+F235)</f>
        <v>#VALUE!</v>
      </c>
      <c r="G140" s="2459" t="e">
        <f>VLOOKUP($A$3,'Universal data'!$B$30:$F$41,5,FALSE)*(G181+G235)</f>
        <v>#VALUE!</v>
      </c>
      <c r="H140" s="2459" t="e">
        <f>VLOOKUP($A$3,'Universal data'!$B$30:$F$41,5,FALSE)*(H181+H235)</f>
        <v>#VALUE!</v>
      </c>
      <c r="I140" s="2460" t="e">
        <f>VLOOKUP($A$3,'Universal data'!$B$30:$F$41,5,FALSE)*(I181+I235)</f>
        <v>#VALUE!</v>
      </c>
      <c r="J140" s="2461" t="e">
        <f>VLOOKUP($A$3,'Universal data'!$B$30:$F$41,5,FALSE)*(J181+J235)</f>
        <v>#VALUE!</v>
      </c>
      <c r="K140" s="2481"/>
      <c r="L140" s="54" t="s">
        <v>462</v>
      </c>
      <c r="M140" s="793" t="e">
        <f t="shared" si="107"/>
        <v>#VALUE!</v>
      </c>
      <c r="N140" s="1911" t="e">
        <f t="shared" si="107"/>
        <v>#VALUE!</v>
      </c>
      <c r="O140" s="1911" t="e">
        <f t="shared" si="107"/>
        <v>#VALUE!</v>
      </c>
      <c r="P140" s="1911" t="e">
        <f t="shared" si="107"/>
        <v>#VALUE!</v>
      </c>
      <c r="Q140" s="1911" t="e">
        <f t="shared" si="107"/>
        <v>#VALUE!</v>
      </c>
      <c r="R140" s="1911" t="e">
        <f t="shared" si="107"/>
        <v>#VALUE!</v>
      </c>
      <c r="S140" s="1911" t="e">
        <f t="shared" si="107"/>
        <v>#VALUE!</v>
      </c>
      <c r="T140" s="1922" t="e">
        <f t="shared" si="107"/>
        <v>#VALUE!</v>
      </c>
      <c r="U140" s="1923" t="e">
        <f t="shared" si="107"/>
        <v>#VALUE!</v>
      </c>
      <c r="W140" s="54" t="s">
        <v>462</v>
      </c>
      <c r="X140" s="1930" t="e">
        <f t="shared" si="96"/>
        <v>#VALUE!</v>
      </c>
      <c r="Y140" s="1931" t="e">
        <f t="shared" si="97"/>
        <v>#VALUE!</v>
      </c>
      <c r="Z140" s="1931" t="e">
        <f t="shared" si="98"/>
        <v>#VALUE!</v>
      </c>
      <c r="AA140" s="1931" t="e">
        <f t="shared" si="99"/>
        <v>#VALUE!</v>
      </c>
      <c r="AB140" s="1931" t="e">
        <f t="shared" si="100"/>
        <v>#VALUE!</v>
      </c>
      <c r="AC140" s="1931" t="e">
        <f t="shared" si="101"/>
        <v>#VALUE!</v>
      </c>
      <c r="AD140" s="1931" t="e">
        <f t="shared" si="102"/>
        <v>#VALUE!</v>
      </c>
      <c r="AE140" s="1958" t="e">
        <f t="shared" si="103"/>
        <v>#VALUE!</v>
      </c>
      <c r="AF140" s="1949" t="e">
        <f t="shared" si="104"/>
        <v>#VALUE!</v>
      </c>
    </row>
    <row r="141" spans="1:32">
      <c r="A141" s="54" t="s">
        <v>18</v>
      </c>
      <c r="B141" s="1900" t="e">
        <f>VLOOKUP($A$3,'Universal data'!$B$30:$F$41,5,FALSE)*(B182+B236)</f>
        <v>#VALUE!</v>
      </c>
      <c r="C141" s="2459" t="e">
        <f>VLOOKUP($A$3,'Universal data'!$B$30:$F$41,5,FALSE)*(C182+C236)</f>
        <v>#VALUE!</v>
      </c>
      <c r="D141" s="2459" t="e">
        <f>VLOOKUP($A$3,'Universal data'!$B$30:$F$41,5,FALSE)*(D182+D236)</f>
        <v>#VALUE!</v>
      </c>
      <c r="E141" s="2459" t="e">
        <f>VLOOKUP($A$3,'Universal data'!$B$30:$F$41,5,FALSE)*(E182+E236)</f>
        <v>#VALUE!</v>
      </c>
      <c r="F141" s="2459" t="e">
        <f>VLOOKUP($A$3,'Universal data'!$B$30:$F$41,5,FALSE)*(F182+F236)</f>
        <v>#VALUE!</v>
      </c>
      <c r="G141" s="2459" t="e">
        <f>VLOOKUP($A$3,'Universal data'!$B$30:$F$41,5,FALSE)*(G182+G236)</f>
        <v>#VALUE!</v>
      </c>
      <c r="H141" s="2459" t="e">
        <f>VLOOKUP($A$3,'Universal data'!$B$30:$F$41,5,FALSE)*(H182+H236)</f>
        <v>#VALUE!</v>
      </c>
      <c r="I141" s="2460" t="e">
        <f>VLOOKUP($A$3,'Universal data'!$B$30:$F$41,5,FALSE)*(I182+I236)</f>
        <v>#VALUE!</v>
      </c>
      <c r="J141" s="2461" t="e">
        <f>VLOOKUP($A$3,'Universal data'!$B$30:$F$41,5,FALSE)*(J182+J236)</f>
        <v>#VALUE!</v>
      </c>
      <c r="K141" s="2481"/>
      <c r="L141" s="54" t="s">
        <v>18</v>
      </c>
      <c r="M141" s="793" t="e">
        <f t="shared" si="107"/>
        <v>#VALUE!</v>
      </c>
      <c r="N141" s="1911" t="e">
        <f t="shared" si="107"/>
        <v>#VALUE!</v>
      </c>
      <c r="O141" s="1911" t="e">
        <f t="shared" si="107"/>
        <v>#VALUE!</v>
      </c>
      <c r="P141" s="1911" t="e">
        <f t="shared" si="107"/>
        <v>#VALUE!</v>
      </c>
      <c r="Q141" s="1911" t="e">
        <f t="shared" si="107"/>
        <v>#VALUE!</v>
      </c>
      <c r="R141" s="1911" t="e">
        <f t="shared" si="107"/>
        <v>#VALUE!</v>
      </c>
      <c r="S141" s="1911" t="e">
        <f t="shared" si="107"/>
        <v>#VALUE!</v>
      </c>
      <c r="T141" s="1922" t="e">
        <f t="shared" si="107"/>
        <v>#VALUE!</v>
      </c>
      <c r="U141" s="1923" t="e">
        <f t="shared" si="107"/>
        <v>#VALUE!</v>
      </c>
      <c r="W141" s="54" t="s">
        <v>18</v>
      </c>
      <c r="X141" s="1930" t="e">
        <f t="shared" si="96"/>
        <v>#VALUE!</v>
      </c>
      <c r="Y141" s="1931" t="e">
        <f t="shared" si="97"/>
        <v>#VALUE!</v>
      </c>
      <c r="Z141" s="1931" t="e">
        <f t="shared" si="98"/>
        <v>#VALUE!</v>
      </c>
      <c r="AA141" s="1931" t="e">
        <f t="shared" si="99"/>
        <v>#VALUE!</v>
      </c>
      <c r="AB141" s="1931" t="e">
        <f t="shared" si="100"/>
        <v>#VALUE!</v>
      </c>
      <c r="AC141" s="1931" t="e">
        <f t="shared" si="101"/>
        <v>#VALUE!</v>
      </c>
      <c r="AD141" s="1931" t="e">
        <f t="shared" si="102"/>
        <v>#VALUE!</v>
      </c>
      <c r="AE141" s="1958" t="e">
        <f t="shared" si="103"/>
        <v>#VALUE!</v>
      </c>
      <c r="AF141" s="1949" t="e">
        <f t="shared" si="104"/>
        <v>#VALUE!</v>
      </c>
    </row>
    <row r="142" spans="1:32">
      <c r="A142" s="125" t="s">
        <v>672</v>
      </c>
      <c r="B142" s="1900" t="e">
        <f>VLOOKUP($A$3,'Universal data'!$B$30:$F$41,5,FALSE)*(B183+B237)</f>
        <v>#VALUE!</v>
      </c>
      <c r="C142" s="2469" t="e">
        <f>VLOOKUP($A$3,'Universal data'!$B$30:$F$41,5,FALSE)*(C183+C237)</f>
        <v>#VALUE!</v>
      </c>
      <c r="D142" s="2469" t="e">
        <f>VLOOKUP($A$3,'Universal data'!$B$30:$F$41,5,FALSE)*(D183+D237)</f>
        <v>#VALUE!</v>
      </c>
      <c r="E142" s="2469" t="e">
        <f>VLOOKUP($A$3,'Universal data'!$B$30:$F$41,5,FALSE)*(E183+E237)</f>
        <v>#VALUE!</v>
      </c>
      <c r="F142" s="2469" t="e">
        <f>VLOOKUP($A$3,'Universal data'!$B$30:$F$41,5,FALSE)*(F183+F237)</f>
        <v>#VALUE!</v>
      </c>
      <c r="G142" s="2469" t="e">
        <f>VLOOKUP($A$3,'Universal data'!$B$30:$F$41,5,FALSE)*(G183+G237)</f>
        <v>#VALUE!</v>
      </c>
      <c r="H142" s="2469" t="e">
        <f>VLOOKUP($A$3,'Universal data'!$B$30:$F$41,5,FALSE)*(H183+H237)</f>
        <v>#VALUE!</v>
      </c>
      <c r="I142" s="2473" t="e">
        <f>VLOOKUP($A$3,'Universal data'!$B$30:$F$41,5,FALSE)*(I183+I237)</f>
        <v>#VALUE!</v>
      </c>
      <c r="J142" s="2461" t="e">
        <f>VLOOKUP($A$3,'Universal data'!$B$30:$F$41,5,FALSE)*(J183+J237)</f>
        <v>#VALUE!</v>
      </c>
      <c r="K142" s="2481"/>
      <c r="L142" s="125" t="s">
        <v>672</v>
      </c>
      <c r="M142" s="793" t="e">
        <f t="shared" si="107"/>
        <v>#VALUE!</v>
      </c>
      <c r="N142" s="1918" t="e">
        <f t="shared" si="107"/>
        <v>#VALUE!</v>
      </c>
      <c r="O142" s="1918" t="e">
        <f t="shared" si="107"/>
        <v>#VALUE!</v>
      </c>
      <c r="P142" s="1918" t="e">
        <f t="shared" si="107"/>
        <v>#VALUE!</v>
      </c>
      <c r="Q142" s="1918" t="e">
        <f t="shared" si="107"/>
        <v>#VALUE!</v>
      </c>
      <c r="R142" s="1918" t="e">
        <f t="shared" si="107"/>
        <v>#VALUE!</v>
      </c>
      <c r="S142" s="1918" t="e">
        <f t="shared" si="107"/>
        <v>#VALUE!</v>
      </c>
      <c r="T142" s="1924" t="e">
        <f t="shared" si="107"/>
        <v>#VALUE!</v>
      </c>
      <c r="U142" s="1925" t="e">
        <f t="shared" si="107"/>
        <v>#VALUE!</v>
      </c>
      <c r="W142" s="125" t="s">
        <v>672</v>
      </c>
      <c r="X142" s="1930" t="e">
        <f t="shared" si="96"/>
        <v>#VALUE!</v>
      </c>
      <c r="Y142" s="1946" t="e">
        <f t="shared" si="97"/>
        <v>#VALUE!</v>
      </c>
      <c r="Z142" s="1946" t="e">
        <f t="shared" si="98"/>
        <v>#VALUE!</v>
      </c>
      <c r="AA142" s="1946" t="e">
        <f t="shared" si="99"/>
        <v>#VALUE!</v>
      </c>
      <c r="AB142" s="1946" t="e">
        <f t="shared" si="100"/>
        <v>#VALUE!</v>
      </c>
      <c r="AC142" s="1946" t="e">
        <f t="shared" si="101"/>
        <v>#VALUE!</v>
      </c>
      <c r="AD142" s="1946" t="e">
        <f t="shared" si="102"/>
        <v>#VALUE!</v>
      </c>
      <c r="AE142" s="1959" t="e">
        <f t="shared" si="103"/>
        <v>#VALUE!</v>
      </c>
      <c r="AF142" s="1960" t="e">
        <f t="shared" si="104"/>
        <v>#VALUE!</v>
      </c>
    </row>
    <row r="143" spans="1:32">
      <c r="A143" s="124" t="s">
        <v>463</v>
      </c>
      <c r="B143" s="1902" t="e">
        <f>VLOOKUP($A$3,'Universal data'!$B$30:$F$41,5,FALSE)*(B184+B238)</f>
        <v>#VALUE!</v>
      </c>
      <c r="C143" s="1902" t="e">
        <f>VLOOKUP($A$3,'Universal data'!$B$30:$F$41,5,FALSE)*(C184+C238)</f>
        <v>#VALUE!</v>
      </c>
      <c r="D143" s="1903" t="e">
        <f>VLOOKUP($A$3,'Universal data'!$B$30:$F$41,5,FALSE)*(D184+D238)</f>
        <v>#VALUE!</v>
      </c>
      <c r="E143" s="1902" t="e">
        <f>VLOOKUP($A$3,'Universal data'!$B$30:$F$41,5,FALSE)*(E184+E238)</f>
        <v>#VALUE!</v>
      </c>
      <c r="F143" s="1902" t="e">
        <f>VLOOKUP($A$3,'Universal data'!$B$30:$F$41,5,FALSE)*(F184+F238)</f>
        <v>#VALUE!</v>
      </c>
      <c r="G143" s="1902" t="e">
        <f>VLOOKUP($A$3,'Universal data'!$B$30:$F$41,5,FALSE)*(G184+G238)</f>
        <v>#VALUE!</v>
      </c>
      <c r="H143" s="1902" t="e">
        <f>VLOOKUP($A$3,'Universal data'!$B$30:$F$41,5,FALSE)*(H184+H238)</f>
        <v>#VALUE!</v>
      </c>
      <c r="I143" s="1902" t="e">
        <f>VLOOKUP($A$3,'Universal data'!$B$30:$F$41,5,FALSE)*(I184+I238)</f>
        <v>#VALUE!</v>
      </c>
      <c r="J143" s="1902" t="e">
        <f>VLOOKUP($A$3,'Universal data'!$B$30:$F$41,5,FALSE)*(J184+J238)</f>
        <v>#VALUE!</v>
      </c>
      <c r="K143" s="2481"/>
      <c r="L143" s="124" t="s">
        <v>463</v>
      </c>
      <c r="M143" s="698" t="e">
        <f t="shared" si="107"/>
        <v>#VALUE!</v>
      </c>
      <c r="N143" s="699" t="e">
        <f t="shared" si="107"/>
        <v>#VALUE!</v>
      </c>
      <c r="O143" s="700" t="e">
        <f t="shared" si="107"/>
        <v>#VALUE!</v>
      </c>
      <c r="P143" s="701" t="e">
        <f t="shared" si="107"/>
        <v>#VALUE!</v>
      </c>
      <c r="Q143" s="701" t="e">
        <f t="shared" si="107"/>
        <v>#VALUE!</v>
      </c>
      <c r="R143" s="701" t="e">
        <f t="shared" si="107"/>
        <v>#VALUE!</v>
      </c>
      <c r="S143" s="701" t="e">
        <f t="shared" si="107"/>
        <v>#VALUE!</v>
      </c>
      <c r="T143" s="701" t="e">
        <f t="shared" si="107"/>
        <v>#VALUE!</v>
      </c>
      <c r="U143" s="699" t="e">
        <f t="shared" si="107"/>
        <v>#VALUE!</v>
      </c>
      <c r="W143" s="124" t="s">
        <v>463</v>
      </c>
      <c r="X143" s="1961" t="e">
        <f t="shared" si="96"/>
        <v>#VALUE!</v>
      </c>
      <c r="Y143" s="1962" t="e">
        <f t="shared" si="97"/>
        <v>#VALUE!</v>
      </c>
      <c r="Z143" s="1963" t="e">
        <f t="shared" si="98"/>
        <v>#VALUE!</v>
      </c>
      <c r="AA143" s="1964" t="e">
        <f t="shared" si="99"/>
        <v>#VALUE!</v>
      </c>
      <c r="AB143" s="1964" t="e">
        <f t="shared" si="100"/>
        <v>#VALUE!</v>
      </c>
      <c r="AC143" s="1964" t="e">
        <f t="shared" si="101"/>
        <v>#VALUE!</v>
      </c>
      <c r="AD143" s="1964" t="e">
        <f t="shared" si="102"/>
        <v>#VALUE!</v>
      </c>
      <c r="AE143" s="1964" t="e">
        <f t="shared" si="103"/>
        <v>#VALUE!</v>
      </c>
      <c r="AF143" s="1962" t="e">
        <f t="shared" si="104"/>
        <v>#VALUE!</v>
      </c>
    </row>
    <row r="144" spans="1:32" ht="24.75">
      <c r="A144" s="124" t="s">
        <v>1294</v>
      </c>
      <c r="B144" s="2470" t="e">
        <f t="shared" ref="B144:J144" si="108">+B143+B137</f>
        <v>#VALUE!</v>
      </c>
      <c r="C144" s="2470" t="e">
        <f t="shared" si="108"/>
        <v>#VALUE!</v>
      </c>
      <c r="D144" s="2470" t="e">
        <f t="shared" si="108"/>
        <v>#VALUE!</v>
      </c>
      <c r="E144" s="2470" t="e">
        <f t="shared" si="108"/>
        <v>#VALUE!</v>
      </c>
      <c r="F144" s="2470" t="e">
        <f t="shared" si="108"/>
        <v>#VALUE!</v>
      </c>
      <c r="G144" s="2470" t="e">
        <f t="shared" si="108"/>
        <v>#VALUE!</v>
      </c>
      <c r="H144" s="2470" t="e">
        <f t="shared" si="108"/>
        <v>#VALUE!</v>
      </c>
      <c r="I144" s="2470" t="e">
        <f t="shared" si="108"/>
        <v>#VALUE!</v>
      </c>
      <c r="J144" s="2470" t="e">
        <f t="shared" si="108"/>
        <v>#VALUE!</v>
      </c>
      <c r="K144" s="2481"/>
      <c r="L144" s="124" t="s">
        <v>673</v>
      </c>
      <c r="M144" s="698" t="e">
        <f t="shared" si="107"/>
        <v>#VALUE!</v>
      </c>
      <c r="N144" s="698" t="e">
        <f t="shared" si="107"/>
        <v>#VALUE!</v>
      </c>
      <c r="O144" s="698" t="e">
        <f t="shared" si="107"/>
        <v>#VALUE!</v>
      </c>
      <c r="P144" s="698" t="e">
        <f t="shared" si="107"/>
        <v>#VALUE!</v>
      </c>
      <c r="Q144" s="698" t="e">
        <f t="shared" si="107"/>
        <v>#VALUE!</v>
      </c>
      <c r="R144" s="698" t="e">
        <f t="shared" si="107"/>
        <v>#VALUE!</v>
      </c>
      <c r="S144" s="698" t="e">
        <f t="shared" si="107"/>
        <v>#VALUE!</v>
      </c>
      <c r="T144" s="698" t="e">
        <f t="shared" si="107"/>
        <v>#VALUE!</v>
      </c>
      <c r="U144" s="698" t="e">
        <f t="shared" si="107"/>
        <v>#VALUE!</v>
      </c>
      <c r="W144" s="124" t="s">
        <v>673</v>
      </c>
      <c r="X144" s="1961" t="e">
        <f t="shared" si="96"/>
        <v>#VALUE!</v>
      </c>
      <c r="Y144" s="1961" t="e">
        <f t="shared" si="97"/>
        <v>#VALUE!</v>
      </c>
      <c r="Z144" s="1961" t="e">
        <f t="shared" si="98"/>
        <v>#VALUE!</v>
      </c>
      <c r="AA144" s="1961" t="e">
        <f t="shared" si="99"/>
        <v>#VALUE!</v>
      </c>
      <c r="AB144" s="1961" t="e">
        <f t="shared" si="100"/>
        <v>#VALUE!</v>
      </c>
      <c r="AC144" s="1961" t="e">
        <f t="shared" si="101"/>
        <v>#VALUE!</v>
      </c>
      <c r="AD144" s="1961" t="e">
        <f t="shared" si="102"/>
        <v>#VALUE!</v>
      </c>
      <c r="AE144" s="1961" t="e">
        <f t="shared" si="103"/>
        <v>#VALUE!</v>
      </c>
      <c r="AF144" s="1961" t="e">
        <f t="shared" si="104"/>
        <v>#VALUE!</v>
      </c>
    </row>
    <row r="145" spans="1:21">
      <c r="B145" s="702" t="e">
        <f>+(B185+B199)*'Universal data'!$F$36-B144</f>
        <v>#VALUE!</v>
      </c>
      <c r="C145" s="702" t="e">
        <f>+(C185+C199)*'Universal data'!$F$36-C144</f>
        <v>#VALUE!</v>
      </c>
      <c r="D145" s="702" t="e">
        <f>+(D185+D199)*'Universal data'!$F$36-D144</f>
        <v>#VALUE!</v>
      </c>
      <c r="E145" s="702" t="e">
        <f>+(E185+E199)*'Universal data'!$F$36-E144</f>
        <v>#VALUE!</v>
      </c>
      <c r="F145" s="702" t="e">
        <f>+(F185+F199)*'Universal data'!$F$36-F144</f>
        <v>#VALUE!</v>
      </c>
      <c r="G145" s="702" t="e">
        <f>+(G185+G199)*'Universal data'!$F$36-G144</f>
        <v>#VALUE!</v>
      </c>
      <c r="H145" s="702" t="e">
        <f>+(H185+H199)*'Universal data'!$F$36-H144</f>
        <v>#VALUE!</v>
      </c>
      <c r="I145" s="702" t="e">
        <f>+(I185+I199)*'Universal data'!$F$36-I144</f>
        <v>#VALUE!</v>
      </c>
      <c r="J145" s="702" t="e">
        <f>+(J185+J199)*'Universal data'!$F$36-J144</f>
        <v>#VALUE!</v>
      </c>
      <c r="K145" s="695"/>
      <c r="L145" s="695"/>
      <c r="M145" s="702">
        <v>-0.74466884850602355</v>
      </c>
      <c r="N145" s="695"/>
      <c r="O145" s="695"/>
      <c r="P145" s="695"/>
      <c r="Q145" s="695"/>
      <c r="R145" s="695"/>
      <c r="S145" s="695"/>
      <c r="T145" s="695"/>
      <c r="U145" s="695"/>
    </row>
    <row r="146" spans="1:21">
      <c r="B146" s="702"/>
      <c r="C146" s="695"/>
      <c r="D146" s="120"/>
      <c r="E146" s="695"/>
      <c r="F146" s="695"/>
      <c r="G146" s="695"/>
      <c r="H146" s="695"/>
      <c r="I146" s="695"/>
      <c r="J146" s="695"/>
      <c r="K146" s="695"/>
      <c r="L146" s="695"/>
      <c r="M146" s="695"/>
      <c r="N146" s="695"/>
      <c r="O146" s="695"/>
      <c r="P146" s="695"/>
      <c r="Q146" s="695"/>
      <c r="R146" s="695"/>
      <c r="S146" s="695"/>
      <c r="T146" s="695"/>
      <c r="U146" s="695"/>
    </row>
    <row r="147" spans="1:21">
      <c r="B147" s="702"/>
      <c r="C147" s="695"/>
      <c r="D147" s="120"/>
      <c r="E147" s="695"/>
      <c r="F147" s="695"/>
      <c r="G147" s="695"/>
      <c r="H147" s="695"/>
      <c r="I147" s="695"/>
      <c r="J147" s="695"/>
      <c r="K147" s="695"/>
      <c r="L147" s="695"/>
      <c r="M147" s="695"/>
      <c r="N147" s="695"/>
      <c r="O147" s="695"/>
      <c r="P147" s="695"/>
      <c r="Q147" s="695"/>
      <c r="R147" s="695"/>
      <c r="S147" s="695"/>
      <c r="T147" s="695"/>
      <c r="U147" s="695"/>
    </row>
    <row r="148" spans="1:21">
      <c r="A148" s="49" t="s">
        <v>2151</v>
      </c>
      <c r="B148" s="702"/>
      <c r="C148" s="695"/>
      <c r="D148" s="120"/>
      <c r="E148" s="695"/>
      <c r="F148" s="695"/>
      <c r="G148" s="695"/>
      <c r="H148" s="695"/>
      <c r="I148" s="695"/>
      <c r="J148" s="695"/>
      <c r="K148" s="695"/>
      <c r="L148" s="695"/>
      <c r="M148" s="695"/>
      <c r="N148" s="695"/>
      <c r="O148" s="695"/>
      <c r="P148" s="695"/>
      <c r="Q148" s="695"/>
      <c r="R148" s="695"/>
      <c r="S148" s="695"/>
      <c r="T148" s="695"/>
      <c r="U148" s="695"/>
    </row>
    <row r="149" spans="1:21">
      <c r="A149" s="206" t="s">
        <v>2154</v>
      </c>
      <c r="B149" s="702"/>
      <c r="C149" s="695"/>
      <c r="D149" s="120"/>
      <c r="E149" s="695"/>
      <c r="F149" s="695"/>
      <c r="G149" s="695"/>
      <c r="H149" s="695"/>
      <c r="I149" s="695"/>
      <c r="J149" s="695"/>
      <c r="K149" s="695"/>
      <c r="L149" s="695"/>
      <c r="M149" s="695"/>
      <c r="N149" s="695"/>
      <c r="O149" s="695"/>
      <c r="P149" s="695"/>
      <c r="Q149" s="695"/>
      <c r="R149" s="695"/>
      <c r="S149" s="695"/>
      <c r="T149" s="695"/>
      <c r="U149" s="695"/>
    </row>
    <row r="150" spans="1:21">
      <c r="A150" s="78"/>
      <c r="B150" s="772"/>
      <c r="C150" s="773"/>
      <c r="D150" s="173"/>
      <c r="E150" s="773"/>
      <c r="F150" s="773"/>
      <c r="G150" s="773"/>
      <c r="H150" s="773"/>
      <c r="I150" s="773"/>
      <c r="J150" s="774"/>
      <c r="K150" s="695"/>
      <c r="L150" s="695"/>
      <c r="M150" s="695"/>
      <c r="N150" s="695"/>
      <c r="O150" s="695"/>
      <c r="P150" s="695"/>
      <c r="Q150" s="695"/>
      <c r="R150" s="695"/>
      <c r="S150" s="695"/>
      <c r="T150" s="695"/>
      <c r="U150" s="695"/>
    </row>
    <row r="151" spans="1:21">
      <c r="A151" s="671"/>
      <c r="B151" s="3389" t="s">
        <v>411</v>
      </c>
      <c r="C151" s="3390"/>
      <c r="D151" s="3390"/>
      <c r="E151" s="3390"/>
      <c r="F151" s="3390"/>
      <c r="G151" s="3390"/>
      <c r="H151" s="3390"/>
      <c r="I151" s="3390"/>
      <c r="J151" s="3391"/>
      <c r="K151" s="695"/>
      <c r="L151" s="695"/>
      <c r="M151" s="695"/>
      <c r="N151" s="695"/>
      <c r="O151" s="695"/>
      <c r="P151" s="695"/>
      <c r="Q151" s="695"/>
      <c r="R151" s="695"/>
      <c r="S151" s="695"/>
      <c r="T151" s="695"/>
      <c r="U151" s="695"/>
    </row>
    <row r="152" spans="1:21" ht="24.75">
      <c r="A152" s="50" t="s">
        <v>1287</v>
      </c>
      <c r="B152" s="2001">
        <v>2014</v>
      </c>
      <c r="C152" s="2002">
        <v>2015</v>
      </c>
      <c r="D152" s="2002">
        <v>2016</v>
      </c>
      <c r="E152" s="168">
        <v>2017</v>
      </c>
      <c r="F152" s="2002">
        <v>2018</v>
      </c>
      <c r="G152" s="168">
        <v>2019</v>
      </c>
      <c r="H152" s="2002">
        <v>2020</v>
      </c>
      <c r="I152" s="169">
        <v>2021</v>
      </c>
      <c r="J152" s="170" t="s">
        <v>397</v>
      </c>
      <c r="K152" s="695"/>
      <c r="L152" s="695"/>
      <c r="M152" s="695"/>
      <c r="N152" s="695"/>
      <c r="O152" s="695"/>
      <c r="P152" s="695"/>
      <c r="Q152" s="695"/>
      <c r="R152" s="695"/>
      <c r="S152" s="695"/>
      <c r="T152" s="695"/>
      <c r="U152" s="695"/>
    </row>
    <row r="153" spans="1:21">
      <c r="A153" s="52" t="s">
        <v>2045</v>
      </c>
      <c r="B153" s="1898"/>
      <c r="C153" s="2457"/>
      <c r="D153" s="2457"/>
      <c r="E153" s="2457"/>
      <c r="F153" s="2457"/>
      <c r="G153" s="2457"/>
      <c r="H153" s="2457"/>
      <c r="I153" s="2458"/>
      <c r="J153" s="1899"/>
      <c r="K153" s="695"/>
      <c r="L153" s="695"/>
      <c r="M153" s="695"/>
      <c r="N153" s="695"/>
      <c r="O153" s="695"/>
      <c r="P153" s="695"/>
      <c r="Q153" s="695"/>
      <c r="R153" s="695"/>
      <c r="S153" s="695"/>
      <c r="T153" s="695"/>
      <c r="U153" s="695"/>
    </row>
    <row r="154" spans="1:21">
      <c r="A154" s="52" t="s">
        <v>79</v>
      </c>
      <c r="B154" s="1900"/>
      <c r="C154" s="2459"/>
      <c r="D154" s="2459"/>
      <c r="E154" s="2459"/>
      <c r="F154" s="2459"/>
      <c r="G154" s="2459"/>
      <c r="H154" s="2459"/>
      <c r="I154" s="2460"/>
      <c r="J154" s="2461"/>
      <c r="K154" s="695"/>
      <c r="L154" s="695"/>
      <c r="M154" s="695"/>
      <c r="N154" s="695"/>
      <c r="O154" s="695"/>
      <c r="P154" s="695"/>
      <c r="Q154" s="695"/>
      <c r="R154" s="695"/>
      <c r="S154" s="695"/>
      <c r="T154" s="695"/>
      <c r="U154" s="695"/>
    </row>
    <row r="155" spans="1:21">
      <c r="A155" s="52" t="s">
        <v>354</v>
      </c>
      <c r="B155" s="1900"/>
      <c r="C155" s="2459"/>
      <c r="D155" s="2459"/>
      <c r="E155" s="2459"/>
      <c r="F155" s="2459"/>
      <c r="G155" s="2459"/>
      <c r="H155" s="2459"/>
      <c r="I155" s="2460"/>
      <c r="J155" s="2461"/>
      <c r="K155" s="695"/>
      <c r="L155" s="695"/>
      <c r="M155" s="695"/>
      <c r="N155" s="695"/>
      <c r="O155" s="695"/>
      <c r="P155" s="695"/>
      <c r="Q155" s="695"/>
      <c r="R155" s="695"/>
      <c r="S155" s="695"/>
      <c r="T155" s="695"/>
      <c r="U155" s="695"/>
    </row>
    <row r="156" spans="1:21">
      <c r="A156" s="52" t="s">
        <v>1738</v>
      </c>
      <c r="B156" s="1900"/>
      <c r="C156" s="2459"/>
      <c r="D156" s="2459"/>
      <c r="E156" s="2459"/>
      <c r="F156" s="2459"/>
      <c r="G156" s="2459"/>
      <c r="H156" s="2459"/>
      <c r="I156" s="2460"/>
      <c r="J156" s="2461"/>
      <c r="K156" s="695"/>
      <c r="L156" s="695"/>
      <c r="M156" s="695"/>
      <c r="N156" s="695"/>
      <c r="O156" s="695"/>
      <c r="P156" s="695"/>
      <c r="Q156" s="695"/>
      <c r="R156" s="695"/>
      <c r="S156" s="695"/>
      <c r="T156" s="695"/>
      <c r="U156" s="695"/>
    </row>
    <row r="157" spans="1:21">
      <c r="A157" s="52" t="s">
        <v>398</v>
      </c>
      <c r="B157" s="1900"/>
      <c r="C157" s="2459"/>
      <c r="D157" s="2459"/>
      <c r="E157" s="2459"/>
      <c r="F157" s="2459"/>
      <c r="G157" s="2459"/>
      <c r="H157" s="2459"/>
      <c r="I157" s="2460"/>
      <c r="J157" s="2461"/>
      <c r="K157" s="695"/>
      <c r="L157" s="695"/>
      <c r="M157" s="695"/>
      <c r="N157" s="695"/>
      <c r="O157" s="695"/>
      <c r="P157" s="695"/>
      <c r="Q157" s="695"/>
      <c r="R157" s="695"/>
      <c r="S157" s="695"/>
      <c r="T157" s="695"/>
      <c r="U157" s="695"/>
    </row>
    <row r="158" spans="1:21">
      <c r="A158" s="53" t="s">
        <v>399</v>
      </c>
      <c r="B158" s="2462"/>
      <c r="C158" s="2463"/>
      <c r="D158" s="2463"/>
      <c r="E158" s="2463"/>
      <c r="F158" s="2463"/>
      <c r="G158" s="2463"/>
      <c r="H158" s="2463"/>
      <c r="I158" s="2464"/>
      <c r="J158" s="2465"/>
      <c r="K158" s="695"/>
      <c r="L158" s="695"/>
      <c r="M158" s="695"/>
      <c r="N158" s="695"/>
      <c r="O158" s="695"/>
      <c r="P158" s="695"/>
      <c r="Q158" s="695"/>
      <c r="R158" s="695"/>
      <c r="S158" s="695"/>
      <c r="T158" s="695"/>
      <c r="U158" s="695"/>
    </row>
    <row r="159" spans="1:21">
      <c r="A159" s="53" t="s">
        <v>400</v>
      </c>
      <c r="B159" s="2462"/>
      <c r="C159" s="2466"/>
      <c r="D159" s="2466"/>
      <c r="E159" s="2466"/>
      <c r="F159" s="2466"/>
      <c r="G159" s="2466"/>
      <c r="H159" s="2466"/>
      <c r="I159" s="2467"/>
      <c r="J159" s="2465"/>
      <c r="K159" s="695"/>
      <c r="L159" s="695"/>
      <c r="M159" s="695"/>
      <c r="N159" s="695"/>
      <c r="O159" s="695"/>
      <c r="P159" s="695"/>
      <c r="Q159" s="695"/>
      <c r="R159" s="695"/>
      <c r="S159" s="695"/>
      <c r="T159" s="695"/>
      <c r="U159" s="695"/>
    </row>
    <row r="160" spans="1:21">
      <c r="A160" s="79" t="s">
        <v>401</v>
      </c>
      <c r="B160" s="1647"/>
      <c r="C160" s="1647"/>
      <c r="D160" s="680"/>
      <c r="E160" s="680"/>
      <c r="F160" s="680"/>
      <c r="G160" s="680"/>
      <c r="H160" s="680"/>
      <c r="I160" s="680"/>
      <c r="J160" s="1647"/>
      <c r="K160" s="695"/>
      <c r="L160" s="695"/>
      <c r="M160" s="695"/>
      <c r="N160" s="695"/>
      <c r="O160" s="695"/>
      <c r="P160" s="695"/>
      <c r="Q160" s="695"/>
      <c r="R160" s="695"/>
      <c r="S160" s="695"/>
      <c r="T160" s="695"/>
      <c r="U160" s="695"/>
    </row>
    <row r="161" spans="1:21">
      <c r="A161" s="52" t="s">
        <v>1282</v>
      </c>
      <c r="B161" s="1900"/>
      <c r="C161" s="2459"/>
      <c r="D161" s="2459"/>
      <c r="E161" s="2459"/>
      <c r="F161" s="2459"/>
      <c r="G161" s="2459"/>
      <c r="H161" s="2459"/>
      <c r="I161" s="2460"/>
      <c r="J161" s="2461"/>
      <c r="K161" s="695"/>
      <c r="L161" s="695"/>
      <c r="M161" s="695"/>
      <c r="N161" s="695"/>
      <c r="O161" s="695"/>
      <c r="P161" s="695"/>
      <c r="Q161" s="695"/>
      <c r="R161" s="695"/>
      <c r="S161" s="695"/>
      <c r="T161" s="695"/>
      <c r="U161" s="695"/>
    </row>
    <row r="162" spans="1:21">
      <c r="A162" s="52" t="s">
        <v>1283</v>
      </c>
      <c r="B162" s="1900"/>
      <c r="C162" s="2459"/>
      <c r="D162" s="2459"/>
      <c r="E162" s="2459"/>
      <c r="F162" s="2459"/>
      <c r="G162" s="2459"/>
      <c r="H162" s="2459"/>
      <c r="I162" s="2460"/>
      <c r="J162" s="2461"/>
      <c r="K162" s="695"/>
      <c r="L162" s="695"/>
      <c r="M162" s="695"/>
      <c r="N162" s="695"/>
      <c r="O162" s="695"/>
      <c r="P162" s="695"/>
      <c r="Q162" s="695"/>
      <c r="R162" s="695"/>
      <c r="S162" s="695"/>
      <c r="T162" s="695"/>
      <c r="U162" s="695"/>
    </row>
    <row r="163" spans="1:21">
      <c r="A163" s="52" t="s">
        <v>1284</v>
      </c>
      <c r="B163" s="1900"/>
      <c r="C163" s="2459"/>
      <c r="D163" s="2459"/>
      <c r="E163" s="2459"/>
      <c r="F163" s="2459"/>
      <c r="G163" s="2459"/>
      <c r="H163" s="2459"/>
      <c r="I163" s="2460"/>
      <c r="J163" s="2461"/>
      <c r="K163" s="695"/>
      <c r="L163" s="695"/>
      <c r="M163" s="695"/>
      <c r="N163" s="695"/>
      <c r="O163" s="695"/>
      <c r="P163" s="695"/>
      <c r="Q163" s="695"/>
      <c r="R163" s="695"/>
      <c r="S163" s="695"/>
      <c r="T163" s="695"/>
      <c r="U163" s="695"/>
    </row>
    <row r="164" spans="1:21">
      <c r="A164" s="79" t="s">
        <v>402</v>
      </c>
      <c r="B164" s="1905"/>
      <c r="C164" s="2474"/>
      <c r="D164" s="2474"/>
      <c r="E164" s="2474"/>
      <c r="F164" s="2474"/>
      <c r="G164" s="2474"/>
      <c r="H164" s="2474"/>
      <c r="I164" s="2475"/>
      <c r="J164" s="1906"/>
      <c r="K164" s="695"/>
      <c r="L164" s="695"/>
      <c r="M164" s="695"/>
      <c r="N164" s="695"/>
      <c r="O164" s="695"/>
      <c r="P164" s="695"/>
      <c r="Q164" s="695"/>
      <c r="R164" s="695"/>
      <c r="S164" s="695"/>
      <c r="T164" s="695"/>
      <c r="U164" s="695"/>
    </row>
    <row r="165" spans="1:21">
      <c r="A165" s="54" t="s">
        <v>6</v>
      </c>
      <c r="B165" s="1900"/>
      <c r="C165" s="2459"/>
      <c r="D165" s="2459"/>
      <c r="E165" s="2459"/>
      <c r="F165" s="2459"/>
      <c r="G165" s="2459"/>
      <c r="H165" s="2459"/>
      <c r="I165" s="2460"/>
      <c r="J165" s="2461"/>
      <c r="K165" s="695"/>
      <c r="L165" s="695"/>
      <c r="M165" s="695"/>
      <c r="N165" s="695"/>
      <c r="O165" s="695"/>
      <c r="P165" s="695"/>
      <c r="Q165" s="695"/>
      <c r="R165" s="695"/>
      <c r="S165" s="695"/>
      <c r="T165" s="695"/>
      <c r="U165" s="695"/>
    </row>
    <row r="166" spans="1:21">
      <c r="A166" s="54" t="s">
        <v>32</v>
      </c>
      <c r="B166" s="1900"/>
      <c r="C166" s="2459"/>
      <c r="D166" s="2459"/>
      <c r="E166" s="2459"/>
      <c r="F166" s="2459"/>
      <c r="G166" s="2459"/>
      <c r="H166" s="2459"/>
      <c r="I166" s="2460"/>
      <c r="J166" s="2461"/>
      <c r="K166" s="695"/>
      <c r="L166" s="695"/>
      <c r="M166" s="695"/>
      <c r="N166" s="695"/>
      <c r="O166" s="695"/>
      <c r="P166" s="695"/>
      <c r="Q166" s="695"/>
      <c r="R166" s="695"/>
      <c r="S166" s="695"/>
      <c r="T166" s="695"/>
      <c r="U166" s="695"/>
    </row>
    <row r="167" spans="1:21">
      <c r="A167" s="54" t="s">
        <v>403</v>
      </c>
      <c r="B167" s="1900"/>
      <c r="C167" s="2459"/>
      <c r="D167" s="2459"/>
      <c r="E167" s="2459"/>
      <c r="F167" s="2459"/>
      <c r="G167" s="2459"/>
      <c r="H167" s="2459"/>
      <c r="I167" s="2460"/>
      <c r="J167" s="2461"/>
      <c r="K167" s="695"/>
      <c r="L167" s="695"/>
      <c r="M167" s="695"/>
      <c r="N167" s="695"/>
      <c r="O167" s="695"/>
      <c r="P167" s="695"/>
      <c r="Q167" s="695"/>
      <c r="R167" s="695"/>
      <c r="S167" s="695"/>
      <c r="T167" s="695"/>
      <c r="U167" s="695"/>
    </row>
    <row r="168" spans="1:21">
      <c r="A168" s="54" t="s">
        <v>36</v>
      </c>
      <c r="B168" s="1900"/>
      <c r="C168" s="2459"/>
      <c r="D168" s="2459"/>
      <c r="E168" s="2459"/>
      <c r="F168" s="2459"/>
      <c r="G168" s="2459"/>
      <c r="H168" s="2459"/>
      <c r="I168" s="2460"/>
      <c r="J168" s="2461"/>
      <c r="K168" s="695"/>
      <c r="L168" s="695"/>
      <c r="M168" s="695"/>
      <c r="N168" s="695"/>
      <c r="O168" s="695"/>
      <c r="P168" s="695"/>
      <c r="Q168" s="695"/>
      <c r="R168" s="695"/>
      <c r="S168" s="695"/>
      <c r="T168" s="695"/>
      <c r="U168" s="695"/>
    </row>
    <row r="169" spans="1:21">
      <c r="A169" s="54" t="s">
        <v>2039</v>
      </c>
      <c r="B169" s="1900"/>
      <c r="C169" s="2459"/>
      <c r="D169" s="2459"/>
      <c r="E169" s="2459"/>
      <c r="F169" s="2459"/>
      <c r="G169" s="2459"/>
      <c r="H169" s="2459"/>
      <c r="I169" s="2460"/>
      <c r="J169" s="2461"/>
      <c r="K169" s="695"/>
      <c r="L169" s="695"/>
      <c r="M169" s="695"/>
      <c r="N169" s="695"/>
      <c r="O169" s="695"/>
      <c r="P169" s="695"/>
      <c r="Q169" s="695"/>
      <c r="R169" s="695"/>
      <c r="S169" s="695"/>
      <c r="T169" s="695"/>
      <c r="U169" s="695"/>
    </row>
    <row r="170" spans="1:21">
      <c r="A170" s="54" t="s">
        <v>40</v>
      </c>
      <c r="B170" s="1900"/>
      <c r="C170" s="2459"/>
      <c r="D170" s="2459"/>
      <c r="E170" s="2459"/>
      <c r="F170" s="2459"/>
      <c r="G170" s="2459"/>
      <c r="H170" s="2459"/>
      <c r="I170" s="2460"/>
      <c r="J170" s="2461"/>
      <c r="K170" s="695"/>
      <c r="L170" s="695"/>
      <c r="M170" s="695"/>
      <c r="N170" s="695"/>
      <c r="O170" s="695"/>
      <c r="P170" s="695"/>
      <c r="Q170" s="695"/>
      <c r="R170" s="695"/>
      <c r="S170" s="695"/>
      <c r="T170" s="695"/>
      <c r="U170" s="695"/>
    </row>
    <row r="171" spans="1:21">
      <c r="A171" s="53" t="s">
        <v>404</v>
      </c>
      <c r="B171" s="2462"/>
      <c r="C171" s="2466"/>
      <c r="D171" s="2466"/>
      <c r="E171" s="2466"/>
      <c r="F171" s="2466"/>
      <c r="G171" s="2466"/>
      <c r="H171" s="2466"/>
      <c r="I171" s="2467"/>
      <c r="J171" s="2465"/>
      <c r="K171" s="695"/>
      <c r="L171" s="695"/>
      <c r="M171" s="695"/>
      <c r="N171" s="695"/>
      <c r="O171" s="695"/>
      <c r="P171" s="695"/>
      <c r="Q171" s="695"/>
      <c r="R171" s="695"/>
      <c r="S171" s="695"/>
      <c r="T171" s="695"/>
      <c r="U171" s="695"/>
    </row>
    <row r="172" spans="1:21">
      <c r="A172" s="81" t="s">
        <v>405</v>
      </c>
      <c r="B172" s="1647"/>
      <c r="C172" s="1647"/>
      <c r="D172" s="680"/>
      <c r="E172" s="680"/>
      <c r="F172" s="680"/>
      <c r="G172" s="680"/>
      <c r="H172" s="680"/>
      <c r="I172" s="680"/>
      <c r="J172" s="1647"/>
      <c r="K172" s="695"/>
      <c r="L172" s="695"/>
      <c r="M172" s="695"/>
      <c r="N172" s="695"/>
      <c r="O172" s="695"/>
      <c r="P172" s="695"/>
      <c r="Q172" s="695"/>
      <c r="R172" s="695"/>
      <c r="S172" s="695"/>
      <c r="T172" s="695"/>
      <c r="U172" s="695"/>
    </row>
    <row r="173" spans="1:21">
      <c r="A173" s="54" t="s">
        <v>406</v>
      </c>
      <c r="B173" s="1900"/>
      <c r="C173" s="2459"/>
      <c r="D173" s="2459"/>
      <c r="E173" s="2459"/>
      <c r="F173" s="2459"/>
      <c r="G173" s="2459"/>
      <c r="H173" s="2459"/>
      <c r="I173" s="2460"/>
      <c r="J173" s="2461"/>
      <c r="K173" s="695"/>
      <c r="L173" s="695"/>
      <c r="M173" s="695"/>
      <c r="N173" s="695"/>
      <c r="O173" s="695"/>
      <c r="P173" s="695"/>
      <c r="Q173" s="695"/>
      <c r="R173" s="695"/>
      <c r="S173" s="695"/>
      <c r="T173" s="695"/>
      <c r="U173" s="695"/>
    </row>
    <row r="174" spans="1:21">
      <c r="A174" s="54" t="s">
        <v>51</v>
      </c>
      <c r="B174" s="1900"/>
      <c r="C174" s="2459"/>
      <c r="D174" s="2459"/>
      <c r="E174" s="2459"/>
      <c r="F174" s="2459"/>
      <c r="G174" s="2459"/>
      <c r="H174" s="2459"/>
      <c r="I174" s="2460"/>
      <c r="J174" s="2461"/>
      <c r="K174" s="695"/>
      <c r="L174" s="695"/>
      <c r="M174" s="695"/>
      <c r="N174" s="695"/>
      <c r="O174" s="695"/>
      <c r="P174" s="695"/>
      <c r="Q174" s="695"/>
      <c r="R174" s="695"/>
      <c r="S174" s="695"/>
      <c r="T174" s="695"/>
      <c r="U174" s="695"/>
    </row>
    <row r="175" spans="1:21">
      <c r="A175" s="55" t="s">
        <v>407</v>
      </c>
      <c r="B175" s="1900"/>
      <c r="C175" s="690"/>
      <c r="D175" s="690"/>
      <c r="E175" s="690"/>
      <c r="F175" s="690"/>
      <c r="G175" s="690"/>
      <c r="H175" s="690"/>
      <c r="I175" s="690"/>
      <c r="J175" s="2468"/>
      <c r="K175" s="695"/>
      <c r="L175" s="695"/>
      <c r="M175" s="695"/>
      <c r="N175" s="695"/>
      <c r="O175" s="695"/>
      <c r="P175" s="695"/>
      <c r="Q175" s="695"/>
      <c r="R175" s="695"/>
      <c r="S175" s="695"/>
      <c r="T175" s="695"/>
      <c r="U175" s="695"/>
    </row>
    <row r="176" spans="1:21">
      <c r="A176" s="82" t="s">
        <v>187</v>
      </c>
      <c r="B176" s="2134"/>
      <c r="C176" s="2134"/>
      <c r="D176" s="2134"/>
      <c r="E176" s="2134"/>
      <c r="F176" s="2134"/>
      <c r="G176" s="2134"/>
      <c r="H176" s="2134"/>
      <c r="I176" s="2134"/>
      <c r="J176" s="2134"/>
      <c r="K176" s="695"/>
      <c r="L176" s="695"/>
      <c r="M176" s="695"/>
      <c r="N176" s="695"/>
      <c r="O176" s="695"/>
      <c r="P176" s="695"/>
      <c r="Q176" s="695"/>
      <c r="R176" s="695"/>
      <c r="S176" s="695"/>
      <c r="T176" s="695"/>
      <c r="U176" s="695"/>
    </row>
    <row r="177" spans="1:21">
      <c r="A177" s="2006" t="s">
        <v>2155</v>
      </c>
      <c r="B177" s="2476"/>
      <c r="C177" s="2477"/>
      <c r="D177" s="2477"/>
      <c r="E177" s="2477"/>
      <c r="F177" s="2477"/>
      <c r="G177" s="2477"/>
      <c r="H177" s="2477"/>
      <c r="I177" s="2478"/>
      <c r="J177" s="2479"/>
      <c r="K177" s="695"/>
      <c r="L177" s="695"/>
      <c r="M177" s="695"/>
      <c r="N177" s="695"/>
      <c r="O177" s="695"/>
      <c r="P177" s="695"/>
      <c r="Q177" s="695"/>
      <c r="R177" s="695"/>
      <c r="S177" s="695"/>
      <c r="T177" s="695"/>
      <c r="U177" s="695"/>
    </row>
    <row r="178" spans="1:21">
      <c r="A178" s="164" t="s">
        <v>1285</v>
      </c>
      <c r="B178" s="1904"/>
      <c r="C178" s="1904"/>
      <c r="D178" s="1904"/>
      <c r="E178" s="1904"/>
      <c r="F178" s="1904"/>
      <c r="G178" s="1904"/>
      <c r="H178" s="1904"/>
      <c r="I178" s="1904"/>
      <c r="J178" s="1904"/>
      <c r="K178" s="695"/>
      <c r="L178" s="695"/>
      <c r="M178" s="695"/>
      <c r="N178" s="695"/>
      <c r="O178" s="695"/>
      <c r="P178" s="695"/>
      <c r="Q178" s="695"/>
      <c r="R178" s="695"/>
      <c r="S178" s="695"/>
      <c r="T178" s="695"/>
      <c r="U178" s="695"/>
    </row>
    <row r="179" spans="1:21">
      <c r="A179" s="165" t="s">
        <v>1286</v>
      </c>
      <c r="B179" s="1900"/>
      <c r="C179" s="2459"/>
      <c r="D179" s="2459"/>
      <c r="E179" s="2459"/>
      <c r="F179" s="2459"/>
      <c r="G179" s="2459"/>
      <c r="H179" s="2459"/>
      <c r="I179" s="2460"/>
      <c r="J179" s="2461"/>
      <c r="K179" s="695"/>
      <c r="L179" s="695"/>
      <c r="M179" s="695"/>
      <c r="N179" s="695"/>
      <c r="O179" s="695"/>
      <c r="P179" s="695"/>
      <c r="Q179" s="695"/>
      <c r="R179" s="695"/>
      <c r="S179" s="695"/>
      <c r="T179" s="695"/>
      <c r="U179" s="695"/>
    </row>
    <row r="180" spans="1:21">
      <c r="A180" s="54" t="s">
        <v>671</v>
      </c>
      <c r="B180" s="1898"/>
      <c r="C180" s="2457"/>
      <c r="D180" s="2457"/>
      <c r="E180" s="2457"/>
      <c r="F180" s="2457"/>
      <c r="G180" s="2457"/>
      <c r="H180" s="2457"/>
      <c r="I180" s="2458"/>
      <c r="J180" s="1899"/>
      <c r="K180" s="695"/>
      <c r="L180" s="695"/>
      <c r="M180" s="695"/>
      <c r="N180" s="695"/>
      <c r="O180" s="695"/>
      <c r="P180" s="695"/>
      <c r="Q180" s="695"/>
      <c r="R180" s="695"/>
      <c r="S180" s="695"/>
      <c r="T180" s="695"/>
      <c r="U180" s="695"/>
    </row>
    <row r="181" spans="1:21">
      <c r="A181" s="54" t="s">
        <v>462</v>
      </c>
      <c r="B181" s="1900"/>
      <c r="C181" s="2459"/>
      <c r="D181" s="2459"/>
      <c r="E181" s="2459"/>
      <c r="F181" s="2459"/>
      <c r="G181" s="2459"/>
      <c r="H181" s="2459"/>
      <c r="I181" s="2460"/>
      <c r="J181" s="2461"/>
      <c r="K181" s="695"/>
      <c r="L181" s="695"/>
      <c r="M181" s="695"/>
      <c r="N181" s="695"/>
      <c r="O181" s="695"/>
      <c r="P181" s="695"/>
      <c r="Q181" s="695"/>
      <c r="R181" s="695"/>
      <c r="S181" s="695"/>
      <c r="T181" s="695"/>
      <c r="U181" s="695"/>
    </row>
    <row r="182" spans="1:21">
      <c r="A182" s="54" t="s">
        <v>18</v>
      </c>
      <c r="B182" s="1900"/>
      <c r="C182" s="2459"/>
      <c r="D182" s="2459"/>
      <c r="E182" s="2459"/>
      <c r="F182" s="2459"/>
      <c r="G182" s="2459"/>
      <c r="H182" s="2459"/>
      <c r="I182" s="2460"/>
      <c r="J182" s="2461"/>
      <c r="K182" s="695"/>
      <c r="L182" s="695"/>
      <c r="M182" s="695"/>
      <c r="N182" s="695"/>
      <c r="O182" s="695"/>
      <c r="P182" s="695"/>
      <c r="Q182" s="695"/>
      <c r="R182" s="695"/>
      <c r="S182" s="695"/>
      <c r="T182" s="695"/>
      <c r="U182" s="695"/>
    </row>
    <row r="183" spans="1:21">
      <c r="A183" s="125" t="s">
        <v>672</v>
      </c>
      <c r="B183" s="1900"/>
      <c r="C183" s="2469"/>
      <c r="D183" s="2469"/>
      <c r="E183" s="2469"/>
      <c r="F183" s="2469"/>
      <c r="G183" s="2469"/>
      <c r="H183" s="2469"/>
      <c r="I183" s="2473"/>
      <c r="J183" s="1901"/>
      <c r="K183" s="695"/>
      <c r="L183" s="695"/>
      <c r="M183" s="695"/>
      <c r="N183" s="695"/>
      <c r="O183" s="695"/>
      <c r="P183" s="695"/>
      <c r="Q183" s="695"/>
      <c r="R183" s="695"/>
      <c r="S183" s="695"/>
      <c r="T183" s="695"/>
      <c r="U183" s="695"/>
    </row>
    <row r="184" spans="1:21">
      <c r="A184" s="124" t="s">
        <v>463</v>
      </c>
      <c r="B184" s="1902"/>
      <c r="C184" s="1902"/>
      <c r="D184" s="1903"/>
      <c r="E184" s="1902"/>
      <c r="F184" s="1902"/>
      <c r="G184" s="1902"/>
      <c r="H184" s="1902"/>
      <c r="I184" s="1902"/>
      <c r="J184" s="1902"/>
      <c r="K184" s="695"/>
      <c r="L184" s="695"/>
      <c r="M184" s="695"/>
      <c r="N184" s="695"/>
      <c r="O184" s="695"/>
      <c r="P184" s="695"/>
      <c r="Q184" s="695"/>
      <c r="R184" s="695"/>
      <c r="S184" s="695"/>
      <c r="T184" s="695"/>
      <c r="U184" s="695"/>
    </row>
    <row r="185" spans="1:21">
      <c r="A185" s="124" t="s">
        <v>1293</v>
      </c>
      <c r="B185" s="2470"/>
      <c r="C185" s="2470"/>
      <c r="D185" s="2470"/>
      <c r="E185" s="2470"/>
      <c r="F185" s="2470"/>
      <c r="G185" s="2470"/>
      <c r="H185" s="2470"/>
      <c r="I185" s="2470"/>
      <c r="J185" s="2470"/>
      <c r="K185" s="695"/>
      <c r="L185" s="695"/>
      <c r="M185" s="695"/>
      <c r="N185" s="695"/>
      <c r="O185" s="695"/>
      <c r="P185" s="695"/>
      <c r="Q185" s="695"/>
      <c r="R185" s="695"/>
      <c r="S185" s="695"/>
      <c r="T185" s="695"/>
      <c r="U185" s="695"/>
    </row>
    <row r="186" spans="1:21">
      <c r="B186" s="702"/>
      <c r="C186" s="702"/>
      <c r="D186" s="702"/>
      <c r="E186" s="702"/>
      <c r="F186" s="702"/>
      <c r="G186" s="702"/>
      <c r="H186" s="702"/>
      <c r="I186" s="702"/>
      <c r="J186" s="702"/>
      <c r="K186" s="695"/>
      <c r="L186" s="695"/>
    </row>
    <row r="187" spans="1:21">
      <c r="A187" s="49" t="s">
        <v>2150</v>
      </c>
      <c r="B187" s="1897"/>
      <c r="C187" s="695"/>
      <c r="D187" s="120"/>
      <c r="E187" s="695"/>
      <c r="F187" s="695"/>
      <c r="G187" s="695"/>
      <c r="H187" s="695"/>
      <c r="I187" s="695"/>
      <c r="J187" s="1897" t="e">
        <f>IF(ROUND(J185*VLOOKUP($A$3,'Universal data'!$B$30:$F$41,5,FALSE),4)-(ROUND(J144,4))=0,"ok","error")</f>
        <v>#VALUE!</v>
      </c>
      <c r="K187" s="695"/>
      <c r="L187" s="695"/>
    </row>
    <row r="188" spans="1:21">
      <c r="A188" s="206" t="s">
        <v>2442</v>
      </c>
      <c r="B188" s="702"/>
      <c r="C188" s="695"/>
      <c r="D188" s="120"/>
      <c r="E188" s="695"/>
      <c r="F188" s="695"/>
      <c r="G188" s="695"/>
      <c r="H188" s="695"/>
      <c r="I188" s="695"/>
      <c r="J188" s="695"/>
      <c r="K188" s="695"/>
      <c r="L188" s="695"/>
    </row>
    <row r="189" spans="1:21">
      <c r="A189" s="78"/>
      <c r="B189" s="775"/>
      <c r="C189" s="776"/>
      <c r="D189" s="174"/>
      <c r="E189" s="776"/>
      <c r="F189" s="776"/>
      <c r="G189" s="776"/>
      <c r="H189" s="776"/>
      <c r="I189" s="776"/>
      <c r="J189" s="777"/>
      <c r="K189" s="695"/>
      <c r="L189" s="695"/>
    </row>
    <row r="190" spans="1:21">
      <c r="A190" s="671"/>
      <c r="B190" s="3389" t="s">
        <v>411</v>
      </c>
      <c r="C190" s="3390"/>
      <c r="D190" s="3390"/>
      <c r="E190" s="3390"/>
      <c r="F190" s="3390"/>
      <c r="G190" s="3390"/>
      <c r="H190" s="3390"/>
      <c r="I190" s="3390"/>
      <c r="J190" s="3391"/>
      <c r="K190" s="695"/>
      <c r="L190" s="695"/>
    </row>
    <row r="191" spans="1:21">
      <c r="A191" s="50" t="s">
        <v>618</v>
      </c>
      <c r="B191" s="167">
        <v>2014</v>
      </c>
      <c r="C191" s="175">
        <v>2015</v>
      </c>
      <c r="D191" s="175">
        <v>2016</v>
      </c>
      <c r="E191" s="176">
        <v>2017</v>
      </c>
      <c r="F191" s="175">
        <v>2018</v>
      </c>
      <c r="G191" s="176">
        <v>2019</v>
      </c>
      <c r="H191" s="175">
        <v>2020</v>
      </c>
      <c r="I191" s="177">
        <v>2021</v>
      </c>
      <c r="J191" s="178" t="s">
        <v>412</v>
      </c>
      <c r="K191" s="695"/>
      <c r="L191" s="695"/>
    </row>
    <row r="192" spans="1:21">
      <c r="A192" s="52" t="s">
        <v>14</v>
      </c>
      <c r="B192" s="778"/>
      <c r="C192" s="779"/>
      <c r="D192" s="778"/>
      <c r="E192" s="779"/>
      <c r="F192" s="779"/>
      <c r="G192" s="779"/>
      <c r="H192" s="779"/>
      <c r="I192" s="779"/>
      <c r="J192" s="779">
        <f>SUM(B192:I192)</f>
        <v>0</v>
      </c>
      <c r="K192" s="695"/>
      <c r="L192" s="695"/>
    </row>
    <row r="193" spans="1:11">
      <c r="A193" s="52" t="s">
        <v>619</v>
      </c>
      <c r="B193" s="780"/>
      <c r="C193" s="781"/>
      <c r="D193" s="780"/>
      <c r="E193" s="781"/>
      <c r="F193" s="781"/>
      <c r="G193" s="781"/>
      <c r="H193" s="781"/>
      <c r="I193" s="781"/>
      <c r="J193" s="781">
        <f t="shared" ref="J193:J198" si="109">SUM(B193:I193)</f>
        <v>0</v>
      </c>
    </row>
    <row r="194" spans="1:11">
      <c r="A194" s="52" t="s">
        <v>1794</v>
      </c>
      <c r="B194" s="780"/>
      <c r="C194" s="781"/>
      <c r="D194" s="780"/>
      <c r="E194" s="781"/>
      <c r="F194" s="781"/>
      <c r="G194" s="781"/>
      <c r="H194" s="781"/>
      <c r="I194" s="781"/>
      <c r="J194" s="781">
        <f t="shared" si="109"/>
        <v>0</v>
      </c>
    </row>
    <row r="195" spans="1:11">
      <c r="A195" s="52" t="s">
        <v>725</v>
      </c>
      <c r="B195" s="780"/>
      <c r="C195" s="782"/>
      <c r="D195" s="780"/>
      <c r="E195" s="781"/>
      <c r="F195" s="781"/>
      <c r="G195" s="781"/>
      <c r="H195" s="781"/>
      <c r="I195" s="781"/>
      <c r="J195" s="781">
        <f t="shared" si="109"/>
        <v>0</v>
      </c>
    </row>
    <row r="196" spans="1:11">
      <c r="A196" s="52" t="s">
        <v>2441</v>
      </c>
      <c r="B196" s="780"/>
      <c r="C196" s="782"/>
      <c r="D196" s="780"/>
      <c r="E196" s="781"/>
      <c r="F196" s="781"/>
      <c r="G196" s="781"/>
      <c r="H196" s="781"/>
      <c r="I196" s="781"/>
      <c r="J196" s="781">
        <f t="shared" si="109"/>
        <v>0</v>
      </c>
    </row>
    <row r="197" spans="1:11">
      <c r="A197" s="2483" t="s">
        <v>2290</v>
      </c>
      <c r="B197" s="782"/>
      <c r="C197" s="782"/>
      <c r="D197" s="780"/>
      <c r="E197" s="781"/>
      <c r="F197" s="781"/>
      <c r="G197" s="781"/>
      <c r="H197" s="781"/>
      <c r="I197" s="781"/>
      <c r="J197" s="781">
        <f t="shared" si="109"/>
        <v>0</v>
      </c>
    </row>
    <row r="198" spans="1:11">
      <c r="A198" s="52"/>
      <c r="B198" s="780"/>
      <c r="C198" s="782"/>
      <c r="D198" s="780"/>
      <c r="E198" s="781"/>
      <c r="F198" s="781"/>
      <c r="G198" s="781"/>
      <c r="H198" s="781"/>
      <c r="I198" s="781"/>
      <c r="J198" s="781">
        <f t="shared" si="109"/>
        <v>0</v>
      </c>
    </row>
    <row r="199" spans="1:11">
      <c r="A199" s="79" t="s">
        <v>84</v>
      </c>
      <c r="B199" s="783">
        <f>SUM(B192:B198)</f>
        <v>0</v>
      </c>
      <c r="C199" s="2877">
        <f t="shared" ref="C199:J199" si="110">SUM(C192:C198)</f>
        <v>0</v>
      </c>
      <c r="D199" s="2877">
        <f t="shared" si="110"/>
        <v>0</v>
      </c>
      <c r="E199" s="2877">
        <f t="shared" si="110"/>
        <v>0</v>
      </c>
      <c r="F199" s="2877">
        <f t="shared" si="110"/>
        <v>0</v>
      </c>
      <c r="G199" s="2877">
        <f t="shared" si="110"/>
        <v>0</v>
      </c>
      <c r="H199" s="2877">
        <f t="shared" si="110"/>
        <v>0</v>
      </c>
      <c r="I199" s="2877">
        <f t="shared" si="110"/>
        <v>0</v>
      </c>
      <c r="J199" s="2877">
        <f t="shared" si="110"/>
        <v>0</v>
      </c>
    </row>
    <row r="200" spans="1:11">
      <c r="B200" s="702"/>
      <c r="C200" s="695"/>
      <c r="D200" s="120"/>
      <c r="E200" s="695"/>
      <c r="F200" s="695"/>
      <c r="G200" s="695"/>
      <c r="H200" s="695"/>
      <c r="I200" s="695"/>
      <c r="J200" s="695">
        <v>0</v>
      </c>
      <c r="K200" s="669" t="s">
        <v>100</v>
      </c>
    </row>
    <row r="201" spans="1:11">
      <c r="B201" s="702"/>
      <c r="C201" s="695"/>
      <c r="D201" s="120"/>
      <c r="E201" s="695"/>
      <c r="F201" s="695"/>
      <c r="G201" s="695"/>
      <c r="H201" s="695"/>
      <c r="I201" s="695"/>
      <c r="J201" s="695"/>
    </row>
    <row r="202" spans="1:11">
      <c r="A202" s="49" t="s">
        <v>2149</v>
      </c>
      <c r="B202" s="702"/>
      <c r="C202" s="695"/>
      <c r="D202" s="120"/>
      <c r="E202" s="695"/>
      <c r="F202" s="695"/>
      <c r="G202" s="695"/>
      <c r="H202" s="695"/>
      <c r="I202" s="695"/>
      <c r="J202" s="695"/>
    </row>
    <row r="203" spans="1:11">
      <c r="A203" s="206"/>
      <c r="B203" s="702"/>
      <c r="C203" s="695"/>
      <c r="D203" s="120"/>
      <c r="E203" s="695"/>
      <c r="F203" s="695"/>
      <c r="G203" s="695"/>
      <c r="H203" s="695"/>
      <c r="I203" s="695"/>
      <c r="J203" s="695"/>
    </row>
    <row r="204" spans="1:11">
      <c r="A204" s="78"/>
      <c r="B204" s="775"/>
      <c r="C204" s="776"/>
      <c r="D204" s="174"/>
      <c r="E204" s="776"/>
      <c r="F204" s="776"/>
      <c r="G204" s="776"/>
      <c r="H204" s="776"/>
      <c r="I204" s="776"/>
      <c r="J204" s="777"/>
    </row>
    <row r="205" spans="1:11">
      <c r="A205" s="671"/>
      <c r="B205" s="3389" t="s">
        <v>411</v>
      </c>
      <c r="C205" s="3390"/>
      <c r="D205" s="3390"/>
      <c r="E205" s="3390"/>
      <c r="F205" s="3390"/>
      <c r="G205" s="3390"/>
      <c r="H205" s="3390"/>
      <c r="I205" s="3390"/>
      <c r="J205" s="3391"/>
    </row>
    <row r="206" spans="1:11">
      <c r="A206" s="50" t="s">
        <v>1287</v>
      </c>
      <c r="B206" s="167">
        <v>2014</v>
      </c>
      <c r="C206" s="175">
        <v>2015</v>
      </c>
      <c r="D206" s="175">
        <v>2016</v>
      </c>
      <c r="E206" s="176">
        <v>2017</v>
      </c>
      <c r="F206" s="175">
        <v>2018</v>
      </c>
      <c r="G206" s="176">
        <v>2019</v>
      </c>
      <c r="H206" s="175">
        <v>2020</v>
      </c>
      <c r="I206" s="177">
        <v>2021</v>
      </c>
      <c r="J206" s="178" t="s">
        <v>412</v>
      </c>
    </row>
    <row r="207" spans="1:11">
      <c r="A207" s="52" t="s">
        <v>2045</v>
      </c>
      <c r="B207" s="778"/>
      <c r="C207" s="779"/>
      <c r="D207" s="778"/>
      <c r="E207" s="779"/>
      <c r="F207" s="779"/>
      <c r="G207" s="779"/>
      <c r="H207" s="779"/>
      <c r="I207" s="779"/>
      <c r="J207" s="779">
        <f>SUM(B207:I207)</f>
        <v>0</v>
      </c>
    </row>
    <row r="208" spans="1:11">
      <c r="A208" s="52" t="s">
        <v>79</v>
      </c>
      <c r="B208" s="780">
        <f t="shared" ref="B208:I208" si="111">+B196</f>
        <v>0</v>
      </c>
      <c r="C208" s="781">
        <f t="shared" si="111"/>
        <v>0</v>
      </c>
      <c r="D208" s="780">
        <f t="shared" si="111"/>
        <v>0</v>
      </c>
      <c r="E208" s="781">
        <f t="shared" si="111"/>
        <v>0</v>
      </c>
      <c r="F208" s="781">
        <f t="shared" si="111"/>
        <v>0</v>
      </c>
      <c r="G208" s="781">
        <f t="shared" si="111"/>
        <v>0</v>
      </c>
      <c r="H208" s="781">
        <f t="shared" si="111"/>
        <v>0</v>
      </c>
      <c r="I208" s="781">
        <f t="shared" si="111"/>
        <v>0</v>
      </c>
      <c r="J208" s="781">
        <f t="shared" ref="J208:J217" si="112">SUM(B208:I208)</f>
        <v>0</v>
      </c>
    </row>
    <row r="209" spans="1:10">
      <c r="A209" s="52" t="s">
        <v>354</v>
      </c>
      <c r="B209" s="780"/>
      <c r="C209" s="781"/>
      <c r="D209" s="780"/>
      <c r="E209" s="781"/>
      <c r="F209" s="781"/>
      <c r="G209" s="781"/>
      <c r="H209" s="781"/>
      <c r="I209" s="781"/>
      <c r="J209" s="781">
        <f t="shared" si="112"/>
        <v>0</v>
      </c>
    </row>
    <row r="210" spans="1:10">
      <c r="A210" s="52" t="s">
        <v>1738</v>
      </c>
      <c r="B210" s="780"/>
      <c r="C210" s="782"/>
      <c r="D210" s="780"/>
      <c r="E210" s="781"/>
      <c r="F210" s="781"/>
      <c r="G210" s="781"/>
      <c r="H210" s="781"/>
      <c r="I210" s="781"/>
      <c r="J210" s="781">
        <f t="shared" si="112"/>
        <v>0</v>
      </c>
    </row>
    <row r="211" spans="1:10">
      <c r="A211" s="52" t="s">
        <v>398</v>
      </c>
      <c r="B211" s="780"/>
      <c r="C211" s="782"/>
      <c r="D211" s="780"/>
      <c r="E211" s="781"/>
      <c r="F211" s="781"/>
      <c r="G211" s="781"/>
      <c r="H211" s="781"/>
      <c r="I211" s="781"/>
      <c r="J211" s="781">
        <f t="shared" si="112"/>
        <v>0</v>
      </c>
    </row>
    <row r="212" spans="1:10">
      <c r="A212" s="53" t="s">
        <v>399</v>
      </c>
      <c r="B212" s="784"/>
      <c r="C212" s="785"/>
      <c r="D212" s="784"/>
      <c r="E212" s="786"/>
      <c r="F212" s="786"/>
      <c r="G212" s="786"/>
      <c r="H212" s="786"/>
      <c r="I212" s="786"/>
      <c r="J212" s="786">
        <f t="shared" si="112"/>
        <v>0</v>
      </c>
    </row>
    <row r="213" spans="1:10">
      <c r="A213" s="53" t="s">
        <v>400</v>
      </c>
      <c r="B213" s="784"/>
      <c r="C213" s="785"/>
      <c r="D213" s="784"/>
      <c r="E213" s="786"/>
      <c r="F213" s="786"/>
      <c r="G213" s="786"/>
      <c r="H213" s="786"/>
      <c r="I213" s="786"/>
      <c r="J213" s="786">
        <f t="shared" si="112"/>
        <v>0</v>
      </c>
    </row>
    <row r="214" spans="1:10">
      <c r="A214" s="79" t="s">
        <v>401</v>
      </c>
      <c r="B214" s="783">
        <f t="shared" ref="B214:I214" si="113">SUM(B207:B212)</f>
        <v>0</v>
      </c>
      <c r="C214" s="783">
        <f t="shared" si="113"/>
        <v>0</v>
      </c>
      <c r="D214" s="783">
        <f t="shared" si="113"/>
        <v>0</v>
      </c>
      <c r="E214" s="783">
        <f t="shared" si="113"/>
        <v>0</v>
      </c>
      <c r="F214" s="783">
        <f t="shared" si="113"/>
        <v>0</v>
      </c>
      <c r="G214" s="783">
        <f t="shared" si="113"/>
        <v>0</v>
      </c>
      <c r="H214" s="783">
        <f t="shared" si="113"/>
        <v>0</v>
      </c>
      <c r="I214" s="783">
        <f t="shared" si="113"/>
        <v>0</v>
      </c>
      <c r="J214" s="783">
        <f>SUM(J207:J211)</f>
        <v>0</v>
      </c>
    </row>
    <row r="215" spans="1:10">
      <c r="A215" s="52" t="s">
        <v>1282</v>
      </c>
      <c r="B215" s="778">
        <f t="shared" ref="B215:I215" si="114">+B197</f>
        <v>0</v>
      </c>
      <c r="C215" s="778">
        <f t="shared" si="114"/>
        <v>0</v>
      </c>
      <c r="D215" s="778">
        <f t="shared" si="114"/>
        <v>0</v>
      </c>
      <c r="E215" s="778">
        <f t="shared" si="114"/>
        <v>0</v>
      </c>
      <c r="F215" s="778">
        <f t="shared" si="114"/>
        <v>0</v>
      </c>
      <c r="G215" s="778">
        <f t="shared" si="114"/>
        <v>0</v>
      </c>
      <c r="H215" s="778">
        <f t="shared" si="114"/>
        <v>0</v>
      </c>
      <c r="I215" s="778">
        <f t="shared" si="114"/>
        <v>0</v>
      </c>
      <c r="J215" s="781">
        <f t="shared" si="112"/>
        <v>0</v>
      </c>
    </row>
    <row r="216" spans="1:10">
      <c r="A216" s="52" t="s">
        <v>1283</v>
      </c>
      <c r="B216" s="780"/>
      <c r="C216" s="780"/>
      <c r="D216" s="780"/>
      <c r="E216" s="780"/>
      <c r="F216" s="780"/>
      <c r="G216" s="780"/>
      <c r="H216" s="780"/>
      <c r="I216" s="780"/>
      <c r="J216" s="781">
        <f t="shared" si="112"/>
        <v>0</v>
      </c>
    </row>
    <row r="217" spans="1:10">
      <c r="A217" s="52" t="s">
        <v>1284</v>
      </c>
      <c r="B217" s="789"/>
      <c r="C217" s="789"/>
      <c r="D217" s="789"/>
      <c r="E217" s="789"/>
      <c r="F217" s="789"/>
      <c r="G217" s="789"/>
      <c r="H217" s="789"/>
      <c r="I217" s="789"/>
      <c r="J217" s="781">
        <f t="shared" si="112"/>
        <v>0</v>
      </c>
    </row>
    <row r="218" spans="1:10">
      <c r="A218" s="79" t="s">
        <v>402</v>
      </c>
      <c r="B218" s="783">
        <f>SUM(B215:B217)</f>
        <v>0</v>
      </c>
      <c r="C218" s="783">
        <f t="shared" ref="C218:I218" si="115">SUM(C215:C217)</f>
        <v>0</v>
      </c>
      <c r="D218" s="783">
        <f t="shared" si="115"/>
        <v>0</v>
      </c>
      <c r="E218" s="783">
        <f t="shared" si="115"/>
        <v>0</v>
      </c>
      <c r="F218" s="783">
        <f t="shared" si="115"/>
        <v>0</v>
      </c>
      <c r="G218" s="783">
        <f t="shared" si="115"/>
        <v>0</v>
      </c>
      <c r="H218" s="783">
        <f t="shared" si="115"/>
        <v>0</v>
      </c>
      <c r="I218" s="783">
        <f t="shared" si="115"/>
        <v>0</v>
      </c>
      <c r="J218" s="783">
        <f>SUM(J215:J217)</f>
        <v>0</v>
      </c>
    </row>
    <row r="219" spans="1:10">
      <c r="A219" s="54" t="s">
        <v>6</v>
      </c>
      <c r="B219" s="780"/>
      <c r="C219" s="782"/>
      <c r="D219" s="791"/>
      <c r="E219" s="781"/>
      <c r="F219" s="792"/>
      <c r="G219" s="781"/>
      <c r="H219" s="792"/>
      <c r="I219" s="781"/>
      <c r="J219" s="781">
        <f t="shared" ref="J219:J225" si="116">SUM(B219:I219)</f>
        <v>0</v>
      </c>
    </row>
    <row r="220" spans="1:10">
      <c r="A220" s="54" t="s">
        <v>32</v>
      </c>
      <c r="B220" s="793"/>
      <c r="C220" s="781"/>
      <c r="D220" s="791"/>
      <c r="E220" s="781"/>
      <c r="F220" s="792"/>
      <c r="G220" s="781"/>
      <c r="H220" s="792"/>
      <c r="I220" s="781"/>
      <c r="J220" s="781">
        <f t="shared" si="116"/>
        <v>0</v>
      </c>
    </row>
    <row r="221" spans="1:10">
      <c r="A221" s="54" t="s">
        <v>403</v>
      </c>
      <c r="B221" s="793"/>
      <c r="C221" s="781"/>
      <c r="D221" s="791"/>
      <c r="E221" s="781"/>
      <c r="F221" s="792"/>
      <c r="G221" s="781"/>
      <c r="H221" s="792"/>
      <c r="I221" s="781"/>
      <c r="J221" s="781">
        <f t="shared" si="116"/>
        <v>0</v>
      </c>
    </row>
    <row r="222" spans="1:10">
      <c r="A222" s="54" t="s">
        <v>36</v>
      </c>
      <c r="B222" s="793"/>
      <c r="C222" s="781"/>
      <c r="D222" s="791"/>
      <c r="E222" s="781"/>
      <c r="F222" s="792"/>
      <c r="G222" s="781"/>
      <c r="H222" s="792"/>
      <c r="I222" s="781"/>
      <c r="J222" s="781">
        <f t="shared" si="116"/>
        <v>0</v>
      </c>
    </row>
    <row r="223" spans="1:10">
      <c r="A223" s="54" t="s">
        <v>2039</v>
      </c>
      <c r="B223" s="793"/>
      <c r="C223" s="781"/>
      <c r="D223" s="791"/>
      <c r="E223" s="781"/>
      <c r="F223" s="792"/>
      <c r="G223" s="781"/>
      <c r="H223" s="792"/>
      <c r="I223" s="781"/>
      <c r="J223" s="781">
        <f t="shared" si="116"/>
        <v>0</v>
      </c>
    </row>
    <row r="224" spans="1:10">
      <c r="A224" s="54" t="s">
        <v>40</v>
      </c>
      <c r="B224" s="793"/>
      <c r="C224" s="781"/>
      <c r="D224" s="791"/>
      <c r="E224" s="781"/>
      <c r="F224" s="792"/>
      <c r="G224" s="781"/>
      <c r="H224" s="792"/>
      <c r="I224" s="781"/>
      <c r="J224" s="781">
        <f t="shared" si="116"/>
        <v>0</v>
      </c>
    </row>
    <row r="225" spans="1:10">
      <c r="A225" s="53" t="s">
        <v>404</v>
      </c>
      <c r="B225" s="794"/>
      <c r="C225" s="786"/>
      <c r="D225" s="795"/>
      <c r="E225" s="786"/>
      <c r="F225" s="796"/>
      <c r="G225" s="786"/>
      <c r="H225" s="796"/>
      <c r="I225" s="786"/>
      <c r="J225" s="786">
        <f t="shared" si="116"/>
        <v>0</v>
      </c>
    </row>
    <row r="226" spans="1:10">
      <c r="A226" s="81" t="s">
        <v>405</v>
      </c>
      <c r="B226" s="797">
        <f>SUM(B219:B224)</f>
        <v>0</v>
      </c>
      <c r="C226" s="797">
        <f t="shared" ref="C226:J226" si="117">SUM(C219:C224)</f>
        <v>0</v>
      </c>
      <c r="D226" s="797">
        <f t="shared" si="117"/>
        <v>0</v>
      </c>
      <c r="E226" s="797">
        <f t="shared" si="117"/>
        <v>0</v>
      </c>
      <c r="F226" s="797">
        <f t="shared" si="117"/>
        <v>0</v>
      </c>
      <c r="G226" s="797">
        <f t="shared" si="117"/>
        <v>0</v>
      </c>
      <c r="H226" s="797">
        <f t="shared" si="117"/>
        <v>0</v>
      </c>
      <c r="I226" s="797">
        <f t="shared" si="117"/>
        <v>0</v>
      </c>
      <c r="J226" s="797">
        <f t="shared" si="117"/>
        <v>0</v>
      </c>
    </row>
    <row r="227" spans="1:10">
      <c r="A227" s="54" t="s">
        <v>406</v>
      </c>
      <c r="B227" s="798"/>
      <c r="C227" s="799"/>
      <c r="D227" s="800"/>
      <c r="E227" s="799"/>
      <c r="F227" s="801"/>
      <c r="G227" s="799"/>
      <c r="H227" s="801"/>
      <c r="I227" s="799"/>
      <c r="J227" s="799">
        <f>SUM(B227:I227)</f>
        <v>0</v>
      </c>
    </row>
    <row r="228" spans="1:10">
      <c r="A228" s="54" t="s">
        <v>51</v>
      </c>
      <c r="B228" s="798"/>
      <c r="C228" s="799"/>
      <c r="D228" s="800"/>
      <c r="E228" s="799"/>
      <c r="F228" s="801"/>
      <c r="G228" s="799"/>
      <c r="H228" s="801"/>
      <c r="I228" s="799"/>
      <c r="J228" s="799">
        <f>SUM(B228:I228)</f>
        <v>0</v>
      </c>
    </row>
    <row r="229" spans="1:10">
      <c r="A229" s="55" t="s">
        <v>407</v>
      </c>
      <c r="B229" s="793"/>
      <c r="C229" s="781"/>
      <c r="D229" s="791"/>
      <c r="E229" s="781"/>
      <c r="F229" s="792"/>
      <c r="G229" s="781"/>
      <c r="H229" s="792"/>
      <c r="I229" s="781"/>
      <c r="J229" s="780">
        <f>SUM(B229:I229)</f>
        <v>0</v>
      </c>
    </row>
    <row r="230" spans="1:10">
      <c r="A230" s="82" t="s">
        <v>187</v>
      </c>
      <c r="B230" s="797">
        <f>SUM(B226,B229)</f>
        <v>0</v>
      </c>
      <c r="C230" s="797">
        <f t="shared" ref="C230:J230" si="118">SUM(C226,C229)</f>
        <v>0</v>
      </c>
      <c r="D230" s="797">
        <f t="shared" si="118"/>
        <v>0</v>
      </c>
      <c r="E230" s="797">
        <f t="shared" si="118"/>
        <v>0</v>
      </c>
      <c r="F230" s="797">
        <f t="shared" si="118"/>
        <v>0</v>
      </c>
      <c r="G230" s="797">
        <f t="shared" si="118"/>
        <v>0</v>
      </c>
      <c r="H230" s="797">
        <f t="shared" si="118"/>
        <v>0</v>
      </c>
      <c r="I230" s="797">
        <f t="shared" si="118"/>
        <v>0</v>
      </c>
      <c r="J230" s="797">
        <f t="shared" si="118"/>
        <v>0</v>
      </c>
    </row>
    <row r="231" spans="1:10">
      <c r="A231" s="172" t="s">
        <v>1285</v>
      </c>
      <c r="B231" s="700">
        <f>SUM(B230,B218,B214)</f>
        <v>0</v>
      </c>
      <c r="C231" s="2878">
        <f t="shared" ref="C231:J231" si="119">SUM(C230,C218,C214)</f>
        <v>0</v>
      </c>
      <c r="D231" s="2878">
        <f t="shared" si="119"/>
        <v>0</v>
      </c>
      <c r="E231" s="2878">
        <f t="shared" si="119"/>
        <v>0</v>
      </c>
      <c r="F231" s="2878">
        <f t="shared" si="119"/>
        <v>0</v>
      </c>
      <c r="G231" s="2878">
        <f t="shared" si="119"/>
        <v>0</v>
      </c>
      <c r="H231" s="2878">
        <f t="shared" si="119"/>
        <v>0</v>
      </c>
      <c r="I231" s="2878">
        <f t="shared" si="119"/>
        <v>0</v>
      </c>
      <c r="J231" s="2878">
        <f t="shared" si="119"/>
        <v>0</v>
      </c>
    </row>
    <row r="232" spans="1:10">
      <c r="G232" s="2919">
        <f>+G231-G199</f>
        <v>0</v>
      </c>
    </row>
    <row r="233" spans="1:10">
      <c r="B233" s="84" t="str">
        <f>IF(B199=B231,"OK","Error")</f>
        <v>OK</v>
      </c>
      <c r="C233" s="84" t="str">
        <f t="shared" ref="C233:J233" si="120">IF(C199=C231,"OK","Error")</f>
        <v>OK</v>
      </c>
      <c r="D233" s="84" t="str">
        <f t="shared" si="120"/>
        <v>OK</v>
      </c>
      <c r="E233" s="84" t="str">
        <f t="shared" si="120"/>
        <v>OK</v>
      </c>
      <c r="F233" s="84" t="str">
        <f t="shared" si="120"/>
        <v>OK</v>
      </c>
      <c r="G233" s="84" t="str">
        <f t="shared" si="120"/>
        <v>OK</v>
      </c>
      <c r="H233" s="84" t="str">
        <f t="shared" si="120"/>
        <v>OK</v>
      </c>
      <c r="I233" s="84" t="str">
        <f t="shared" si="120"/>
        <v>OK</v>
      </c>
      <c r="J233" s="84" t="str">
        <f t="shared" si="120"/>
        <v>OK</v>
      </c>
    </row>
    <row r="235" spans="1:10">
      <c r="A235" s="669" t="s">
        <v>1295</v>
      </c>
    </row>
    <row r="236" spans="1:10">
      <c r="A236" s="669" t="s">
        <v>1296</v>
      </c>
    </row>
  </sheetData>
  <customSheetViews>
    <customSheetView guid="{CE066BD8-0FDF-4A69-A83A-AA53661F8FE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1"/>
    </customSheetView>
    <customSheetView guid="{97003408-5582-4B4E-BE5D-0A5F17467E22}"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2"/>
    </customSheetView>
    <customSheetView guid="{19FDD237-8F16-4F3B-A94F-90481855813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3"/>
    </customSheetView>
  </customSheetViews>
  <mergeCells count="14">
    <mergeCell ref="B190:J190"/>
    <mergeCell ref="B205:J205"/>
    <mergeCell ref="B110:J110"/>
    <mergeCell ref="B151:J151"/>
    <mergeCell ref="B9:D10"/>
    <mergeCell ref="E59:I60"/>
    <mergeCell ref="B59:D60"/>
    <mergeCell ref="M110:U110"/>
    <mergeCell ref="X110:AF110"/>
    <mergeCell ref="M59:U60"/>
    <mergeCell ref="X59:AF60"/>
    <mergeCell ref="E9:E10"/>
    <mergeCell ref="J9:J11"/>
    <mergeCell ref="F9:I10"/>
  </mergeCells>
  <conditionalFormatting sqref="J187">
    <cfRule type="cellIs" dxfId="127" priority="4" operator="equal">
      <formula>"error"</formula>
    </cfRule>
  </conditionalFormatting>
  <conditionalFormatting sqref="B187">
    <cfRule type="cellIs" dxfId="126" priority="3" operator="equal">
      <formula>"error"</formula>
    </cfRule>
  </conditionalFormatting>
  <dataValidations disablePrompts="1" count="1">
    <dataValidation type="list" allowBlank="1" showInputMessage="1" showErrorMessage="1" sqref="B1">
      <formula1>B933:B938</formula1>
    </dataValidation>
  </dataValidations>
  <pageMargins left="0.70866141732283472" right="0.70866141732283472" top="0.74803149606299213" bottom="0.74803149606299213" header="0.31496062992125984" footer="0.31496062992125984"/>
  <pageSetup paperSize="8" scale="40"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topLeftCell="A7" zoomScale="85" zoomScaleNormal="85" workbookViewId="0">
      <selection activeCell="F16" sqref="F16"/>
    </sheetView>
  </sheetViews>
  <sheetFormatPr defaultColWidth="9.1328125" defaultRowHeight="12.4"/>
  <cols>
    <col min="1" max="1" width="33.73046875" style="669" customWidth="1"/>
    <col min="2" max="2" width="19.86328125" style="669" customWidth="1"/>
    <col min="3" max="4" width="15" style="669" customWidth="1"/>
    <col min="5" max="5" width="15" style="49" customWidth="1"/>
    <col min="6" max="12" width="15" style="669" customWidth="1"/>
    <col min="13" max="13" width="32.86328125" style="669" customWidth="1"/>
    <col min="14" max="14" width="9.1328125" style="669"/>
    <col min="15" max="15" width="10.265625" style="669" customWidth="1"/>
    <col min="16" max="16" width="11" style="669" bestFit="1" customWidth="1"/>
    <col min="17" max="17" width="11" style="49" bestFit="1" customWidth="1"/>
    <col min="18" max="19" width="11" style="669" bestFit="1" customWidth="1"/>
    <col min="20" max="22" width="9.3984375" style="669" bestFit="1" customWidth="1"/>
    <col min="23" max="23" width="13.265625" style="669" bestFit="1" customWidth="1"/>
    <col min="24" max="24" width="9.1328125" style="669"/>
    <col min="25" max="25" width="32.3984375" style="669" customWidth="1"/>
    <col min="26" max="26" width="9.1328125" style="669"/>
    <col min="27" max="34" width="10.86328125" style="669" bestFit="1" customWidth="1"/>
    <col min="35" max="35" width="13.86328125" style="669" bestFit="1" customWidth="1"/>
    <col min="36" max="16384" width="9.1328125" style="669"/>
  </cols>
  <sheetData>
    <row r="1" spans="1:35"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row>
    <row r="2" spans="1:35"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row>
    <row r="3" spans="1:35"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row>
    <row r="5" spans="1:35" ht="19.899999999999999">
      <c r="A5" s="136" t="s">
        <v>1951</v>
      </c>
    </row>
    <row r="7" spans="1:35">
      <c r="A7" s="49" t="s">
        <v>2197</v>
      </c>
      <c r="B7" s="49"/>
    </row>
    <row r="9" spans="1:35" ht="12.75" customHeight="1">
      <c r="A9" s="78"/>
      <c r="B9" s="85"/>
      <c r="C9" s="3419" t="s">
        <v>615</v>
      </c>
      <c r="D9" s="3420"/>
      <c r="E9" s="3421"/>
      <c r="F9" s="3425" t="s">
        <v>394</v>
      </c>
      <c r="G9" s="3411" t="s">
        <v>395</v>
      </c>
      <c r="H9" s="3411"/>
      <c r="I9" s="3411"/>
      <c r="J9" s="3412"/>
      <c r="K9" s="3415" t="s">
        <v>397</v>
      </c>
    </row>
    <row r="10" spans="1:35">
      <c r="A10" s="671"/>
      <c r="B10" s="803"/>
      <c r="C10" s="3422"/>
      <c r="D10" s="3423"/>
      <c r="E10" s="3424"/>
      <c r="F10" s="3426"/>
      <c r="G10" s="3413"/>
      <c r="H10" s="3413"/>
      <c r="I10" s="3413"/>
      <c r="J10" s="3414"/>
      <c r="K10" s="3416"/>
    </row>
    <row r="11" spans="1:35">
      <c r="A11" s="50" t="s">
        <v>396</v>
      </c>
      <c r="B11" s="86"/>
      <c r="C11" s="2886">
        <v>2014</v>
      </c>
      <c r="D11" s="2889">
        <v>2015</v>
      </c>
      <c r="E11" s="2889">
        <v>2016</v>
      </c>
      <c r="F11" s="2889">
        <v>2017</v>
      </c>
      <c r="G11" s="2889">
        <v>2018</v>
      </c>
      <c r="H11" s="2889">
        <v>2019</v>
      </c>
      <c r="I11" s="2889">
        <v>2020</v>
      </c>
      <c r="J11" s="2889">
        <v>2021</v>
      </c>
      <c r="K11" s="3417"/>
    </row>
    <row r="12" spans="1:35">
      <c r="A12" s="87" t="s">
        <v>508</v>
      </c>
      <c r="B12" s="88"/>
      <c r="C12" s="179"/>
      <c r="D12" s="180"/>
      <c r="E12" s="181"/>
      <c r="F12" s="2982"/>
      <c r="G12" s="91"/>
      <c r="H12" s="91"/>
      <c r="I12" s="91"/>
      <c r="J12" s="91"/>
      <c r="K12" s="92"/>
    </row>
    <row r="13" spans="1:35" ht="13.5">
      <c r="A13" s="93" t="s">
        <v>620</v>
      </c>
      <c r="B13" s="2952" t="s">
        <v>87</v>
      </c>
      <c r="C13" s="2953">
        <f t="shared" ref="C13:D15" si="0">+C42</f>
        <v>0</v>
      </c>
      <c r="D13" s="2953">
        <f t="shared" si="0"/>
        <v>0</v>
      </c>
      <c r="E13" s="2953">
        <f t="shared" ref="E13" si="1">+E42</f>
        <v>0</v>
      </c>
      <c r="F13" s="2978">
        <f>+'7.4 PREs, Reports and Repairs '!$C$27</f>
        <v>0</v>
      </c>
      <c r="G13" s="2954"/>
      <c r="H13" s="2954"/>
      <c r="I13" s="2954"/>
      <c r="J13" s="2954"/>
      <c r="K13" s="2955">
        <f>SUM(C13:J13)</f>
        <v>0</v>
      </c>
    </row>
    <row r="14" spans="1:35" ht="13.5">
      <c r="A14" s="93" t="s">
        <v>621</v>
      </c>
      <c r="B14" s="2956" t="s">
        <v>87</v>
      </c>
      <c r="C14" s="2957">
        <f t="shared" si="0"/>
        <v>0</v>
      </c>
      <c r="D14" s="2957">
        <f t="shared" si="0"/>
        <v>0</v>
      </c>
      <c r="E14" s="2957">
        <f t="shared" ref="E14" si="2">+E43</f>
        <v>0</v>
      </c>
      <c r="F14" s="2965">
        <f>+'7.4 PREs, Reports and Repairs '!$C$28</f>
        <v>0</v>
      </c>
      <c r="G14" s="2958"/>
      <c r="H14" s="2958"/>
      <c r="I14" s="2958"/>
      <c r="J14" s="2958"/>
      <c r="K14" s="2959">
        <f>SUM(C14:J14)</f>
        <v>0</v>
      </c>
    </row>
    <row r="15" spans="1:35" ht="13.5">
      <c r="A15" s="93" t="s">
        <v>622</v>
      </c>
      <c r="B15" s="2960" t="s">
        <v>87</v>
      </c>
      <c r="C15" s="107">
        <f t="shared" si="0"/>
        <v>0</v>
      </c>
      <c r="D15" s="107">
        <f t="shared" si="0"/>
        <v>0</v>
      </c>
      <c r="E15" s="107">
        <f t="shared" ref="E15" si="3">+E44</f>
        <v>0</v>
      </c>
      <c r="F15" s="2976">
        <f>-'3.9 LP Gasholders'!$G28</f>
        <v>0</v>
      </c>
      <c r="G15" s="2961"/>
      <c r="H15" s="2961"/>
      <c r="I15" s="2961"/>
      <c r="J15" s="2961"/>
      <c r="K15" s="102">
        <f>SUM(C15:J15)</f>
        <v>0</v>
      </c>
    </row>
    <row r="16" spans="1:35">
      <c r="A16" s="97"/>
      <c r="B16" s="98"/>
      <c r="C16" s="182"/>
      <c r="D16" s="182"/>
      <c r="E16" s="182"/>
      <c r="F16" s="2979"/>
      <c r="G16" s="2110"/>
      <c r="H16" s="2110"/>
      <c r="I16" s="2110"/>
      <c r="J16" s="2110"/>
      <c r="K16" s="99"/>
    </row>
    <row r="17" spans="1:13">
      <c r="A17" s="100" t="s">
        <v>96</v>
      </c>
      <c r="B17" s="101"/>
      <c r="C17" s="183"/>
      <c r="D17" s="183"/>
      <c r="E17" s="183"/>
      <c r="F17" s="2980"/>
      <c r="G17" s="2111"/>
      <c r="H17" s="2111"/>
      <c r="I17" s="2111"/>
      <c r="J17" s="2111"/>
      <c r="K17" s="102"/>
    </row>
    <row r="18" spans="1:13">
      <c r="A18" s="93" t="s">
        <v>623</v>
      </c>
      <c r="B18" s="2962" t="s">
        <v>94</v>
      </c>
      <c r="C18" s="2963">
        <f t="shared" ref="C18:D25" si="4">+C47</f>
        <v>0</v>
      </c>
      <c r="D18" s="2963">
        <f t="shared" si="4"/>
        <v>0</v>
      </c>
      <c r="E18" s="2963">
        <f t="shared" ref="E18" si="5">+E47</f>
        <v>0</v>
      </c>
      <c r="F18" s="2983">
        <f>'4.4 Reinforcement'!$H$13+'4.4 Reinforcement'!$H$19+'4.4 Reinforcement'!$H$23+'4.4 Reinforcement'!$H$29</f>
        <v>0</v>
      </c>
      <c r="G18" s="2954"/>
      <c r="H18" s="2954"/>
      <c r="I18" s="2954"/>
      <c r="J18" s="2954"/>
      <c r="K18" s="2964">
        <f t="shared" ref="K18:K25" si="6">SUM(C18:J18)</f>
        <v>0</v>
      </c>
    </row>
    <row r="19" spans="1:13" ht="13.5">
      <c r="A19" s="93" t="s">
        <v>624</v>
      </c>
      <c r="B19" s="2956" t="s">
        <v>87</v>
      </c>
      <c r="C19" s="2965">
        <f t="shared" si="4"/>
        <v>0</v>
      </c>
      <c r="D19" s="2965">
        <f t="shared" si="4"/>
        <v>0</v>
      </c>
      <c r="E19" s="2965">
        <f t="shared" ref="E19" si="7">+E48</f>
        <v>0</v>
      </c>
      <c r="F19" s="2965">
        <f>SUM('4.4 Reinforcement'!$H$30:$H$33)</f>
        <v>0</v>
      </c>
      <c r="G19" s="2958"/>
      <c r="H19" s="2958"/>
      <c r="I19" s="2958"/>
      <c r="J19" s="2958"/>
      <c r="K19" s="2966">
        <f t="shared" si="6"/>
        <v>0</v>
      </c>
    </row>
    <row r="20" spans="1:13" ht="13.5">
      <c r="A20" s="93" t="s">
        <v>625</v>
      </c>
      <c r="B20" s="2960" t="s">
        <v>87</v>
      </c>
      <c r="C20" s="2976">
        <f t="shared" si="4"/>
        <v>0</v>
      </c>
      <c r="D20" s="2976">
        <f t="shared" si="4"/>
        <v>0</v>
      </c>
      <c r="E20" s="2976">
        <f t="shared" ref="E20" si="8">+E49</f>
        <v>0</v>
      </c>
      <c r="F20" s="2976">
        <f>'4.6 Connections '!$H$28</f>
        <v>0</v>
      </c>
      <c r="G20" s="2961"/>
      <c r="H20" s="2961"/>
      <c r="I20" s="2961"/>
      <c r="J20" s="2961"/>
      <c r="K20" s="102">
        <f t="shared" si="6"/>
        <v>0</v>
      </c>
    </row>
    <row r="21" spans="1:13" ht="13.5">
      <c r="A21" s="93" t="s">
        <v>626</v>
      </c>
      <c r="B21" s="2952" t="s">
        <v>87</v>
      </c>
      <c r="C21" s="2953">
        <f t="shared" si="4"/>
        <v>0</v>
      </c>
      <c r="D21" s="2953">
        <f t="shared" si="4"/>
        <v>0</v>
      </c>
      <c r="E21" s="2953">
        <f t="shared" ref="E21" si="9">+E50</f>
        <v>0</v>
      </c>
      <c r="F21" s="2978">
        <f>+'4.6 Connections '!$H$15</f>
        <v>0</v>
      </c>
      <c r="G21" s="2954"/>
      <c r="H21" s="2954"/>
      <c r="I21" s="2954"/>
      <c r="J21" s="2954"/>
      <c r="K21" s="2955">
        <f t="shared" si="6"/>
        <v>0</v>
      </c>
    </row>
    <row r="22" spans="1:13" ht="13.5">
      <c r="A22" s="93" t="s">
        <v>627</v>
      </c>
      <c r="B22" s="2956" t="s">
        <v>87</v>
      </c>
      <c r="C22" s="2957">
        <f t="shared" si="4"/>
        <v>0</v>
      </c>
      <c r="D22" s="2957">
        <f t="shared" si="4"/>
        <v>0</v>
      </c>
      <c r="E22" s="2957">
        <f t="shared" ref="E22" si="10">+E51</f>
        <v>0</v>
      </c>
      <c r="F22" s="2965">
        <f>+'4.6 Connections '!$H$16</f>
        <v>0</v>
      </c>
      <c r="G22" s="2958"/>
      <c r="H22" s="2958"/>
      <c r="I22" s="2958"/>
      <c r="J22" s="2958"/>
      <c r="K22" s="2959">
        <f t="shared" si="6"/>
        <v>0</v>
      </c>
    </row>
    <row r="23" spans="1:13" ht="13.5">
      <c r="A23" s="93" t="s">
        <v>628</v>
      </c>
      <c r="B23" s="2956" t="s">
        <v>87</v>
      </c>
      <c r="C23" s="2957">
        <f t="shared" si="4"/>
        <v>0</v>
      </c>
      <c r="D23" s="2957">
        <f t="shared" si="4"/>
        <v>0</v>
      </c>
      <c r="E23" s="2957">
        <f t="shared" ref="E23" si="11">+E52</f>
        <v>0</v>
      </c>
      <c r="F23" s="2965">
        <f>+'4.6 Connections '!$H$18</f>
        <v>0</v>
      </c>
      <c r="G23" s="2958"/>
      <c r="H23" s="2958"/>
      <c r="I23" s="2958"/>
      <c r="J23" s="2958"/>
      <c r="K23" s="2959">
        <f t="shared" si="6"/>
        <v>0</v>
      </c>
    </row>
    <row r="24" spans="1:13" ht="13.5">
      <c r="A24" s="93" t="s">
        <v>629</v>
      </c>
      <c r="B24" s="2960" t="s">
        <v>87</v>
      </c>
      <c r="C24" s="107">
        <f t="shared" si="4"/>
        <v>0</v>
      </c>
      <c r="D24" s="107">
        <f t="shared" si="4"/>
        <v>0</v>
      </c>
      <c r="E24" s="107">
        <f t="shared" ref="E24" si="12">+E53</f>
        <v>0</v>
      </c>
      <c r="F24" s="2976">
        <f>+'4.6 Connections '!$H$17</f>
        <v>0</v>
      </c>
      <c r="G24" s="2961"/>
      <c r="H24" s="2961"/>
      <c r="I24" s="2961"/>
      <c r="J24" s="2961"/>
      <c r="K24" s="102">
        <f t="shared" si="6"/>
        <v>0</v>
      </c>
      <c r="M24" s="2771"/>
    </row>
    <row r="25" spans="1:13" ht="13.5">
      <c r="A25" s="93" t="s">
        <v>630</v>
      </c>
      <c r="B25" s="2967" t="s">
        <v>631</v>
      </c>
      <c r="C25" s="2912">
        <f t="shared" si="4"/>
        <v>0</v>
      </c>
      <c r="D25" s="2912">
        <f>+D54</f>
        <v>0</v>
      </c>
      <c r="E25" s="2912">
        <f>+E54</f>
        <v>0</v>
      </c>
      <c r="F25" s="2912">
        <f>SUM('4.5 Governor(Replacement)'!$I$10:$I$14)</f>
        <v>0</v>
      </c>
      <c r="G25" s="2050"/>
      <c r="H25" s="2050"/>
      <c r="I25" s="2050"/>
      <c r="J25" s="2050"/>
      <c r="K25" s="2051">
        <f t="shared" si="6"/>
        <v>0</v>
      </c>
    </row>
    <row r="26" spans="1:13">
      <c r="A26" s="93"/>
      <c r="B26" s="98"/>
      <c r="C26" s="182"/>
      <c r="D26" s="182"/>
      <c r="E26" s="182"/>
      <c r="F26" s="2979"/>
      <c r="G26" s="2110"/>
      <c r="H26" s="2110"/>
      <c r="I26" s="2110"/>
      <c r="J26" s="2110"/>
      <c r="K26" s="99"/>
    </row>
    <row r="27" spans="1:13">
      <c r="A27" s="108" t="s">
        <v>182</v>
      </c>
      <c r="B27" s="101"/>
      <c r="C27" s="183"/>
      <c r="D27" s="183"/>
      <c r="E27" s="183"/>
      <c r="F27" s="2980"/>
      <c r="G27" s="2111"/>
      <c r="H27" s="2111"/>
      <c r="I27" s="2111"/>
      <c r="J27" s="2111"/>
      <c r="K27" s="102"/>
    </row>
    <row r="28" spans="1:13">
      <c r="A28" s="93" t="s">
        <v>1938</v>
      </c>
      <c r="B28" s="2962" t="s">
        <v>94</v>
      </c>
      <c r="C28" s="2968">
        <f t="shared" ref="C28:D34" si="13">+C57</f>
        <v>0</v>
      </c>
      <c r="D28" s="2968">
        <f t="shared" si="13"/>
        <v>0</v>
      </c>
      <c r="E28" s="2968">
        <f t="shared" ref="E28" si="14">+E57</f>
        <v>0</v>
      </c>
      <c r="F28" s="2984">
        <f>+'5.8 Decommissioned Sum '!$AH$25</f>
        <v>0</v>
      </c>
      <c r="G28" s="2969"/>
      <c r="H28" s="2969"/>
      <c r="I28" s="2969"/>
      <c r="J28" s="2969"/>
      <c r="K28" s="2970">
        <f t="shared" ref="K28:K34" si="15">SUM(C28:J28)</f>
        <v>0</v>
      </c>
    </row>
    <row r="29" spans="1:13">
      <c r="A29" s="93" t="s">
        <v>1939</v>
      </c>
      <c r="B29" s="2971" t="s">
        <v>94</v>
      </c>
      <c r="C29" s="2972">
        <f t="shared" si="13"/>
        <v>0</v>
      </c>
      <c r="D29" s="2972">
        <f t="shared" si="13"/>
        <v>0</v>
      </c>
      <c r="E29" s="2972">
        <f t="shared" ref="E29" si="16">+E58</f>
        <v>0</v>
      </c>
      <c r="F29" s="2981">
        <f>+'5.8 Decommissioned Sum '!$AH$28</f>
        <v>0</v>
      </c>
      <c r="G29" s="2973"/>
      <c r="H29" s="2973"/>
      <c r="I29" s="2973"/>
      <c r="J29" s="2973"/>
      <c r="K29" s="2974">
        <f t="shared" si="15"/>
        <v>0</v>
      </c>
    </row>
    <row r="30" spans="1:13">
      <c r="A30" s="93" t="s">
        <v>1940</v>
      </c>
      <c r="B30" s="2971" t="s">
        <v>94</v>
      </c>
      <c r="C30" s="2972">
        <f t="shared" si="13"/>
        <v>0</v>
      </c>
      <c r="D30" s="2972">
        <f t="shared" si="13"/>
        <v>0</v>
      </c>
      <c r="E30" s="2972">
        <f t="shared" ref="E30" si="17">+E59</f>
        <v>0</v>
      </c>
      <c r="F30" s="2981">
        <f>+'5.8 Decommissioned Sum '!$AH$29</f>
        <v>0</v>
      </c>
      <c r="G30" s="2973"/>
      <c r="H30" s="2973"/>
      <c r="I30" s="2973"/>
      <c r="J30" s="2973"/>
      <c r="K30" s="2974">
        <f t="shared" si="15"/>
        <v>0</v>
      </c>
    </row>
    <row r="31" spans="1:13">
      <c r="A31" s="109" t="s">
        <v>1941</v>
      </c>
      <c r="B31" s="2975" t="s">
        <v>94</v>
      </c>
      <c r="C31" s="2972">
        <f t="shared" si="13"/>
        <v>0</v>
      </c>
      <c r="D31" s="2972">
        <f t="shared" si="13"/>
        <v>0</v>
      </c>
      <c r="E31" s="2972">
        <f t="shared" ref="E31" si="18">+E60</f>
        <v>0</v>
      </c>
      <c r="F31" s="2981">
        <f>+'5.8 Decommissioned Sum '!$AH$30</f>
        <v>0</v>
      </c>
      <c r="G31" s="2973"/>
      <c r="H31" s="2973"/>
      <c r="I31" s="2973"/>
      <c r="J31" s="2973"/>
      <c r="K31" s="2974">
        <f t="shared" si="15"/>
        <v>0</v>
      </c>
    </row>
    <row r="32" spans="1:13">
      <c r="A32" s="109" t="s">
        <v>1942</v>
      </c>
      <c r="B32" s="2975" t="s">
        <v>94</v>
      </c>
      <c r="C32" s="2972">
        <f t="shared" si="13"/>
        <v>0</v>
      </c>
      <c r="D32" s="2972">
        <f t="shared" si="13"/>
        <v>0</v>
      </c>
      <c r="E32" s="2972">
        <f t="shared" ref="E32" si="19">+E61</f>
        <v>0</v>
      </c>
      <c r="F32" s="2981">
        <f>+'5.8 Decommissioned Sum '!AH31</f>
        <v>0</v>
      </c>
      <c r="G32" s="2973"/>
      <c r="H32" s="2973"/>
      <c r="I32" s="2973"/>
      <c r="J32" s="2973"/>
      <c r="K32" s="2974">
        <f t="shared" si="15"/>
        <v>0</v>
      </c>
    </row>
    <row r="33" spans="1:35" ht="13.5">
      <c r="A33" s="93" t="s">
        <v>632</v>
      </c>
      <c r="B33" s="2956" t="s">
        <v>87</v>
      </c>
      <c r="C33" s="2957">
        <f t="shared" si="13"/>
        <v>0</v>
      </c>
      <c r="D33" s="2957">
        <f t="shared" si="13"/>
        <v>0</v>
      </c>
      <c r="E33" s="2957">
        <f t="shared" ref="E33" si="20">+E62</f>
        <v>0</v>
      </c>
      <c r="F33" s="2965">
        <f>+'5.2a Repex iron mains Tier 1'!$K$31+'5.2a Repex iron mains Tier 1'!$K$33+'5.2b Repex iron mains Tier 2A'!$K$27+'5.2b Repex iron mains Tier 2A'!$K$29+'5.2c Repex other mains'!$K$82+'5.2d Repex diversions'!$I$38+'5.2d Repex diversions'!$I$40+'5.2d Repex diversions'!$I$42+'5.2d Repex diversions'!$I$44+'5.2c Repex other mains'!$K$84</f>
        <v>0</v>
      </c>
      <c r="G33" s="2958"/>
      <c r="H33" s="2958"/>
      <c r="I33" s="2958"/>
      <c r="J33" s="2958"/>
      <c r="K33" s="2959">
        <f t="shared" si="15"/>
        <v>0</v>
      </c>
    </row>
    <row r="34" spans="1:35" ht="13.5">
      <c r="A34" s="111" t="s">
        <v>633</v>
      </c>
      <c r="B34" s="2960" t="s">
        <v>87</v>
      </c>
      <c r="C34" s="107">
        <f t="shared" si="13"/>
        <v>0</v>
      </c>
      <c r="D34" s="107">
        <f t="shared" si="13"/>
        <v>0</v>
      </c>
      <c r="E34" s="107">
        <f t="shared" ref="E34" si="21">+E63</f>
        <v>0</v>
      </c>
      <c r="F34" s="2976">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services'!$J$17+'5.2d Repex diversions'!$I$43</f>
        <v>0</v>
      </c>
      <c r="G34" s="2961"/>
      <c r="H34" s="2961"/>
      <c r="I34" s="2961"/>
      <c r="J34" s="2961"/>
      <c r="K34" s="102">
        <f t="shared" si="15"/>
        <v>0</v>
      </c>
    </row>
    <row r="35" spans="1:35">
      <c r="E35" s="669"/>
    </row>
    <row r="36" spans="1:35">
      <c r="A36" s="49" t="s">
        <v>1289</v>
      </c>
      <c r="D36" s="49"/>
      <c r="M36" s="49" t="s">
        <v>408</v>
      </c>
      <c r="P36" s="49"/>
      <c r="Y36" s="49" t="s">
        <v>409</v>
      </c>
      <c r="AB36" s="49"/>
    </row>
    <row r="38" spans="1:35" ht="12.75" customHeight="1">
      <c r="A38" s="78"/>
      <c r="B38" s="85"/>
      <c r="C38" s="3419" t="s">
        <v>615</v>
      </c>
      <c r="D38" s="3420"/>
      <c r="E38" s="3421"/>
      <c r="F38" s="3427" t="s">
        <v>1288</v>
      </c>
      <c r="G38" s="3427"/>
      <c r="H38" s="3427"/>
      <c r="I38" s="3427"/>
      <c r="J38" s="3427"/>
      <c r="K38" s="802"/>
      <c r="M38" s="78"/>
      <c r="N38" s="2950"/>
      <c r="O38" s="3419" t="s">
        <v>615</v>
      </c>
      <c r="P38" s="3420"/>
      <c r="Q38" s="3421"/>
      <c r="R38" s="3425" t="s">
        <v>394</v>
      </c>
      <c r="S38" s="3411" t="s">
        <v>395</v>
      </c>
      <c r="T38" s="3411"/>
      <c r="U38" s="3411"/>
      <c r="V38" s="3412"/>
      <c r="W38" s="802"/>
      <c r="Y38" s="78"/>
      <c r="Z38" s="2950"/>
      <c r="AA38" s="3419" t="s">
        <v>615</v>
      </c>
      <c r="AB38" s="3420"/>
      <c r="AC38" s="3421"/>
      <c r="AD38" s="3425" t="s">
        <v>394</v>
      </c>
      <c r="AE38" s="3411" t="s">
        <v>395</v>
      </c>
      <c r="AF38" s="3411"/>
      <c r="AG38" s="3411"/>
      <c r="AH38" s="3412"/>
      <c r="AI38" s="802"/>
    </row>
    <row r="39" spans="1:35">
      <c r="A39" s="671"/>
      <c r="B39" s="803"/>
      <c r="C39" s="3422"/>
      <c r="D39" s="3423"/>
      <c r="E39" s="3424"/>
      <c r="F39" s="3427"/>
      <c r="G39" s="3427"/>
      <c r="H39" s="3427"/>
      <c r="I39" s="3427"/>
      <c r="J39" s="3427"/>
      <c r="K39" s="56"/>
      <c r="M39" s="671"/>
      <c r="N39" s="2951"/>
      <c r="O39" s="3422"/>
      <c r="P39" s="3423"/>
      <c r="Q39" s="3424"/>
      <c r="R39" s="3426"/>
      <c r="S39" s="3413"/>
      <c r="T39" s="3413"/>
      <c r="U39" s="3413"/>
      <c r="V39" s="3414"/>
      <c r="W39" s="56"/>
      <c r="Y39" s="671"/>
      <c r="Z39" s="2951"/>
      <c r="AA39" s="3422"/>
      <c r="AB39" s="3423"/>
      <c r="AC39" s="3424"/>
      <c r="AD39" s="3426"/>
      <c r="AE39" s="3413"/>
      <c r="AF39" s="3413"/>
      <c r="AG39" s="3413"/>
      <c r="AH39" s="3414"/>
      <c r="AI39" s="56"/>
    </row>
    <row r="40" spans="1:35" ht="24.75">
      <c r="A40" s="50" t="s">
        <v>396</v>
      </c>
      <c r="B40" s="112" t="s">
        <v>78</v>
      </c>
      <c r="C40" s="626">
        <v>2014</v>
      </c>
      <c r="D40" s="51">
        <v>2015</v>
      </c>
      <c r="E40" s="51">
        <v>2016</v>
      </c>
      <c r="F40" s="624">
        <v>2017</v>
      </c>
      <c r="G40" s="51">
        <v>2018</v>
      </c>
      <c r="H40" s="624">
        <v>2019</v>
      </c>
      <c r="I40" s="51">
        <v>2020</v>
      </c>
      <c r="J40" s="625">
        <v>2021</v>
      </c>
      <c r="K40" s="57" t="s">
        <v>397</v>
      </c>
      <c r="M40" s="50" t="s">
        <v>396</v>
      </c>
      <c r="N40" s="112" t="s">
        <v>78</v>
      </c>
      <c r="O40" s="626">
        <v>2014</v>
      </c>
      <c r="P40" s="51">
        <v>2015</v>
      </c>
      <c r="Q40" s="51">
        <v>2016</v>
      </c>
      <c r="R40" s="624">
        <v>2017</v>
      </c>
      <c r="S40" s="51">
        <v>2018</v>
      </c>
      <c r="T40" s="624">
        <v>2019</v>
      </c>
      <c r="U40" s="51">
        <v>2020</v>
      </c>
      <c r="V40" s="625">
        <v>2021</v>
      </c>
      <c r="W40" s="57" t="s">
        <v>397</v>
      </c>
      <c r="Y40" s="50" t="s">
        <v>396</v>
      </c>
      <c r="Z40" s="112" t="s">
        <v>78</v>
      </c>
      <c r="AA40" s="626">
        <v>2014</v>
      </c>
      <c r="AB40" s="51">
        <v>2015</v>
      </c>
      <c r="AC40" s="51">
        <v>2016</v>
      </c>
      <c r="AD40" s="624">
        <v>2017</v>
      </c>
      <c r="AE40" s="51">
        <v>2018</v>
      </c>
      <c r="AF40" s="624">
        <v>2019</v>
      </c>
      <c r="AG40" s="51">
        <v>2020</v>
      </c>
      <c r="AH40" s="625">
        <v>2021</v>
      </c>
      <c r="AI40" s="57" t="s">
        <v>397</v>
      </c>
    </row>
    <row r="41" spans="1:35">
      <c r="A41" s="87" t="s">
        <v>508</v>
      </c>
      <c r="B41" s="88"/>
      <c r="C41" s="89"/>
      <c r="D41" s="90"/>
      <c r="E41" s="90"/>
      <c r="F41" s="90"/>
      <c r="G41" s="90"/>
      <c r="H41" s="90"/>
      <c r="I41" s="90"/>
      <c r="J41" s="90"/>
      <c r="K41" s="92"/>
      <c r="M41" s="87" t="s">
        <v>508</v>
      </c>
      <c r="N41" s="88"/>
      <c r="O41" s="1988"/>
      <c r="P41" s="1989"/>
      <c r="Q41" s="1988"/>
      <c r="R41" s="1989"/>
      <c r="S41" s="1989"/>
      <c r="T41" s="1989"/>
      <c r="U41" s="1989"/>
      <c r="V41" s="1989"/>
      <c r="W41" s="1990"/>
      <c r="Y41" s="87" t="s">
        <v>508</v>
      </c>
      <c r="Z41" s="88"/>
      <c r="AA41" s="90"/>
      <c r="AB41" s="90"/>
      <c r="AC41" s="90"/>
      <c r="AD41" s="90"/>
      <c r="AE41" s="90"/>
      <c r="AF41" s="90"/>
      <c r="AG41" s="90"/>
      <c r="AH41" s="90"/>
      <c r="AI41" s="92"/>
    </row>
    <row r="42" spans="1:35" ht="13.5">
      <c r="A42" s="93" t="s">
        <v>620</v>
      </c>
      <c r="B42" s="804" t="s">
        <v>87</v>
      </c>
      <c r="C42" s="94"/>
      <c r="D42" s="94"/>
      <c r="E42" s="94"/>
      <c r="F42" s="94"/>
      <c r="G42" s="94"/>
      <c r="H42" s="94"/>
      <c r="I42" s="94"/>
      <c r="J42" s="94"/>
      <c r="K42" s="96">
        <f>SUM(C42:J42)</f>
        <v>0</v>
      </c>
      <c r="M42" s="93" t="s">
        <v>620</v>
      </c>
      <c r="N42" s="804" t="s">
        <v>87</v>
      </c>
      <c r="O42" s="1991">
        <f>C13-C42</f>
        <v>0</v>
      </c>
      <c r="P42" s="1992">
        <f>D13-D42</f>
        <v>0</v>
      </c>
      <c r="Q42" s="1991">
        <f>E13-E42</f>
        <v>0</v>
      </c>
      <c r="R42" s="1992">
        <f t="shared" ref="R42:W42" si="22">F13-F42</f>
        <v>0</v>
      </c>
      <c r="S42" s="1992">
        <f t="shared" si="22"/>
        <v>0</v>
      </c>
      <c r="T42" s="1992">
        <f t="shared" si="22"/>
        <v>0</v>
      </c>
      <c r="U42" s="1992">
        <f t="shared" si="22"/>
        <v>0</v>
      </c>
      <c r="V42" s="1992">
        <f t="shared" si="22"/>
        <v>0</v>
      </c>
      <c r="W42" s="1991">
        <f t="shared" si="22"/>
        <v>0</v>
      </c>
      <c r="Y42" s="93" t="s">
        <v>620</v>
      </c>
      <c r="Z42" s="804" t="s">
        <v>87</v>
      </c>
      <c r="AA42" s="70" t="e">
        <f>(C13-C42)/C42</f>
        <v>#DIV/0!</v>
      </c>
      <c r="AB42" s="70" t="e">
        <f>(D13-D42)/D42</f>
        <v>#DIV/0!</v>
      </c>
      <c r="AC42" s="70" t="e">
        <f>(E13-E42)/E42</f>
        <v>#DIV/0!</v>
      </c>
      <c r="AD42" s="70" t="e">
        <f t="shared" ref="AD42:AI42" si="23">(F13-F42)/F42</f>
        <v>#DIV/0!</v>
      </c>
      <c r="AE42" s="70" t="e">
        <f t="shared" si="23"/>
        <v>#DIV/0!</v>
      </c>
      <c r="AF42" s="70" t="e">
        <f t="shared" si="23"/>
        <v>#DIV/0!</v>
      </c>
      <c r="AG42" s="70" t="e">
        <f t="shared" si="23"/>
        <v>#DIV/0!</v>
      </c>
      <c r="AH42" s="70" t="e">
        <f t="shared" si="23"/>
        <v>#DIV/0!</v>
      </c>
      <c r="AI42" s="71" t="e">
        <f t="shared" si="23"/>
        <v>#DIV/0!</v>
      </c>
    </row>
    <row r="43" spans="1:35" ht="13.5">
      <c r="A43" s="93" t="s">
        <v>621</v>
      </c>
      <c r="B43" s="804" t="s">
        <v>87</v>
      </c>
      <c r="C43" s="94"/>
      <c r="D43" s="94"/>
      <c r="E43" s="94"/>
      <c r="F43" s="94"/>
      <c r="G43" s="94"/>
      <c r="H43" s="94"/>
      <c r="I43" s="94"/>
      <c r="J43" s="94"/>
      <c r="K43" s="96">
        <f>SUM(C43:J43)</f>
        <v>0</v>
      </c>
      <c r="M43" s="93" t="s">
        <v>621</v>
      </c>
      <c r="N43" s="804" t="s">
        <v>87</v>
      </c>
      <c r="O43" s="1991">
        <f>C14-C43</f>
        <v>0</v>
      </c>
      <c r="P43" s="1992">
        <f>D14-D43</f>
        <v>0</v>
      </c>
      <c r="Q43" s="1991">
        <f t="shared" ref="Q43:W44" si="24">E14-E43</f>
        <v>0</v>
      </c>
      <c r="R43" s="1992">
        <f t="shared" si="24"/>
        <v>0</v>
      </c>
      <c r="S43" s="1992">
        <f t="shared" si="24"/>
        <v>0</v>
      </c>
      <c r="T43" s="1992">
        <f t="shared" si="24"/>
        <v>0</v>
      </c>
      <c r="U43" s="1992">
        <f t="shared" si="24"/>
        <v>0</v>
      </c>
      <c r="V43" s="1992">
        <f t="shared" si="24"/>
        <v>0</v>
      </c>
      <c r="W43" s="1991">
        <f t="shared" si="24"/>
        <v>0</v>
      </c>
      <c r="Y43" s="93" t="s">
        <v>621</v>
      </c>
      <c r="Z43" s="804" t="s">
        <v>87</v>
      </c>
      <c r="AA43" s="70" t="e">
        <f>(C14-C43)/C43</f>
        <v>#DIV/0!</v>
      </c>
      <c r="AB43" s="70" t="e">
        <f>(D14-D43)/D43</f>
        <v>#DIV/0!</v>
      </c>
      <c r="AC43" s="70" t="e">
        <f t="shared" ref="AC43:AI44" si="25">(E14-E43)/E43</f>
        <v>#DIV/0!</v>
      </c>
      <c r="AD43" s="70" t="e">
        <f t="shared" si="25"/>
        <v>#DIV/0!</v>
      </c>
      <c r="AE43" s="70" t="e">
        <f t="shared" si="25"/>
        <v>#DIV/0!</v>
      </c>
      <c r="AF43" s="70" t="e">
        <f t="shared" si="25"/>
        <v>#DIV/0!</v>
      </c>
      <c r="AG43" s="70" t="e">
        <f t="shared" si="25"/>
        <v>#DIV/0!</v>
      </c>
      <c r="AH43" s="70" t="e">
        <f t="shared" si="25"/>
        <v>#DIV/0!</v>
      </c>
      <c r="AI43" s="71" t="e">
        <f t="shared" si="25"/>
        <v>#DIV/0!</v>
      </c>
    </row>
    <row r="44" spans="1:35" ht="13.5">
      <c r="A44" s="93" t="s">
        <v>622</v>
      </c>
      <c r="B44" s="804" t="s">
        <v>87</v>
      </c>
      <c r="C44" s="94"/>
      <c r="D44" s="94"/>
      <c r="E44" s="94"/>
      <c r="F44" s="94"/>
      <c r="G44" s="94"/>
      <c r="H44" s="94"/>
      <c r="I44" s="94"/>
      <c r="J44" s="94"/>
      <c r="K44" s="96">
        <f>SUM(C44:J44)</f>
        <v>0</v>
      </c>
      <c r="M44" s="93" t="s">
        <v>622</v>
      </c>
      <c r="N44" s="804" t="s">
        <v>87</v>
      </c>
      <c r="O44" s="1991">
        <f>C15-C44</f>
        <v>0</v>
      </c>
      <c r="P44" s="1992">
        <f>D15-D44</f>
        <v>0</v>
      </c>
      <c r="Q44" s="1991">
        <f t="shared" si="24"/>
        <v>0</v>
      </c>
      <c r="R44" s="1992">
        <f t="shared" si="24"/>
        <v>0</v>
      </c>
      <c r="S44" s="1992">
        <f t="shared" si="24"/>
        <v>0</v>
      </c>
      <c r="T44" s="1992">
        <f t="shared" si="24"/>
        <v>0</v>
      </c>
      <c r="U44" s="1992">
        <f t="shared" si="24"/>
        <v>0</v>
      </c>
      <c r="V44" s="1992">
        <f t="shared" si="24"/>
        <v>0</v>
      </c>
      <c r="W44" s="1991">
        <f t="shared" si="24"/>
        <v>0</v>
      </c>
      <c r="Y44" s="93" t="s">
        <v>622</v>
      </c>
      <c r="Z44" s="804" t="s">
        <v>87</v>
      </c>
      <c r="AA44" s="70" t="e">
        <f>(C15-C44)/C44</f>
        <v>#DIV/0!</v>
      </c>
      <c r="AB44" s="70" t="e">
        <f>(D15-D44)/D44</f>
        <v>#DIV/0!</v>
      </c>
      <c r="AC44" s="70" t="e">
        <f t="shared" si="25"/>
        <v>#DIV/0!</v>
      </c>
      <c r="AD44" s="70" t="e">
        <f t="shared" si="25"/>
        <v>#DIV/0!</v>
      </c>
      <c r="AE44" s="70" t="e">
        <f t="shared" si="25"/>
        <v>#DIV/0!</v>
      </c>
      <c r="AF44" s="70" t="e">
        <f t="shared" si="25"/>
        <v>#DIV/0!</v>
      </c>
      <c r="AG44" s="70" t="e">
        <f t="shared" si="25"/>
        <v>#DIV/0!</v>
      </c>
      <c r="AH44" s="70" t="e">
        <f t="shared" si="25"/>
        <v>#DIV/0!</v>
      </c>
      <c r="AI44" s="71" t="e">
        <f t="shared" si="25"/>
        <v>#DIV/0!</v>
      </c>
    </row>
    <row r="45" spans="1:35">
      <c r="A45" s="97"/>
      <c r="B45" s="98"/>
      <c r="C45" s="98"/>
      <c r="D45" s="98"/>
      <c r="E45" s="98"/>
      <c r="F45" s="98"/>
      <c r="G45" s="98"/>
      <c r="H45" s="98"/>
      <c r="I45" s="98"/>
      <c r="J45" s="98"/>
      <c r="K45" s="2388"/>
      <c r="M45" s="97"/>
      <c r="N45" s="98"/>
      <c r="O45" s="2390"/>
      <c r="P45" s="2391"/>
      <c r="Q45" s="2390"/>
      <c r="R45" s="2391"/>
      <c r="S45" s="2391"/>
      <c r="T45" s="2391"/>
      <c r="U45" s="2391"/>
      <c r="V45" s="2391"/>
      <c r="W45" s="2390"/>
      <c r="Y45" s="97"/>
      <c r="Z45" s="98"/>
      <c r="AA45" s="2394"/>
      <c r="AB45" s="2394"/>
      <c r="AC45" s="2394"/>
      <c r="AD45" s="2394"/>
      <c r="AE45" s="2394"/>
      <c r="AF45" s="2394"/>
      <c r="AG45" s="2394"/>
      <c r="AH45" s="2394"/>
      <c r="AI45" s="2395"/>
    </row>
    <row r="46" spans="1:35">
      <c r="A46" s="100" t="s">
        <v>96</v>
      </c>
      <c r="B46" s="101"/>
      <c r="C46" s="101"/>
      <c r="D46" s="101"/>
      <c r="E46" s="101"/>
      <c r="F46" s="101"/>
      <c r="G46" s="101"/>
      <c r="H46" s="101"/>
      <c r="I46" s="101"/>
      <c r="J46" s="101"/>
      <c r="K46" s="2389"/>
      <c r="M46" s="100" t="s">
        <v>96</v>
      </c>
      <c r="N46" s="101"/>
      <c r="O46" s="2392"/>
      <c r="P46" s="2393"/>
      <c r="Q46" s="2392"/>
      <c r="R46" s="2393"/>
      <c r="S46" s="2393"/>
      <c r="T46" s="2393"/>
      <c r="U46" s="2393"/>
      <c r="V46" s="2393"/>
      <c r="W46" s="2392"/>
      <c r="Y46" s="100" t="s">
        <v>96</v>
      </c>
      <c r="Z46" s="101"/>
      <c r="AA46" s="2396"/>
      <c r="AB46" s="2396"/>
      <c r="AC46" s="2396"/>
      <c r="AD46" s="2396"/>
      <c r="AE46" s="2396"/>
      <c r="AF46" s="2396"/>
      <c r="AG46" s="2396"/>
      <c r="AH46" s="2396"/>
      <c r="AI46" s="2397"/>
    </row>
    <row r="47" spans="1:35">
      <c r="A47" s="93" t="s">
        <v>623</v>
      </c>
      <c r="B47" s="103" t="s">
        <v>94</v>
      </c>
      <c r="C47" s="69"/>
      <c r="D47" s="69"/>
      <c r="E47" s="69"/>
      <c r="F47" s="69"/>
      <c r="G47" s="69"/>
      <c r="H47" s="69"/>
      <c r="I47" s="69"/>
      <c r="J47" s="69"/>
      <c r="K47" s="104">
        <f t="shared" ref="K47:K54" si="26">SUM(C47:J47)</f>
        <v>0</v>
      </c>
      <c r="M47" s="93" t="s">
        <v>623</v>
      </c>
      <c r="N47" s="103" t="s">
        <v>94</v>
      </c>
      <c r="O47" s="1995">
        <f t="shared" ref="O47:O54" si="27">C18-C47</f>
        <v>0</v>
      </c>
      <c r="P47" s="1996">
        <f t="shared" ref="P47:P54" si="28">D18-D47</f>
        <v>0</v>
      </c>
      <c r="Q47" s="1995">
        <f t="shared" ref="Q47:W54" si="29">E18-E47</f>
        <v>0</v>
      </c>
      <c r="R47" s="1996">
        <f t="shared" si="29"/>
        <v>0</v>
      </c>
      <c r="S47" s="1996">
        <f t="shared" si="29"/>
        <v>0</v>
      </c>
      <c r="T47" s="1996">
        <f t="shared" si="29"/>
        <v>0</v>
      </c>
      <c r="U47" s="1996">
        <f t="shared" si="29"/>
        <v>0</v>
      </c>
      <c r="V47" s="1996">
        <f t="shared" si="29"/>
        <v>0</v>
      </c>
      <c r="W47" s="1997">
        <f t="shared" si="29"/>
        <v>0</v>
      </c>
      <c r="Y47" s="93" t="s">
        <v>623</v>
      </c>
      <c r="Z47" s="103" t="s">
        <v>94</v>
      </c>
      <c r="AA47" s="74" t="e">
        <f t="shared" ref="AA47:AA54" si="30">(C18-C47)/C47</f>
        <v>#DIV/0!</v>
      </c>
      <c r="AB47" s="74" t="e">
        <f t="shared" ref="AB47:AB54" si="31">(D18-D47)/D47</f>
        <v>#DIV/0!</v>
      </c>
      <c r="AC47" s="74" t="e">
        <f t="shared" ref="AC47:AI54" si="32">(E18-E47)/E47</f>
        <v>#DIV/0!</v>
      </c>
      <c r="AD47" s="74" t="e">
        <f t="shared" si="32"/>
        <v>#DIV/0!</v>
      </c>
      <c r="AE47" s="74" t="e">
        <f t="shared" si="32"/>
        <v>#DIV/0!</v>
      </c>
      <c r="AF47" s="74" t="e">
        <f t="shared" si="32"/>
        <v>#DIV/0!</v>
      </c>
      <c r="AG47" s="74" t="e">
        <f t="shared" si="32"/>
        <v>#DIV/0!</v>
      </c>
      <c r="AH47" s="74" t="e">
        <f t="shared" si="32"/>
        <v>#DIV/0!</v>
      </c>
      <c r="AI47" s="75" t="e">
        <f t="shared" si="32"/>
        <v>#DIV/0!</v>
      </c>
    </row>
    <row r="48" spans="1:35" ht="13.5">
      <c r="A48" s="93" t="s">
        <v>624</v>
      </c>
      <c r="B48" s="804" t="s">
        <v>87</v>
      </c>
      <c r="C48" s="95"/>
      <c r="D48" s="95"/>
      <c r="E48" s="95"/>
      <c r="F48" s="95"/>
      <c r="G48" s="95"/>
      <c r="H48" s="95"/>
      <c r="I48" s="95"/>
      <c r="J48" s="95"/>
      <c r="K48" s="104">
        <f t="shared" si="26"/>
        <v>0</v>
      </c>
      <c r="M48" s="93" t="s">
        <v>624</v>
      </c>
      <c r="N48" s="804" t="s">
        <v>87</v>
      </c>
      <c r="O48" s="1991">
        <f t="shared" si="27"/>
        <v>0</v>
      </c>
      <c r="P48" s="1992">
        <f t="shared" si="28"/>
        <v>0</v>
      </c>
      <c r="Q48" s="1991">
        <f t="shared" si="29"/>
        <v>0</v>
      </c>
      <c r="R48" s="1992">
        <f t="shared" si="29"/>
        <v>0</v>
      </c>
      <c r="S48" s="1992">
        <f t="shared" si="29"/>
        <v>0</v>
      </c>
      <c r="T48" s="1992">
        <f t="shared" si="29"/>
        <v>0</v>
      </c>
      <c r="U48" s="1992">
        <f t="shared" si="29"/>
        <v>0</v>
      </c>
      <c r="V48" s="1992">
        <f t="shared" si="29"/>
        <v>0</v>
      </c>
      <c r="W48" s="1997">
        <f t="shared" si="29"/>
        <v>0</v>
      </c>
      <c r="Y48" s="93" t="s">
        <v>624</v>
      </c>
      <c r="Z48" s="804" t="s">
        <v>87</v>
      </c>
      <c r="AA48" s="70" t="e">
        <f t="shared" si="30"/>
        <v>#DIV/0!</v>
      </c>
      <c r="AB48" s="70" t="e">
        <f t="shared" si="31"/>
        <v>#DIV/0!</v>
      </c>
      <c r="AC48" s="70" t="e">
        <f t="shared" si="32"/>
        <v>#DIV/0!</v>
      </c>
      <c r="AD48" s="70" t="e">
        <f t="shared" si="32"/>
        <v>#DIV/0!</v>
      </c>
      <c r="AE48" s="70" t="e">
        <f t="shared" si="32"/>
        <v>#DIV/0!</v>
      </c>
      <c r="AF48" s="70" t="e">
        <f t="shared" si="32"/>
        <v>#DIV/0!</v>
      </c>
      <c r="AG48" s="70" t="e">
        <f t="shared" si="32"/>
        <v>#DIV/0!</v>
      </c>
      <c r="AH48" s="70" t="e">
        <f t="shared" si="32"/>
        <v>#DIV/0!</v>
      </c>
      <c r="AI48" s="75" t="e">
        <f t="shared" si="32"/>
        <v>#DIV/0!</v>
      </c>
    </row>
    <row r="49" spans="1:35" ht="13.9" thickBot="1">
      <c r="A49" s="93" t="s">
        <v>625</v>
      </c>
      <c r="B49" s="805" t="s">
        <v>87</v>
      </c>
      <c r="C49" s="105"/>
      <c r="D49" s="105"/>
      <c r="E49" s="105"/>
      <c r="F49" s="105"/>
      <c r="G49" s="105"/>
      <c r="H49" s="105"/>
      <c r="I49" s="105"/>
      <c r="J49" s="105"/>
      <c r="K49" s="106">
        <f t="shared" si="26"/>
        <v>0</v>
      </c>
      <c r="M49" s="93" t="s">
        <v>625</v>
      </c>
      <c r="N49" s="805" t="s">
        <v>87</v>
      </c>
      <c r="O49" s="1998">
        <f t="shared" si="27"/>
        <v>0</v>
      </c>
      <c r="P49" s="1999">
        <f t="shared" si="28"/>
        <v>0</v>
      </c>
      <c r="Q49" s="1998">
        <f t="shared" si="29"/>
        <v>0</v>
      </c>
      <c r="R49" s="1999">
        <f t="shared" si="29"/>
        <v>0</v>
      </c>
      <c r="S49" s="1999">
        <f t="shared" si="29"/>
        <v>0</v>
      </c>
      <c r="T49" s="1999">
        <f t="shared" si="29"/>
        <v>0</v>
      </c>
      <c r="U49" s="1999">
        <f t="shared" si="29"/>
        <v>0</v>
      </c>
      <c r="V49" s="1999">
        <f t="shared" si="29"/>
        <v>0</v>
      </c>
      <c r="W49" s="1998">
        <f t="shared" si="29"/>
        <v>0</v>
      </c>
      <c r="Y49" s="93" t="s">
        <v>625</v>
      </c>
      <c r="Z49" s="805" t="s">
        <v>87</v>
      </c>
      <c r="AA49" s="76" t="e">
        <f t="shared" si="30"/>
        <v>#DIV/0!</v>
      </c>
      <c r="AB49" s="76" t="e">
        <f t="shared" si="31"/>
        <v>#DIV/0!</v>
      </c>
      <c r="AC49" s="76" t="e">
        <f t="shared" si="32"/>
        <v>#DIV/0!</v>
      </c>
      <c r="AD49" s="76" t="e">
        <f t="shared" si="32"/>
        <v>#DIV/0!</v>
      </c>
      <c r="AE49" s="76" t="e">
        <f t="shared" si="32"/>
        <v>#DIV/0!</v>
      </c>
      <c r="AF49" s="76" t="e">
        <f t="shared" si="32"/>
        <v>#DIV/0!</v>
      </c>
      <c r="AG49" s="76" t="e">
        <f t="shared" si="32"/>
        <v>#DIV/0!</v>
      </c>
      <c r="AH49" s="76" t="e">
        <f t="shared" si="32"/>
        <v>#DIV/0!</v>
      </c>
      <c r="AI49" s="77" t="e">
        <f t="shared" si="32"/>
        <v>#DIV/0!</v>
      </c>
    </row>
    <row r="50" spans="1:35" ht="13.9" thickTop="1">
      <c r="A50" s="93" t="s">
        <v>626</v>
      </c>
      <c r="B50" s="806" t="s">
        <v>87</v>
      </c>
      <c r="C50" s="107"/>
      <c r="D50" s="107"/>
      <c r="E50" s="107"/>
      <c r="F50" s="107"/>
      <c r="G50" s="107"/>
      <c r="H50" s="107"/>
      <c r="I50" s="107"/>
      <c r="J50" s="107"/>
      <c r="K50" s="102">
        <f t="shared" si="26"/>
        <v>0</v>
      </c>
      <c r="M50" s="93" t="s">
        <v>626</v>
      </c>
      <c r="N50" s="806" t="s">
        <v>87</v>
      </c>
      <c r="O50" s="1993">
        <f t="shared" si="27"/>
        <v>0</v>
      </c>
      <c r="P50" s="1994">
        <f t="shared" si="28"/>
        <v>0</v>
      </c>
      <c r="Q50" s="1993">
        <f t="shared" si="29"/>
        <v>0</v>
      </c>
      <c r="R50" s="1994">
        <f t="shared" si="29"/>
        <v>0</v>
      </c>
      <c r="S50" s="1994">
        <f t="shared" si="29"/>
        <v>0</v>
      </c>
      <c r="T50" s="1994">
        <f t="shared" si="29"/>
        <v>0</v>
      </c>
      <c r="U50" s="1994">
        <f t="shared" si="29"/>
        <v>0</v>
      </c>
      <c r="V50" s="1994">
        <f t="shared" si="29"/>
        <v>0</v>
      </c>
      <c r="W50" s="1993">
        <f t="shared" si="29"/>
        <v>0</v>
      </c>
      <c r="Y50" s="93" t="s">
        <v>626</v>
      </c>
      <c r="Z50" s="806" t="s">
        <v>87</v>
      </c>
      <c r="AA50" s="72" t="e">
        <f t="shared" si="30"/>
        <v>#DIV/0!</v>
      </c>
      <c r="AB50" s="72" t="e">
        <f t="shared" si="31"/>
        <v>#DIV/0!</v>
      </c>
      <c r="AC50" s="72" t="e">
        <f t="shared" si="32"/>
        <v>#DIV/0!</v>
      </c>
      <c r="AD50" s="72" t="e">
        <f t="shared" si="32"/>
        <v>#DIV/0!</v>
      </c>
      <c r="AE50" s="72" t="e">
        <f t="shared" si="32"/>
        <v>#DIV/0!</v>
      </c>
      <c r="AF50" s="72" t="e">
        <f t="shared" si="32"/>
        <v>#DIV/0!</v>
      </c>
      <c r="AG50" s="72" t="e">
        <f t="shared" si="32"/>
        <v>#DIV/0!</v>
      </c>
      <c r="AH50" s="72" t="e">
        <f t="shared" si="32"/>
        <v>#DIV/0!</v>
      </c>
      <c r="AI50" s="73" t="e">
        <f t="shared" si="32"/>
        <v>#DIV/0!</v>
      </c>
    </row>
    <row r="51" spans="1:35" ht="13.5">
      <c r="A51" s="93" t="s">
        <v>627</v>
      </c>
      <c r="B51" s="804" t="s">
        <v>87</v>
      </c>
      <c r="C51" s="94"/>
      <c r="D51" s="94"/>
      <c r="E51" s="94"/>
      <c r="F51" s="94"/>
      <c r="G51" s="94"/>
      <c r="H51" s="94"/>
      <c r="I51" s="94"/>
      <c r="J51" s="94"/>
      <c r="K51" s="96">
        <f t="shared" si="26"/>
        <v>0</v>
      </c>
      <c r="M51" s="93" t="s">
        <v>627</v>
      </c>
      <c r="N51" s="804" t="s">
        <v>87</v>
      </c>
      <c r="O51" s="1991">
        <f t="shared" si="27"/>
        <v>0</v>
      </c>
      <c r="P51" s="1992">
        <f t="shared" si="28"/>
        <v>0</v>
      </c>
      <c r="Q51" s="1991">
        <f t="shared" si="29"/>
        <v>0</v>
      </c>
      <c r="R51" s="1992">
        <f t="shared" si="29"/>
        <v>0</v>
      </c>
      <c r="S51" s="1992">
        <f t="shared" si="29"/>
        <v>0</v>
      </c>
      <c r="T51" s="1992">
        <f t="shared" si="29"/>
        <v>0</v>
      </c>
      <c r="U51" s="1992">
        <f t="shared" si="29"/>
        <v>0</v>
      </c>
      <c r="V51" s="1992">
        <f t="shared" si="29"/>
        <v>0</v>
      </c>
      <c r="W51" s="1991">
        <f t="shared" si="29"/>
        <v>0</v>
      </c>
      <c r="Y51" s="93" t="s">
        <v>627</v>
      </c>
      <c r="Z51" s="804" t="s">
        <v>87</v>
      </c>
      <c r="AA51" s="70" t="e">
        <f t="shared" si="30"/>
        <v>#DIV/0!</v>
      </c>
      <c r="AB51" s="70" t="e">
        <f t="shared" si="31"/>
        <v>#DIV/0!</v>
      </c>
      <c r="AC51" s="70" t="e">
        <f t="shared" si="32"/>
        <v>#DIV/0!</v>
      </c>
      <c r="AD51" s="70" t="e">
        <f t="shared" si="32"/>
        <v>#DIV/0!</v>
      </c>
      <c r="AE51" s="70" t="e">
        <f t="shared" si="32"/>
        <v>#DIV/0!</v>
      </c>
      <c r="AF51" s="70" t="e">
        <f t="shared" si="32"/>
        <v>#DIV/0!</v>
      </c>
      <c r="AG51" s="70" t="e">
        <f t="shared" si="32"/>
        <v>#DIV/0!</v>
      </c>
      <c r="AH51" s="70" t="e">
        <f t="shared" si="32"/>
        <v>#DIV/0!</v>
      </c>
      <c r="AI51" s="71" t="e">
        <f t="shared" si="32"/>
        <v>#DIV/0!</v>
      </c>
    </row>
    <row r="52" spans="1:35" ht="13.5">
      <c r="A52" s="93" t="s">
        <v>628</v>
      </c>
      <c r="B52" s="804" t="s">
        <v>87</v>
      </c>
      <c r="C52" s="94"/>
      <c r="D52" s="94"/>
      <c r="E52" s="94"/>
      <c r="F52" s="94"/>
      <c r="G52" s="94"/>
      <c r="H52" s="94"/>
      <c r="I52" s="94"/>
      <c r="J52" s="94"/>
      <c r="K52" s="96">
        <f t="shared" si="26"/>
        <v>0</v>
      </c>
      <c r="M52" s="93" t="s">
        <v>628</v>
      </c>
      <c r="N52" s="804" t="s">
        <v>87</v>
      </c>
      <c r="O52" s="1991">
        <f t="shared" si="27"/>
        <v>0</v>
      </c>
      <c r="P52" s="1992">
        <f t="shared" si="28"/>
        <v>0</v>
      </c>
      <c r="Q52" s="1991">
        <f t="shared" si="29"/>
        <v>0</v>
      </c>
      <c r="R52" s="1992">
        <f t="shared" si="29"/>
        <v>0</v>
      </c>
      <c r="S52" s="1992">
        <f t="shared" si="29"/>
        <v>0</v>
      </c>
      <c r="T52" s="1992">
        <f t="shared" si="29"/>
        <v>0</v>
      </c>
      <c r="U52" s="1992">
        <f t="shared" si="29"/>
        <v>0</v>
      </c>
      <c r="V52" s="1992">
        <f t="shared" si="29"/>
        <v>0</v>
      </c>
      <c r="W52" s="1991">
        <f t="shared" si="29"/>
        <v>0</v>
      </c>
      <c r="Y52" s="93" t="s">
        <v>628</v>
      </c>
      <c r="Z52" s="804" t="s">
        <v>87</v>
      </c>
      <c r="AA52" s="70" t="e">
        <f t="shared" si="30"/>
        <v>#DIV/0!</v>
      </c>
      <c r="AB52" s="70" t="e">
        <f t="shared" si="31"/>
        <v>#DIV/0!</v>
      </c>
      <c r="AC52" s="70" t="e">
        <f t="shared" si="32"/>
        <v>#DIV/0!</v>
      </c>
      <c r="AD52" s="70" t="e">
        <f t="shared" si="32"/>
        <v>#DIV/0!</v>
      </c>
      <c r="AE52" s="70" t="e">
        <f t="shared" si="32"/>
        <v>#DIV/0!</v>
      </c>
      <c r="AF52" s="70" t="e">
        <f t="shared" si="32"/>
        <v>#DIV/0!</v>
      </c>
      <c r="AG52" s="70" t="e">
        <f t="shared" si="32"/>
        <v>#DIV/0!</v>
      </c>
      <c r="AH52" s="70" t="e">
        <f t="shared" si="32"/>
        <v>#DIV/0!</v>
      </c>
      <c r="AI52" s="71" t="e">
        <f t="shared" si="32"/>
        <v>#DIV/0!</v>
      </c>
    </row>
    <row r="53" spans="1:35" ht="13.5">
      <c r="A53" s="93" t="s">
        <v>629</v>
      </c>
      <c r="B53" s="804" t="s">
        <v>87</v>
      </c>
      <c r="C53" s="94"/>
      <c r="D53" s="94"/>
      <c r="E53" s="94"/>
      <c r="F53" s="94"/>
      <c r="G53" s="94"/>
      <c r="H53" s="94"/>
      <c r="I53" s="94"/>
      <c r="J53" s="94"/>
      <c r="K53" s="96">
        <f t="shared" si="26"/>
        <v>0</v>
      </c>
      <c r="M53" s="93" t="s">
        <v>629</v>
      </c>
      <c r="N53" s="804" t="s">
        <v>87</v>
      </c>
      <c r="O53" s="1991">
        <f t="shared" si="27"/>
        <v>0</v>
      </c>
      <c r="P53" s="1992">
        <f t="shared" si="28"/>
        <v>0</v>
      </c>
      <c r="Q53" s="1991">
        <f t="shared" si="29"/>
        <v>0</v>
      </c>
      <c r="R53" s="1992">
        <f t="shared" si="29"/>
        <v>0</v>
      </c>
      <c r="S53" s="1992">
        <f t="shared" si="29"/>
        <v>0</v>
      </c>
      <c r="T53" s="1992">
        <f t="shared" si="29"/>
        <v>0</v>
      </c>
      <c r="U53" s="1992">
        <f t="shared" si="29"/>
        <v>0</v>
      </c>
      <c r="V53" s="1992">
        <f t="shared" si="29"/>
        <v>0</v>
      </c>
      <c r="W53" s="1991">
        <f t="shared" si="29"/>
        <v>0</v>
      </c>
      <c r="Y53" s="93" t="s">
        <v>629</v>
      </c>
      <c r="Z53" s="804" t="s">
        <v>87</v>
      </c>
      <c r="AA53" s="70" t="e">
        <f t="shared" si="30"/>
        <v>#DIV/0!</v>
      </c>
      <c r="AB53" s="70" t="e">
        <f t="shared" si="31"/>
        <v>#DIV/0!</v>
      </c>
      <c r="AC53" s="70" t="e">
        <f t="shared" si="32"/>
        <v>#DIV/0!</v>
      </c>
      <c r="AD53" s="70" t="e">
        <f t="shared" si="32"/>
        <v>#DIV/0!</v>
      </c>
      <c r="AE53" s="70" t="e">
        <f t="shared" si="32"/>
        <v>#DIV/0!</v>
      </c>
      <c r="AF53" s="70" t="e">
        <f t="shared" si="32"/>
        <v>#DIV/0!</v>
      </c>
      <c r="AG53" s="70" t="e">
        <f t="shared" si="32"/>
        <v>#DIV/0!</v>
      </c>
      <c r="AH53" s="70" t="e">
        <f t="shared" si="32"/>
        <v>#DIV/0!</v>
      </c>
      <c r="AI53" s="71" t="e">
        <f t="shared" si="32"/>
        <v>#DIV/0!</v>
      </c>
    </row>
    <row r="54" spans="1:35" ht="13.5">
      <c r="A54" s="93" t="s">
        <v>630</v>
      </c>
      <c r="B54" s="804" t="s">
        <v>631</v>
      </c>
      <c r="C54" s="95"/>
      <c r="D54" s="95"/>
      <c r="E54" s="95"/>
      <c r="F54" s="95"/>
      <c r="G54" s="95"/>
      <c r="H54" s="95"/>
      <c r="I54" s="95"/>
      <c r="J54" s="95"/>
      <c r="K54" s="96">
        <f t="shared" si="26"/>
        <v>0</v>
      </c>
      <c r="M54" s="93" t="s">
        <v>630</v>
      </c>
      <c r="N54" s="804" t="s">
        <v>631</v>
      </c>
      <c r="O54" s="1991">
        <f t="shared" si="27"/>
        <v>0</v>
      </c>
      <c r="P54" s="1992">
        <f t="shared" si="28"/>
        <v>0</v>
      </c>
      <c r="Q54" s="1991">
        <f t="shared" si="29"/>
        <v>0</v>
      </c>
      <c r="R54" s="1992">
        <f t="shared" si="29"/>
        <v>0</v>
      </c>
      <c r="S54" s="1992">
        <f t="shared" si="29"/>
        <v>0</v>
      </c>
      <c r="T54" s="1992">
        <f t="shared" si="29"/>
        <v>0</v>
      </c>
      <c r="U54" s="1992">
        <f t="shared" si="29"/>
        <v>0</v>
      </c>
      <c r="V54" s="1992">
        <f t="shared" si="29"/>
        <v>0</v>
      </c>
      <c r="W54" s="1991">
        <f t="shared" si="29"/>
        <v>0</v>
      </c>
      <c r="Y54" s="93" t="s">
        <v>630</v>
      </c>
      <c r="Z54" s="804" t="s">
        <v>631</v>
      </c>
      <c r="AA54" s="70" t="e">
        <f t="shared" si="30"/>
        <v>#DIV/0!</v>
      </c>
      <c r="AB54" s="70" t="e">
        <f t="shared" si="31"/>
        <v>#DIV/0!</v>
      </c>
      <c r="AC54" s="70" t="e">
        <f t="shared" si="32"/>
        <v>#DIV/0!</v>
      </c>
      <c r="AD54" s="70" t="e">
        <f t="shared" si="32"/>
        <v>#DIV/0!</v>
      </c>
      <c r="AE54" s="70" t="e">
        <f t="shared" si="32"/>
        <v>#DIV/0!</v>
      </c>
      <c r="AF54" s="70" t="e">
        <f t="shared" si="32"/>
        <v>#DIV/0!</v>
      </c>
      <c r="AG54" s="70" t="e">
        <f t="shared" si="32"/>
        <v>#DIV/0!</v>
      </c>
      <c r="AH54" s="70" t="e">
        <f t="shared" si="32"/>
        <v>#DIV/0!</v>
      </c>
      <c r="AI54" s="71" t="e">
        <f t="shared" si="32"/>
        <v>#DIV/0!</v>
      </c>
    </row>
    <row r="55" spans="1:35">
      <c r="A55" s="93"/>
      <c r="B55" s="98"/>
      <c r="C55" s="98"/>
      <c r="D55" s="98"/>
      <c r="E55" s="98"/>
      <c r="F55" s="98"/>
      <c r="G55" s="98"/>
      <c r="H55" s="98"/>
      <c r="I55" s="98"/>
      <c r="J55" s="98"/>
      <c r="K55" s="2388"/>
      <c r="M55" s="93"/>
      <c r="N55" s="98"/>
      <c r="O55" s="2390"/>
      <c r="P55" s="2391"/>
      <c r="Q55" s="2390"/>
      <c r="R55" s="2391"/>
      <c r="S55" s="2391"/>
      <c r="T55" s="2391"/>
      <c r="U55" s="2391"/>
      <c r="V55" s="2391"/>
      <c r="W55" s="2390"/>
      <c r="Y55" s="93"/>
      <c r="Z55" s="98"/>
      <c r="AA55" s="2394"/>
      <c r="AB55" s="2394"/>
      <c r="AC55" s="2394"/>
      <c r="AD55" s="2394"/>
      <c r="AE55" s="2394"/>
      <c r="AF55" s="2394"/>
      <c r="AG55" s="2394"/>
      <c r="AH55" s="2394"/>
      <c r="AI55" s="2395"/>
    </row>
    <row r="56" spans="1:35">
      <c r="A56" s="108" t="s">
        <v>182</v>
      </c>
      <c r="B56" s="101"/>
      <c r="C56" s="101"/>
      <c r="D56" s="101"/>
      <c r="E56" s="101"/>
      <c r="F56" s="101"/>
      <c r="G56" s="101"/>
      <c r="H56" s="101"/>
      <c r="I56" s="101"/>
      <c r="J56" s="101"/>
      <c r="K56" s="2389"/>
      <c r="M56" s="108" t="s">
        <v>182</v>
      </c>
      <c r="N56" s="101"/>
      <c r="O56" s="2392"/>
      <c r="P56" s="2393"/>
      <c r="Q56" s="2392"/>
      <c r="R56" s="2393"/>
      <c r="S56" s="2393"/>
      <c r="T56" s="2393"/>
      <c r="U56" s="2393"/>
      <c r="V56" s="2393"/>
      <c r="W56" s="2392"/>
      <c r="Y56" s="108" t="s">
        <v>182</v>
      </c>
      <c r="Z56" s="101"/>
      <c r="AA56" s="2396"/>
      <c r="AB56" s="2396"/>
      <c r="AC56" s="2396"/>
      <c r="AD56" s="2396"/>
      <c r="AE56" s="2396"/>
      <c r="AF56" s="2396"/>
      <c r="AG56" s="2396"/>
      <c r="AH56" s="2396"/>
      <c r="AI56" s="2397"/>
    </row>
    <row r="57" spans="1:35">
      <c r="A57" s="93" t="s">
        <v>1938</v>
      </c>
      <c r="B57" s="103" t="s">
        <v>94</v>
      </c>
      <c r="C57" s="69"/>
      <c r="D57" s="69"/>
      <c r="E57" s="69"/>
      <c r="F57" s="69"/>
      <c r="G57" s="69"/>
      <c r="H57" s="69"/>
      <c r="I57" s="69"/>
      <c r="J57" s="69"/>
      <c r="K57" s="96">
        <f t="shared" ref="K57:K63" si="33">SUM(C57:J57)</f>
        <v>0</v>
      </c>
      <c r="M57" s="93" t="s">
        <v>1938</v>
      </c>
      <c r="N57" s="103" t="s">
        <v>94</v>
      </c>
      <c r="O57" s="1995">
        <f t="shared" ref="O57:O63" si="34">C28-C57</f>
        <v>0</v>
      </c>
      <c r="P57" s="1996">
        <f t="shared" ref="P57:P63" si="35">D28-D57</f>
        <v>0</v>
      </c>
      <c r="Q57" s="1995">
        <f t="shared" ref="Q57:W63" si="36">E28-E57</f>
        <v>0</v>
      </c>
      <c r="R57" s="1996">
        <f t="shared" si="36"/>
        <v>0</v>
      </c>
      <c r="S57" s="1996">
        <f t="shared" si="36"/>
        <v>0</v>
      </c>
      <c r="T57" s="1996">
        <f t="shared" si="36"/>
        <v>0</v>
      </c>
      <c r="U57" s="1996">
        <f t="shared" si="36"/>
        <v>0</v>
      </c>
      <c r="V57" s="1996">
        <f t="shared" si="36"/>
        <v>0</v>
      </c>
      <c r="W57" s="1997">
        <f t="shared" si="36"/>
        <v>0</v>
      </c>
      <c r="Y57" s="93" t="s">
        <v>1938</v>
      </c>
      <c r="Z57" s="103" t="s">
        <v>94</v>
      </c>
      <c r="AA57" s="74" t="e">
        <f t="shared" ref="AA57:AA63" si="37">(C28-C57)/C57</f>
        <v>#DIV/0!</v>
      </c>
      <c r="AB57" s="74" t="e">
        <f t="shared" ref="AB57:AB63" si="38">(D28-D57)/D57</f>
        <v>#DIV/0!</v>
      </c>
      <c r="AC57" s="74" t="e">
        <f t="shared" ref="AC57:AI63" si="39">(E28-E57)/E57</f>
        <v>#DIV/0!</v>
      </c>
      <c r="AD57" s="74" t="e">
        <f t="shared" si="39"/>
        <v>#DIV/0!</v>
      </c>
      <c r="AE57" s="74" t="e">
        <f t="shared" si="39"/>
        <v>#DIV/0!</v>
      </c>
      <c r="AF57" s="74" t="e">
        <f t="shared" si="39"/>
        <v>#DIV/0!</v>
      </c>
      <c r="AG57" s="74" t="e">
        <f t="shared" si="39"/>
        <v>#DIV/0!</v>
      </c>
      <c r="AH57" s="74" t="e">
        <f t="shared" si="39"/>
        <v>#DIV/0!</v>
      </c>
      <c r="AI57" s="75" t="e">
        <f t="shared" si="39"/>
        <v>#DIV/0!</v>
      </c>
    </row>
    <row r="58" spans="1:35">
      <c r="A58" s="93" t="s">
        <v>1939</v>
      </c>
      <c r="B58" s="103" t="s">
        <v>94</v>
      </c>
      <c r="C58" s="69"/>
      <c r="D58" s="69"/>
      <c r="E58" s="69"/>
      <c r="F58" s="69"/>
      <c r="G58" s="69"/>
      <c r="H58" s="69"/>
      <c r="I58" s="69"/>
      <c r="J58" s="69"/>
      <c r="K58" s="96">
        <f t="shared" si="33"/>
        <v>0</v>
      </c>
      <c r="M58" s="93" t="s">
        <v>1939</v>
      </c>
      <c r="N58" s="103" t="s">
        <v>94</v>
      </c>
      <c r="O58" s="1995">
        <f t="shared" si="34"/>
        <v>0</v>
      </c>
      <c r="P58" s="1996">
        <f t="shared" si="35"/>
        <v>0</v>
      </c>
      <c r="Q58" s="1995">
        <f t="shared" si="36"/>
        <v>0</v>
      </c>
      <c r="R58" s="1996">
        <f t="shared" si="36"/>
        <v>0</v>
      </c>
      <c r="S58" s="1996">
        <f t="shared" si="36"/>
        <v>0</v>
      </c>
      <c r="T58" s="1996">
        <f t="shared" si="36"/>
        <v>0</v>
      </c>
      <c r="U58" s="1996">
        <f t="shared" si="36"/>
        <v>0</v>
      </c>
      <c r="V58" s="1996">
        <f t="shared" si="36"/>
        <v>0</v>
      </c>
      <c r="W58" s="1997">
        <f t="shared" si="36"/>
        <v>0</v>
      </c>
      <c r="Y58" s="93" t="s">
        <v>1939</v>
      </c>
      <c r="Z58" s="103" t="s">
        <v>94</v>
      </c>
      <c r="AA58" s="74" t="e">
        <f t="shared" si="37"/>
        <v>#DIV/0!</v>
      </c>
      <c r="AB58" s="74" t="e">
        <f t="shared" si="38"/>
        <v>#DIV/0!</v>
      </c>
      <c r="AC58" s="74" t="e">
        <f t="shared" si="39"/>
        <v>#DIV/0!</v>
      </c>
      <c r="AD58" s="74" t="e">
        <f t="shared" si="39"/>
        <v>#DIV/0!</v>
      </c>
      <c r="AE58" s="74" t="e">
        <f t="shared" si="39"/>
        <v>#DIV/0!</v>
      </c>
      <c r="AF58" s="74" t="e">
        <f t="shared" si="39"/>
        <v>#DIV/0!</v>
      </c>
      <c r="AG58" s="74" t="e">
        <f t="shared" si="39"/>
        <v>#DIV/0!</v>
      </c>
      <c r="AH58" s="74" t="e">
        <f t="shared" si="39"/>
        <v>#DIV/0!</v>
      </c>
      <c r="AI58" s="75" t="e">
        <f t="shared" si="39"/>
        <v>#DIV/0!</v>
      </c>
    </row>
    <row r="59" spans="1:35">
      <c r="A59" s="93" t="s">
        <v>1940</v>
      </c>
      <c r="B59" s="103" t="s">
        <v>94</v>
      </c>
      <c r="C59" s="69"/>
      <c r="D59" s="69"/>
      <c r="E59" s="69"/>
      <c r="F59" s="69"/>
      <c r="G59" s="69"/>
      <c r="H59" s="69"/>
      <c r="I59" s="69"/>
      <c r="J59" s="69"/>
      <c r="K59" s="96">
        <f t="shared" si="33"/>
        <v>0</v>
      </c>
      <c r="M59" s="93" t="s">
        <v>1940</v>
      </c>
      <c r="N59" s="103" t="s">
        <v>94</v>
      </c>
      <c r="O59" s="1995">
        <f t="shared" si="34"/>
        <v>0</v>
      </c>
      <c r="P59" s="1996">
        <f t="shared" si="35"/>
        <v>0</v>
      </c>
      <c r="Q59" s="1995">
        <f t="shared" si="36"/>
        <v>0</v>
      </c>
      <c r="R59" s="1996">
        <f t="shared" si="36"/>
        <v>0</v>
      </c>
      <c r="S59" s="1996">
        <f t="shared" si="36"/>
        <v>0</v>
      </c>
      <c r="T59" s="1996">
        <f t="shared" si="36"/>
        <v>0</v>
      </c>
      <c r="U59" s="1996">
        <f t="shared" si="36"/>
        <v>0</v>
      </c>
      <c r="V59" s="1996">
        <f t="shared" si="36"/>
        <v>0</v>
      </c>
      <c r="W59" s="1997">
        <f t="shared" si="36"/>
        <v>0</v>
      </c>
      <c r="Y59" s="93" t="s">
        <v>1940</v>
      </c>
      <c r="Z59" s="103" t="s">
        <v>94</v>
      </c>
      <c r="AA59" s="74" t="e">
        <f t="shared" si="37"/>
        <v>#DIV/0!</v>
      </c>
      <c r="AB59" s="74" t="e">
        <f t="shared" si="38"/>
        <v>#DIV/0!</v>
      </c>
      <c r="AC59" s="74" t="e">
        <f t="shared" si="39"/>
        <v>#DIV/0!</v>
      </c>
      <c r="AD59" s="74" t="e">
        <f t="shared" si="39"/>
        <v>#DIV/0!</v>
      </c>
      <c r="AE59" s="74" t="e">
        <f t="shared" si="39"/>
        <v>#DIV/0!</v>
      </c>
      <c r="AF59" s="74" t="e">
        <f t="shared" si="39"/>
        <v>#DIV/0!</v>
      </c>
      <c r="AG59" s="74" t="e">
        <f t="shared" si="39"/>
        <v>#DIV/0!</v>
      </c>
      <c r="AH59" s="74" t="e">
        <f t="shared" si="39"/>
        <v>#DIV/0!</v>
      </c>
      <c r="AI59" s="75" t="e">
        <f t="shared" si="39"/>
        <v>#DIV/0!</v>
      </c>
    </row>
    <row r="60" spans="1:35">
      <c r="A60" s="109" t="s">
        <v>1941</v>
      </c>
      <c r="B60" s="110" t="s">
        <v>94</v>
      </c>
      <c r="C60" s="69"/>
      <c r="D60" s="69"/>
      <c r="E60" s="69"/>
      <c r="F60" s="69"/>
      <c r="G60" s="69"/>
      <c r="H60" s="69"/>
      <c r="I60" s="69"/>
      <c r="J60" s="69"/>
      <c r="K60" s="96">
        <f t="shared" si="33"/>
        <v>0</v>
      </c>
      <c r="M60" s="109" t="s">
        <v>1941</v>
      </c>
      <c r="N60" s="110" t="s">
        <v>94</v>
      </c>
      <c r="O60" s="1995">
        <f t="shared" si="34"/>
        <v>0</v>
      </c>
      <c r="P60" s="1996">
        <f t="shared" si="35"/>
        <v>0</v>
      </c>
      <c r="Q60" s="1995">
        <f t="shared" si="36"/>
        <v>0</v>
      </c>
      <c r="R60" s="1996">
        <f t="shared" si="36"/>
        <v>0</v>
      </c>
      <c r="S60" s="1996">
        <f t="shared" si="36"/>
        <v>0</v>
      </c>
      <c r="T60" s="1996">
        <f t="shared" si="36"/>
        <v>0</v>
      </c>
      <c r="U60" s="1996">
        <f t="shared" si="36"/>
        <v>0</v>
      </c>
      <c r="V60" s="1996">
        <f t="shared" si="36"/>
        <v>0</v>
      </c>
      <c r="W60" s="1997">
        <f t="shared" si="36"/>
        <v>0</v>
      </c>
      <c r="Y60" s="109" t="s">
        <v>1941</v>
      </c>
      <c r="Z60" s="110" t="s">
        <v>94</v>
      </c>
      <c r="AA60" s="74" t="e">
        <f t="shared" si="37"/>
        <v>#DIV/0!</v>
      </c>
      <c r="AB60" s="74" t="e">
        <f t="shared" si="38"/>
        <v>#DIV/0!</v>
      </c>
      <c r="AC60" s="74" t="e">
        <f t="shared" si="39"/>
        <v>#DIV/0!</v>
      </c>
      <c r="AD60" s="74" t="e">
        <f t="shared" si="39"/>
        <v>#DIV/0!</v>
      </c>
      <c r="AE60" s="74" t="e">
        <f t="shared" si="39"/>
        <v>#DIV/0!</v>
      </c>
      <c r="AF60" s="74" t="e">
        <f t="shared" si="39"/>
        <v>#DIV/0!</v>
      </c>
      <c r="AG60" s="74" t="e">
        <f t="shared" si="39"/>
        <v>#DIV/0!</v>
      </c>
      <c r="AH60" s="74" t="e">
        <f t="shared" si="39"/>
        <v>#DIV/0!</v>
      </c>
      <c r="AI60" s="75" t="e">
        <f t="shared" si="39"/>
        <v>#DIV/0!</v>
      </c>
    </row>
    <row r="61" spans="1:35">
      <c r="A61" s="109" t="s">
        <v>1942</v>
      </c>
      <c r="B61" s="110" t="s">
        <v>94</v>
      </c>
      <c r="C61" s="69"/>
      <c r="D61" s="69"/>
      <c r="E61" s="69"/>
      <c r="F61" s="69"/>
      <c r="G61" s="69"/>
      <c r="H61" s="69"/>
      <c r="I61" s="69"/>
      <c r="J61" s="69"/>
      <c r="K61" s="96">
        <f t="shared" si="33"/>
        <v>0</v>
      </c>
      <c r="M61" s="109" t="s">
        <v>1942</v>
      </c>
      <c r="N61" s="110" t="s">
        <v>94</v>
      </c>
      <c r="O61" s="1995">
        <f t="shared" si="34"/>
        <v>0</v>
      </c>
      <c r="P61" s="1996">
        <f t="shared" si="35"/>
        <v>0</v>
      </c>
      <c r="Q61" s="1995">
        <f t="shared" si="36"/>
        <v>0</v>
      </c>
      <c r="R61" s="1996">
        <f t="shared" si="36"/>
        <v>0</v>
      </c>
      <c r="S61" s="1996">
        <f t="shared" si="36"/>
        <v>0</v>
      </c>
      <c r="T61" s="1996">
        <f t="shared" si="36"/>
        <v>0</v>
      </c>
      <c r="U61" s="1996">
        <f t="shared" si="36"/>
        <v>0</v>
      </c>
      <c r="V61" s="1996">
        <f t="shared" si="36"/>
        <v>0</v>
      </c>
      <c r="W61" s="1997">
        <f t="shared" si="36"/>
        <v>0</v>
      </c>
      <c r="Y61" s="109" t="s">
        <v>1942</v>
      </c>
      <c r="Z61" s="110" t="s">
        <v>94</v>
      </c>
      <c r="AA61" s="74" t="e">
        <f t="shared" si="37"/>
        <v>#DIV/0!</v>
      </c>
      <c r="AB61" s="74" t="e">
        <f t="shared" si="38"/>
        <v>#DIV/0!</v>
      </c>
      <c r="AC61" s="74" t="e">
        <f t="shared" si="39"/>
        <v>#DIV/0!</v>
      </c>
      <c r="AD61" s="74" t="e">
        <f t="shared" si="39"/>
        <v>#DIV/0!</v>
      </c>
      <c r="AE61" s="74" t="e">
        <f t="shared" si="39"/>
        <v>#DIV/0!</v>
      </c>
      <c r="AF61" s="74" t="e">
        <f t="shared" si="39"/>
        <v>#DIV/0!</v>
      </c>
      <c r="AG61" s="74" t="e">
        <f t="shared" si="39"/>
        <v>#DIV/0!</v>
      </c>
      <c r="AH61" s="74" t="e">
        <f t="shared" si="39"/>
        <v>#DIV/0!</v>
      </c>
      <c r="AI61" s="75" t="e">
        <f t="shared" si="39"/>
        <v>#DIV/0!</v>
      </c>
    </row>
    <row r="62" spans="1:35" ht="13.5">
      <c r="A62" s="93" t="s">
        <v>632</v>
      </c>
      <c r="B62" s="806" t="s">
        <v>87</v>
      </c>
      <c r="C62" s="94"/>
      <c r="D62" s="94"/>
      <c r="E62" s="94"/>
      <c r="F62" s="94"/>
      <c r="G62" s="94"/>
      <c r="H62" s="94"/>
      <c r="I62" s="94"/>
      <c r="J62" s="94"/>
      <c r="K62" s="96">
        <f t="shared" si="33"/>
        <v>0</v>
      </c>
      <c r="M62" s="93" t="s">
        <v>632</v>
      </c>
      <c r="N62" s="806" t="s">
        <v>87</v>
      </c>
      <c r="O62" s="1991">
        <f t="shared" si="34"/>
        <v>0</v>
      </c>
      <c r="P62" s="1992">
        <f t="shared" si="35"/>
        <v>0</v>
      </c>
      <c r="Q62" s="1991">
        <f t="shared" si="36"/>
        <v>0</v>
      </c>
      <c r="R62" s="1992">
        <f t="shared" si="36"/>
        <v>0</v>
      </c>
      <c r="S62" s="1992">
        <f t="shared" si="36"/>
        <v>0</v>
      </c>
      <c r="T62" s="1992">
        <f t="shared" si="36"/>
        <v>0</v>
      </c>
      <c r="U62" s="1992">
        <f t="shared" si="36"/>
        <v>0</v>
      </c>
      <c r="V62" s="1992">
        <f t="shared" si="36"/>
        <v>0</v>
      </c>
      <c r="W62" s="1997">
        <f t="shared" si="36"/>
        <v>0</v>
      </c>
      <c r="Y62" s="93" t="s">
        <v>632</v>
      </c>
      <c r="Z62" s="806" t="s">
        <v>87</v>
      </c>
      <c r="AA62" s="70" t="e">
        <f t="shared" si="37"/>
        <v>#DIV/0!</v>
      </c>
      <c r="AB62" s="70" t="e">
        <f t="shared" si="38"/>
        <v>#DIV/0!</v>
      </c>
      <c r="AC62" s="70" t="e">
        <f t="shared" si="39"/>
        <v>#DIV/0!</v>
      </c>
      <c r="AD62" s="70" t="e">
        <f t="shared" si="39"/>
        <v>#DIV/0!</v>
      </c>
      <c r="AE62" s="70" t="e">
        <f t="shared" si="39"/>
        <v>#DIV/0!</v>
      </c>
      <c r="AF62" s="70" t="e">
        <f t="shared" si="39"/>
        <v>#DIV/0!</v>
      </c>
      <c r="AG62" s="70" t="e">
        <f t="shared" si="39"/>
        <v>#DIV/0!</v>
      </c>
      <c r="AH62" s="70" t="e">
        <f t="shared" si="39"/>
        <v>#DIV/0!</v>
      </c>
      <c r="AI62" s="75" t="e">
        <f t="shared" si="39"/>
        <v>#DIV/0!</v>
      </c>
    </row>
    <row r="63" spans="1:35" ht="13.5">
      <c r="A63" s="111" t="s">
        <v>633</v>
      </c>
      <c r="B63" s="806" t="s">
        <v>87</v>
      </c>
      <c r="C63" s="94"/>
      <c r="D63" s="94"/>
      <c r="E63" s="94"/>
      <c r="F63" s="94"/>
      <c r="G63" s="94"/>
      <c r="H63" s="94"/>
      <c r="I63" s="94"/>
      <c r="J63" s="94"/>
      <c r="K63" s="96">
        <f t="shared" si="33"/>
        <v>0</v>
      </c>
      <c r="M63" s="111" t="s">
        <v>633</v>
      </c>
      <c r="N63" s="806" t="s">
        <v>87</v>
      </c>
      <c r="O63" s="1991">
        <f t="shared" si="34"/>
        <v>0</v>
      </c>
      <c r="P63" s="1992">
        <f t="shared" si="35"/>
        <v>0</v>
      </c>
      <c r="Q63" s="1991">
        <f t="shared" si="36"/>
        <v>0</v>
      </c>
      <c r="R63" s="1992">
        <f t="shared" si="36"/>
        <v>0</v>
      </c>
      <c r="S63" s="1992">
        <f t="shared" si="36"/>
        <v>0</v>
      </c>
      <c r="T63" s="1992">
        <f t="shared" si="36"/>
        <v>0</v>
      </c>
      <c r="U63" s="1992">
        <f t="shared" si="36"/>
        <v>0</v>
      </c>
      <c r="V63" s="1992">
        <f t="shared" si="36"/>
        <v>0</v>
      </c>
      <c r="W63" s="1997">
        <f t="shared" si="36"/>
        <v>0</v>
      </c>
      <c r="Y63" s="111" t="s">
        <v>633</v>
      </c>
      <c r="Z63" s="806" t="s">
        <v>87</v>
      </c>
      <c r="AA63" s="70" t="e">
        <f t="shared" si="37"/>
        <v>#DIV/0!</v>
      </c>
      <c r="AB63" s="70" t="e">
        <f t="shared" si="38"/>
        <v>#DIV/0!</v>
      </c>
      <c r="AC63" s="70" t="e">
        <f t="shared" si="39"/>
        <v>#DIV/0!</v>
      </c>
      <c r="AD63" s="70" t="e">
        <f t="shared" si="39"/>
        <v>#DIV/0!</v>
      </c>
      <c r="AE63" s="70" t="e">
        <f t="shared" si="39"/>
        <v>#DIV/0!</v>
      </c>
      <c r="AF63" s="70" t="e">
        <f t="shared" si="39"/>
        <v>#DIV/0!</v>
      </c>
      <c r="AG63" s="70" t="e">
        <f t="shared" si="39"/>
        <v>#DIV/0!</v>
      </c>
      <c r="AH63" s="70" t="e">
        <f t="shared" si="39"/>
        <v>#DIV/0!</v>
      </c>
      <c r="AI63" s="75" t="e">
        <f t="shared" si="39"/>
        <v>#DIV/0!</v>
      </c>
    </row>
    <row r="64" spans="1:35">
      <c r="C64" s="1965"/>
      <c r="D64" s="1965"/>
      <c r="E64" s="1965"/>
      <c r="F64" s="1965"/>
      <c r="G64" s="1965"/>
      <c r="H64" s="1965"/>
      <c r="I64" s="1965"/>
      <c r="J64" s="1965"/>
      <c r="K64" s="1965"/>
    </row>
    <row r="65" spans="1:35">
      <c r="A65" s="49" t="s">
        <v>634</v>
      </c>
      <c r="D65" s="49"/>
      <c r="M65" s="49" t="s">
        <v>410</v>
      </c>
      <c r="P65" s="49"/>
      <c r="Y65" s="49" t="s">
        <v>635</v>
      </c>
      <c r="AB65" s="49"/>
    </row>
    <row r="67" spans="1:35" ht="12.75" customHeight="1">
      <c r="A67" s="78"/>
      <c r="B67" s="85"/>
      <c r="C67" s="807"/>
      <c r="D67" s="808"/>
      <c r="E67" s="83"/>
      <c r="F67" s="808"/>
      <c r="G67" s="808"/>
      <c r="H67" s="808"/>
      <c r="I67" s="808"/>
      <c r="J67" s="808"/>
      <c r="K67" s="809"/>
      <c r="M67" s="78"/>
      <c r="N67" s="85"/>
      <c r="O67" s="3419" t="s">
        <v>615</v>
      </c>
      <c r="P67" s="3420"/>
      <c r="Q67" s="3421"/>
      <c r="R67" s="3425" t="s">
        <v>394</v>
      </c>
      <c r="S67" s="3411" t="s">
        <v>395</v>
      </c>
      <c r="T67" s="3411"/>
      <c r="U67" s="3411"/>
      <c r="V67" s="3412"/>
      <c r="W67" s="802"/>
      <c r="Y67" s="78"/>
      <c r="Z67" s="85"/>
      <c r="AA67" s="3419" t="s">
        <v>615</v>
      </c>
      <c r="AB67" s="3420"/>
      <c r="AC67" s="3421"/>
      <c r="AD67" s="3425" t="s">
        <v>394</v>
      </c>
      <c r="AE67" s="3411" t="s">
        <v>395</v>
      </c>
      <c r="AF67" s="3411"/>
      <c r="AG67" s="3411"/>
      <c r="AH67" s="3412"/>
      <c r="AI67" s="802"/>
    </row>
    <row r="68" spans="1:35">
      <c r="A68" s="671"/>
      <c r="B68" s="803"/>
      <c r="C68" s="3418" t="s">
        <v>636</v>
      </c>
      <c r="D68" s="3413"/>
      <c r="E68" s="3413"/>
      <c r="F68" s="3413"/>
      <c r="G68" s="3413"/>
      <c r="H68" s="3413"/>
      <c r="I68" s="3413"/>
      <c r="J68" s="3413"/>
      <c r="K68" s="3414"/>
      <c r="M68" s="671"/>
      <c r="N68" s="803"/>
      <c r="O68" s="3422"/>
      <c r="P68" s="3423"/>
      <c r="Q68" s="3424"/>
      <c r="R68" s="3426"/>
      <c r="S68" s="3413"/>
      <c r="T68" s="3413"/>
      <c r="U68" s="3413"/>
      <c r="V68" s="3414"/>
      <c r="W68" s="56"/>
      <c r="Y68" s="671"/>
      <c r="Z68" s="803"/>
      <c r="AA68" s="3422"/>
      <c r="AB68" s="3423"/>
      <c r="AC68" s="3424"/>
      <c r="AD68" s="3426"/>
      <c r="AE68" s="3413"/>
      <c r="AF68" s="3413"/>
      <c r="AG68" s="3413"/>
      <c r="AH68" s="3414"/>
      <c r="AI68" s="56"/>
    </row>
    <row r="69" spans="1:35">
      <c r="A69" s="50" t="s">
        <v>396</v>
      </c>
      <c r="B69" s="112" t="s">
        <v>78</v>
      </c>
      <c r="C69" s="626">
        <v>2014</v>
      </c>
      <c r="D69" s="51">
        <v>2015</v>
      </c>
      <c r="E69" s="51">
        <v>2016</v>
      </c>
      <c r="F69" s="624">
        <v>2017</v>
      </c>
      <c r="G69" s="51">
        <v>2018</v>
      </c>
      <c r="H69" s="624">
        <v>2019</v>
      </c>
      <c r="I69" s="51">
        <v>2020</v>
      </c>
      <c r="J69" s="625">
        <v>2021</v>
      </c>
      <c r="K69" s="57" t="s">
        <v>412</v>
      </c>
      <c r="M69" s="50" t="s">
        <v>396</v>
      </c>
      <c r="N69" s="112" t="s">
        <v>78</v>
      </c>
      <c r="O69" s="626">
        <v>2014</v>
      </c>
      <c r="P69" s="51">
        <v>2015</v>
      </c>
      <c r="Q69" s="51">
        <v>2016</v>
      </c>
      <c r="R69" s="624">
        <v>2017</v>
      </c>
      <c r="S69" s="51">
        <v>2018</v>
      </c>
      <c r="T69" s="624">
        <v>2019</v>
      </c>
      <c r="U69" s="51">
        <v>2020</v>
      </c>
      <c r="V69" s="625">
        <v>2021</v>
      </c>
      <c r="W69" s="57" t="s">
        <v>412</v>
      </c>
      <c r="Y69" s="50" t="s">
        <v>396</v>
      </c>
      <c r="Z69" s="112" t="s">
        <v>78</v>
      </c>
      <c r="AA69" s="626">
        <v>2014</v>
      </c>
      <c r="AB69" s="51">
        <v>2015</v>
      </c>
      <c r="AC69" s="51">
        <v>2016</v>
      </c>
      <c r="AD69" s="624">
        <v>2017</v>
      </c>
      <c r="AE69" s="51">
        <v>2018</v>
      </c>
      <c r="AF69" s="624">
        <v>2019</v>
      </c>
      <c r="AG69" s="51">
        <v>2020</v>
      </c>
      <c r="AH69" s="625">
        <v>2021</v>
      </c>
      <c r="AI69" s="57" t="s">
        <v>412</v>
      </c>
    </row>
    <row r="70" spans="1:35">
      <c r="A70" s="87" t="s">
        <v>508</v>
      </c>
      <c r="B70" s="88"/>
      <c r="C70" s="89"/>
      <c r="D70" s="90"/>
      <c r="E70" s="90"/>
      <c r="F70" s="90"/>
      <c r="G70" s="90"/>
      <c r="H70" s="90"/>
      <c r="I70" s="90"/>
      <c r="J70" s="90"/>
      <c r="K70" s="92"/>
      <c r="M70" s="87" t="s">
        <v>508</v>
      </c>
      <c r="N70" s="88"/>
      <c r="O70" s="89"/>
      <c r="P70" s="90"/>
      <c r="Q70" s="80"/>
      <c r="R70" s="90"/>
      <c r="S70" s="90"/>
      <c r="T70" s="90"/>
      <c r="U70" s="90"/>
      <c r="V70" s="90"/>
      <c r="W70" s="92"/>
      <c r="Y70" s="87" t="s">
        <v>508</v>
      </c>
      <c r="Z70" s="88"/>
      <c r="AA70" s="89"/>
      <c r="AB70" s="90"/>
      <c r="AC70" s="90"/>
      <c r="AD70" s="90"/>
      <c r="AE70" s="90"/>
      <c r="AF70" s="90"/>
      <c r="AG70" s="90"/>
      <c r="AH70" s="90"/>
      <c r="AI70" s="92"/>
    </row>
    <row r="71" spans="1:35" ht="13.5">
      <c r="A71" s="93" t="s">
        <v>620</v>
      </c>
      <c r="B71" s="804" t="s">
        <v>87</v>
      </c>
      <c r="C71" s="2827"/>
      <c r="D71" s="2827"/>
      <c r="E71" s="2827"/>
      <c r="F71" s="2827"/>
      <c r="G71" s="2827"/>
      <c r="H71" s="2827"/>
      <c r="I71" s="2827"/>
      <c r="J71" s="2827"/>
      <c r="K71" s="2051"/>
      <c r="M71" s="93" t="s">
        <v>620</v>
      </c>
      <c r="N71" s="804" t="s">
        <v>87</v>
      </c>
      <c r="O71" s="1966">
        <f>C13-C71</f>
        <v>0</v>
      </c>
      <c r="P71" s="1967">
        <f t="shared" ref="P71:W71" si="40">D13-D71</f>
        <v>0</v>
      </c>
      <c r="Q71" s="1967">
        <f t="shared" si="40"/>
        <v>0</v>
      </c>
      <c r="R71" s="1967">
        <f t="shared" si="40"/>
        <v>0</v>
      </c>
      <c r="S71" s="1967">
        <f>G13-G71</f>
        <v>0</v>
      </c>
      <c r="T71" s="1967">
        <f t="shared" si="40"/>
        <v>0</v>
      </c>
      <c r="U71" s="1967">
        <f t="shared" si="40"/>
        <v>0</v>
      </c>
      <c r="V71" s="1967">
        <f t="shared" si="40"/>
        <v>0</v>
      </c>
      <c r="W71" s="1968">
        <f t="shared" si="40"/>
        <v>0</v>
      </c>
      <c r="Y71" s="93" t="s">
        <v>620</v>
      </c>
      <c r="Z71" s="804" t="s">
        <v>87</v>
      </c>
      <c r="AA71" s="1977" t="e">
        <f>(C13-C71)/C71</f>
        <v>#DIV/0!</v>
      </c>
      <c r="AB71" s="1978" t="e">
        <f t="shared" ref="AB71:AI71" si="41">(D13-D71)/D71</f>
        <v>#DIV/0!</v>
      </c>
      <c r="AC71" s="1978" t="e">
        <f t="shared" si="41"/>
        <v>#DIV/0!</v>
      </c>
      <c r="AD71" s="1978" t="e">
        <f t="shared" si="41"/>
        <v>#DIV/0!</v>
      </c>
      <c r="AE71" s="1978" t="e">
        <f t="shared" si="41"/>
        <v>#DIV/0!</v>
      </c>
      <c r="AF71" s="1978" t="e">
        <f t="shared" si="41"/>
        <v>#DIV/0!</v>
      </c>
      <c r="AG71" s="1978" t="e">
        <f t="shared" si="41"/>
        <v>#DIV/0!</v>
      </c>
      <c r="AH71" s="1978" t="e">
        <f t="shared" si="41"/>
        <v>#DIV/0!</v>
      </c>
      <c r="AI71" s="1979" t="e">
        <f t="shared" si="41"/>
        <v>#DIV/0!</v>
      </c>
    </row>
    <row r="72" spans="1:35" ht="13.5">
      <c r="A72" s="93" t="s">
        <v>621</v>
      </c>
      <c r="B72" s="804" t="s">
        <v>87</v>
      </c>
      <c r="C72" s="2827"/>
      <c r="D72" s="2827"/>
      <c r="E72" s="2827"/>
      <c r="F72" s="2827"/>
      <c r="G72" s="2827"/>
      <c r="H72" s="2827"/>
      <c r="I72" s="2827"/>
      <c r="J72" s="2827"/>
      <c r="K72" s="2051"/>
      <c r="M72" s="93" t="s">
        <v>621</v>
      </c>
      <c r="N72" s="804" t="s">
        <v>87</v>
      </c>
      <c r="O72" s="1966">
        <f t="shared" ref="O72:W72" si="42">C14-C72</f>
        <v>0</v>
      </c>
      <c r="P72" s="1967">
        <f t="shared" si="42"/>
        <v>0</v>
      </c>
      <c r="Q72" s="1967">
        <f t="shared" si="42"/>
        <v>0</v>
      </c>
      <c r="R72" s="1967">
        <f t="shared" si="42"/>
        <v>0</v>
      </c>
      <c r="S72" s="1967">
        <f t="shared" si="42"/>
        <v>0</v>
      </c>
      <c r="T72" s="1967">
        <f t="shared" si="42"/>
        <v>0</v>
      </c>
      <c r="U72" s="1967">
        <f t="shared" si="42"/>
        <v>0</v>
      </c>
      <c r="V72" s="1967">
        <f t="shared" si="42"/>
        <v>0</v>
      </c>
      <c r="W72" s="1968">
        <f t="shared" si="42"/>
        <v>0</v>
      </c>
      <c r="Y72" s="93" t="s">
        <v>621</v>
      </c>
      <c r="Z72" s="804" t="s">
        <v>87</v>
      </c>
      <c r="AA72" s="1977" t="e">
        <f t="shared" ref="AA72:AI73" si="43">(C14-C72)/C72</f>
        <v>#DIV/0!</v>
      </c>
      <c r="AB72" s="1978" t="e">
        <f t="shared" si="43"/>
        <v>#DIV/0!</v>
      </c>
      <c r="AC72" s="1978" t="e">
        <f t="shared" si="43"/>
        <v>#DIV/0!</v>
      </c>
      <c r="AD72" s="1978" t="e">
        <f t="shared" si="43"/>
        <v>#DIV/0!</v>
      </c>
      <c r="AE72" s="1978" t="e">
        <f t="shared" si="43"/>
        <v>#DIV/0!</v>
      </c>
      <c r="AF72" s="1978" t="e">
        <f t="shared" si="43"/>
        <v>#DIV/0!</v>
      </c>
      <c r="AG72" s="1978" t="e">
        <f t="shared" si="43"/>
        <v>#DIV/0!</v>
      </c>
      <c r="AH72" s="1978" t="e">
        <f t="shared" si="43"/>
        <v>#DIV/0!</v>
      </c>
      <c r="AI72" s="1979" t="e">
        <f t="shared" si="43"/>
        <v>#DIV/0!</v>
      </c>
    </row>
    <row r="73" spans="1:35" ht="13.5">
      <c r="A73" s="93" t="s">
        <v>622</v>
      </c>
      <c r="B73" s="804" t="s">
        <v>87</v>
      </c>
      <c r="C73" s="2827"/>
      <c r="D73" s="2827"/>
      <c r="E73" s="2827"/>
      <c r="F73" s="2827"/>
      <c r="G73" s="2827"/>
      <c r="H73" s="2827"/>
      <c r="I73" s="2827"/>
      <c r="J73" s="2827"/>
      <c r="K73" s="2827"/>
      <c r="M73" s="93" t="s">
        <v>622</v>
      </c>
      <c r="N73" s="804" t="s">
        <v>87</v>
      </c>
      <c r="O73" s="1966"/>
      <c r="P73" s="1967"/>
      <c r="Q73" s="1967"/>
      <c r="R73" s="1967"/>
      <c r="S73" s="1967"/>
      <c r="T73" s="1967"/>
      <c r="U73" s="1967"/>
      <c r="V73" s="1967"/>
      <c r="W73" s="1968"/>
      <c r="Y73" s="93" t="s">
        <v>622</v>
      </c>
      <c r="Z73" s="804" t="s">
        <v>87</v>
      </c>
      <c r="AA73" s="1977"/>
      <c r="AB73" s="1978"/>
      <c r="AC73" s="1978"/>
      <c r="AD73" s="1978"/>
      <c r="AE73" s="1978"/>
      <c r="AF73" s="1978"/>
      <c r="AG73" s="1978"/>
      <c r="AH73" s="1978"/>
      <c r="AI73" s="1979" t="e">
        <f t="shared" si="43"/>
        <v>#DIV/0!</v>
      </c>
    </row>
    <row r="74" spans="1:35">
      <c r="A74" s="97"/>
      <c r="B74" s="98"/>
      <c r="C74" s="2908"/>
      <c r="D74" s="2908"/>
      <c r="E74" s="2908"/>
      <c r="F74" s="2908"/>
      <c r="G74" s="2908"/>
      <c r="H74" s="2908"/>
      <c r="I74" s="2908"/>
      <c r="J74" s="2908"/>
      <c r="K74" s="2909"/>
      <c r="M74" s="97"/>
      <c r="N74" s="98"/>
      <c r="O74" s="2398"/>
      <c r="P74" s="2398"/>
      <c r="Q74" s="2398"/>
      <c r="R74" s="2398"/>
      <c r="S74" s="2398"/>
      <c r="T74" s="2398"/>
      <c r="U74" s="2398"/>
      <c r="V74" s="2398"/>
      <c r="W74" s="2399"/>
      <c r="Y74" s="97"/>
      <c r="Z74" s="98"/>
      <c r="AA74" s="2402"/>
      <c r="AB74" s="2402"/>
      <c r="AC74" s="2402"/>
      <c r="AD74" s="2402"/>
      <c r="AE74" s="2402"/>
      <c r="AF74" s="2402"/>
      <c r="AG74" s="2402"/>
      <c r="AH74" s="2402"/>
      <c r="AI74" s="2403"/>
    </row>
    <row r="75" spans="1:35">
      <c r="A75" s="100" t="s">
        <v>96</v>
      </c>
      <c r="B75" s="101"/>
      <c r="C75" s="101"/>
      <c r="D75" s="101"/>
      <c r="E75" s="101"/>
      <c r="F75" s="101"/>
      <c r="G75" s="101"/>
      <c r="H75" s="101"/>
      <c r="I75" s="101"/>
      <c r="J75" s="101"/>
      <c r="K75" s="2389"/>
      <c r="M75" s="100" t="s">
        <v>96</v>
      </c>
      <c r="N75" s="101"/>
      <c r="O75" s="2400"/>
      <c r="P75" s="2400"/>
      <c r="Q75" s="2400"/>
      <c r="R75" s="2400"/>
      <c r="S75" s="2400"/>
      <c r="T75" s="2400"/>
      <c r="U75" s="2400"/>
      <c r="V75" s="2400"/>
      <c r="W75" s="2401"/>
      <c r="Y75" s="100" t="s">
        <v>96</v>
      </c>
      <c r="Z75" s="101"/>
      <c r="AA75" s="2404"/>
      <c r="AB75" s="2404"/>
      <c r="AC75" s="2404"/>
      <c r="AD75" s="2404"/>
      <c r="AE75" s="2404"/>
      <c r="AF75" s="2404"/>
      <c r="AG75" s="2404"/>
      <c r="AH75" s="2404"/>
      <c r="AI75" s="2405"/>
    </row>
    <row r="76" spans="1:35">
      <c r="A76" s="93" t="s">
        <v>623</v>
      </c>
      <c r="B76" s="103" t="s">
        <v>94</v>
      </c>
      <c r="C76" s="2910"/>
      <c r="D76" s="2910"/>
      <c r="E76" s="2910"/>
      <c r="F76" s="2910"/>
      <c r="G76" s="2910"/>
      <c r="H76" s="2910"/>
      <c r="I76" s="2910"/>
      <c r="J76" s="2910"/>
      <c r="K76" s="2911"/>
      <c r="M76" s="93" t="s">
        <v>623</v>
      </c>
      <c r="N76" s="103" t="s">
        <v>94</v>
      </c>
      <c r="O76" s="1971">
        <f t="shared" ref="O76:W83" si="44">C18-C76</f>
        <v>0</v>
      </c>
      <c r="P76" s="1972">
        <f t="shared" si="44"/>
        <v>0</v>
      </c>
      <c r="Q76" s="1972">
        <f t="shared" si="44"/>
        <v>0</v>
      </c>
      <c r="R76" s="1972">
        <f t="shared" si="44"/>
        <v>0</v>
      </c>
      <c r="S76" s="1972">
        <f t="shared" si="44"/>
        <v>0</v>
      </c>
      <c r="T76" s="1972">
        <f t="shared" si="44"/>
        <v>0</v>
      </c>
      <c r="U76" s="1972">
        <f t="shared" si="44"/>
        <v>0</v>
      </c>
      <c r="V76" s="1972">
        <f t="shared" si="44"/>
        <v>0</v>
      </c>
      <c r="W76" s="1973">
        <f t="shared" si="44"/>
        <v>0</v>
      </c>
      <c r="Y76" s="93" t="s">
        <v>623</v>
      </c>
      <c r="Z76" s="103" t="s">
        <v>94</v>
      </c>
      <c r="AA76" s="1982" t="e">
        <f t="shared" ref="AA76:AI83" si="45">(C18-C76)/C76</f>
        <v>#DIV/0!</v>
      </c>
      <c r="AB76" s="1983" t="e">
        <f t="shared" si="45"/>
        <v>#DIV/0!</v>
      </c>
      <c r="AC76" s="1983" t="e">
        <f t="shared" si="45"/>
        <v>#DIV/0!</v>
      </c>
      <c r="AD76" s="1983" t="e">
        <f t="shared" si="45"/>
        <v>#DIV/0!</v>
      </c>
      <c r="AE76" s="1983" t="e">
        <f t="shared" si="45"/>
        <v>#DIV/0!</v>
      </c>
      <c r="AF76" s="1983" t="e">
        <f t="shared" si="45"/>
        <v>#DIV/0!</v>
      </c>
      <c r="AG76" s="1983" t="e">
        <f t="shared" si="45"/>
        <v>#DIV/0!</v>
      </c>
      <c r="AH76" s="1983" t="e">
        <f t="shared" si="45"/>
        <v>#DIV/0!</v>
      </c>
      <c r="AI76" s="1984" t="e">
        <f t="shared" si="45"/>
        <v>#DIV/0!</v>
      </c>
    </row>
    <row r="77" spans="1:35" ht="13.5">
      <c r="A77" s="93" t="s">
        <v>624</v>
      </c>
      <c r="B77" s="804" t="s">
        <v>87</v>
      </c>
      <c r="C77" s="2912"/>
      <c r="D77" s="2912"/>
      <c r="E77" s="2912"/>
      <c r="F77" s="2912"/>
      <c r="G77" s="2912"/>
      <c r="H77" s="2912"/>
      <c r="I77" s="2912"/>
      <c r="J77" s="2912"/>
      <c r="K77" s="2911"/>
      <c r="M77" s="93" t="s">
        <v>624</v>
      </c>
      <c r="N77" s="804" t="s">
        <v>87</v>
      </c>
      <c r="O77" s="1967">
        <f t="shared" si="44"/>
        <v>0</v>
      </c>
      <c r="P77" s="1967">
        <f t="shared" si="44"/>
        <v>0</v>
      </c>
      <c r="Q77" s="1967">
        <f t="shared" si="44"/>
        <v>0</v>
      </c>
      <c r="R77" s="1967">
        <f t="shared" si="44"/>
        <v>0</v>
      </c>
      <c r="S77" s="1967">
        <f t="shared" si="44"/>
        <v>0</v>
      </c>
      <c r="T77" s="1967">
        <f t="shared" si="44"/>
        <v>0</v>
      </c>
      <c r="U77" s="1967">
        <f t="shared" si="44"/>
        <v>0</v>
      </c>
      <c r="V77" s="1967">
        <f t="shared" si="44"/>
        <v>0</v>
      </c>
      <c r="W77" s="1973">
        <f t="shared" si="44"/>
        <v>0</v>
      </c>
      <c r="Y77" s="93" t="s">
        <v>624</v>
      </c>
      <c r="Z77" s="804" t="s">
        <v>87</v>
      </c>
      <c r="AA77" s="1978" t="e">
        <f t="shared" si="45"/>
        <v>#DIV/0!</v>
      </c>
      <c r="AB77" s="1978" t="e">
        <f t="shared" si="45"/>
        <v>#DIV/0!</v>
      </c>
      <c r="AC77" s="1978" t="e">
        <f t="shared" si="45"/>
        <v>#DIV/0!</v>
      </c>
      <c r="AD77" s="1978" t="e">
        <f t="shared" si="45"/>
        <v>#DIV/0!</v>
      </c>
      <c r="AE77" s="1978" t="e">
        <f t="shared" si="45"/>
        <v>#DIV/0!</v>
      </c>
      <c r="AF77" s="1978" t="e">
        <f t="shared" si="45"/>
        <v>#DIV/0!</v>
      </c>
      <c r="AG77" s="1978" t="e">
        <f t="shared" si="45"/>
        <v>#DIV/0!</v>
      </c>
      <c r="AH77" s="1978" t="e">
        <f t="shared" si="45"/>
        <v>#DIV/0!</v>
      </c>
      <c r="AI77" s="1984" t="e">
        <f t="shared" si="45"/>
        <v>#DIV/0!</v>
      </c>
    </row>
    <row r="78" spans="1:35" ht="13.9" thickBot="1">
      <c r="A78" s="93" t="s">
        <v>625</v>
      </c>
      <c r="B78" s="805" t="s">
        <v>87</v>
      </c>
      <c r="C78" s="105"/>
      <c r="D78" s="105"/>
      <c r="E78" s="105"/>
      <c r="F78" s="105"/>
      <c r="G78" s="105"/>
      <c r="H78" s="105"/>
      <c r="I78" s="105"/>
      <c r="J78" s="105"/>
      <c r="K78" s="106"/>
      <c r="M78" s="93" t="s">
        <v>625</v>
      </c>
      <c r="N78" s="805" t="s">
        <v>87</v>
      </c>
      <c r="O78" s="1974">
        <f t="shared" si="44"/>
        <v>0</v>
      </c>
      <c r="P78" s="1974">
        <f t="shared" si="44"/>
        <v>0</v>
      </c>
      <c r="Q78" s="1974">
        <f t="shared" si="44"/>
        <v>0</v>
      </c>
      <c r="R78" s="1974">
        <f t="shared" si="44"/>
        <v>0</v>
      </c>
      <c r="S78" s="1974">
        <f t="shared" si="44"/>
        <v>0</v>
      </c>
      <c r="T78" s="1974">
        <f t="shared" si="44"/>
        <v>0</v>
      </c>
      <c r="U78" s="1974">
        <f t="shared" si="44"/>
        <v>0</v>
      </c>
      <c r="V78" s="1974">
        <f t="shared" si="44"/>
        <v>0</v>
      </c>
      <c r="W78" s="1975">
        <f t="shared" si="44"/>
        <v>0</v>
      </c>
      <c r="Y78" s="93" t="s">
        <v>625</v>
      </c>
      <c r="Z78" s="805" t="s">
        <v>87</v>
      </c>
      <c r="AA78" s="1985" t="e">
        <f t="shared" si="45"/>
        <v>#DIV/0!</v>
      </c>
      <c r="AB78" s="1985" t="e">
        <f t="shared" si="45"/>
        <v>#DIV/0!</v>
      </c>
      <c r="AC78" s="1985" t="e">
        <f t="shared" si="45"/>
        <v>#DIV/0!</v>
      </c>
      <c r="AD78" s="1985" t="e">
        <f t="shared" si="45"/>
        <v>#DIV/0!</v>
      </c>
      <c r="AE78" s="1985" t="e">
        <f t="shared" si="45"/>
        <v>#DIV/0!</v>
      </c>
      <c r="AF78" s="1985" t="e">
        <f t="shared" si="45"/>
        <v>#DIV/0!</v>
      </c>
      <c r="AG78" s="1985" t="e">
        <f t="shared" si="45"/>
        <v>#DIV/0!</v>
      </c>
      <c r="AH78" s="1985" t="e">
        <f t="shared" si="45"/>
        <v>#DIV/0!</v>
      </c>
      <c r="AI78" s="1986" t="e">
        <f t="shared" si="45"/>
        <v>#DIV/0!</v>
      </c>
    </row>
    <row r="79" spans="1:35" ht="13.9" thickTop="1">
      <c r="A79" s="93" t="s">
        <v>626</v>
      </c>
      <c r="B79" s="806" t="s">
        <v>87</v>
      </c>
      <c r="C79" s="107"/>
      <c r="D79" s="107"/>
      <c r="E79" s="107"/>
      <c r="F79" s="107"/>
      <c r="G79" s="107"/>
      <c r="H79" s="107"/>
      <c r="I79" s="107"/>
      <c r="J79" s="107"/>
      <c r="K79" s="102"/>
      <c r="M79" s="93" t="s">
        <v>626</v>
      </c>
      <c r="N79" s="806" t="s">
        <v>87</v>
      </c>
      <c r="O79" s="1976">
        <f t="shared" si="44"/>
        <v>0</v>
      </c>
      <c r="P79" s="1969">
        <f t="shared" si="44"/>
        <v>0</v>
      </c>
      <c r="Q79" s="1969">
        <f t="shared" si="44"/>
        <v>0</v>
      </c>
      <c r="R79" s="1969">
        <f t="shared" si="44"/>
        <v>0</v>
      </c>
      <c r="S79" s="1969">
        <f t="shared" si="44"/>
        <v>0</v>
      </c>
      <c r="T79" s="1969">
        <f t="shared" si="44"/>
        <v>0</v>
      </c>
      <c r="U79" s="1969">
        <f t="shared" si="44"/>
        <v>0</v>
      </c>
      <c r="V79" s="1969">
        <f t="shared" si="44"/>
        <v>0</v>
      </c>
      <c r="W79" s="1970">
        <f t="shared" si="44"/>
        <v>0</v>
      </c>
      <c r="Y79" s="93" t="s">
        <v>626</v>
      </c>
      <c r="Z79" s="806" t="s">
        <v>87</v>
      </c>
      <c r="AA79" s="1987" t="e">
        <f t="shared" si="45"/>
        <v>#DIV/0!</v>
      </c>
      <c r="AB79" s="1980" t="e">
        <f t="shared" si="45"/>
        <v>#DIV/0!</v>
      </c>
      <c r="AC79" s="1980" t="e">
        <f t="shared" si="45"/>
        <v>#DIV/0!</v>
      </c>
      <c r="AD79" s="1980" t="e">
        <f t="shared" si="45"/>
        <v>#DIV/0!</v>
      </c>
      <c r="AE79" s="1980" t="e">
        <f t="shared" si="45"/>
        <v>#DIV/0!</v>
      </c>
      <c r="AF79" s="1980" t="e">
        <f t="shared" si="45"/>
        <v>#DIV/0!</v>
      </c>
      <c r="AG79" s="1980" t="e">
        <f t="shared" si="45"/>
        <v>#DIV/0!</v>
      </c>
      <c r="AH79" s="1980" t="e">
        <f t="shared" si="45"/>
        <v>#DIV/0!</v>
      </c>
      <c r="AI79" s="1981" t="e">
        <f t="shared" si="45"/>
        <v>#DIV/0!</v>
      </c>
    </row>
    <row r="80" spans="1:35" ht="13.5">
      <c r="A80" s="93" t="s">
        <v>627</v>
      </c>
      <c r="B80" s="804" t="s">
        <v>87</v>
      </c>
      <c r="C80" s="2827"/>
      <c r="D80" s="2827"/>
      <c r="E80" s="2827"/>
      <c r="F80" s="2827"/>
      <c r="G80" s="2827"/>
      <c r="H80" s="2827"/>
      <c r="I80" s="2827"/>
      <c r="J80" s="2827"/>
      <c r="K80" s="2051"/>
      <c r="M80" s="93" t="s">
        <v>627</v>
      </c>
      <c r="N80" s="804" t="s">
        <v>87</v>
      </c>
      <c r="O80" s="1966">
        <f t="shared" si="44"/>
        <v>0</v>
      </c>
      <c r="P80" s="1967">
        <f t="shared" si="44"/>
        <v>0</v>
      </c>
      <c r="Q80" s="1967">
        <f t="shared" si="44"/>
        <v>0</v>
      </c>
      <c r="R80" s="1967">
        <f t="shared" si="44"/>
        <v>0</v>
      </c>
      <c r="S80" s="1967">
        <f t="shared" si="44"/>
        <v>0</v>
      </c>
      <c r="T80" s="1967">
        <f t="shared" si="44"/>
        <v>0</v>
      </c>
      <c r="U80" s="1967">
        <f t="shared" si="44"/>
        <v>0</v>
      </c>
      <c r="V80" s="1967">
        <f t="shared" si="44"/>
        <v>0</v>
      </c>
      <c r="W80" s="1968">
        <f t="shared" si="44"/>
        <v>0</v>
      </c>
      <c r="Y80" s="93" t="s">
        <v>627</v>
      </c>
      <c r="Z80" s="804" t="s">
        <v>87</v>
      </c>
      <c r="AA80" s="1977" t="e">
        <f t="shared" si="45"/>
        <v>#DIV/0!</v>
      </c>
      <c r="AB80" s="1978" t="e">
        <f t="shared" si="45"/>
        <v>#DIV/0!</v>
      </c>
      <c r="AC80" s="1978" t="e">
        <f t="shared" si="45"/>
        <v>#DIV/0!</v>
      </c>
      <c r="AD80" s="1978" t="e">
        <f t="shared" si="45"/>
        <v>#DIV/0!</v>
      </c>
      <c r="AE80" s="1978" t="e">
        <f t="shared" si="45"/>
        <v>#DIV/0!</v>
      </c>
      <c r="AF80" s="1978" t="e">
        <f t="shared" si="45"/>
        <v>#DIV/0!</v>
      </c>
      <c r="AG80" s="1978" t="e">
        <f t="shared" si="45"/>
        <v>#DIV/0!</v>
      </c>
      <c r="AH80" s="1978" t="e">
        <f t="shared" si="45"/>
        <v>#DIV/0!</v>
      </c>
      <c r="AI80" s="1979" t="e">
        <f t="shared" si="45"/>
        <v>#DIV/0!</v>
      </c>
    </row>
    <row r="81" spans="1:35" ht="13.5">
      <c r="A81" s="93" t="s">
        <v>628</v>
      </c>
      <c r="B81" s="804" t="s">
        <v>87</v>
      </c>
      <c r="C81" s="2827"/>
      <c r="D81" s="2827"/>
      <c r="E81" s="2827"/>
      <c r="F81" s="2827"/>
      <c r="G81" s="2827"/>
      <c r="H81" s="2827"/>
      <c r="I81" s="2827"/>
      <c r="J81" s="2827"/>
      <c r="K81" s="2051"/>
      <c r="M81" s="93" t="s">
        <v>628</v>
      </c>
      <c r="N81" s="804" t="s">
        <v>87</v>
      </c>
      <c r="O81" s="1966">
        <f t="shared" si="44"/>
        <v>0</v>
      </c>
      <c r="P81" s="1967">
        <f t="shared" si="44"/>
        <v>0</v>
      </c>
      <c r="Q81" s="1967">
        <f t="shared" si="44"/>
        <v>0</v>
      </c>
      <c r="R81" s="1967">
        <f t="shared" si="44"/>
        <v>0</v>
      </c>
      <c r="S81" s="1967">
        <f t="shared" si="44"/>
        <v>0</v>
      </c>
      <c r="T81" s="1967">
        <f t="shared" si="44"/>
        <v>0</v>
      </c>
      <c r="U81" s="1967">
        <f t="shared" si="44"/>
        <v>0</v>
      </c>
      <c r="V81" s="1967">
        <f t="shared" si="44"/>
        <v>0</v>
      </c>
      <c r="W81" s="1968">
        <f t="shared" si="44"/>
        <v>0</v>
      </c>
      <c r="Y81" s="93" t="s">
        <v>628</v>
      </c>
      <c r="Z81" s="804" t="s">
        <v>87</v>
      </c>
      <c r="AA81" s="1977" t="e">
        <f t="shared" si="45"/>
        <v>#DIV/0!</v>
      </c>
      <c r="AB81" s="1978" t="e">
        <f t="shared" si="45"/>
        <v>#DIV/0!</v>
      </c>
      <c r="AC81" s="1978" t="e">
        <f t="shared" si="45"/>
        <v>#DIV/0!</v>
      </c>
      <c r="AD81" s="1978" t="e">
        <f t="shared" si="45"/>
        <v>#DIV/0!</v>
      </c>
      <c r="AE81" s="1978" t="e">
        <f t="shared" si="45"/>
        <v>#DIV/0!</v>
      </c>
      <c r="AF81" s="1978" t="e">
        <f t="shared" si="45"/>
        <v>#DIV/0!</v>
      </c>
      <c r="AG81" s="1978" t="e">
        <f t="shared" si="45"/>
        <v>#DIV/0!</v>
      </c>
      <c r="AH81" s="1978" t="e">
        <f t="shared" si="45"/>
        <v>#DIV/0!</v>
      </c>
      <c r="AI81" s="1979" t="e">
        <f t="shared" si="45"/>
        <v>#DIV/0!</v>
      </c>
    </row>
    <row r="82" spans="1:35" ht="13.5">
      <c r="A82" s="93" t="s">
        <v>629</v>
      </c>
      <c r="B82" s="804" t="s">
        <v>87</v>
      </c>
      <c r="C82" s="2827"/>
      <c r="D82" s="2827"/>
      <c r="E82" s="2827"/>
      <c r="F82" s="2827"/>
      <c r="G82" s="2827"/>
      <c r="H82" s="2827"/>
      <c r="I82" s="2827"/>
      <c r="J82" s="2827"/>
      <c r="K82" s="2051"/>
      <c r="M82" s="93" t="s">
        <v>629</v>
      </c>
      <c r="N82" s="804" t="s">
        <v>87</v>
      </c>
      <c r="O82" s="1966">
        <f t="shared" si="44"/>
        <v>0</v>
      </c>
      <c r="P82" s="1967">
        <f t="shared" si="44"/>
        <v>0</v>
      </c>
      <c r="Q82" s="1967">
        <f t="shared" si="44"/>
        <v>0</v>
      </c>
      <c r="R82" s="1967">
        <f t="shared" si="44"/>
        <v>0</v>
      </c>
      <c r="S82" s="1967">
        <f t="shared" si="44"/>
        <v>0</v>
      </c>
      <c r="T82" s="1967">
        <f t="shared" si="44"/>
        <v>0</v>
      </c>
      <c r="U82" s="1967">
        <f t="shared" si="44"/>
        <v>0</v>
      </c>
      <c r="V82" s="1967">
        <f t="shared" si="44"/>
        <v>0</v>
      </c>
      <c r="W82" s="1968">
        <f t="shared" si="44"/>
        <v>0</v>
      </c>
      <c r="Y82" s="93" t="s">
        <v>629</v>
      </c>
      <c r="Z82" s="804" t="s">
        <v>87</v>
      </c>
      <c r="AA82" s="1977" t="e">
        <f t="shared" si="45"/>
        <v>#DIV/0!</v>
      </c>
      <c r="AB82" s="1978" t="e">
        <f t="shared" si="45"/>
        <v>#DIV/0!</v>
      </c>
      <c r="AC82" s="1978" t="e">
        <f t="shared" si="45"/>
        <v>#DIV/0!</v>
      </c>
      <c r="AD82" s="1978" t="e">
        <f t="shared" si="45"/>
        <v>#DIV/0!</v>
      </c>
      <c r="AE82" s="1978" t="e">
        <f t="shared" si="45"/>
        <v>#DIV/0!</v>
      </c>
      <c r="AF82" s="1978" t="e">
        <f t="shared" si="45"/>
        <v>#DIV/0!</v>
      </c>
      <c r="AG82" s="1978" t="e">
        <f t="shared" si="45"/>
        <v>#DIV/0!</v>
      </c>
      <c r="AH82" s="1978" t="e">
        <f t="shared" si="45"/>
        <v>#DIV/0!</v>
      </c>
      <c r="AI82" s="1979" t="e">
        <f t="shared" si="45"/>
        <v>#DIV/0!</v>
      </c>
    </row>
    <row r="83" spans="1:35" ht="13.5">
      <c r="A83" s="93" t="s">
        <v>630</v>
      </c>
      <c r="B83" s="804" t="s">
        <v>631</v>
      </c>
      <c r="C83" s="2912"/>
      <c r="D83" s="2912"/>
      <c r="E83" s="2912"/>
      <c r="F83" s="2912"/>
      <c r="G83" s="2912"/>
      <c r="H83" s="2912"/>
      <c r="I83" s="2912"/>
      <c r="J83" s="2912"/>
      <c r="K83" s="2912"/>
      <c r="M83" s="93" t="s">
        <v>630</v>
      </c>
      <c r="N83" s="804" t="s">
        <v>631</v>
      </c>
      <c r="O83" s="1967">
        <f t="shared" si="44"/>
        <v>0</v>
      </c>
      <c r="P83" s="1967">
        <f t="shared" si="44"/>
        <v>0</v>
      </c>
      <c r="Q83" s="1967">
        <f t="shared" si="44"/>
        <v>0</v>
      </c>
      <c r="R83" s="1967">
        <f t="shared" si="44"/>
        <v>0</v>
      </c>
      <c r="S83" s="1967">
        <f t="shared" si="44"/>
        <v>0</v>
      </c>
      <c r="T83" s="1967">
        <f t="shared" si="44"/>
        <v>0</v>
      </c>
      <c r="U83" s="1967">
        <f t="shared" si="44"/>
        <v>0</v>
      </c>
      <c r="V83" s="1967">
        <f t="shared" si="44"/>
        <v>0</v>
      </c>
      <c r="W83" s="1968">
        <f t="shared" si="44"/>
        <v>0</v>
      </c>
      <c r="Y83" s="93" t="s">
        <v>630</v>
      </c>
      <c r="Z83" s="804" t="s">
        <v>631</v>
      </c>
      <c r="AA83" s="1978" t="e">
        <f t="shared" si="45"/>
        <v>#DIV/0!</v>
      </c>
      <c r="AB83" s="1978" t="e">
        <f t="shared" si="45"/>
        <v>#DIV/0!</v>
      </c>
      <c r="AC83" s="1978" t="e">
        <f t="shared" si="45"/>
        <v>#DIV/0!</v>
      </c>
      <c r="AD83" s="1978" t="e">
        <f t="shared" si="45"/>
        <v>#DIV/0!</v>
      </c>
      <c r="AE83" s="1978" t="e">
        <f t="shared" si="45"/>
        <v>#DIV/0!</v>
      </c>
      <c r="AF83" s="1978" t="e">
        <f t="shared" si="45"/>
        <v>#DIV/0!</v>
      </c>
      <c r="AG83" s="1978" t="e">
        <f t="shared" si="45"/>
        <v>#DIV/0!</v>
      </c>
      <c r="AH83" s="1978" t="e">
        <f t="shared" si="45"/>
        <v>#DIV/0!</v>
      </c>
      <c r="AI83" s="1979" t="e">
        <f t="shared" si="45"/>
        <v>#DIV/0!</v>
      </c>
    </row>
    <row r="84" spans="1:35">
      <c r="A84" s="93"/>
      <c r="B84" s="98"/>
      <c r="C84" s="2908"/>
      <c r="D84" s="2908"/>
      <c r="E84" s="2908"/>
      <c r="F84" s="2908"/>
      <c r="G84" s="2908"/>
      <c r="H84" s="2908"/>
      <c r="I84" s="2908"/>
      <c r="J84" s="2908"/>
      <c r="K84" s="2909"/>
      <c r="M84" s="93"/>
      <c r="N84" s="98"/>
      <c r="O84" s="2398"/>
      <c r="P84" s="2398"/>
      <c r="Q84" s="2398"/>
      <c r="R84" s="2398"/>
      <c r="S84" s="2398"/>
      <c r="T84" s="2398"/>
      <c r="U84" s="2398"/>
      <c r="V84" s="2398"/>
      <c r="W84" s="2399"/>
      <c r="Y84" s="93"/>
      <c r="Z84" s="98"/>
      <c r="AA84" s="2402"/>
      <c r="AB84" s="2402"/>
      <c r="AC84" s="2402"/>
      <c r="AD84" s="2402"/>
      <c r="AE84" s="2402"/>
      <c r="AF84" s="2402"/>
      <c r="AG84" s="2402"/>
      <c r="AH84" s="2402"/>
      <c r="AI84" s="2403"/>
    </row>
    <row r="85" spans="1:35">
      <c r="A85" s="108" t="s">
        <v>182</v>
      </c>
      <c r="B85" s="101"/>
      <c r="C85" s="101"/>
      <c r="D85" s="101"/>
      <c r="E85" s="101"/>
      <c r="F85" s="101"/>
      <c r="G85" s="101"/>
      <c r="H85" s="101"/>
      <c r="I85" s="101"/>
      <c r="J85" s="101"/>
      <c r="K85" s="2389"/>
      <c r="M85" s="108" t="s">
        <v>182</v>
      </c>
      <c r="N85" s="101"/>
      <c r="O85" s="2400"/>
      <c r="P85" s="2400"/>
      <c r="Q85" s="2400"/>
      <c r="R85" s="2400"/>
      <c r="S85" s="2400"/>
      <c r="T85" s="2400"/>
      <c r="U85" s="2400"/>
      <c r="V85" s="2400"/>
      <c r="W85" s="2401"/>
      <c r="Y85" s="108" t="s">
        <v>182</v>
      </c>
      <c r="Z85" s="101"/>
      <c r="AA85" s="2404"/>
      <c r="AB85" s="2404"/>
      <c r="AC85" s="2404"/>
      <c r="AD85" s="2404"/>
      <c r="AE85" s="2404"/>
      <c r="AF85" s="2404"/>
      <c r="AG85" s="2404"/>
      <c r="AH85" s="2404"/>
      <c r="AI85" s="2405"/>
    </row>
    <row r="86" spans="1:35">
      <c r="A86" s="93" t="s">
        <v>1938</v>
      </c>
      <c r="B86" s="103" t="s">
        <v>94</v>
      </c>
      <c r="C86" s="2910"/>
      <c r="D86" s="2910"/>
      <c r="E86" s="2910"/>
      <c r="F86" s="2910"/>
      <c r="G86" s="2910"/>
      <c r="H86" s="2910"/>
      <c r="I86" s="2910"/>
      <c r="J86" s="2910"/>
      <c r="K86" s="2051"/>
      <c r="M86" s="93" t="s">
        <v>1938</v>
      </c>
      <c r="N86" s="103" t="s">
        <v>94</v>
      </c>
      <c r="O86" s="1971">
        <f t="shared" ref="O86:W92" si="46">C28-C86</f>
        <v>0</v>
      </c>
      <c r="P86" s="1972">
        <f t="shared" si="46"/>
        <v>0</v>
      </c>
      <c r="Q86" s="1972">
        <f t="shared" si="46"/>
        <v>0</v>
      </c>
      <c r="R86" s="1972">
        <f t="shared" si="46"/>
        <v>0</v>
      </c>
      <c r="S86" s="1972">
        <f t="shared" si="46"/>
        <v>0</v>
      </c>
      <c r="T86" s="1972">
        <f t="shared" si="46"/>
        <v>0</v>
      </c>
      <c r="U86" s="1972">
        <f t="shared" si="46"/>
        <v>0</v>
      </c>
      <c r="V86" s="1972">
        <f t="shared" si="46"/>
        <v>0</v>
      </c>
      <c r="W86" s="1973">
        <f t="shared" si="46"/>
        <v>0</v>
      </c>
      <c r="Y86" s="93" t="s">
        <v>1938</v>
      </c>
      <c r="Z86" s="103" t="s">
        <v>94</v>
      </c>
      <c r="AA86" s="1982" t="e">
        <f t="shared" ref="AA86:AI92" si="47">(C28-C86)/C86</f>
        <v>#DIV/0!</v>
      </c>
      <c r="AB86" s="1983" t="e">
        <f t="shared" si="47"/>
        <v>#DIV/0!</v>
      </c>
      <c r="AC86" s="1983" t="e">
        <f t="shared" si="47"/>
        <v>#DIV/0!</v>
      </c>
      <c r="AD86" s="1983" t="e">
        <f t="shared" si="47"/>
        <v>#DIV/0!</v>
      </c>
      <c r="AE86" s="1983" t="e">
        <f t="shared" si="47"/>
        <v>#DIV/0!</v>
      </c>
      <c r="AF86" s="1983" t="e">
        <f t="shared" si="47"/>
        <v>#DIV/0!</v>
      </c>
      <c r="AG86" s="1983" t="e">
        <f t="shared" si="47"/>
        <v>#DIV/0!</v>
      </c>
      <c r="AH86" s="1983" t="e">
        <f t="shared" si="47"/>
        <v>#DIV/0!</v>
      </c>
      <c r="AI86" s="1984" t="e">
        <f t="shared" si="47"/>
        <v>#DIV/0!</v>
      </c>
    </row>
    <row r="87" spans="1:35">
      <c r="A87" s="93" t="s">
        <v>1939</v>
      </c>
      <c r="B87" s="103" t="s">
        <v>94</v>
      </c>
      <c r="C87" s="2910"/>
      <c r="D87" s="2910"/>
      <c r="E87" s="2910"/>
      <c r="F87" s="2910"/>
      <c r="G87" s="2910"/>
      <c r="H87" s="2910"/>
      <c r="I87" s="2910"/>
      <c r="J87" s="2910"/>
      <c r="K87" s="2051"/>
      <c r="M87" s="93" t="s">
        <v>1939</v>
      </c>
      <c r="N87" s="103" t="s">
        <v>94</v>
      </c>
      <c r="O87" s="1971">
        <f t="shared" si="46"/>
        <v>0</v>
      </c>
      <c r="P87" s="1972">
        <f t="shared" si="46"/>
        <v>0</v>
      </c>
      <c r="Q87" s="1972">
        <f t="shared" si="46"/>
        <v>0</v>
      </c>
      <c r="R87" s="1972">
        <f t="shared" si="46"/>
        <v>0</v>
      </c>
      <c r="S87" s="1972">
        <f t="shared" si="46"/>
        <v>0</v>
      </c>
      <c r="T87" s="1972">
        <f t="shared" si="46"/>
        <v>0</v>
      </c>
      <c r="U87" s="1972">
        <f t="shared" si="46"/>
        <v>0</v>
      </c>
      <c r="V87" s="1972">
        <f t="shared" si="46"/>
        <v>0</v>
      </c>
      <c r="W87" s="1973">
        <f t="shared" si="46"/>
        <v>0</v>
      </c>
      <c r="Y87" s="93" t="s">
        <v>1939</v>
      </c>
      <c r="Z87" s="103" t="s">
        <v>94</v>
      </c>
      <c r="AA87" s="1982" t="e">
        <f t="shared" si="47"/>
        <v>#DIV/0!</v>
      </c>
      <c r="AB87" s="1983" t="e">
        <f t="shared" si="47"/>
        <v>#DIV/0!</v>
      </c>
      <c r="AC87" s="1983" t="e">
        <f t="shared" si="47"/>
        <v>#DIV/0!</v>
      </c>
      <c r="AD87" s="1983" t="e">
        <f t="shared" si="47"/>
        <v>#DIV/0!</v>
      </c>
      <c r="AE87" s="1983" t="e">
        <f t="shared" si="47"/>
        <v>#DIV/0!</v>
      </c>
      <c r="AF87" s="1983" t="e">
        <f t="shared" si="47"/>
        <v>#DIV/0!</v>
      </c>
      <c r="AG87" s="1983" t="e">
        <f t="shared" si="47"/>
        <v>#DIV/0!</v>
      </c>
      <c r="AH87" s="1983" t="e">
        <f t="shared" si="47"/>
        <v>#DIV/0!</v>
      </c>
      <c r="AI87" s="1984" t="e">
        <f t="shared" si="47"/>
        <v>#DIV/0!</v>
      </c>
    </row>
    <row r="88" spans="1:35">
      <c r="A88" s="93" t="s">
        <v>1940</v>
      </c>
      <c r="B88" s="103" t="s">
        <v>94</v>
      </c>
      <c r="C88" s="2910"/>
      <c r="D88" s="2910"/>
      <c r="E88" s="2910"/>
      <c r="F88" s="2910"/>
      <c r="G88" s="2910"/>
      <c r="H88" s="2910"/>
      <c r="I88" s="2910"/>
      <c r="J88" s="2910"/>
      <c r="K88" s="2051"/>
      <c r="M88" s="93" t="s">
        <v>1940</v>
      </c>
      <c r="N88" s="103" t="s">
        <v>94</v>
      </c>
      <c r="O88" s="1971">
        <f t="shared" si="46"/>
        <v>0</v>
      </c>
      <c r="P88" s="1972">
        <f t="shared" si="46"/>
        <v>0</v>
      </c>
      <c r="Q88" s="1972">
        <f t="shared" si="46"/>
        <v>0</v>
      </c>
      <c r="R88" s="1972">
        <f t="shared" si="46"/>
        <v>0</v>
      </c>
      <c r="S88" s="1972">
        <f t="shared" si="46"/>
        <v>0</v>
      </c>
      <c r="T88" s="1972">
        <f t="shared" si="46"/>
        <v>0</v>
      </c>
      <c r="U88" s="1972">
        <f t="shared" si="46"/>
        <v>0</v>
      </c>
      <c r="V88" s="1972">
        <f t="shared" si="46"/>
        <v>0</v>
      </c>
      <c r="W88" s="1973">
        <f t="shared" si="46"/>
        <v>0</v>
      </c>
      <c r="Y88" s="93" t="s">
        <v>1940</v>
      </c>
      <c r="Z88" s="103" t="s">
        <v>94</v>
      </c>
      <c r="AA88" s="1982" t="e">
        <f t="shared" si="47"/>
        <v>#DIV/0!</v>
      </c>
      <c r="AB88" s="1983" t="e">
        <f t="shared" si="47"/>
        <v>#DIV/0!</v>
      </c>
      <c r="AC88" s="1983" t="e">
        <f t="shared" si="47"/>
        <v>#DIV/0!</v>
      </c>
      <c r="AD88" s="1983" t="e">
        <f t="shared" si="47"/>
        <v>#DIV/0!</v>
      </c>
      <c r="AE88" s="1983" t="e">
        <f t="shared" si="47"/>
        <v>#DIV/0!</v>
      </c>
      <c r="AF88" s="1983" t="e">
        <f t="shared" si="47"/>
        <v>#DIV/0!</v>
      </c>
      <c r="AG88" s="1983" t="e">
        <f t="shared" si="47"/>
        <v>#DIV/0!</v>
      </c>
      <c r="AH88" s="1983" t="e">
        <f t="shared" si="47"/>
        <v>#DIV/0!</v>
      </c>
      <c r="AI88" s="1984" t="e">
        <f t="shared" si="47"/>
        <v>#DIV/0!</v>
      </c>
    </row>
    <row r="89" spans="1:35">
      <c r="A89" s="109" t="s">
        <v>1941</v>
      </c>
      <c r="B89" s="110" t="s">
        <v>94</v>
      </c>
      <c r="C89" s="2910"/>
      <c r="D89" s="2910"/>
      <c r="E89" s="2910"/>
      <c r="F89" s="2910"/>
      <c r="G89" s="2910"/>
      <c r="H89" s="2910"/>
      <c r="I89" s="2910"/>
      <c r="J89" s="2910"/>
      <c r="K89" s="2051"/>
      <c r="M89" s="109" t="s">
        <v>1941</v>
      </c>
      <c r="N89" s="110" t="s">
        <v>94</v>
      </c>
      <c r="O89" s="1971">
        <f t="shared" si="46"/>
        <v>0</v>
      </c>
      <c r="P89" s="1972">
        <f t="shared" si="46"/>
        <v>0</v>
      </c>
      <c r="Q89" s="1972">
        <f t="shared" si="46"/>
        <v>0</v>
      </c>
      <c r="R89" s="1972">
        <f t="shared" si="46"/>
        <v>0</v>
      </c>
      <c r="S89" s="1972">
        <f t="shared" si="46"/>
        <v>0</v>
      </c>
      <c r="T89" s="1972">
        <f t="shared" si="46"/>
        <v>0</v>
      </c>
      <c r="U89" s="1972">
        <f t="shared" si="46"/>
        <v>0</v>
      </c>
      <c r="V89" s="1972">
        <f t="shared" si="46"/>
        <v>0</v>
      </c>
      <c r="W89" s="1973">
        <f t="shared" si="46"/>
        <v>0</v>
      </c>
      <c r="Y89" s="109" t="s">
        <v>1941</v>
      </c>
      <c r="Z89" s="110" t="s">
        <v>94</v>
      </c>
      <c r="AA89" s="1982" t="e">
        <f t="shared" si="47"/>
        <v>#DIV/0!</v>
      </c>
      <c r="AB89" s="1983" t="e">
        <f t="shared" si="47"/>
        <v>#DIV/0!</v>
      </c>
      <c r="AC89" s="1983" t="e">
        <f t="shared" si="47"/>
        <v>#DIV/0!</v>
      </c>
      <c r="AD89" s="1983" t="e">
        <f t="shared" si="47"/>
        <v>#DIV/0!</v>
      </c>
      <c r="AE89" s="1983" t="e">
        <f t="shared" si="47"/>
        <v>#DIV/0!</v>
      </c>
      <c r="AF89" s="1983" t="e">
        <f t="shared" si="47"/>
        <v>#DIV/0!</v>
      </c>
      <c r="AG89" s="1983" t="e">
        <f t="shared" si="47"/>
        <v>#DIV/0!</v>
      </c>
      <c r="AH89" s="1983" t="e">
        <f t="shared" si="47"/>
        <v>#DIV/0!</v>
      </c>
      <c r="AI89" s="1984" t="e">
        <f t="shared" si="47"/>
        <v>#DIV/0!</v>
      </c>
    </row>
    <row r="90" spans="1:35">
      <c r="A90" s="109" t="s">
        <v>1942</v>
      </c>
      <c r="B90" s="110" t="s">
        <v>94</v>
      </c>
      <c r="C90" s="2910"/>
      <c r="D90" s="2910"/>
      <c r="E90" s="2910"/>
      <c r="F90" s="2910"/>
      <c r="G90" s="2910"/>
      <c r="H90" s="2910"/>
      <c r="I90" s="2910"/>
      <c r="J90" s="2910"/>
      <c r="K90" s="2051"/>
      <c r="M90" s="109" t="s">
        <v>1942</v>
      </c>
      <c r="N90" s="110" t="s">
        <v>94</v>
      </c>
      <c r="O90" s="1971">
        <f t="shared" si="46"/>
        <v>0</v>
      </c>
      <c r="P90" s="1972">
        <f t="shared" si="46"/>
        <v>0</v>
      </c>
      <c r="Q90" s="1972">
        <f t="shared" si="46"/>
        <v>0</v>
      </c>
      <c r="R90" s="1972">
        <f t="shared" si="46"/>
        <v>0</v>
      </c>
      <c r="S90" s="1972">
        <f t="shared" si="46"/>
        <v>0</v>
      </c>
      <c r="T90" s="1972">
        <f t="shared" si="46"/>
        <v>0</v>
      </c>
      <c r="U90" s="1972">
        <f t="shared" si="46"/>
        <v>0</v>
      </c>
      <c r="V90" s="1972">
        <f t="shared" si="46"/>
        <v>0</v>
      </c>
      <c r="W90" s="1973">
        <f t="shared" si="46"/>
        <v>0</v>
      </c>
      <c r="Y90" s="109" t="s">
        <v>1942</v>
      </c>
      <c r="Z90" s="110" t="s">
        <v>94</v>
      </c>
      <c r="AA90" s="1982" t="e">
        <f t="shared" si="47"/>
        <v>#DIV/0!</v>
      </c>
      <c r="AB90" s="1983" t="e">
        <f t="shared" si="47"/>
        <v>#DIV/0!</v>
      </c>
      <c r="AC90" s="1983" t="e">
        <f t="shared" si="47"/>
        <v>#DIV/0!</v>
      </c>
      <c r="AD90" s="1983" t="e">
        <f t="shared" si="47"/>
        <v>#DIV/0!</v>
      </c>
      <c r="AE90" s="1983" t="e">
        <f t="shared" si="47"/>
        <v>#DIV/0!</v>
      </c>
      <c r="AF90" s="1983" t="e">
        <f t="shared" si="47"/>
        <v>#DIV/0!</v>
      </c>
      <c r="AG90" s="1983" t="e">
        <f t="shared" si="47"/>
        <v>#DIV/0!</v>
      </c>
      <c r="AH90" s="1983" t="e">
        <f t="shared" si="47"/>
        <v>#DIV/0!</v>
      </c>
      <c r="AI90" s="1984" t="e">
        <f t="shared" si="47"/>
        <v>#DIV/0!</v>
      </c>
    </row>
    <row r="91" spans="1:35" ht="13.5">
      <c r="A91" s="93" t="s">
        <v>632</v>
      </c>
      <c r="B91" s="806" t="s">
        <v>87</v>
      </c>
      <c r="C91" s="2827"/>
      <c r="D91" s="2827"/>
      <c r="E91" s="2827"/>
      <c r="F91" s="2827"/>
      <c r="G91" s="2827"/>
      <c r="H91" s="2827"/>
      <c r="I91" s="2827"/>
      <c r="J91" s="2827"/>
      <c r="K91" s="2051"/>
      <c r="M91" s="93" t="s">
        <v>632</v>
      </c>
      <c r="N91" s="806" t="s">
        <v>87</v>
      </c>
      <c r="O91" s="1966">
        <f t="shared" si="46"/>
        <v>0</v>
      </c>
      <c r="P91" s="1967">
        <f t="shared" si="46"/>
        <v>0</v>
      </c>
      <c r="Q91" s="1967">
        <f t="shared" si="46"/>
        <v>0</v>
      </c>
      <c r="R91" s="1967">
        <f t="shared" si="46"/>
        <v>0</v>
      </c>
      <c r="S91" s="1967">
        <f t="shared" si="46"/>
        <v>0</v>
      </c>
      <c r="T91" s="1967">
        <f t="shared" si="46"/>
        <v>0</v>
      </c>
      <c r="U91" s="1967">
        <f t="shared" si="46"/>
        <v>0</v>
      </c>
      <c r="V91" s="1967">
        <f t="shared" si="46"/>
        <v>0</v>
      </c>
      <c r="W91" s="1973">
        <f t="shared" si="46"/>
        <v>0</v>
      </c>
      <c r="Y91" s="93" t="s">
        <v>632</v>
      </c>
      <c r="Z91" s="806" t="s">
        <v>87</v>
      </c>
      <c r="AA91" s="1977" t="e">
        <f t="shared" si="47"/>
        <v>#DIV/0!</v>
      </c>
      <c r="AB91" s="1978" t="e">
        <f t="shared" si="47"/>
        <v>#DIV/0!</v>
      </c>
      <c r="AC91" s="1978" t="e">
        <f t="shared" si="47"/>
        <v>#DIV/0!</v>
      </c>
      <c r="AD91" s="1978" t="e">
        <f t="shared" si="47"/>
        <v>#DIV/0!</v>
      </c>
      <c r="AE91" s="1978" t="e">
        <f t="shared" si="47"/>
        <v>#DIV/0!</v>
      </c>
      <c r="AF91" s="1978" t="e">
        <f t="shared" si="47"/>
        <v>#DIV/0!</v>
      </c>
      <c r="AG91" s="1978" t="e">
        <f t="shared" si="47"/>
        <v>#DIV/0!</v>
      </c>
      <c r="AH91" s="1978" t="e">
        <f t="shared" si="47"/>
        <v>#DIV/0!</v>
      </c>
      <c r="AI91" s="1984" t="e">
        <f t="shared" si="47"/>
        <v>#DIV/0!</v>
      </c>
    </row>
    <row r="92" spans="1:35" ht="13.5">
      <c r="A92" s="111" t="s">
        <v>633</v>
      </c>
      <c r="B92" s="806" t="s">
        <v>87</v>
      </c>
      <c r="C92" s="2827"/>
      <c r="D92" s="2827"/>
      <c r="E92" s="2827"/>
      <c r="F92" s="2827"/>
      <c r="G92" s="2827"/>
      <c r="H92" s="2827"/>
      <c r="I92" s="2827"/>
      <c r="J92" s="2827"/>
      <c r="K92" s="2051"/>
      <c r="M92" s="111" t="s">
        <v>633</v>
      </c>
      <c r="N92" s="806" t="s">
        <v>87</v>
      </c>
      <c r="O92" s="1966">
        <f t="shared" si="46"/>
        <v>0</v>
      </c>
      <c r="P92" s="1967">
        <f t="shared" si="46"/>
        <v>0</v>
      </c>
      <c r="Q92" s="1967">
        <f t="shared" si="46"/>
        <v>0</v>
      </c>
      <c r="R92" s="1967">
        <f t="shared" si="46"/>
        <v>0</v>
      </c>
      <c r="S92" s="1967">
        <f t="shared" si="46"/>
        <v>0</v>
      </c>
      <c r="T92" s="1967">
        <f t="shared" si="46"/>
        <v>0</v>
      </c>
      <c r="U92" s="1967">
        <f t="shared" si="46"/>
        <v>0</v>
      </c>
      <c r="V92" s="1967">
        <f t="shared" si="46"/>
        <v>0</v>
      </c>
      <c r="W92" s="1973">
        <f t="shared" si="46"/>
        <v>0</v>
      </c>
      <c r="Y92" s="111" t="s">
        <v>633</v>
      </c>
      <c r="Z92" s="806" t="s">
        <v>87</v>
      </c>
      <c r="AA92" s="1977" t="e">
        <f t="shared" si="47"/>
        <v>#DIV/0!</v>
      </c>
      <c r="AB92" s="1978" t="e">
        <f t="shared" si="47"/>
        <v>#DIV/0!</v>
      </c>
      <c r="AC92" s="1978" t="e">
        <f t="shared" si="47"/>
        <v>#DIV/0!</v>
      </c>
      <c r="AD92" s="1978" t="e">
        <f t="shared" si="47"/>
        <v>#DIV/0!</v>
      </c>
      <c r="AE92" s="1978" t="e">
        <f t="shared" si="47"/>
        <v>#DIV/0!</v>
      </c>
      <c r="AF92" s="1978" t="e">
        <f t="shared" si="47"/>
        <v>#DIV/0!</v>
      </c>
      <c r="AG92" s="1978" t="e">
        <f t="shared" si="47"/>
        <v>#DIV/0!</v>
      </c>
      <c r="AH92" s="1978" t="e">
        <f t="shared" si="47"/>
        <v>#DIV/0!</v>
      </c>
      <c r="AI92" s="1984" t="e">
        <f t="shared" si="47"/>
        <v>#DIV/0!</v>
      </c>
    </row>
    <row r="93" spans="1:35">
      <c r="C93" s="1965"/>
      <c r="D93" s="1965"/>
      <c r="E93" s="2471"/>
      <c r="F93" s="1965"/>
      <c r="G93" s="1965"/>
      <c r="H93" s="1965"/>
      <c r="I93" s="1965"/>
      <c r="J93" s="1965"/>
      <c r="K93" s="1965"/>
    </row>
  </sheetData>
  <customSheetViews>
    <customSheetView guid="{CE066BD8-0FDF-4A69-A83A-AA53661F8FEE}" fitToPage="1" topLeftCell="A4">
      <selection activeCell="D54" sqref="D54"/>
      <pageMargins left="0.70866141732283472" right="0.70866141732283472" top="0.74803149606299213" bottom="0.74803149606299213" header="0.31496062992125984" footer="0.31496062992125984"/>
      <pageSetup paperSize="8" scale="44" orientation="landscape" r:id="rId1"/>
    </customSheetView>
    <customSheetView guid="{97003408-5582-4B4E-BE5D-0A5F17467E22}" fitToPage="1" topLeftCell="A4">
      <selection activeCell="D54" sqref="D54"/>
      <pageMargins left="0.70866141732283472" right="0.70866141732283472" top="0.74803149606299213" bottom="0.74803149606299213" header="0.31496062992125984" footer="0.31496062992125984"/>
      <pageSetup paperSize="8" scale="44" orientation="landscape" r:id="rId2"/>
    </customSheetView>
    <customSheetView guid="{19FDD237-8F16-4F3B-A94F-90481855813E}" fitToPage="1" topLeftCell="A19">
      <selection activeCell="C54" sqref="C54"/>
      <pageMargins left="0.70866141732283472" right="0.70866141732283472" top="0.74803149606299213" bottom="0.74803149606299213" header="0.31496062992125984" footer="0.31496062992125984"/>
      <pageSetup paperSize="8" scale="44" orientation="landscape" r:id="rId3"/>
    </customSheetView>
  </customSheetViews>
  <mergeCells count="19">
    <mergeCell ref="S38:V39"/>
    <mergeCell ref="AA38:AC39"/>
    <mergeCell ref="AD38:AD39"/>
    <mergeCell ref="AE38:AH39"/>
    <mergeCell ref="S67:V68"/>
    <mergeCell ref="AE67:AH68"/>
    <mergeCell ref="K9:K11"/>
    <mergeCell ref="C68:K68"/>
    <mergeCell ref="O67:Q68"/>
    <mergeCell ref="C9:E10"/>
    <mergeCell ref="F9:F10"/>
    <mergeCell ref="G9:J10"/>
    <mergeCell ref="C38:E39"/>
    <mergeCell ref="F38:J39"/>
    <mergeCell ref="R67:R68"/>
    <mergeCell ref="AD67:AD68"/>
    <mergeCell ref="AA67:AC68"/>
    <mergeCell ref="O38:Q39"/>
    <mergeCell ref="R38:R39"/>
  </mergeCells>
  <dataValidations disablePrompts="1" count="1">
    <dataValidation type="list" allowBlank="1" showInputMessage="1" showErrorMessage="1" sqref="B1">
      <formula1>B927:B932</formula1>
    </dataValidation>
  </dataValidation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topLeftCell="A4" zoomScale="70" zoomScaleNormal="70" workbookViewId="0">
      <selection activeCell="D13" sqref="D13"/>
    </sheetView>
  </sheetViews>
  <sheetFormatPr defaultRowHeight="12.75"/>
  <cols>
    <col min="1" max="1" width="65.1328125" customWidth="1"/>
    <col min="2" max="9" width="15" customWidth="1"/>
    <col min="11" max="11" width="30.3984375" customWidth="1"/>
    <col min="12" max="14" width="13.1328125" bestFit="1" customWidth="1"/>
    <col min="15" max="15" width="15.265625" customWidth="1"/>
    <col min="16" max="19" width="13.1328125" bestFit="1" customWidth="1"/>
    <col min="21" max="21" width="31" customWidth="1"/>
    <col min="22" max="29" width="11.265625" customWidth="1"/>
  </cols>
  <sheetData>
    <row r="1" spans="1:29"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69" customFormat="1" ht="12.4">
      <c r="D4" s="49"/>
      <c r="O4" s="49"/>
    </row>
    <row r="5" spans="1:29" s="669" customFormat="1" ht="14.65">
      <c r="A5" s="142" t="s">
        <v>1952</v>
      </c>
      <c r="D5" s="49"/>
      <c r="O5" s="49"/>
    </row>
    <row r="6" spans="1:29" s="669" customFormat="1" ht="12.4">
      <c r="D6" s="49"/>
      <c r="O6" s="49"/>
    </row>
    <row r="7" spans="1:29" s="669" customFormat="1" ht="15.4">
      <c r="A7" s="49" t="s">
        <v>1747</v>
      </c>
      <c r="D7" s="49"/>
      <c r="F7" s="1203"/>
      <c r="O7" s="49"/>
    </row>
    <row r="8" spans="1:29" s="669" customFormat="1" ht="12.4">
      <c r="D8" s="49"/>
      <c r="O8" s="49"/>
    </row>
    <row r="9" spans="1:29" s="669" customFormat="1" ht="12.75" customHeight="1">
      <c r="A9" s="78"/>
      <c r="B9" s="3419" t="s">
        <v>615</v>
      </c>
      <c r="C9" s="3420"/>
      <c r="D9" s="3421"/>
      <c r="E9" s="3431" t="s">
        <v>394</v>
      </c>
      <c r="F9" s="3432" t="s">
        <v>395</v>
      </c>
      <c r="G9" s="3411"/>
      <c r="H9" s="3411"/>
      <c r="I9" s="3412"/>
      <c r="O9" s="49"/>
    </row>
    <row r="10" spans="1:29" s="669" customFormat="1" ht="12.4">
      <c r="A10" s="2891"/>
      <c r="B10" s="3422"/>
      <c r="C10" s="3423"/>
      <c r="D10" s="3424"/>
      <c r="E10" s="3426"/>
      <c r="F10" s="3418"/>
      <c r="G10" s="3413"/>
      <c r="H10" s="3413"/>
      <c r="I10" s="3414"/>
      <c r="O10" s="49"/>
    </row>
    <row r="11" spans="1:29" s="669" customFormat="1" ht="12.4">
      <c r="A11" s="2892"/>
      <c r="B11" s="2886">
        <v>2014</v>
      </c>
      <c r="C11" s="2889">
        <v>2015</v>
      </c>
      <c r="D11" s="2889">
        <v>2016</v>
      </c>
      <c r="E11" s="2889">
        <v>2017</v>
      </c>
      <c r="F11" s="2889">
        <v>2018</v>
      </c>
      <c r="G11" s="2889">
        <v>2019</v>
      </c>
      <c r="H11" s="2889">
        <v>2020</v>
      </c>
      <c r="I11" s="2889">
        <v>2021</v>
      </c>
      <c r="O11" s="49"/>
    </row>
    <row r="12" spans="1:29" s="669" customFormat="1" ht="12.4">
      <c r="A12" s="1294" t="s">
        <v>1609</v>
      </c>
      <c r="B12" s="96">
        <f t="shared" ref="B12:D13" si="0">+B22</f>
        <v>0</v>
      </c>
      <c r="C12" s="96">
        <f t="shared" si="0"/>
        <v>0</v>
      </c>
      <c r="D12" s="96">
        <f t="shared" si="0"/>
        <v>0</v>
      </c>
      <c r="E12" s="96">
        <f>D14</f>
        <v>0</v>
      </c>
      <c r="F12" s="96">
        <f>E14</f>
        <v>0</v>
      </c>
      <c r="G12" s="96">
        <f>F14</f>
        <v>0</v>
      </c>
      <c r="H12" s="96">
        <f t="shared" ref="H12:I12" si="1">G14</f>
        <v>0</v>
      </c>
      <c r="I12" s="96">
        <f t="shared" si="1"/>
        <v>0</v>
      </c>
      <c r="O12" s="49"/>
    </row>
    <row r="13" spans="1:29" s="669" customFormat="1" ht="12.4">
      <c r="A13" s="1294" t="s">
        <v>1610</v>
      </c>
      <c r="B13" s="96">
        <f t="shared" si="0"/>
        <v>0</v>
      </c>
      <c r="C13" s="96">
        <f t="shared" si="0"/>
        <v>0</v>
      </c>
      <c r="D13" s="96">
        <f t="shared" si="0"/>
        <v>0</v>
      </c>
      <c r="E13" s="2529"/>
      <c r="F13" s="2529"/>
      <c r="G13" s="2529"/>
      <c r="H13" s="2529"/>
      <c r="I13" s="2529"/>
      <c r="O13" s="49"/>
    </row>
    <row r="14" spans="1:29" s="669" customFormat="1" ht="12.4">
      <c r="A14" s="1294" t="s">
        <v>1611</v>
      </c>
      <c r="B14" s="96">
        <f>B12-B13</f>
        <v>0</v>
      </c>
      <c r="C14" s="96">
        <f>C12-C13</f>
        <v>0</v>
      </c>
      <c r="D14" s="96">
        <f>D12-D13</f>
        <v>0</v>
      </c>
      <c r="E14" s="96">
        <f t="shared" ref="E14:I14" si="2">E12-E13</f>
        <v>0</v>
      </c>
      <c r="F14" s="96">
        <f t="shared" si="2"/>
        <v>0</v>
      </c>
      <c r="G14" s="96">
        <f t="shared" si="2"/>
        <v>0</v>
      </c>
      <c r="H14" s="96">
        <f t="shared" si="2"/>
        <v>0</v>
      </c>
      <c r="I14" s="96">
        <f t="shared" si="2"/>
        <v>0</v>
      </c>
      <c r="O14" s="49"/>
    </row>
    <row r="15" spans="1:29">
      <c r="A15" s="1294" t="s">
        <v>1612</v>
      </c>
      <c r="B15" s="96">
        <f>B13</f>
        <v>0</v>
      </c>
      <c r="C15" s="96">
        <f>C13+B15</f>
        <v>0</v>
      </c>
      <c r="D15" s="96">
        <f>D13+C15</f>
        <v>0</v>
      </c>
      <c r="E15" s="96">
        <f t="shared" ref="E15:I15" si="3">D15+E13</f>
        <v>0</v>
      </c>
      <c r="F15" s="96">
        <f t="shared" si="3"/>
        <v>0</v>
      </c>
      <c r="G15" s="96">
        <f t="shared" si="3"/>
        <v>0</v>
      </c>
      <c r="H15" s="96">
        <f t="shared" si="3"/>
        <v>0</v>
      </c>
      <c r="I15" s="96">
        <f t="shared" si="3"/>
        <v>0</v>
      </c>
    </row>
    <row r="16" spans="1:29">
      <c r="A16" s="2893"/>
    </row>
    <row r="17" spans="1:29" s="669" customFormat="1" ht="27.75">
      <c r="A17" s="2890" t="s">
        <v>1613</v>
      </c>
      <c r="D17" s="49"/>
      <c r="F17" s="1203"/>
      <c r="K17" s="49" t="s">
        <v>408</v>
      </c>
      <c r="N17" s="49"/>
      <c r="P17" s="1203"/>
      <c r="U17" s="49" t="s">
        <v>409</v>
      </c>
      <c r="X17" s="49"/>
      <c r="Z17" s="1203"/>
    </row>
    <row r="18" spans="1:29" s="669" customFormat="1" ht="12.4">
      <c r="A18" s="2894"/>
      <c r="D18" s="49"/>
      <c r="N18" s="49"/>
      <c r="X18" s="49"/>
    </row>
    <row r="19" spans="1:29" s="669" customFormat="1" ht="12.75" customHeight="1">
      <c r="A19" s="2895"/>
      <c r="B19" s="3419" t="s">
        <v>615</v>
      </c>
      <c r="C19" s="3420"/>
      <c r="D19" s="3421"/>
      <c r="E19" s="3427" t="s">
        <v>395</v>
      </c>
      <c r="F19" s="3427"/>
      <c r="G19" s="3427"/>
      <c r="H19" s="3427"/>
      <c r="I19" s="3427"/>
      <c r="K19" s="78"/>
      <c r="L19" s="3428" t="s">
        <v>615</v>
      </c>
      <c r="M19" s="3429" t="s">
        <v>395</v>
      </c>
      <c r="N19" s="3429"/>
      <c r="O19" s="3429"/>
      <c r="P19" s="3429"/>
      <c r="Q19" s="3429"/>
      <c r="R19" s="3429"/>
      <c r="S19" s="3430"/>
      <c r="U19" s="78"/>
      <c r="V19" s="3428" t="s">
        <v>615</v>
      </c>
      <c r="W19" s="3429" t="s">
        <v>395</v>
      </c>
      <c r="X19" s="3429"/>
      <c r="Y19" s="3429"/>
      <c r="Z19" s="3429"/>
      <c r="AA19" s="3429"/>
      <c r="AB19" s="3429"/>
      <c r="AC19" s="3430"/>
    </row>
    <row r="20" spans="1:29" s="669" customFormat="1" ht="12.4">
      <c r="A20" s="2891"/>
      <c r="B20" s="3422"/>
      <c r="C20" s="3423"/>
      <c r="D20" s="3424"/>
      <c r="E20" s="3427"/>
      <c r="F20" s="3427"/>
      <c r="G20" s="3427"/>
      <c r="H20" s="3427"/>
      <c r="I20" s="3427"/>
      <c r="K20" s="671"/>
      <c r="L20" s="3428"/>
      <c r="M20" s="3423"/>
      <c r="N20" s="3423"/>
      <c r="O20" s="3423"/>
      <c r="P20" s="3423"/>
      <c r="Q20" s="3423"/>
      <c r="R20" s="3423"/>
      <c r="S20" s="3424"/>
      <c r="U20" s="671"/>
      <c r="V20" s="3428"/>
      <c r="W20" s="3423"/>
      <c r="X20" s="3423"/>
      <c r="Y20" s="3423"/>
      <c r="Z20" s="3423"/>
      <c r="AA20" s="3423"/>
      <c r="AB20" s="3423"/>
      <c r="AC20" s="3424"/>
    </row>
    <row r="21" spans="1:29" s="669" customFormat="1" ht="12.4">
      <c r="A21" s="2892"/>
      <c r="B21" s="1197">
        <v>2014</v>
      </c>
      <c r="C21" s="51">
        <v>2015</v>
      </c>
      <c r="D21" s="51">
        <v>2016</v>
      </c>
      <c r="E21" s="1195">
        <v>2017</v>
      </c>
      <c r="F21" s="51">
        <v>2018</v>
      </c>
      <c r="G21" s="1195">
        <v>2019</v>
      </c>
      <c r="H21" s="51">
        <v>2020</v>
      </c>
      <c r="I21" s="1196">
        <v>2021</v>
      </c>
      <c r="K21" s="50"/>
      <c r="L21" s="1197">
        <v>2014</v>
      </c>
      <c r="M21" s="51">
        <v>2015</v>
      </c>
      <c r="N21" s="51">
        <v>2016</v>
      </c>
      <c r="O21" s="1195">
        <v>2017</v>
      </c>
      <c r="P21" s="51">
        <v>2018</v>
      </c>
      <c r="Q21" s="1195">
        <v>2019</v>
      </c>
      <c r="R21" s="51">
        <v>2020</v>
      </c>
      <c r="S21" s="1196">
        <v>2021</v>
      </c>
      <c r="U21" s="50"/>
      <c r="V21" s="1197">
        <v>2014</v>
      </c>
      <c r="W21" s="51">
        <v>2015</v>
      </c>
      <c r="X21" s="51">
        <v>2016</v>
      </c>
      <c r="Y21" s="1195">
        <v>2017</v>
      </c>
      <c r="Z21" s="51">
        <v>2018</v>
      </c>
      <c r="AA21" s="1195">
        <v>2019</v>
      </c>
      <c r="AB21" s="51">
        <v>2020</v>
      </c>
      <c r="AC21" s="1196">
        <v>2021</v>
      </c>
    </row>
    <row r="22" spans="1:29" s="669" customFormat="1" ht="12.4">
      <c r="A22" s="1294" t="s">
        <v>1609</v>
      </c>
      <c r="B22" s="96"/>
      <c r="C22" s="96"/>
      <c r="D22" s="96"/>
      <c r="E22" s="96"/>
      <c r="F22" s="96"/>
      <c r="G22" s="96"/>
      <c r="H22" s="96"/>
      <c r="I22" s="96"/>
      <c r="K22" s="1204"/>
      <c r="L22" s="96"/>
      <c r="M22" s="96"/>
      <c r="N22" s="96"/>
      <c r="O22" s="96"/>
      <c r="P22" s="96"/>
      <c r="Q22" s="96"/>
      <c r="R22" s="96"/>
      <c r="S22" s="96"/>
      <c r="U22" s="1204"/>
      <c r="V22" s="96"/>
      <c r="W22" s="96"/>
      <c r="X22" s="96"/>
      <c r="Y22" s="96"/>
      <c r="Z22" s="96"/>
      <c r="AA22" s="96"/>
      <c r="AB22" s="96"/>
      <c r="AC22" s="96"/>
    </row>
    <row r="23" spans="1:29" s="669" customFormat="1" ht="12.4">
      <c r="A23" s="1294" t="s">
        <v>1610</v>
      </c>
      <c r="B23" s="96"/>
      <c r="C23" s="96"/>
      <c r="D23" s="96"/>
      <c r="E23" s="96"/>
      <c r="F23" s="96"/>
      <c r="G23" s="96"/>
      <c r="H23" s="96"/>
      <c r="I23" s="96"/>
      <c r="K23" s="1204" t="s">
        <v>1610</v>
      </c>
      <c r="L23" s="96">
        <f t="shared" ref="L23:S23" si="4">B13-B23</f>
        <v>0</v>
      </c>
      <c r="M23" s="96">
        <f t="shared" si="4"/>
        <v>0</v>
      </c>
      <c r="N23" s="96">
        <f t="shared" si="4"/>
        <v>0</v>
      </c>
      <c r="O23" s="96">
        <f t="shared" si="4"/>
        <v>0</v>
      </c>
      <c r="P23" s="96">
        <f t="shared" si="4"/>
        <v>0</v>
      </c>
      <c r="Q23" s="96">
        <f t="shared" si="4"/>
        <v>0</v>
      </c>
      <c r="R23" s="96">
        <f t="shared" si="4"/>
        <v>0</v>
      </c>
      <c r="S23" s="96">
        <f t="shared" si="4"/>
        <v>0</v>
      </c>
      <c r="U23" s="1204" t="s">
        <v>1610</v>
      </c>
      <c r="V23" s="1207" t="e">
        <f t="shared" ref="V23:AC23" si="5">(B13-B23)/B23</f>
        <v>#DIV/0!</v>
      </c>
      <c r="W23" s="1207" t="e">
        <f t="shared" si="5"/>
        <v>#DIV/0!</v>
      </c>
      <c r="X23" s="1207" t="e">
        <f t="shared" si="5"/>
        <v>#DIV/0!</v>
      </c>
      <c r="Y23" s="1207" t="e">
        <f t="shared" si="5"/>
        <v>#DIV/0!</v>
      </c>
      <c r="Z23" s="1207" t="e">
        <f t="shared" si="5"/>
        <v>#DIV/0!</v>
      </c>
      <c r="AA23" s="1207" t="e">
        <f t="shared" si="5"/>
        <v>#DIV/0!</v>
      </c>
      <c r="AB23" s="1207" t="e">
        <f t="shared" si="5"/>
        <v>#DIV/0!</v>
      </c>
      <c r="AC23" s="1207" t="e">
        <f t="shared" si="5"/>
        <v>#DIV/0!</v>
      </c>
    </row>
    <row r="24" spans="1:29" s="669" customFormat="1" ht="12.4">
      <c r="A24" s="1294" t="s">
        <v>1611</v>
      </c>
      <c r="B24" s="96">
        <f>B22-B23</f>
        <v>0</v>
      </c>
      <c r="C24" s="96">
        <f t="shared" ref="C24:I24" si="6">C22-C23</f>
        <v>0</v>
      </c>
      <c r="D24" s="96">
        <f t="shared" si="6"/>
        <v>0</v>
      </c>
      <c r="E24" s="96">
        <f t="shared" si="6"/>
        <v>0</v>
      </c>
      <c r="F24" s="96">
        <f t="shared" si="6"/>
        <v>0</v>
      </c>
      <c r="G24" s="96">
        <f t="shared" si="6"/>
        <v>0</v>
      </c>
      <c r="H24" s="96">
        <f t="shared" si="6"/>
        <v>0</v>
      </c>
      <c r="I24" s="96">
        <f t="shared" si="6"/>
        <v>0</v>
      </c>
      <c r="K24" s="1204"/>
      <c r="L24" s="96"/>
      <c r="M24" s="96"/>
      <c r="N24" s="96"/>
      <c r="O24" s="96"/>
      <c r="P24" s="96"/>
      <c r="Q24" s="96"/>
      <c r="R24" s="96"/>
      <c r="S24" s="96"/>
      <c r="U24" s="1204"/>
      <c r="V24" s="96"/>
      <c r="W24" s="96"/>
      <c r="X24" s="96"/>
      <c r="Y24" s="96"/>
      <c r="Z24" s="96"/>
      <c r="AA24" s="96"/>
      <c r="AB24" s="96"/>
      <c r="AC24" s="96"/>
    </row>
    <row r="25" spans="1:29">
      <c r="A25" s="1294" t="s">
        <v>1612</v>
      </c>
      <c r="B25" s="96">
        <f>B23</f>
        <v>0</v>
      </c>
      <c r="C25" s="96">
        <f>B25+C23</f>
        <v>0</v>
      </c>
      <c r="D25" s="96">
        <f t="shared" ref="D25:I25" si="7">C25+D23</f>
        <v>0</v>
      </c>
      <c r="E25" s="96">
        <f t="shared" si="7"/>
        <v>0</v>
      </c>
      <c r="F25" s="96">
        <f t="shared" si="7"/>
        <v>0</v>
      </c>
      <c r="G25" s="96">
        <f t="shared" si="7"/>
        <v>0</v>
      </c>
      <c r="H25" s="96">
        <f t="shared" si="7"/>
        <v>0</v>
      </c>
      <c r="I25" s="96">
        <f t="shared" si="7"/>
        <v>0</v>
      </c>
      <c r="K25" s="1204" t="s">
        <v>1612</v>
      </c>
      <c r="L25" s="96">
        <f t="shared" ref="L25:S25" si="8">B15-B25</f>
        <v>0</v>
      </c>
      <c r="M25" s="96">
        <f t="shared" si="8"/>
        <v>0</v>
      </c>
      <c r="N25" s="96">
        <f t="shared" si="8"/>
        <v>0</v>
      </c>
      <c r="O25" s="96">
        <f t="shared" si="8"/>
        <v>0</v>
      </c>
      <c r="P25" s="96">
        <f t="shared" si="8"/>
        <v>0</v>
      </c>
      <c r="Q25" s="96">
        <f t="shared" si="8"/>
        <v>0</v>
      </c>
      <c r="R25" s="96">
        <f t="shared" si="8"/>
        <v>0</v>
      </c>
      <c r="S25" s="96">
        <f t="shared" si="8"/>
        <v>0</v>
      </c>
      <c r="U25" s="1204" t="s">
        <v>1612</v>
      </c>
      <c r="V25" s="1207" t="e">
        <f t="shared" ref="V25:AC25" si="9">(B15-B25)/B25</f>
        <v>#DIV/0!</v>
      </c>
      <c r="W25" s="1207" t="e">
        <f t="shared" si="9"/>
        <v>#DIV/0!</v>
      </c>
      <c r="X25" s="1207" t="e">
        <f t="shared" si="9"/>
        <v>#DIV/0!</v>
      </c>
      <c r="Y25" s="1207" t="e">
        <f t="shared" si="9"/>
        <v>#DIV/0!</v>
      </c>
      <c r="Z25" s="1207" t="e">
        <f t="shared" si="9"/>
        <v>#DIV/0!</v>
      </c>
      <c r="AA25" s="1207" t="e">
        <f t="shared" si="9"/>
        <v>#DIV/0!</v>
      </c>
      <c r="AB25" s="1207" t="e">
        <f t="shared" si="9"/>
        <v>#DIV/0!</v>
      </c>
      <c r="AC25" s="1207" t="e">
        <f t="shared" si="9"/>
        <v>#DIV/0!</v>
      </c>
    </row>
    <row r="26" spans="1:29">
      <c r="A26" s="2893"/>
    </row>
    <row r="27" spans="1:29" s="669" customFormat="1" ht="27.75">
      <c r="A27" s="2890" t="s">
        <v>1614</v>
      </c>
      <c r="D27" s="49"/>
      <c r="F27" s="1203"/>
      <c r="K27" s="49" t="s">
        <v>410</v>
      </c>
      <c r="N27" s="49"/>
      <c r="P27" s="1203"/>
      <c r="U27" s="49" t="s">
        <v>635</v>
      </c>
      <c r="X27" s="49"/>
      <c r="Z27" s="1203"/>
    </row>
    <row r="28" spans="1:29" s="669" customFormat="1" ht="12.4">
      <c r="A28" s="2894"/>
      <c r="D28" s="49"/>
      <c r="N28" s="49"/>
      <c r="X28" s="49"/>
    </row>
    <row r="29" spans="1:29" s="669" customFormat="1" ht="24.75">
      <c r="A29" s="2896"/>
      <c r="B29" s="1205" t="s">
        <v>634</v>
      </c>
      <c r="H29" s="49"/>
      <c r="K29" s="1206"/>
      <c r="L29" s="1205" t="s">
        <v>634</v>
      </c>
      <c r="R29" s="49"/>
      <c r="U29" s="1206"/>
      <c r="V29" s="1205" t="s">
        <v>634</v>
      </c>
      <c r="AB29" s="49"/>
    </row>
    <row r="30" spans="1:29" s="669" customFormat="1" ht="12.4">
      <c r="A30" s="1294" t="s">
        <v>1610</v>
      </c>
      <c r="B30" s="96"/>
      <c r="H30" s="49"/>
      <c r="K30" s="1204" t="s">
        <v>1610</v>
      </c>
      <c r="L30" s="96">
        <f>I15-B30</f>
        <v>0</v>
      </c>
      <c r="R30" s="49"/>
      <c r="U30" s="1204" t="s">
        <v>1610</v>
      </c>
      <c r="V30" s="1207" t="e">
        <f>(B20-B30)/B30</f>
        <v>#DIV/0!</v>
      </c>
      <c r="AB30" s="49"/>
    </row>
    <row r="31" spans="1:29">
      <c r="A31" s="2893"/>
    </row>
    <row r="32" spans="1:29">
      <c r="A32" s="2893"/>
    </row>
    <row r="33" spans="1:29" s="669" customFormat="1" ht="15.4">
      <c r="A33" s="2890" t="s">
        <v>2426</v>
      </c>
      <c r="D33" s="49"/>
      <c r="F33" s="1203"/>
      <c r="O33" s="49"/>
    </row>
    <row r="34" spans="1:29" s="669" customFormat="1" ht="12.4">
      <c r="A34" s="2894"/>
      <c r="D34" s="49"/>
      <c r="O34" s="49"/>
    </row>
    <row r="35" spans="1:29" s="669" customFormat="1" ht="12.75" customHeight="1">
      <c r="A35" s="2895"/>
      <c r="B35" s="3419" t="s">
        <v>615</v>
      </c>
      <c r="C35" s="3420"/>
      <c r="D35" s="3421"/>
      <c r="E35" s="3425" t="s">
        <v>394</v>
      </c>
      <c r="F35" s="3411" t="s">
        <v>395</v>
      </c>
      <c r="G35" s="3411"/>
      <c r="H35" s="3411"/>
      <c r="I35" s="3412"/>
      <c r="O35" s="49"/>
    </row>
    <row r="36" spans="1:29" s="669" customFormat="1" ht="12.4">
      <c r="A36" s="2891"/>
      <c r="B36" s="3422"/>
      <c r="C36" s="3423"/>
      <c r="D36" s="3424"/>
      <c r="E36" s="3426"/>
      <c r="F36" s="3413"/>
      <c r="G36" s="3413"/>
      <c r="H36" s="3413"/>
      <c r="I36" s="3414"/>
      <c r="O36" s="49"/>
    </row>
    <row r="37" spans="1:29" s="669" customFormat="1" ht="12.4">
      <c r="A37" s="2892"/>
      <c r="B37" s="1278">
        <v>2014</v>
      </c>
      <c r="C37" s="51">
        <v>2015</v>
      </c>
      <c r="D37" s="51">
        <v>2016</v>
      </c>
      <c r="E37" s="1276">
        <v>2017</v>
      </c>
      <c r="F37" s="51">
        <v>2018</v>
      </c>
      <c r="G37" s="1276">
        <v>2019</v>
      </c>
      <c r="H37" s="51">
        <v>2020</v>
      </c>
      <c r="I37" s="1277">
        <v>2021</v>
      </c>
      <c r="O37" s="49"/>
    </row>
    <row r="38" spans="1:29" s="669" customFormat="1" ht="12.4">
      <c r="A38" s="1294" t="s">
        <v>1740</v>
      </c>
      <c r="B38" s="2923"/>
      <c r="C38" s="2924"/>
      <c r="D38" s="2924"/>
      <c r="E38" s="2924"/>
      <c r="F38" s="2924"/>
      <c r="G38" s="2924"/>
      <c r="H38" s="2924"/>
      <c r="I38" s="2924"/>
      <c r="O38" s="49"/>
    </row>
    <row r="39" spans="1:29" s="669" customFormat="1" ht="12.4">
      <c r="A39" s="1294" t="s">
        <v>1741</v>
      </c>
      <c r="B39" s="2923"/>
      <c r="C39" s="2923"/>
      <c r="D39" s="2923"/>
      <c r="E39" s="2923">
        <f>+'7.1 Safety Outputs'!B100</f>
        <v>0</v>
      </c>
      <c r="F39" s="2925"/>
      <c r="G39" s="2925"/>
      <c r="H39" s="2925"/>
      <c r="I39" s="2925"/>
      <c r="O39" s="49"/>
    </row>
    <row r="40" spans="1:29" s="669" customFormat="1" ht="12.4">
      <c r="A40" s="1294" t="s">
        <v>1742</v>
      </c>
      <c r="B40" s="2923">
        <f>B38-B39</f>
        <v>0</v>
      </c>
      <c r="C40" s="2923">
        <f>$B$38-C39</f>
        <v>0</v>
      </c>
      <c r="D40" s="2923">
        <f>$B$38-D39</f>
        <v>0</v>
      </c>
      <c r="E40" s="2923">
        <f t="shared" ref="E40:I40" si="10">$B$38-E39</f>
        <v>0</v>
      </c>
      <c r="F40" s="2923">
        <f t="shared" si="10"/>
        <v>0</v>
      </c>
      <c r="G40" s="2923">
        <f t="shared" si="10"/>
        <v>0</v>
      </c>
      <c r="H40" s="2923">
        <f t="shared" si="10"/>
        <v>0</v>
      </c>
      <c r="I40" s="2923">
        <f t="shared" si="10"/>
        <v>0</v>
      </c>
      <c r="O40" s="49"/>
    </row>
    <row r="41" spans="1:29">
      <c r="A41" s="2893"/>
    </row>
    <row r="42" spans="1:29" s="669" customFormat="1" ht="15.4">
      <c r="A42" s="2890" t="s">
        <v>2427</v>
      </c>
      <c r="D42" s="49"/>
      <c r="F42" s="1203"/>
      <c r="K42" s="49" t="s">
        <v>2428</v>
      </c>
      <c r="N42" s="49"/>
      <c r="P42" s="1203"/>
      <c r="U42" s="49" t="s">
        <v>409</v>
      </c>
      <c r="X42" s="49"/>
      <c r="Z42" s="1203"/>
    </row>
    <row r="43" spans="1:29" s="669" customFormat="1" ht="12.4">
      <c r="A43" s="2894"/>
      <c r="D43" s="49"/>
      <c r="N43" s="49"/>
      <c r="X43" s="49"/>
    </row>
    <row r="44" spans="1:29" s="669" customFormat="1" ht="12.75" customHeight="1">
      <c r="A44" s="2895"/>
      <c r="B44" s="3419" t="s">
        <v>615</v>
      </c>
      <c r="C44" s="3420"/>
      <c r="D44" s="3421"/>
      <c r="E44" s="3427" t="s">
        <v>395</v>
      </c>
      <c r="F44" s="3427"/>
      <c r="G44" s="3427"/>
      <c r="H44" s="3427"/>
      <c r="I44" s="3427"/>
      <c r="K44" s="78"/>
      <c r="L44" s="3419" t="s">
        <v>615</v>
      </c>
      <c r="M44" s="3420"/>
      <c r="N44" s="3421"/>
      <c r="O44" s="3425" t="s">
        <v>394</v>
      </c>
      <c r="P44" s="3411" t="s">
        <v>395</v>
      </c>
      <c r="Q44" s="3411"/>
      <c r="R44" s="3411"/>
      <c r="S44" s="3412"/>
      <c r="U44" s="78"/>
      <c r="V44" s="3428" t="s">
        <v>615</v>
      </c>
      <c r="W44" s="3429" t="s">
        <v>395</v>
      </c>
      <c r="X44" s="3429"/>
      <c r="Y44" s="3429"/>
      <c r="Z44" s="3429"/>
      <c r="AA44" s="3429"/>
      <c r="AB44" s="3429"/>
      <c r="AC44" s="3430"/>
    </row>
    <row r="45" spans="1:29" s="669" customFormat="1" ht="12.4">
      <c r="A45" s="2891"/>
      <c r="B45" s="3422"/>
      <c r="C45" s="3423"/>
      <c r="D45" s="3424"/>
      <c r="E45" s="3427"/>
      <c r="F45" s="3427"/>
      <c r="G45" s="3427"/>
      <c r="H45" s="3427"/>
      <c r="I45" s="3427"/>
      <c r="K45" s="671"/>
      <c r="L45" s="3422"/>
      <c r="M45" s="3423"/>
      <c r="N45" s="3424"/>
      <c r="O45" s="3426"/>
      <c r="P45" s="3413"/>
      <c r="Q45" s="3413"/>
      <c r="R45" s="3413"/>
      <c r="S45" s="3414"/>
      <c r="U45" s="671"/>
      <c r="V45" s="3428"/>
      <c r="W45" s="3423"/>
      <c r="X45" s="3423"/>
      <c r="Y45" s="3423"/>
      <c r="Z45" s="3423"/>
      <c r="AA45" s="3423"/>
      <c r="AB45" s="3423"/>
      <c r="AC45" s="3424"/>
    </row>
    <row r="46" spans="1:29" s="669" customFormat="1" ht="12.4">
      <c r="A46" s="2892"/>
      <c r="B46" s="2920">
        <v>2014</v>
      </c>
      <c r="C46" s="51">
        <v>2015</v>
      </c>
      <c r="D46" s="51">
        <v>2016</v>
      </c>
      <c r="E46" s="2921">
        <v>2017</v>
      </c>
      <c r="F46" s="51">
        <v>2018</v>
      </c>
      <c r="G46" s="2921">
        <v>2019</v>
      </c>
      <c r="H46" s="51">
        <v>2020</v>
      </c>
      <c r="I46" s="2922">
        <v>2021</v>
      </c>
      <c r="K46" s="50"/>
      <c r="L46" s="1278">
        <v>2014</v>
      </c>
      <c r="M46" s="51">
        <v>2015</v>
      </c>
      <c r="N46" s="51">
        <v>2016</v>
      </c>
      <c r="O46" s="1276">
        <v>2017</v>
      </c>
      <c r="P46" s="51">
        <v>2018</v>
      </c>
      <c r="Q46" s="1276">
        <v>2019</v>
      </c>
      <c r="R46" s="51">
        <v>2020</v>
      </c>
      <c r="S46" s="1277">
        <v>2021</v>
      </c>
      <c r="U46" s="50"/>
      <c r="V46" s="1278">
        <v>2014</v>
      </c>
      <c r="W46" s="51">
        <v>2015</v>
      </c>
      <c r="X46" s="51">
        <v>2016</v>
      </c>
      <c r="Y46" s="1276">
        <v>2017</v>
      </c>
      <c r="Z46" s="51">
        <v>2018</v>
      </c>
      <c r="AA46" s="1276">
        <v>2019</v>
      </c>
      <c r="AB46" s="51">
        <v>2020</v>
      </c>
      <c r="AC46" s="1277">
        <v>2021</v>
      </c>
    </row>
    <row r="47" spans="1:29" s="669" customFormat="1" ht="12.4">
      <c r="A47" s="1294" t="s">
        <v>1741</v>
      </c>
      <c r="B47" s="2926"/>
      <c r="C47" s="2926"/>
      <c r="D47" s="2926"/>
      <c r="E47" s="2926"/>
      <c r="F47" s="2926"/>
      <c r="G47" s="2926"/>
      <c r="H47" s="2926"/>
      <c r="I47" s="2926"/>
      <c r="K47" s="1204" t="s">
        <v>1741</v>
      </c>
      <c r="L47" s="96">
        <f t="shared" ref="L47:S48" si="11">B39-B47</f>
        <v>0</v>
      </c>
      <c r="M47" s="96">
        <f t="shared" si="11"/>
        <v>0</v>
      </c>
      <c r="N47" s="96">
        <f t="shared" si="11"/>
        <v>0</v>
      </c>
      <c r="O47" s="96">
        <f t="shared" si="11"/>
        <v>0</v>
      </c>
      <c r="P47" s="96">
        <f t="shared" si="11"/>
        <v>0</v>
      </c>
      <c r="Q47" s="96">
        <f t="shared" si="11"/>
        <v>0</v>
      </c>
      <c r="R47" s="96">
        <f t="shared" si="11"/>
        <v>0</v>
      </c>
      <c r="S47" s="96">
        <f t="shared" si="11"/>
        <v>0</v>
      </c>
      <c r="U47" s="1204" t="s">
        <v>1739</v>
      </c>
      <c r="V47" s="1207" t="e">
        <f t="shared" ref="V47:AC47" si="12">(B39-B47)/B47</f>
        <v>#DIV/0!</v>
      </c>
      <c r="W47" s="1207" t="e">
        <f t="shared" si="12"/>
        <v>#DIV/0!</v>
      </c>
      <c r="X47" s="1207" t="e">
        <f t="shared" si="12"/>
        <v>#DIV/0!</v>
      </c>
      <c r="Y47" s="1207" t="e">
        <f t="shared" si="12"/>
        <v>#DIV/0!</v>
      </c>
      <c r="Z47" s="1207" t="e">
        <f t="shared" si="12"/>
        <v>#DIV/0!</v>
      </c>
      <c r="AA47" s="1207" t="e">
        <f t="shared" si="12"/>
        <v>#DIV/0!</v>
      </c>
      <c r="AB47" s="1207" t="e">
        <f t="shared" si="12"/>
        <v>#DIV/0!</v>
      </c>
      <c r="AC47" s="1207" t="e">
        <f t="shared" si="12"/>
        <v>#DIV/0!</v>
      </c>
    </row>
    <row r="48" spans="1:29" s="669" customFormat="1" ht="12.4">
      <c r="A48" s="1294" t="s">
        <v>1742</v>
      </c>
      <c r="B48" s="2926"/>
      <c r="C48" s="2926"/>
      <c r="D48" s="2926"/>
      <c r="E48" s="2926"/>
      <c r="F48" s="2926"/>
      <c r="G48" s="2926"/>
      <c r="H48" s="2926"/>
      <c r="I48" s="2926"/>
      <c r="K48" s="1204" t="s">
        <v>1742</v>
      </c>
      <c r="L48" s="96">
        <f t="shared" si="11"/>
        <v>0</v>
      </c>
      <c r="M48" s="96">
        <f t="shared" si="11"/>
        <v>0</v>
      </c>
      <c r="N48" s="96">
        <f t="shared" si="11"/>
        <v>0</v>
      </c>
      <c r="O48" s="96">
        <f t="shared" si="11"/>
        <v>0</v>
      </c>
      <c r="P48" s="96">
        <f t="shared" si="11"/>
        <v>0</v>
      </c>
      <c r="Q48" s="96">
        <f t="shared" si="11"/>
        <v>0</v>
      </c>
      <c r="R48" s="96">
        <f t="shared" si="11"/>
        <v>0</v>
      </c>
      <c r="S48" s="96">
        <f t="shared" si="11"/>
        <v>0</v>
      </c>
      <c r="U48" s="1204"/>
      <c r="V48" s="96"/>
      <c r="W48" s="96"/>
      <c r="X48" s="96"/>
      <c r="Y48" s="96"/>
      <c r="Z48" s="96"/>
      <c r="AA48" s="96"/>
      <c r="AB48" s="96"/>
      <c r="AC48" s="96"/>
    </row>
    <row r="49" spans="1:9">
      <c r="A49" s="2893"/>
    </row>
    <row r="50" spans="1:9">
      <c r="A50" s="2893"/>
    </row>
    <row r="51" spans="1:9" ht="12.75" customHeight="1">
      <c r="A51" s="2890" t="s">
        <v>1748</v>
      </c>
      <c r="B51" s="3419" t="s">
        <v>615</v>
      </c>
      <c r="C51" s="3420"/>
      <c r="D51" s="3421"/>
      <c r="E51" s="3425" t="s">
        <v>394</v>
      </c>
      <c r="F51" s="3411" t="s">
        <v>395</v>
      </c>
      <c r="G51" s="3411"/>
      <c r="H51" s="3411"/>
      <c r="I51" s="3412"/>
    </row>
    <row r="52" spans="1:9">
      <c r="A52" s="2893"/>
      <c r="B52" s="3422"/>
      <c r="C52" s="3423"/>
      <c r="D52" s="3424"/>
      <c r="E52" s="3426"/>
      <c r="F52" s="3413"/>
      <c r="G52" s="3413"/>
      <c r="H52" s="3413"/>
      <c r="I52" s="3414"/>
    </row>
    <row r="53" spans="1:9">
      <c r="A53" s="2897"/>
      <c r="B53" s="1286">
        <v>2014</v>
      </c>
      <c r="C53" s="1281">
        <v>2015</v>
      </c>
      <c r="D53" s="1281">
        <v>2016</v>
      </c>
      <c r="E53" s="1287">
        <v>2017</v>
      </c>
      <c r="F53" s="1281">
        <v>2018</v>
      </c>
      <c r="G53" s="1287">
        <v>2019</v>
      </c>
      <c r="H53" s="1281">
        <v>2020</v>
      </c>
      <c r="I53" s="1288">
        <v>2021</v>
      </c>
    </row>
    <row r="54" spans="1:9">
      <c r="A54" s="2898" t="s">
        <v>1765</v>
      </c>
      <c r="B54" s="2051"/>
      <c r="C54" s="2051"/>
      <c r="D54" s="2051"/>
      <c r="E54" s="2051"/>
      <c r="F54" s="1284"/>
      <c r="G54" s="1284"/>
      <c r="H54" s="1284"/>
      <c r="I54" s="1284"/>
    </row>
    <row r="55" spans="1:9">
      <c r="A55" s="2899"/>
      <c r="B55" s="1284"/>
      <c r="C55" s="1284"/>
      <c r="D55" s="1284"/>
      <c r="E55" s="1284"/>
      <c r="F55" s="1284"/>
      <c r="G55" s="1284"/>
      <c r="H55" s="1284"/>
      <c r="I55" s="1284"/>
    </row>
    <row r="56" spans="1:9">
      <c r="A56" s="1282" t="s">
        <v>1519</v>
      </c>
      <c r="B56" s="1285"/>
      <c r="C56" s="1285"/>
      <c r="D56" s="1285"/>
      <c r="E56" s="1285"/>
      <c r="F56" s="1285"/>
      <c r="G56" s="1285"/>
      <c r="H56" s="1285"/>
      <c r="I56" s="1285"/>
    </row>
    <row r="57" spans="1:9" ht="25.15">
      <c r="A57" s="1137" t="s">
        <v>828</v>
      </c>
      <c r="B57" s="2051"/>
      <c r="C57" s="2051"/>
      <c r="D57" s="96"/>
      <c r="E57" s="96">
        <f>'7.4 PREs, Reports and Repairs '!$C$11</f>
        <v>0</v>
      </c>
      <c r="F57" s="1285"/>
      <c r="G57" s="1285"/>
      <c r="H57" s="1285"/>
      <c r="I57" s="1285"/>
    </row>
    <row r="58" spans="1:9">
      <c r="A58" s="1137" t="s">
        <v>1743</v>
      </c>
      <c r="B58" s="2051"/>
      <c r="C58" s="2051"/>
      <c r="D58" s="96"/>
      <c r="E58" s="96">
        <f>'7.4 PREs, Reports and Repairs '!$C$12</f>
        <v>0</v>
      </c>
      <c r="F58" s="1283"/>
      <c r="G58" s="1283"/>
      <c r="H58" s="1283"/>
      <c r="I58" s="1283"/>
    </row>
    <row r="59" spans="1:9" ht="25.15">
      <c r="A59" s="1138" t="s">
        <v>1744</v>
      </c>
      <c r="B59" s="2917"/>
      <c r="C59" s="2917"/>
      <c r="D59" s="2528"/>
      <c r="E59" s="2528" t="str">
        <f>'7.4 PREs, Reports and Repairs '!$C$13</f>
        <v/>
      </c>
      <c r="F59" s="1283"/>
      <c r="G59" s="1283"/>
      <c r="H59" s="1283"/>
      <c r="I59" s="1283"/>
    </row>
    <row r="60" spans="1:9">
      <c r="A60" s="2900"/>
      <c r="B60" s="2880"/>
      <c r="C60" s="2880"/>
      <c r="D60" s="1283"/>
      <c r="E60" s="1283"/>
      <c r="F60" s="1283"/>
      <c r="G60" s="1283"/>
      <c r="H60" s="1283"/>
      <c r="I60" s="1283"/>
    </row>
    <row r="61" spans="1:9">
      <c r="A61" s="1136" t="s">
        <v>1520</v>
      </c>
      <c r="B61" s="2880"/>
      <c r="C61" s="2880"/>
      <c r="D61" s="1283"/>
      <c r="E61" s="1283"/>
      <c r="F61" s="1283"/>
      <c r="G61" s="1283"/>
      <c r="H61" s="1283"/>
      <c r="I61" s="1283"/>
    </row>
    <row r="62" spans="1:9" ht="25.15">
      <c r="A62" s="1137" t="s">
        <v>2000</v>
      </c>
      <c r="B62" s="2051"/>
      <c r="C62" s="2051"/>
      <c r="D62" s="96"/>
      <c r="E62" s="96">
        <f>'7.4 PREs, Reports and Repairs '!$C$16</f>
        <v>0</v>
      </c>
      <c r="F62" s="1283"/>
      <c r="G62" s="1283"/>
      <c r="H62" s="1283"/>
      <c r="I62" s="1283"/>
    </row>
    <row r="63" spans="1:9">
      <c r="A63" s="1137" t="s">
        <v>1746</v>
      </c>
      <c r="B63" s="2051"/>
      <c r="C63" s="2051"/>
      <c r="D63" s="96"/>
      <c r="E63" s="96">
        <f>'7.4 PREs, Reports and Repairs '!$C$17</f>
        <v>0</v>
      </c>
      <c r="F63" s="1283"/>
      <c r="G63" s="1283"/>
      <c r="H63" s="1283"/>
      <c r="I63" s="1283"/>
    </row>
    <row r="64" spans="1:9" ht="25.15">
      <c r="A64" s="1138" t="s">
        <v>1745</v>
      </c>
      <c r="B64" s="2879"/>
      <c r="C64" s="2879"/>
      <c r="D64" s="2528"/>
      <c r="E64" s="2528" t="str">
        <f>'7.4 PREs, Reports and Repairs '!$C$18</f>
        <v/>
      </c>
      <c r="F64" s="1283"/>
      <c r="G64" s="1283"/>
      <c r="H64" s="1283"/>
      <c r="I64" s="1283"/>
    </row>
    <row r="65" spans="1:9" ht="25.15">
      <c r="A65" s="1138" t="s">
        <v>1751</v>
      </c>
      <c r="B65" s="2879"/>
      <c r="C65" s="2879"/>
      <c r="D65" s="2879"/>
      <c r="E65" s="2531"/>
      <c r="F65" s="1292"/>
      <c r="G65" s="1292"/>
      <c r="H65" s="1292"/>
      <c r="I65" s="1292"/>
    </row>
    <row r="66" spans="1:9">
      <c r="A66" s="2893"/>
    </row>
    <row r="67" spans="1:9" ht="25.15">
      <c r="A67" s="2890" t="s">
        <v>1749</v>
      </c>
      <c r="B67" s="3419" t="s">
        <v>615</v>
      </c>
      <c r="C67" s="3420"/>
      <c r="D67" s="3421"/>
      <c r="E67" s="3425" t="s">
        <v>394</v>
      </c>
      <c r="F67" s="3411" t="s">
        <v>395</v>
      </c>
      <c r="G67" s="3411"/>
      <c r="H67" s="3411"/>
      <c r="I67" s="3412"/>
    </row>
    <row r="68" spans="1:9">
      <c r="A68" s="2890"/>
      <c r="B68" s="3422"/>
      <c r="C68" s="3423"/>
      <c r="D68" s="3424"/>
      <c r="E68" s="3426"/>
      <c r="F68" s="3413"/>
      <c r="G68" s="3413"/>
      <c r="H68" s="3413"/>
      <c r="I68" s="3414"/>
    </row>
    <row r="69" spans="1:9" ht="13.9">
      <c r="A69" s="2901"/>
      <c r="B69" s="1286">
        <v>2014</v>
      </c>
      <c r="C69" s="1281">
        <v>2015</v>
      </c>
      <c r="D69" s="1281">
        <v>2016</v>
      </c>
      <c r="E69" s="1287">
        <v>2017</v>
      </c>
      <c r="F69" s="1281">
        <v>2018</v>
      </c>
      <c r="G69" s="1287">
        <v>2019</v>
      </c>
      <c r="H69" s="1281">
        <v>2020</v>
      </c>
      <c r="I69" s="1288">
        <v>2021</v>
      </c>
    </row>
    <row r="70" spans="1:9" ht="26.25">
      <c r="A70" s="1291" t="s">
        <v>201</v>
      </c>
      <c r="B70" s="2051"/>
      <c r="C70" s="2051"/>
      <c r="D70" s="96"/>
      <c r="E70" s="96">
        <f>SUM('7.1 Safety Outputs'!$H$9:$H$17)</f>
        <v>0</v>
      </c>
      <c r="F70" s="2772"/>
      <c r="G70" s="2772"/>
      <c r="H70" s="2772"/>
      <c r="I70" s="2772"/>
    </row>
    <row r="71" spans="1:9" ht="26.25">
      <c r="A71" s="1290" t="s">
        <v>207</v>
      </c>
      <c r="B71" s="2051"/>
      <c r="C71" s="2051"/>
      <c r="D71" s="96"/>
      <c r="E71" s="96">
        <f>SUM('7.1 Safety Outputs'!$H$28:$H$36)</f>
        <v>0</v>
      </c>
      <c r="F71" s="1289"/>
      <c r="G71" s="1289"/>
      <c r="H71" s="1289"/>
      <c r="I71" s="1289"/>
    </row>
    <row r="72" spans="1:9">
      <c r="A72" s="2893"/>
    </row>
    <row r="73" spans="1:9" ht="25.15">
      <c r="A73" s="2890" t="s">
        <v>1750</v>
      </c>
      <c r="B73" s="3419" t="s">
        <v>615</v>
      </c>
      <c r="C73" s="3420"/>
      <c r="D73" s="3421"/>
      <c r="E73" s="3425" t="s">
        <v>394</v>
      </c>
      <c r="F73" s="3411" t="s">
        <v>395</v>
      </c>
      <c r="G73" s="3411"/>
      <c r="H73" s="3411"/>
      <c r="I73" s="3412"/>
    </row>
    <row r="74" spans="1:9">
      <c r="A74" s="2890"/>
      <c r="B74" s="3422"/>
      <c r="C74" s="3423"/>
      <c r="D74" s="3424"/>
      <c r="E74" s="3426"/>
      <c r="F74" s="3413"/>
      <c r="G74" s="3413"/>
      <c r="H74" s="3413"/>
      <c r="I74" s="3414"/>
    </row>
    <row r="75" spans="1:9">
      <c r="A75" s="2890"/>
      <c r="B75" s="1286">
        <v>2014</v>
      </c>
      <c r="C75" s="1281">
        <v>2015</v>
      </c>
      <c r="D75" s="1281">
        <v>2016</v>
      </c>
      <c r="E75" s="1287">
        <v>2017</v>
      </c>
      <c r="F75" s="1281">
        <v>2018</v>
      </c>
      <c r="G75" s="1287">
        <v>2019</v>
      </c>
      <c r="H75" s="1281">
        <v>2020</v>
      </c>
      <c r="I75" s="1288">
        <v>2021</v>
      </c>
    </row>
    <row r="76" spans="1:9" ht="13.15">
      <c r="A76" s="1290" t="s">
        <v>1576</v>
      </c>
      <c r="B76" s="2051"/>
      <c r="C76" s="2051"/>
      <c r="D76" s="96"/>
      <c r="E76" s="96">
        <f>SUM('7.1 Safety Outputs'!$H$63:$H$71)</f>
        <v>0</v>
      </c>
      <c r="F76" s="2529"/>
      <c r="G76" s="2529"/>
      <c r="H76" s="2529"/>
      <c r="I76" s="2529"/>
    </row>
    <row r="77" spans="1:9">
      <c r="A77" s="2893"/>
    </row>
    <row r="78" spans="1:9">
      <c r="A78" s="2893"/>
    </row>
    <row r="79" spans="1:9" ht="12.75" customHeight="1">
      <c r="A79" s="2890" t="s">
        <v>1766</v>
      </c>
      <c r="B79" s="3419" t="s">
        <v>615</v>
      </c>
      <c r="C79" s="3420"/>
      <c r="D79" s="3421"/>
      <c r="E79" s="3425" t="s">
        <v>394</v>
      </c>
      <c r="F79" s="3411" t="s">
        <v>395</v>
      </c>
      <c r="G79" s="3411"/>
      <c r="H79" s="3411"/>
      <c r="I79" s="3412"/>
    </row>
    <row r="80" spans="1:9">
      <c r="A80" s="2893"/>
      <c r="B80" s="3422"/>
      <c r="C80" s="3423"/>
      <c r="D80" s="3424"/>
      <c r="E80" s="3426"/>
      <c r="F80" s="3413"/>
      <c r="G80" s="3413"/>
      <c r="H80" s="3413"/>
      <c r="I80" s="3414"/>
    </row>
    <row r="81" spans="1:9">
      <c r="A81" s="2893"/>
      <c r="B81" s="1286">
        <v>2014</v>
      </c>
      <c r="C81" s="1281">
        <v>2015</v>
      </c>
      <c r="D81" s="1281">
        <v>2016</v>
      </c>
      <c r="E81" s="1287">
        <v>2017</v>
      </c>
      <c r="F81" s="1281">
        <v>2018</v>
      </c>
      <c r="G81" s="1287">
        <v>2019</v>
      </c>
      <c r="H81" s="1281">
        <v>2020</v>
      </c>
      <c r="I81" s="1288">
        <v>2021</v>
      </c>
    </row>
    <row r="82" spans="1:9" ht="13.15">
      <c r="A82" s="1290" t="s">
        <v>1767</v>
      </c>
      <c r="B82" s="2527"/>
      <c r="C82" s="2527"/>
      <c r="D82" s="2527"/>
      <c r="E82" s="2530"/>
      <c r="F82" s="2530"/>
      <c r="G82" s="2530"/>
      <c r="H82" s="2530"/>
      <c r="I82" s="2530"/>
    </row>
    <row r="83" spans="1:9" ht="13.15">
      <c r="A83" s="2902" t="s">
        <v>2303</v>
      </c>
      <c r="B83" s="2527">
        <f>+B82</f>
        <v>0</v>
      </c>
      <c r="C83" s="2527">
        <f>IF(ISERROR(+C82+B83),"",+C82+B83)</f>
        <v>0</v>
      </c>
      <c r="D83" s="2527">
        <f t="shared" ref="D83:I83" si="13">IF(ISERROR(+D82+C83),"",+D82+C83)</f>
        <v>0</v>
      </c>
      <c r="E83" s="2527">
        <f t="shared" si="13"/>
        <v>0</v>
      </c>
      <c r="F83" s="2527">
        <f t="shared" si="13"/>
        <v>0</v>
      </c>
      <c r="G83" s="2527">
        <f t="shared" si="13"/>
        <v>0</v>
      </c>
      <c r="H83" s="2527">
        <f t="shared" si="13"/>
        <v>0</v>
      </c>
      <c r="I83" s="2527">
        <f t="shared" si="13"/>
        <v>0</v>
      </c>
    </row>
  </sheetData>
  <customSheetViews>
    <customSheetView guid="{CE066BD8-0FDF-4A69-A83A-AA53661F8FE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1"/>
    </customSheetView>
    <customSheetView guid="{97003408-5582-4B4E-BE5D-0A5F17467E22}" scale="70" showPageBreaks="1" fitToPage="1" printArea="1">
      <selection activeCell="D82" sqref="D82:I82"/>
      <pageMargins left="0.70866141732283472" right="0.70866141732283472" top="0.74803149606299213" bottom="0.74803149606299213" header="0.31496062992125984" footer="0.31496062992125984"/>
      <pageSetup paperSize="8" scale="41" orientation="landscape" r:id="rId2"/>
    </customSheetView>
    <customSheetView guid="{19FDD237-8F16-4F3B-A94F-90481855813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3"/>
    </customSheetView>
  </customSheetViews>
  <mergeCells count="31">
    <mergeCell ref="B73:D74"/>
    <mergeCell ref="E73:E74"/>
    <mergeCell ref="F73:I74"/>
    <mergeCell ref="B79:D80"/>
    <mergeCell ref="E79:E80"/>
    <mergeCell ref="F79:I80"/>
    <mergeCell ref="B51:D52"/>
    <mergeCell ref="E51:E52"/>
    <mergeCell ref="F51:I52"/>
    <mergeCell ref="B67:D68"/>
    <mergeCell ref="E67:E68"/>
    <mergeCell ref="F67:I68"/>
    <mergeCell ref="B35:D36"/>
    <mergeCell ref="E35:E36"/>
    <mergeCell ref="F35:I36"/>
    <mergeCell ref="B44:D45"/>
    <mergeCell ref="E44:I45"/>
    <mergeCell ref="B9:D10"/>
    <mergeCell ref="E9:E10"/>
    <mergeCell ref="F9:I10"/>
    <mergeCell ref="B19:D20"/>
    <mergeCell ref="E19:I20"/>
    <mergeCell ref="P44:S45"/>
    <mergeCell ref="L19:L20"/>
    <mergeCell ref="M19:S20"/>
    <mergeCell ref="V19:V20"/>
    <mergeCell ref="W19:AC20"/>
    <mergeCell ref="V44:V45"/>
    <mergeCell ref="W44:AC45"/>
    <mergeCell ref="L44:N45"/>
    <mergeCell ref="O44:O45"/>
  </mergeCell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33"/>
  <sheetViews>
    <sheetView topLeftCell="A88" zoomScale="70" zoomScaleNormal="70" workbookViewId="0">
      <selection activeCell="E113" sqref="E113"/>
    </sheetView>
  </sheetViews>
  <sheetFormatPr defaultRowHeight="12.75"/>
  <cols>
    <col min="1" max="1" width="45.59765625" customWidth="1"/>
    <col min="2" max="10" width="14.3984375" customWidth="1"/>
    <col min="12" max="12" width="29.3984375" customWidth="1"/>
    <col min="13" max="13" width="14.59765625" bestFit="1" customWidth="1"/>
    <col min="14" max="20" width="11.3984375" customWidth="1"/>
    <col min="21" max="21" width="14.59765625" bestFit="1" customWidth="1"/>
    <col min="23" max="23" width="29.59765625" customWidth="1"/>
    <col min="24" max="24" width="13.86328125" bestFit="1" customWidth="1"/>
    <col min="25" max="32" width="11.59765625" customWidth="1"/>
  </cols>
  <sheetData>
    <row r="1" spans="1:32"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4" spans="1:32">
      <c r="A4" s="669"/>
      <c r="B4" s="669"/>
      <c r="C4" s="669"/>
      <c r="D4" s="49"/>
      <c r="E4" s="669"/>
      <c r="F4" s="669"/>
      <c r="G4" s="669"/>
      <c r="H4" s="669"/>
      <c r="I4" s="669"/>
      <c r="J4" s="669"/>
    </row>
    <row r="5" spans="1:32" ht="14.65">
      <c r="A5" s="142" t="s">
        <v>2019</v>
      </c>
      <c r="B5" s="669"/>
      <c r="C5" s="669"/>
      <c r="D5" s="49"/>
      <c r="E5" s="669"/>
      <c r="F5" s="669"/>
      <c r="G5" s="669"/>
      <c r="H5" s="669"/>
      <c r="I5" s="669"/>
      <c r="J5" s="669"/>
    </row>
    <row r="6" spans="1:32" ht="19.899999999999999">
      <c r="A6" s="136"/>
      <c r="B6" s="669"/>
      <c r="C6" s="669"/>
      <c r="D6" s="49"/>
      <c r="E6" s="669"/>
      <c r="F6" s="669"/>
      <c r="G6" s="669"/>
      <c r="H6" s="669"/>
      <c r="I6" s="669"/>
      <c r="J6" s="669"/>
    </row>
    <row r="7" spans="1:32" ht="14.65">
      <c r="A7" s="142" t="s">
        <v>1757</v>
      </c>
      <c r="B7" s="669"/>
      <c r="C7" s="669"/>
      <c r="D7" s="49"/>
      <c r="E7" s="669"/>
      <c r="F7" s="669"/>
      <c r="G7" s="669"/>
      <c r="H7" s="669"/>
      <c r="I7" s="669"/>
      <c r="J7" s="669"/>
    </row>
    <row r="8" spans="1:32">
      <c r="A8" s="669"/>
      <c r="B8" s="669"/>
      <c r="C8" s="669"/>
      <c r="D8" s="49"/>
      <c r="E8" s="669"/>
      <c r="F8" s="669"/>
      <c r="G8" s="669"/>
      <c r="H8" s="669"/>
      <c r="I8" s="669"/>
      <c r="J8" s="669"/>
    </row>
    <row r="9" spans="1:32" ht="15.4">
      <c r="A9" s="49" t="s">
        <v>1619</v>
      </c>
      <c r="B9" s="669"/>
      <c r="C9" s="669"/>
      <c r="D9" s="49"/>
      <c r="E9" s="669"/>
      <c r="F9" s="1203"/>
      <c r="G9" s="669"/>
      <c r="H9" s="669"/>
      <c r="I9" s="669"/>
      <c r="J9" s="669"/>
    </row>
    <row r="10" spans="1:32">
      <c r="A10" s="669"/>
      <c r="B10" s="669"/>
      <c r="C10" s="669"/>
      <c r="D10" s="49"/>
      <c r="E10" s="669"/>
      <c r="F10" s="669"/>
      <c r="G10" s="669"/>
      <c r="H10" s="669"/>
      <c r="I10" s="669"/>
      <c r="J10" s="669"/>
    </row>
    <row r="11" spans="1:32" ht="12.75" customHeight="1">
      <c r="A11" s="78"/>
      <c r="B11" s="3419" t="s">
        <v>615</v>
      </c>
      <c r="C11" s="3420"/>
      <c r="D11" s="3421"/>
      <c r="E11" s="3425" t="s">
        <v>394</v>
      </c>
      <c r="F11" s="3411" t="s">
        <v>395</v>
      </c>
      <c r="G11" s="3411"/>
      <c r="H11" s="3411"/>
      <c r="I11" s="3412"/>
      <c r="J11" s="802"/>
    </row>
    <row r="12" spans="1:32">
      <c r="A12" s="671"/>
      <c r="B12" s="3422"/>
      <c r="C12" s="3423"/>
      <c r="D12" s="3424"/>
      <c r="E12" s="3426"/>
      <c r="F12" s="3413"/>
      <c r="G12" s="3413"/>
      <c r="H12" s="3413"/>
      <c r="I12" s="3414"/>
      <c r="J12" s="1198"/>
    </row>
    <row r="13" spans="1:32" ht="25.15">
      <c r="A13" s="50"/>
      <c r="B13" s="1197">
        <v>2014</v>
      </c>
      <c r="C13" s="51">
        <v>2015</v>
      </c>
      <c r="D13" s="51">
        <v>2016</v>
      </c>
      <c r="E13" s="1195">
        <v>2017</v>
      </c>
      <c r="F13" s="51">
        <v>2018</v>
      </c>
      <c r="G13" s="1195">
        <v>2019</v>
      </c>
      <c r="H13" s="51">
        <v>2020</v>
      </c>
      <c r="I13" s="1196">
        <v>2021</v>
      </c>
      <c r="J13" s="57" t="s">
        <v>397</v>
      </c>
    </row>
    <row r="14" spans="1:32">
      <c r="A14" s="1204" t="s">
        <v>1616</v>
      </c>
      <c r="B14" s="96">
        <f t="shared" ref="B14:D15" si="0">+B23</f>
        <v>0</v>
      </c>
      <c r="C14" s="96">
        <f t="shared" si="0"/>
        <v>0</v>
      </c>
      <c r="D14" s="96">
        <f t="shared" si="0"/>
        <v>0</v>
      </c>
      <c r="E14" s="96">
        <f>'7.2 Reliability Outputs'!$B$21</f>
        <v>0</v>
      </c>
      <c r="F14" s="2529"/>
      <c r="G14" s="2529"/>
      <c r="H14" s="2529"/>
      <c r="I14" s="2529"/>
      <c r="J14" s="96">
        <f>SUM(B14:I14)</f>
        <v>0</v>
      </c>
    </row>
    <row r="15" spans="1:32">
      <c r="A15" s="1204" t="s">
        <v>1617</v>
      </c>
      <c r="B15" s="96">
        <f t="shared" si="0"/>
        <v>0</v>
      </c>
      <c r="C15" s="96">
        <f t="shared" si="0"/>
        <v>0</v>
      </c>
      <c r="D15" s="96">
        <f t="shared" si="0"/>
        <v>0</v>
      </c>
      <c r="E15" s="96">
        <f>'7.2 Reliability Outputs'!$B$40</f>
        <v>0</v>
      </c>
      <c r="F15" s="2529"/>
      <c r="G15" s="2529"/>
      <c r="H15" s="2529"/>
      <c r="I15" s="2529"/>
      <c r="J15" s="96">
        <f>SUM(B15:I15)</f>
        <v>0</v>
      </c>
    </row>
    <row r="16" spans="1:32">
      <c r="A16" s="1204" t="s">
        <v>1618</v>
      </c>
      <c r="B16" s="96">
        <f>SUM(B14:B15)</f>
        <v>0</v>
      </c>
      <c r="C16" s="96">
        <f>SUM(C14:C15)</f>
        <v>0</v>
      </c>
      <c r="D16" s="96">
        <f t="shared" ref="D16" si="1">SUM(D14:D15)</f>
        <v>0</v>
      </c>
      <c r="E16" s="96">
        <f t="shared" ref="E16:I16" si="2">SUM(E14:E15)</f>
        <v>0</v>
      </c>
      <c r="F16" s="96">
        <f t="shared" si="2"/>
        <v>0</v>
      </c>
      <c r="G16" s="96">
        <f t="shared" si="2"/>
        <v>0</v>
      </c>
      <c r="H16" s="96">
        <f t="shared" si="2"/>
        <v>0</v>
      </c>
      <c r="I16" s="96">
        <f t="shared" si="2"/>
        <v>0</v>
      </c>
      <c r="J16" s="96">
        <f>SUM(B16:I16)</f>
        <v>0</v>
      </c>
    </row>
    <row r="18" spans="1:32" ht="15.4">
      <c r="A18" s="49" t="s">
        <v>1620</v>
      </c>
      <c r="B18" s="669"/>
      <c r="C18" s="669"/>
      <c r="D18" s="49"/>
      <c r="E18" s="669"/>
      <c r="F18" s="1203"/>
      <c r="G18" s="669"/>
      <c r="H18" s="669"/>
      <c r="I18" s="669"/>
      <c r="J18" s="669"/>
      <c r="L18" s="49" t="s">
        <v>408</v>
      </c>
      <c r="M18" s="669"/>
      <c r="N18" s="669"/>
      <c r="O18" s="49"/>
      <c r="P18" s="669"/>
      <c r="Q18" s="1203"/>
      <c r="R18" s="669"/>
      <c r="S18" s="669"/>
      <c r="T18" s="669"/>
      <c r="U18" s="669"/>
      <c r="W18" s="49" t="s">
        <v>409</v>
      </c>
      <c r="X18" s="669"/>
      <c r="Y18" s="669"/>
      <c r="Z18" s="49"/>
      <c r="AA18" s="669"/>
      <c r="AB18" s="1203"/>
      <c r="AC18" s="669"/>
      <c r="AD18" s="669"/>
      <c r="AE18" s="669"/>
      <c r="AF18" s="669"/>
    </row>
    <row r="19" spans="1:32">
      <c r="A19" s="669"/>
      <c r="B19" s="669"/>
      <c r="C19" s="669"/>
      <c r="D19" s="49"/>
      <c r="E19" s="669"/>
      <c r="F19" s="669"/>
      <c r="G19" s="669"/>
      <c r="H19" s="669"/>
      <c r="I19" s="669"/>
      <c r="J19" s="669"/>
      <c r="L19" s="669"/>
      <c r="M19" s="669"/>
      <c r="N19" s="669"/>
      <c r="O19" s="49"/>
      <c r="P19" s="669"/>
      <c r="Q19" s="669"/>
      <c r="R19" s="669"/>
      <c r="S19" s="669"/>
      <c r="T19" s="669"/>
      <c r="U19" s="669"/>
      <c r="W19" s="669"/>
      <c r="X19" s="669"/>
      <c r="Y19" s="669"/>
      <c r="Z19" s="49"/>
      <c r="AA19" s="669"/>
      <c r="AB19" s="669"/>
      <c r="AC19" s="669"/>
      <c r="AD19" s="669"/>
      <c r="AE19" s="669"/>
      <c r="AF19" s="669"/>
    </row>
    <row r="20" spans="1:32" ht="12.75" customHeight="1">
      <c r="A20" s="78"/>
      <c r="B20" s="3419" t="s">
        <v>615</v>
      </c>
      <c r="C20" s="3420"/>
      <c r="D20" s="3421"/>
      <c r="E20" s="3427" t="s">
        <v>1288</v>
      </c>
      <c r="F20" s="3427"/>
      <c r="G20" s="3427"/>
      <c r="H20" s="3427"/>
      <c r="I20" s="3427"/>
      <c r="J20" s="802"/>
      <c r="L20" s="78"/>
      <c r="M20" s="3419" t="s">
        <v>615</v>
      </c>
      <c r="N20" s="3420"/>
      <c r="O20" s="3421"/>
      <c r="P20" s="3431" t="s">
        <v>394</v>
      </c>
      <c r="Q20" s="3432" t="s">
        <v>395</v>
      </c>
      <c r="R20" s="3411"/>
      <c r="S20" s="3411"/>
      <c r="T20" s="3412"/>
      <c r="U20" s="802"/>
      <c r="W20" s="78"/>
      <c r="X20" s="3419" t="s">
        <v>615</v>
      </c>
      <c r="Y20" s="3420"/>
      <c r="Z20" s="3421"/>
      <c r="AA20" s="3431" t="s">
        <v>394</v>
      </c>
      <c r="AB20" s="3432" t="s">
        <v>395</v>
      </c>
      <c r="AC20" s="3411"/>
      <c r="AD20" s="3411"/>
      <c r="AE20" s="3412"/>
      <c r="AF20" s="802"/>
    </row>
    <row r="21" spans="1:32">
      <c r="A21" s="671"/>
      <c r="B21" s="3422"/>
      <c r="C21" s="3423"/>
      <c r="D21" s="3424"/>
      <c r="E21" s="3427"/>
      <c r="F21" s="3427"/>
      <c r="G21" s="3427"/>
      <c r="H21" s="3427"/>
      <c r="I21" s="3427"/>
      <c r="J21" s="1198"/>
      <c r="L21" s="671"/>
      <c r="M21" s="3422"/>
      <c r="N21" s="3423"/>
      <c r="O21" s="3424"/>
      <c r="P21" s="3426"/>
      <c r="Q21" s="3418"/>
      <c r="R21" s="3413"/>
      <c r="S21" s="3413"/>
      <c r="T21" s="3414"/>
      <c r="U21" s="1198"/>
      <c r="W21" s="671"/>
      <c r="X21" s="3422"/>
      <c r="Y21" s="3423"/>
      <c r="Z21" s="3424"/>
      <c r="AA21" s="3426"/>
      <c r="AB21" s="3418"/>
      <c r="AC21" s="3413"/>
      <c r="AD21" s="3413"/>
      <c r="AE21" s="3414"/>
      <c r="AF21" s="1198"/>
    </row>
    <row r="22" spans="1:32" ht="51" customHeight="1">
      <c r="A22" s="50"/>
      <c r="B22" s="1197">
        <v>2014</v>
      </c>
      <c r="C22" s="51">
        <v>2015</v>
      </c>
      <c r="D22" s="51">
        <v>2016</v>
      </c>
      <c r="E22" s="1195">
        <v>2017</v>
      </c>
      <c r="F22" s="51">
        <v>2018</v>
      </c>
      <c r="G22" s="1195">
        <v>2019</v>
      </c>
      <c r="H22" s="51">
        <v>2020</v>
      </c>
      <c r="I22" s="1196">
        <v>2021</v>
      </c>
      <c r="J22" s="57" t="s">
        <v>397</v>
      </c>
      <c r="L22" s="50"/>
      <c r="M22" s="1197">
        <v>2014</v>
      </c>
      <c r="N22" s="51">
        <v>2015</v>
      </c>
      <c r="O22" s="51">
        <v>2016</v>
      </c>
      <c r="P22" s="1195">
        <v>2017</v>
      </c>
      <c r="Q22" s="51">
        <v>2018</v>
      </c>
      <c r="R22" s="1195">
        <v>2019</v>
      </c>
      <c r="S22" s="51">
        <v>2020</v>
      </c>
      <c r="T22" s="1196">
        <v>2021</v>
      </c>
      <c r="U22" s="57" t="s">
        <v>397</v>
      </c>
      <c r="W22" s="50"/>
      <c r="X22" s="1197">
        <v>2014</v>
      </c>
      <c r="Y22" s="51">
        <v>2015</v>
      </c>
      <c r="Z22" s="51">
        <v>2016</v>
      </c>
      <c r="AA22" s="1195">
        <v>2017</v>
      </c>
      <c r="AB22" s="51">
        <v>2018</v>
      </c>
      <c r="AC22" s="1195">
        <v>2019</v>
      </c>
      <c r="AD22" s="51">
        <v>2020</v>
      </c>
      <c r="AE22" s="1196">
        <v>2021</v>
      </c>
      <c r="AF22" s="57" t="s">
        <v>397</v>
      </c>
    </row>
    <row r="23" spans="1:32">
      <c r="A23" s="1204" t="s">
        <v>1616</v>
      </c>
      <c r="B23" s="96"/>
      <c r="C23" s="96"/>
      <c r="D23" s="96"/>
      <c r="E23" s="96"/>
      <c r="F23" s="96"/>
      <c r="G23" s="96"/>
      <c r="H23" s="96"/>
      <c r="I23" s="96"/>
      <c r="J23" s="96">
        <f>SUM(B23:I23)</f>
        <v>0</v>
      </c>
      <c r="L23" s="1204" t="s">
        <v>1616</v>
      </c>
      <c r="M23" s="96">
        <f>B14-B23</f>
        <v>0</v>
      </c>
      <c r="N23" s="96">
        <f t="shared" ref="N23:U25" si="3">C14-C23</f>
        <v>0</v>
      </c>
      <c r="O23" s="96">
        <f t="shared" si="3"/>
        <v>0</v>
      </c>
      <c r="P23" s="96">
        <f t="shared" si="3"/>
        <v>0</v>
      </c>
      <c r="Q23" s="96">
        <f t="shared" si="3"/>
        <v>0</v>
      </c>
      <c r="R23" s="96">
        <f t="shared" si="3"/>
        <v>0</v>
      </c>
      <c r="S23" s="96">
        <f t="shared" si="3"/>
        <v>0</v>
      </c>
      <c r="T23" s="96">
        <f t="shared" si="3"/>
        <v>0</v>
      </c>
      <c r="U23" s="96">
        <f t="shared" si="3"/>
        <v>0</v>
      </c>
      <c r="W23" s="1204" t="s">
        <v>1616</v>
      </c>
      <c r="X23" s="1207" t="e">
        <f>M23/B23</f>
        <v>#DIV/0!</v>
      </c>
      <c r="Y23" s="1207" t="e">
        <f t="shared" ref="Y23:AF25" si="4">N23/C23</f>
        <v>#DIV/0!</v>
      </c>
      <c r="Z23" s="1207" t="e">
        <f t="shared" si="4"/>
        <v>#DIV/0!</v>
      </c>
      <c r="AA23" s="1207" t="e">
        <f t="shared" si="4"/>
        <v>#DIV/0!</v>
      </c>
      <c r="AB23" s="1207" t="e">
        <f t="shared" si="4"/>
        <v>#DIV/0!</v>
      </c>
      <c r="AC23" s="1207" t="e">
        <f t="shared" si="4"/>
        <v>#DIV/0!</v>
      </c>
      <c r="AD23" s="1207" t="e">
        <f t="shared" si="4"/>
        <v>#DIV/0!</v>
      </c>
      <c r="AE23" s="1207" t="e">
        <f t="shared" si="4"/>
        <v>#DIV/0!</v>
      </c>
      <c r="AF23" s="1207" t="e">
        <f t="shared" si="4"/>
        <v>#DIV/0!</v>
      </c>
    </row>
    <row r="24" spans="1:32">
      <c r="A24" s="1204" t="s">
        <v>1617</v>
      </c>
      <c r="B24" s="96"/>
      <c r="C24" s="96"/>
      <c r="D24" s="96"/>
      <c r="E24" s="96"/>
      <c r="F24" s="96"/>
      <c r="G24" s="96"/>
      <c r="H24" s="96"/>
      <c r="I24" s="96"/>
      <c r="J24" s="96">
        <f>SUM(B24:I24)</f>
        <v>0</v>
      </c>
      <c r="L24" s="1204" t="s">
        <v>1617</v>
      </c>
      <c r="M24" s="96">
        <f>B15-B24</f>
        <v>0</v>
      </c>
      <c r="N24" s="96">
        <f t="shared" si="3"/>
        <v>0</v>
      </c>
      <c r="O24" s="96">
        <f t="shared" si="3"/>
        <v>0</v>
      </c>
      <c r="P24" s="96">
        <f t="shared" si="3"/>
        <v>0</v>
      </c>
      <c r="Q24" s="96">
        <f t="shared" si="3"/>
        <v>0</v>
      </c>
      <c r="R24" s="96">
        <f t="shared" si="3"/>
        <v>0</v>
      </c>
      <c r="S24" s="96">
        <f t="shared" si="3"/>
        <v>0</v>
      </c>
      <c r="T24" s="96">
        <f t="shared" si="3"/>
        <v>0</v>
      </c>
      <c r="U24" s="96">
        <f t="shared" si="3"/>
        <v>0</v>
      </c>
      <c r="W24" s="1204" t="s">
        <v>1617</v>
      </c>
      <c r="X24" s="1207" t="e">
        <f>M24/B24</f>
        <v>#DIV/0!</v>
      </c>
      <c r="Y24" s="1207" t="e">
        <f t="shared" si="4"/>
        <v>#DIV/0!</v>
      </c>
      <c r="Z24" s="1207" t="e">
        <f t="shared" si="4"/>
        <v>#DIV/0!</v>
      </c>
      <c r="AA24" s="1207" t="e">
        <f t="shared" si="4"/>
        <v>#DIV/0!</v>
      </c>
      <c r="AB24" s="1207" t="e">
        <f t="shared" si="4"/>
        <v>#DIV/0!</v>
      </c>
      <c r="AC24" s="1207" t="e">
        <f t="shared" si="4"/>
        <v>#DIV/0!</v>
      </c>
      <c r="AD24" s="1207" t="e">
        <f t="shared" si="4"/>
        <v>#DIV/0!</v>
      </c>
      <c r="AE24" s="1207" t="e">
        <f t="shared" si="4"/>
        <v>#DIV/0!</v>
      </c>
      <c r="AF24" s="1207" t="e">
        <f t="shared" si="4"/>
        <v>#DIV/0!</v>
      </c>
    </row>
    <row r="25" spans="1:32">
      <c r="A25" s="1204" t="s">
        <v>1618</v>
      </c>
      <c r="B25" s="96">
        <f>SUM(B23:B24)</f>
        <v>0</v>
      </c>
      <c r="C25" s="96">
        <f t="shared" ref="C25:I25" si="5">SUM(C23:C24)</f>
        <v>0</v>
      </c>
      <c r="D25" s="96">
        <f t="shared" si="5"/>
        <v>0</v>
      </c>
      <c r="E25" s="96">
        <f t="shared" si="5"/>
        <v>0</v>
      </c>
      <c r="F25" s="96">
        <f t="shared" si="5"/>
        <v>0</v>
      </c>
      <c r="G25" s="96">
        <f t="shared" si="5"/>
        <v>0</v>
      </c>
      <c r="H25" s="96">
        <f t="shared" si="5"/>
        <v>0</v>
      </c>
      <c r="I25" s="96">
        <f t="shared" si="5"/>
        <v>0</v>
      </c>
      <c r="J25" s="96">
        <f>SUM(B25:I25)</f>
        <v>0</v>
      </c>
      <c r="L25" s="1204" t="s">
        <v>1618</v>
      </c>
      <c r="M25" s="96">
        <f>B16-B25</f>
        <v>0</v>
      </c>
      <c r="N25" s="96">
        <f t="shared" si="3"/>
        <v>0</v>
      </c>
      <c r="O25" s="96">
        <f t="shared" si="3"/>
        <v>0</v>
      </c>
      <c r="P25" s="96">
        <f t="shared" si="3"/>
        <v>0</v>
      </c>
      <c r="Q25" s="96">
        <f t="shared" si="3"/>
        <v>0</v>
      </c>
      <c r="R25" s="96">
        <f t="shared" si="3"/>
        <v>0</v>
      </c>
      <c r="S25" s="96">
        <f t="shared" si="3"/>
        <v>0</v>
      </c>
      <c r="T25" s="96">
        <f t="shared" si="3"/>
        <v>0</v>
      </c>
      <c r="U25" s="96">
        <f t="shared" si="3"/>
        <v>0</v>
      </c>
      <c r="W25" s="1204" t="s">
        <v>1618</v>
      </c>
      <c r="X25" s="1207" t="e">
        <f>M25/B25</f>
        <v>#DIV/0!</v>
      </c>
      <c r="Y25" s="1207" t="e">
        <f t="shared" si="4"/>
        <v>#DIV/0!</v>
      </c>
      <c r="Z25" s="1207" t="e">
        <f t="shared" si="4"/>
        <v>#DIV/0!</v>
      </c>
      <c r="AA25" s="1207" t="e">
        <f t="shared" si="4"/>
        <v>#DIV/0!</v>
      </c>
      <c r="AB25" s="1207" t="e">
        <f t="shared" si="4"/>
        <v>#DIV/0!</v>
      </c>
      <c r="AC25" s="1207" t="e">
        <f t="shared" si="4"/>
        <v>#DIV/0!</v>
      </c>
      <c r="AD25" s="1207" t="e">
        <f t="shared" si="4"/>
        <v>#DIV/0!</v>
      </c>
      <c r="AE25" s="1207" t="e">
        <f t="shared" si="4"/>
        <v>#DIV/0!</v>
      </c>
      <c r="AF25" s="1207" t="e">
        <f t="shared" si="4"/>
        <v>#DIV/0!</v>
      </c>
    </row>
    <row r="27" spans="1:32" ht="15.4">
      <c r="A27" s="49" t="s">
        <v>1621</v>
      </c>
      <c r="B27" s="669"/>
      <c r="C27" s="669"/>
      <c r="D27" s="49"/>
      <c r="E27" s="669"/>
      <c r="F27" s="1203"/>
      <c r="G27" s="669"/>
      <c r="H27" s="669"/>
      <c r="I27" s="669"/>
      <c r="J27" s="669"/>
      <c r="L27" s="49" t="s">
        <v>410</v>
      </c>
      <c r="M27" s="669"/>
      <c r="N27" s="669"/>
      <c r="O27" s="49"/>
      <c r="P27" s="669"/>
      <c r="Q27" s="1203"/>
      <c r="R27" s="669"/>
      <c r="S27" s="669"/>
      <c r="T27" s="669"/>
      <c r="U27" s="669"/>
      <c r="W27" s="49" t="s">
        <v>410</v>
      </c>
      <c r="X27" s="669"/>
      <c r="Y27" s="669"/>
      <c r="Z27" s="49"/>
      <c r="AA27" s="669"/>
      <c r="AB27" s="1203"/>
      <c r="AC27" s="669"/>
      <c r="AD27" s="669"/>
      <c r="AE27" s="669"/>
      <c r="AF27" s="669"/>
    </row>
    <row r="28" spans="1:32">
      <c r="A28" s="669"/>
      <c r="B28" s="669"/>
      <c r="C28" s="669"/>
      <c r="D28" s="49"/>
      <c r="E28" s="669"/>
      <c r="F28" s="669"/>
      <c r="G28" s="669"/>
      <c r="H28" s="669"/>
      <c r="I28" s="669"/>
      <c r="J28" s="669"/>
      <c r="L28" s="669"/>
      <c r="M28" s="669"/>
      <c r="N28" s="669"/>
      <c r="O28" s="49"/>
      <c r="P28" s="669"/>
      <c r="Q28" s="669"/>
      <c r="R28" s="669"/>
      <c r="S28" s="669"/>
      <c r="T28" s="669"/>
      <c r="U28" s="669"/>
      <c r="W28" s="669"/>
      <c r="X28" s="669"/>
      <c r="Y28" s="669"/>
      <c r="Z28" s="49"/>
      <c r="AA28" s="669"/>
      <c r="AB28" s="669"/>
      <c r="AC28" s="669"/>
      <c r="AD28" s="669"/>
      <c r="AE28" s="669"/>
      <c r="AF28" s="669"/>
    </row>
    <row r="29" spans="1:32" ht="25.15">
      <c r="A29" s="50"/>
      <c r="B29" s="1205" t="s">
        <v>634</v>
      </c>
      <c r="C29" s="669"/>
      <c r="D29" s="669"/>
      <c r="E29" s="669"/>
      <c r="F29" s="669"/>
      <c r="G29" s="669"/>
      <c r="H29" s="49"/>
      <c r="I29" s="669"/>
      <c r="J29" s="669"/>
      <c r="L29" s="1206"/>
      <c r="M29" s="1205" t="s">
        <v>634</v>
      </c>
      <c r="N29" s="669"/>
      <c r="O29" s="669"/>
      <c r="P29" s="669"/>
      <c r="Q29" s="669"/>
      <c r="R29" s="669"/>
      <c r="S29" s="49"/>
      <c r="T29" s="669"/>
      <c r="U29" s="669"/>
      <c r="W29" s="50"/>
      <c r="X29" s="1205" t="s">
        <v>634</v>
      </c>
      <c r="Y29" s="669"/>
      <c r="Z29" s="669"/>
      <c r="AA29" s="669"/>
      <c r="AB29" s="669"/>
      <c r="AC29" s="669"/>
      <c r="AD29" s="49"/>
      <c r="AE29" s="669"/>
      <c r="AF29" s="669"/>
    </row>
    <row r="30" spans="1:32">
      <c r="A30" s="1204" t="s">
        <v>1616</v>
      </c>
      <c r="B30" s="2051"/>
      <c r="C30" s="669"/>
      <c r="D30" s="669"/>
      <c r="E30" s="669"/>
      <c r="F30" s="669"/>
      <c r="G30" s="669"/>
      <c r="H30" s="49"/>
      <c r="I30" s="669"/>
      <c r="J30" s="669"/>
      <c r="L30" s="1204" t="s">
        <v>1616</v>
      </c>
      <c r="M30" s="96">
        <f>J14-B30</f>
        <v>0</v>
      </c>
      <c r="N30" s="669"/>
      <c r="O30" s="669"/>
      <c r="P30" s="669"/>
      <c r="Q30" s="669"/>
      <c r="R30" s="669"/>
      <c r="S30" s="49"/>
      <c r="T30" s="669"/>
      <c r="U30" s="669"/>
      <c r="W30" s="1204" t="s">
        <v>1616</v>
      </c>
      <c r="X30" s="1207" t="e">
        <f>M30/B30</f>
        <v>#DIV/0!</v>
      </c>
      <c r="Y30" s="669"/>
      <c r="Z30" s="669"/>
      <c r="AA30" s="669"/>
      <c r="AB30" s="669"/>
      <c r="AC30" s="669"/>
      <c r="AD30" s="49"/>
      <c r="AE30" s="669"/>
      <c r="AF30" s="669"/>
    </row>
    <row r="31" spans="1:32">
      <c r="A31" s="1204" t="s">
        <v>1617</v>
      </c>
      <c r="B31" s="2051"/>
      <c r="L31" s="1204" t="s">
        <v>1617</v>
      </c>
      <c r="M31" s="96">
        <f>J15-B31</f>
        <v>0</v>
      </c>
      <c r="W31" s="1204" t="s">
        <v>1617</v>
      </c>
      <c r="X31" s="1207" t="e">
        <f>M31/B31</f>
        <v>#DIV/0!</v>
      </c>
    </row>
    <row r="32" spans="1:32">
      <c r="A32" s="1204" t="s">
        <v>1618</v>
      </c>
      <c r="B32" s="2051"/>
      <c r="L32" s="1204" t="s">
        <v>1618</v>
      </c>
      <c r="M32" s="96">
        <f>J16-B32</f>
        <v>0</v>
      </c>
      <c r="W32" s="1204" t="s">
        <v>1618</v>
      </c>
      <c r="X32" s="1207" t="e">
        <f>M32/B32</f>
        <v>#DIV/0!</v>
      </c>
    </row>
    <row r="34" spans="1:32" ht="15.4">
      <c r="A34" s="49" t="s">
        <v>1622</v>
      </c>
      <c r="B34" s="669"/>
      <c r="C34" s="669"/>
      <c r="D34" s="49"/>
      <c r="E34" s="669"/>
      <c r="F34" s="1203"/>
      <c r="G34" s="669"/>
      <c r="H34" s="669"/>
      <c r="I34" s="669"/>
      <c r="J34" s="669"/>
    </row>
    <row r="35" spans="1:32">
      <c r="A35" s="669"/>
      <c r="B35" s="669"/>
      <c r="C35" s="669"/>
      <c r="D35" s="49"/>
      <c r="E35" s="669"/>
      <c r="F35" s="669"/>
      <c r="G35" s="669"/>
      <c r="H35" s="669"/>
      <c r="I35" s="669"/>
      <c r="J35" s="669"/>
    </row>
    <row r="36" spans="1:32" ht="12.75" customHeight="1">
      <c r="A36" s="78"/>
      <c r="B36" s="3419" t="s">
        <v>615</v>
      </c>
      <c r="C36" s="3420"/>
      <c r="D36" s="3421"/>
      <c r="E36" s="3425" t="s">
        <v>394</v>
      </c>
      <c r="F36" s="3411" t="s">
        <v>395</v>
      </c>
      <c r="G36" s="3411"/>
      <c r="H36" s="3411"/>
      <c r="I36" s="3412"/>
      <c r="J36" s="802"/>
    </row>
    <row r="37" spans="1:32">
      <c r="A37" s="671"/>
      <c r="B37" s="3422"/>
      <c r="C37" s="3423"/>
      <c r="D37" s="3424"/>
      <c r="E37" s="3426"/>
      <c r="F37" s="3413"/>
      <c r="G37" s="3413"/>
      <c r="H37" s="3413"/>
      <c r="I37" s="3414"/>
      <c r="J37" s="1198"/>
    </row>
    <row r="38" spans="1:32" ht="25.15">
      <c r="A38" s="50"/>
      <c r="B38" s="1197">
        <v>2014</v>
      </c>
      <c r="C38" s="51">
        <v>2015</v>
      </c>
      <c r="D38" s="51">
        <v>2016</v>
      </c>
      <c r="E38" s="1195">
        <v>2017</v>
      </c>
      <c r="F38" s="51">
        <v>2018</v>
      </c>
      <c r="G38" s="1195">
        <v>2019</v>
      </c>
      <c r="H38" s="51">
        <v>2020</v>
      </c>
      <c r="I38" s="1196">
        <v>2021</v>
      </c>
      <c r="J38" s="57" t="s">
        <v>397</v>
      </c>
    </row>
    <row r="39" spans="1:32">
      <c r="A39" s="1204" t="s">
        <v>2562</v>
      </c>
      <c r="B39" s="96">
        <f t="shared" ref="B39:D40" si="6">+B48</f>
        <v>0</v>
      </c>
      <c r="C39" s="96">
        <f t="shared" si="6"/>
        <v>0</v>
      </c>
      <c r="D39" s="96">
        <f t="shared" si="6"/>
        <v>0</v>
      </c>
      <c r="E39" s="96">
        <f>+'7.2 Reliability Outputs'!$C$21/1000000</f>
        <v>0</v>
      </c>
      <c r="F39" s="2529"/>
      <c r="G39" s="2529"/>
      <c r="H39" s="2529"/>
      <c r="I39" s="2529"/>
      <c r="J39" s="96">
        <f>SUM(B39:I39)</f>
        <v>0</v>
      </c>
    </row>
    <row r="40" spans="1:32">
      <c r="A40" s="1204" t="s">
        <v>2563</v>
      </c>
      <c r="B40" s="96">
        <f t="shared" si="6"/>
        <v>0</v>
      </c>
      <c r="C40" s="96">
        <f t="shared" si="6"/>
        <v>0</v>
      </c>
      <c r="D40" s="96">
        <f t="shared" si="6"/>
        <v>0</v>
      </c>
      <c r="E40" s="96">
        <f>+'7.2 Reliability Outputs'!$C$40/1000000</f>
        <v>0</v>
      </c>
      <c r="F40" s="2529"/>
      <c r="G40" s="2529"/>
      <c r="H40" s="2529"/>
      <c r="I40" s="2529"/>
      <c r="J40" s="96">
        <f>SUM(B40:I40)</f>
        <v>0</v>
      </c>
    </row>
    <row r="41" spans="1:32">
      <c r="A41" s="1204" t="s">
        <v>1618</v>
      </c>
      <c r="B41" s="96">
        <f t="shared" ref="B41:I41" si="7">SUM(B39:B40)</f>
        <v>0</v>
      </c>
      <c r="C41" s="96">
        <f t="shared" si="7"/>
        <v>0</v>
      </c>
      <c r="D41" s="96">
        <f t="shared" si="7"/>
        <v>0</v>
      </c>
      <c r="E41" s="96">
        <f t="shared" si="7"/>
        <v>0</v>
      </c>
      <c r="F41" s="96">
        <f t="shared" si="7"/>
        <v>0</v>
      </c>
      <c r="G41" s="96">
        <f t="shared" si="7"/>
        <v>0</v>
      </c>
      <c r="H41" s="96">
        <f t="shared" si="7"/>
        <v>0</v>
      </c>
      <c r="I41" s="96">
        <f t="shared" si="7"/>
        <v>0</v>
      </c>
      <c r="J41" s="96">
        <f>SUM(B41:I41)</f>
        <v>0</v>
      </c>
    </row>
    <row r="43" spans="1:32" ht="15.4">
      <c r="A43" s="49" t="s">
        <v>1623</v>
      </c>
      <c r="B43" s="669"/>
      <c r="C43" s="669"/>
      <c r="D43" s="49"/>
      <c r="E43" s="669"/>
      <c r="F43" s="1203"/>
      <c r="G43" s="669"/>
      <c r="H43" s="669"/>
      <c r="I43" s="669"/>
      <c r="J43" s="669"/>
      <c r="L43" s="49" t="s">
        <v>408</v>
      </c>
      <c r="M43" s="669"/>
      <c r="N43" s="669"/>
      <c r="O43" s="49"/>
      <c r="P43" s="669"/>
      <c r="Q43" s="1203"/>
      <c r="R43" s="669"/>
      <c r="S43" s="669"/>
      <c r="T43" s="669"/>
      <c r="U43" s="669"/>
      <c r="W43" s="49" t="s">
        <v>409</v>
      </c>
      <c r="X43" s="669"/>
      <c r="Y43" s="669"/>
      <c r="Z43" s="49"/>
      <c r="AA43" s="669"/>
      <c r="AB43" s="1203"/>
      <c r="AC43" s="669"/>
      <c r="AD43" s="669"/>
      <c r="AE43" s="669"/>
      <c r="AF43" s="669"/>
    </row>
    <row r="44" spans="1:32">
      <c r="A44" s="669"/>
      <c r="B44" s="669"/>
      <c r="C44" s="669"/>
      <c r="D44" s="49"/>
      <c r="E44" s="669"/>
      <c r="F44" s="669"/>
      <c r="G44" s="669"/>
      <c r="H44" s="669"/>
      <c r="I44" s="669"/>
      <c r="J44" s="669"/>
      <c r="L44" s="669"/>
      <c r="M44" s="669"/>
      <c r="N44" s="669"/>
      <c r="O44" s="49"/>
      <c r="P44" s="669"/>
      <c r="Q44" s="669"/>
      <c r="R44" s="669"/>
      <c r="S44" s="669"/>
      <c r="T44" s="669"/>
      <c r="U44" s="669"/>
      <c r="W44" s="669"/>
      <c r="X44" s="669"/>
      <c r="Y44" s="669"/>
      <c r="Z44" s="49"/>
      <c r="AA44" s="669"/>
      <c r="AB44" s="669"/>
      <c r="AC44" s="669"/>
      <c r="AD44" s="669"/>
      <c r="AE44" s="669"/>
      <c r="AF44" s="669"/>
    </row>
    <row r="45" spans="1:32" ht="12.75" customHeight="1">
      <c r="A45" s="78"/>
      <c r="B45" s="3419" t="s">
        <v>615</v>
      </c>
      <c r="C45" s="3420"/>
      <c r="D45" s="3421"/>
      <c r="E45" s="3427" t="s">
        <v>1288</v>
      </c>
      <c r="F45" s="3427"/>
      <c r="G45" s="3427"/>
      <c r="H45" s="3427"/>
      <c r="I45" s="3427"/>
      <c r="J45" s="802"/>
      <c r="L45" s="78"/>
      <c r="M45" s="3419" t="s">
        <v>615</v>
      </c>
      <c r="N45" s="3420"/>
      <c r="O45" s="3421"/>
      <c r="P45" s="3431" t="s">
        <v>394</v>
      </c>
      <c r="Q45" s="3432" t="s">
        <v>395</v>
      </c>
      <c r="R45" s="3411"/>
      <c r="S45" s="3411"/>
      <c r="T45" s="3412"/>
      <c r="U45" s="802"/>
      <c r="W45" s="78"/>
      <c r="X45" s="3419" t="s">
        <v>615</v>
      </c>
      <c r="Y45" s="3420"/>
      <c r="Z45" s="3421"/>
      <c r="AA45" s="3431" t="s">
        <v>394</v>
      </c>
      <c r="AB45" s="3432" t="s">
        <v>395</v>
      </c>
      <c r="AC45" s="3411"/>
      <c r="AD45" s="3411"/>
      <c r="AE45" s="3412"/>
      <c r="AF45" s="802"/>
    </row>
    <row r="46" spans="1:32">
      <c r="A46" s="671"/>
      <c r="B46" s="3422"/>
      <c r="C46" s="3423"/>
      <c r="D46" s="3424"/>
      <c r="E46" s="3427"/>
      <c r="F46" s="3427"/>
      <c r="G46" s="3427"/>
      <c r="H46" s="3427"/>
      <c r="I46" s="3427"/>
      <c r="J46" s="1198"/>
      <c r="L46" s="671"/>
      <c r="M46" s="3422"/>
      <c r="N46" s="3423"/>
      <c r="O46" s="3424"/>
      <c r="P46" s="3426"/>
      <c r="Q46" s="3418"/>
      <c r="R46" s="3413"/>
      <c r="S46" s="3413"/>
      <c r="T46" s="3414"/>
      <c r="U46" s="1198"/>
      <c r="W46" s="671"/>
      <c r="X46" s="3422"/>
      <c r="Y46" s="3423"/>
      <c r="Z46" s="3424"/>
      <c r="AA46" s="3426"/>
      <c r="AB46" s="3418"/>
      <c r="AC46" s="3413"/>
      <c r="AD46" s="3413"/>
      <c r="AE46" s="3414"/>
      <c r="AF46" s="1198"/>
    </row>
    <row r="47" spans="1:32" ht="51" customHeight="1">
      <c r="A47" s="50"/>
      <c r="B47" s="1197">
        <v>2014</v>
      </c>
      <c r="C47" s="51">
        <v>2015</v>
      </c>
      <c r="D47" s="51">
        <v>2016</v>
      </c>
      <c r="E47" s="1195">
        <v>2017</v>
      </c>
      <c r="F47" s="51">
        <v>2018</v>
      </c>
      <c r="G47" s="1195">
        <v>2019</v>
      </c>
      <c r="H47" s="51">
        <v>2020</v>
      </c>
      <c r="I47" s="1196">
        <v>2021</v>
      </c>
      <c r="J47" s="57" t="s">
        <v>397</v>
      </c>
      <c r="L47" s="50"/>
      <c r="M47" s="1197">
        <v>2014</v>
      </c>
      <c r="N47" s="51">
        <v>2015</v>
      </c>
      <c r="O47" s="51">
        <v>2016</v>
      </c>
      <c r="P47" s="1195">
        <v>2017</v>
      </c>
      <c r="Q47" s="51">
        <v>2018</v>
      </c>
      <c r="R47" s="1195">
        <v>2019</v>
      </c>
      <c r="S47" s="51">
        <v>2020</v>
      </c>
      <c r="T47" s="1196">
        <v>2021</v>
      </c>
      <c r="U47" s="57" t="s">
        <v>397</v>
      </c>
      <c r="W47" s="50"/>
      <c r="X47" s="1197">
        <v>2014</v>
      </c>
      <c r="Y47" s="51">
        <v>2015</v>
      </c>
      <c r="Z47" s="51">
        <v>2016</v>
      </c>
      <c r="AA47" s="1195">
        <v>2017</v>
      </c>
      <c r="AB47" s="51">
        <v>2018</v>
      </c>
      <c r="AC47" s="1195">
        <v>2019</v>
      </c>
      <c r="AD47" s="51">
        <v>2020</v>
      </c>
      <c r="AE47" s="1196">
        <v>2021</v>
      </c>
      <c r="AF47" s="57" t="s">
        <v>397</v>
      </c>
    </row>
    <row r="48" spans="1:32">
      <c r="A48" s="1204" t="s">
        <v>2562</v>
      </c>
      <c r="B48" s="2051"/>
      <c r="C48" s="2051"/>
      <c r="D48" s="2051"/>
      <c r="E48" s="2051"/>
      <c r="F48" s="2051"/>
      <c r="G48" s="2051"/>
      <c r="H48" s="2051"/>
      <c r="I48" s="2051"/>
      <c r="J48" s="2051"/>
      <c r="L48" s="1204" t="s">
        <v>1616</v>
      </c>
      <c r="M48" s="96">
        <f t="shared" ref="M48:U50" si="8">B39-B48</f>
        <v>0</v>
      </c>
      <c r="N48" s="96">
        <f t="shared" si="8"/>
        <v>0</v>
      </c>
      <c r="O48" s="96">
        <f t="shared" si="8"/>
        <v>0</v>
      </c>
      <c r="P48" s="96">
        <f t="shared" si="8"/>
        <v>0</v>
      </c>
      <c r="Q48" s="96">
        <f t="shared" si="8"/>
        <v>0</v>
      </c>
      <c r="R48" s="96">
        <f t="shared" si="8"/>
        <v>0</v>
      </c>
      <c r="S48" s="96">
        <f t="shared" si="8"/>
        <v>0</v>
      </c>
      <c r="T48" s="96">
        <f t="shared" si="8"/>
        <v>0</v>
      </c>
      <c r="U48" s="96">
        <f t="shared" si="8"/>
        <v>0</v>
      </c>
      <c r="W48" s="1204" t="s">
        <v>1616</v>
      </c>
      <c r="X48" s="1207" t="e">
        <f t="shared" ref="X48:AF50" si="9">M48/B48</f>
        <v>#DIV/0!</v>
      </c>
      <c r="Y48" s="1207" t="e">
        <f t="shared" si="9"/>
        <v>#DIV/0!</v>
      </c>
      <c r="Z48" s="1207" t="e">
        <f t="shared" si="9"/>
        <v>#DIV/0!</v>
      </c>
      <c r="AA48" s="1207" t="e">
        <f t="shared" si="9"/>
        <v>#DIV/0!</v>
      </c>
      <c r="AB48" s="1207" t="e">
        <f t="shared" si="9"/>
        <v>#DIV/0!</v>
      </c>
      <c r="AC48" s="1207" t="e">
        <f t="shared" si="9"/>
        <v>#DIV/0!</v>
      </c>
      <c r="AD48" s="1207" t="e">
        <f t="shared" si="9"/>
        <v>#DIV/0!</v>
      </c>
      <c r="AE48" s="1207" t="e">
        <f t="shared" si="9"/>
        <v>#DIV/0!</v>
      </c>
      <c r="AF48" s="1207" t="e">
        <f t="shared" si="9"/>
        <v>#DIV/0!</v>
      </c>
    </row>
    <row r="49" spans="1:32">
      <c r="A49" s="1204" t="s">
        <v>2563</v>
      </c>
      <c r="B49" s="2051"/>
      <c r="C49" s="2051"/>
      <c r="D49" s="2051"/>
      <c r="E49" s="2051"/>
      <c r="F49" s="2051"/>
      <c r="G49" s="2051"/>
      <c r="H49" s="2051"/>
      <c r="I49" s="2051"/>
      <c r="J49" s="2051"/>
      <c r="L49" s="1204" t="s">
        <v>1617</v>
      </c>
      <c r="M49" s="96">
        <f t="shared" si="8"/>
        <v>0</v>
      </c>
      <c r="N49" s="96">
        <f t="shared" si="8"/>
        <v>0</v>
      </c>
      <c r="O49" s="96">
        <f t="shared" si="8"/>
        <v>0</v>
      </c>
      <c r="P49" s="96">
        <f t="shared" si="8"/>
        <v>0</v>
      </c>
      <c r="Q49" s="96">
        <f t="shared" si="8"/>
        <v>0</v>
      </c>
      <c r="R49" s="96">
        <f t="shared" si="8"/>
        <v>0</v>
      </c>
      <c r="S49" s="96">
        <f t="shared" si="8"/>
        <v>0</v>
      </c>
      <c r="T49" s="96">
        <f t="shared" si="8"/>
        <v>0</v>
      </c>
      <c r="U49" s="96">
        <f t="shared" si="8"/>
        <v>0</v>
      </c>
      <c r="W49" s="1204" t="s">
        <v>1617</v>
      </c>
      <c r="X49" s="1207" t="e">
        <f t="shared" si="9"/>
        <v>#DIV/0!</v>
      </c>
      <c r="Y49" s="1207" t="e">
        <f t="shared" si="9"/>
        <v>#DIV/0!</v>
      </c>
      <c r="Z49" s="1207" t="e">
        <f t="shared" si="9"/>
        <v>#DIV/0!</v>
      </c>
      <c r="AA49" s="1207" t="e">
        <f t="shared" si="9"/>
        <v>#DIV/0!</v>
      </c>
      <c r="AB49" s="1207" t="e">
        <f t="shared" si="9"/>
        <v>#DIV/0!</v>
      </c>
      <c r="AC49" s="1207" t="e">
        <f t="shared" si="9"/>
        <v>#DIV/0!</v>
      </c>
      <c r="AD49" s="1207" t="e">
        <f t="shared" si="9"/>
        <v>#DIV/0!</v>
      </c>
      <c r="AE49" s="1207" t="e">
        <f t="shared" si="9"/>
        <v>#DIV/0!</v>
      </c>
      <c r="AF49" s="1207" t="e">
        <f t="shared" si="9"/>
        <v>#DIV/0!</v>
      </c>
    </row>
    <row r="50" spans="1:32">
      <c r="A50" s="1204" t="s">
        <v>1618</v>
      </c>
      <c r="B50" s="2051"/>
      <c r="C50" s="2051"/>
      <c r="D50" s="2051"/>
      <c r="E50" s="2051"/>
      <c r="F50" s="2051"/>
      <c r="G50" s="2051"/>
      <c r="H50" s="2051"/>
      <c r="I50" s="2051"/>
      <c r="J50" s="2051"/>
      <c r="L50" s="1204" t="s">
        <v>1618</v>
      </c>
      <c r="M50" s="96">
        <f t="shared" si="8"/>
        <v>0</v>
      </c>
      <c r="N50" s="96">
        <f t="shared" si="8"/>
        <v>0</v>
      </c>
      <c r="O50" s="96">
        <f t="shared" si="8"/>
        <v>0</v>
      </c>
      <c r="P50" s="96">
        <f t="shared" si="8"/>
        <v>0</v>
      </c>
      <c r="Q50" s="96">
        <f t="shared" si="8"/>
        <v>0</v>
      </c>
      <c r="R50" s="96">
        <f t="shared" si="8"/>
        <v>0</v>
      </c>
      <c r="S50" s="96">
        <f t="shared" si="8"/>
        <v>0</v>
      </c>
      <c r="T50" s="96">
        <f t="shared" si="8"/>
        <v>0</v>
      </c>
      <c r="U50" s="96">
        <f t="shared" si="8"/>
        <v>0</v>
      </c>
      <c r="W50" s="1204" t="s">
        <v>1618</v>
      </c>
      <c r="X50" s="1207" t="e">
        <f t="shared" si="9"/>
        <v>#DIV/0!</v>
      </c>
      <c r="Y50" s="1207" t="e">
        <f t="shared" si="9"/>
        <v>#DIV/0!</v>
      </c>
      <c r="Z50" s="1207" t="e">
        <f t="shared" si="9"/>
        <v>#DIV/0!</v>
      </c>
      <c r="AA50" s="1207" t="e">
        <f t="shared" si="9"/>
        <v>#DIV/0!</v>
      </c>
      <c r="AB50" s="1207" t="e">
        <f t="shared" si="9"/>
        <v>#DIV/0!</v>
      </c>
      <c r="AC50" s="1207" t="e">
        <f t="shared" si="9"/>
        <v>#DIV/0!</v>
      </c>
      <c r="AD50" s="1207" t="e">
        <f t="shared" si="9"/>
        <v>#DIV/0!</v>
      </c>
      <c r="AE50" s="1207" t="e">
        <f t="shared" si="9"/>
        <v>#DIV/0!</v>
      </c>
      <c r="AF50" s="1207" t="e">
        <f t="shared" si="9"/>
        <v>#DIV/0!</v>
      </c>
    </row>
    <row r="52" spans="1:32" ht="15.4">
      <c r="A52" s="49" t="s">
        <v>1624</v>
      </c>
      <c r="B52" s="669"/>
      <c r="C52" s="669"/>
      <c r="D52" s="49"/>
      <c r="E52" s="669"/>
      <c r="F52" s="1203"/>
      <c r="G52" s="669"/>
      <c r="H52" s="669"/>
      <c r="I52" s="669"/>
      <c r="J52" s="669"/>
      <c r="L52" s="49" t="s">
        <v>410</v>
      </c>
      <c r="M52" s="669"/>
      <c r="N52" s="669"/>
      <c r="O52" s="49"/>
      <c r="P52" s="669"/>
      <c r="Q52" s="1203"/>
      <c r="R52" s="669"/>
      <c r="S52" s="669"/>
      <c r="T52" s="669"/>
      <c r="U52" s="669"/>
      <c r="W52" s="49" t="s">
        <v>410</v>
      </c>
      <c r="X52" s="669"/>
      <c r="Y52" s="669"/>
      <c r="Z52" s="49"/>
      <c r="AA52" s="669"/>
      <c r="AB52" s="1203"/>
      <c r="AC52" s="669"/>
      <c r="AD52" s="669"/>
      <c r="AE52" s="669"/>
      <c r="AF52" s="669"/>
    </row>
    <row r="53" spans="1:32">
      <c r="A53" s="669"/>
      <c r="B53" s="669"/>
      <c r="C53" s="669"/>
      <c r="D53" s="49"/>
      <c r="E53" s="669"/>
      <c r="F53" s="669"/>
      <c r="G53" s="669"/>
      <c r="H53" s="669"/>
      <c r="I53" s="669"/>
      <c r="J53" s="669"/>
      <c r="L53" s="669"/>
      <c r="M53" s="669"/>
      <c r="N53" s="669"/>
      <c r="O53" s="49"/>
      <c r="P53" s="669"/>
      <c r="Q53" s="669"/>
      <c r="R53" s="669"/>
      <c r="S53" s="669"/>
      <c r="T53" s="669"/>
      <c r="U53" s="669"/>
      <c r="W53" s="669"/>
      <c r="X53" s="669"/>
      <c r="Y53" s="669"/>
      <c r="Z53" s="49"/>
      <c r="AA53" s="669"/>
      <c r="AB53" s="669"/>
      <c r="AC53" s="669"/>
      <c r="AD53" s="669"/>
      <c r="AE53" s="669"/>
      <c r="AF53" s="669"/>
    </row>
    <row r="54" spans="1:32" ht="25.15">
      <c r="A54" s="50"/>
      <c r="B54" s="1205" t="s">
        <v>634</v>
      </c>
      <c r="C54" s="669"/>
      <c r="D54" s="669"/>
      <c r="E54" s="669"/>
      <c r="F54" s="669"/>
      <c r="G54" s="669"/>
      <c r="H54" s="49"/>
      <c r="I54" s="669"/>
      <c r="J54" s="669"/>
      <c r="L54" s="1206"/>
      <c r="M54" s="1205" t="s">
        <v>634</v>
      </c>
      <c r="N54" s="669"/>
      <c r="O54" s="669"/>
      <c r="P54" s="669"/>
      <c r="Q54" s="669"/>
      <c r="R54" s="669"/>
      <c r="S54" s="49"/>
      <c r="T54" s="669"/>
      <c r="U54" s="669"/>
      <c r="W54" s="1206"/>
      <c r="X54" s="1205" t="s">
        <v>634</v>
      </c>
      <c r="Y54" s="669"/>
      <c r="Z54" s="669"/>
      <c r="AA54" s="669"/>
      <c r="AB54" s="669"/>
      <c r="AC54" s="669"/>
      <c r="AD54" s="49"/>
      <c r="AE54" s="669"/>
      <c r="AF54" s="669"/>
    </row>
    <row r="55" spans="1:32">
      <c r="A55" s="1204" t="s">
        <v>2562</v>
      </c>
      <c r="B55" s="96"/>
      <c r="C55" s="669"/>
      <c r="D55" s="669"/>
      <c r="E55" s="669"/>
      <c r="F55" s="669"/>
      <c r="G55" s="669"/>
      <c r="H55" s="49"/>
      <c r="I55" s="669"/>
      <c r="J55" s="669"/>
      <c r="L55" s="1204" t="s">
        <v>1616</v>
      </c>
      <c r="M55" s="96">
        <f>J39-B55</f>
        <v>0</v>
      </c>
      <c r="N55" s="669"/>
      <c r="O55" s="669"/>
      <c r="P55" s="669"/>
      <c r="Q55" s="669"/>
      <c r="R55" s="669"/>
      <c r="S55" s="49"/>
      <c r="T55" s="669"/>
      <c r="U55" s="669"/>
      <c r="W55" s="1204" t="s">
        <v>1616</v>
      </c>
      <c r="X55" s="1207" t="e">
        <f>M55/B55</f>
        <v>#DIV/0!</v>
      </c>
      <c r="Y55" s="669"/>
      <c r="Z55" s="669"/>
      <c r="AA55" s="669"/>
      <c r="AB55" s="669"/>
      <c r="AC55" s="669"/>
      <c r="AD55" s="49"/>
      <c r="AE55" s="669"/>
      <c r="AF55" s="669"/>
    </row>
    <row r="56" spans="1:32">
      <c r="A56" s="1204" t="s">
        <v>2563</v>
      </c>
      <c r="B56" s="96"/>
      <c r="L56" s="1204" t="s">
        <v>1617</v>
      </c>
      <c r="M56" s="96">
        <f>J40-B56</f>
        <v>0</v>
      </c>
      <c r="W56" s="1204" t="s">
        <v>1617</v>
      </c>
      <c r="X56" s="1207" t="e">
        <f>M56/B56</f>
        <v>#DIV/0!</v>
      </c>
    </row>
    <row r="57" spans="1:32">
      <c r="A57" s="1204" t="s">
        <v>1618</v>
      </c>
      <c r="B57" s="96"/>
      <c r="L57" s="1204" t="s">
        <v>1618</v>
      </c>
      <c r="M57" s="96">
        <f>J41-B57</f>
        <v>0</v>
      </c>
      <c r="W57" s="1204" t="s">
        <v>1618</v>
      </c>
      <c r="X57" s="1207" t="e">
        <f>M57/B57</f>
        <v>#DIV/0!</v>
      </c>
    </row>
    <row r="61" spans="1:32" ht="14.65">
      <c r="A61" s="142" t="s">
        <v>1755</v>
      </c>
      <c r="B61" s="669"/>
      <c r="C61" s="669"/>
      <c r="D61" s="49"/>
      <c r="E61" s="669"/>
      <c r="F61" s="669"/>
      <c r="G61" s="669"/>
      <c r="H61" s="669"/>
      <c r="I61" s="669"/>
      <c r="J61" s="669"/>
    </row>
    <row r="62" spans="1:32">
      <c r="A62" s="669"/>
      <c r="B62" s="669"/>
      <c r="C62" s="669"/>
      <c r="D62" s="49"/>
      <c r="E62" s="669"/>
      <c r="F62" s="669"/>
      <c r="G62" s="669"/>
      <c r="H62" s="669"/>
      <c r="I62" s="669"/>
      <c r="J62" s="669"/>
    </row>
    <row r="63" spans="1:32" ht="15.4">
      <c r="A63" s="49" t="s">
        <v>1625</v>
      </c>
      <c r="B63" s="669"/>
      <c r="C63" s="669"/>
      <c r="D63" s="49"/>
      <c r="E63" s="669"/>
      <c r="F63" s="1203"/>
      <c r="G63" s="669"/>
      <c r="H63" s="669"/>
      <c r="I63" s="669"/>
      <c r="J63" s="669"/>
    </row>
    <row r="64" spans="1:32">
      <c r="A64" s="669"/>
      <c r="B64" s="669"/>
      <c r="C64" s="669"/>
      <c r="D64" s="49"/>
      <c r="E64" s="669"/>
      <c r="F64" s="669"/>
      <c r="G64" s="669"/>
      <c r="H64" s="669"/>
      <c r="I64" s="669"/>
      <c r="J64" s="669"/>
    </row>
    <row r="65" spans="1:32" ht="12.75" customHeight="1">
      <c r="A65" s="78"/>
      <c r="B65" s="3419" t="s">
        <v>615</v>
      </c>
      <c r="C65" s="3420"/>
      <c r="D65" s="3421"/>
      <c r="E65" s="3425" t="s">
        <v>394</v>
      </c>
      <c r="F65" s="3411" t="s">
        <v>395</v>
      </c>
      <c r="G65" s="3411"/>
      <c r="H65" s="3411"/>
      <c r="I65" s="3412"/>
      <c r="J65" s="802"/>
    </row>
    <row r="66" spans="1:32">
      <c r="A66" s="671"/>
      <c r="B66" s="3422"/>
      <c r="C66" s="3423"/>
      <c r="D66" s="3424"/>
      <c r="E66" s="3426"/>
      <c r="F66" s="3413"/>
      <c r="G66" s="3413"/>
      <c r="H66" s="3413"/>
      <c r="I66" s="3414"/>
      <c r="J66" s="1279"/>
    </row>
    <row r="67" spans="1:32" ht="25.15">
      <c r="A67" s="50"/>
      <c r="B67" s="1278">
        <v>2014</v>
      </c>
      <c r="C67" s="51">
        <v>2015</v>
      </c>
      <c r="D67" s="51">
        <v>2016</v>
      </c>
      <c r="E67" s="1276">
        <v>2017</v>
      </c>
      <c r="F67" s="51">
        <v>2018</v>
      </c>
      <c r="G67" s="1276">
        <v>2019</v>
      </c>
      <c r="H67" s="51">
        <v>2020</v>
      </c>
      <c r="I67" s="1277">
        <v>2021</v>
      </c>
      <c r="J67" s="57" t="s">
        <v>397</v>
      </c>
    </row>
    <row r="68" spans="1:32">
      <c r="A68" s="1204" t="s">
        <v>1629</v>
      </c>
      <c r="B68" s="96">
        <f>+B75</f>
        <v>0</v>
      </c>
      <c r="C68" s="96">
        <f>+C75</f>
        <v>0</v>
      </c>
      <c r="D68" s="96">
        <f>+D75</f>
        <v>0</v>
      </c>
      <c r="E68" s="2927"/>
      <c r="F68" s="2927"/>
      <c r="G68" s="2927"/>
      <c r="H68" s="2927"/>
      <c r="I68" s="2927"/>
      <c r="J68" s="96">
        <f>SUM(B68:I68)</f>
        <v>0</v>
      </c>
    </row>
    <row r="70" spans="1:32" ht="15.4">
      <c r="A70" s="49" t="s">
        <v>1626</v>
      </c>
      <c r="B70" s="669"/>
      <c r="C70" s="669"/>
      <c r="D70" s="49"/>
      <c r="E70" s="669"/>
      <c r="F70" s="1203"/>
      <c r="G70" s="669"/>
      <c r="H70" s="669"/>
      <c r="I70" s="669"/>
      <c r="J70" s="669"/>
      <c r="L70" s="49" t="s">
        <v>408</v>
      </c>
      <c r="M70" s="669"/>
      <c r="N70" s="669"/>
      <c r="O70" s="49"/>
      <c r="P70" s="669"/>
      <c r="Q70" s="1203"/>
      <c r="R70" s="669"/>
      <c r="S70" s="669"/>
      <c r="T70" s="669"/>
      <c r="U70" s="669"/>
      <c r="W70" s="49" t="s">
        <v>409</v>
      </c>
      <c r="X70" s="669"/>
      <c r="Y70" s="669"/>
      <c r="Z70" s="49"/>
      <c r="AA70" s="669"/>
      <c r="AB70" s="1203"/>
      <c r="AC70" s="669"/>
      <c r="AD70" s="669"/>
      <c r="AE70" s="669"/>
      <c r="AF70" s="669"/>
    </row>
    <row r="71" spans="1:32">
      <c r="A71" s="669"/>
      <c r="B71" s="669"/>
      <c r="C71" s="669"/>
      <c r="D71" s="49"/>
      <c r="E71" s="669"/>
      <c r="F71" s="669"/>
      <c r="G71" s="669"/>
      <c r="H71" s="669"/>
      <c r="I71" s="669"/>
      <c r="J71" s="669"/>
      <c r="L71" s="669"/>
      <c r="M71" s="669"/>
      <c r="N71" s="669"/>
      <c r="O71" s="49"/>
      <c r="P71" s="669"/>
      <c r="Q71" s="669"/>
      <c r="R71" s="669"/>
      <c r="S71" s="669"/>
      <c r="T71" s="669"/>
      <c r="U71" s="669"/>
      <c r="W71" s="669"/>
      <c r="X71" s="669"/>
      <c r="Y71" s="669"/>
      <c r="Z71" s="49"/>
      <c r="AA71" s="669"/>
      <c r="AB71" s="669"/>
      <c r="AC71" s="669"/>
      <c r="AD71" s="669"/>
      <c r="AE71" s="669"/>
      <c r="AF71" s="669"/>
    </row>
    <row r="72" spans="1:32" ht="12.75" customHeight="1">
      <c r="A72" s="78"/>
      <c r="B72" s="3419" t="s">
        <v>615</v>
      </c>
      <c r="C72" s="3420"/>
      <c r="D72" s="3421"/>
      <c r="E72" s="3427" t="s">
        <v>1288</v>
      </c>
      <c r="F72" s="3427"/>
      <c r="G72" s="3427"/>
      <c r="H72" s="3427"/>
      <c r="I72" s="3427"/>
      <c r="J72" s="802"/>
      <c r="L72" s="78"/>
      <c r="M72" s="3419" t="s">
        <v>615</v>
      </c>
      <c r="N72" s="3421"/>
      <c r="O72" s="3425" t="s">
        <v>394</v>
      </c>
      <c r="P72" s="3427" t="s">
        <v>395</v>
      </c>
      <c r="Q72" s="3427"/>
      <c r="R72" s="3427"/>
      <c r="S72" s="3427"/>
      <c r="T72" s="3427"/>
      <c r="U72" s="802"/>
      <c r="W72" s="78"/>
      <c r="X72" s="3428" t="s">
        <v>615</v>
      </c>
      <c r="Y72" s="3429" t="s">
        <v>395</v>
      </c>
      <c r="Z72" s="3429"/>
      <c r="AA72" s="3429"/>
      <c r="AB72" s="3429"/>
      <c r="AC72" s="3429"/>
      <c r="AD72" s="3429"/>
      <c r="AE72" s="3430"/>
      <c r="AF72" s="802"/>
    </row>
    <row r="73" spans="1:32">
      <c r="A73" s="671"/>
      <c r="B73" s="3422"/>
      <c r="C73" s="3423"/>
      <c r="D73" s="3424"/>
      <c r="E73" s="3427"/>
      <c r="F73" s="3427"/>
      <c r="G73" s="3427"/>
      <c r="H73" s="3427"/>
      <c r="I73" s="3427"/>
      <c r="J73" s="1279"/>
      <c r="L73" s="671"/>
      <c r="M73" s="3422"/>
      <c r="N73" s="3424"/>
      <c r="O73" s="3426"/>
      <c r="P73" s="3427"/>
      <c r="Q73" s="3427"/>
      <c r="R73" s="3427"/>
      <c r="S73" s="3427"/>
      <c r="T73" s="3427"/>
      <c r="U73" s="1279"/>
      <c r="W73" s="671"/>
      <c r="X73" s="3428"/>
      <c r="Y73" s="3423"/>
      <c r="Z73" s="3423"/>
      <c r="AA73" s="3423"/>
      <c r="AB73" s="3423"/>
      <c r="AC73" s="3423"/>
      <c r="AD73" s="3423"/>
      <c r="AE73" s="3424"/>
      <c r="AF73" s="1279"/>
    </row>
    <row r="74" spans="1:32" ht="51" customHeight="1">
      <c r="A74" s="50"/>
      <c r="B74" s="1278">
        <v>2014</v>
      </c>
      <c r="C74" s="51">
        <v>2015</v>
      </c>
      <c r="D74" s="51">
        <v>2016</v>
      </c>
      <c r="E74" s="1276">
        <v>2017</v>
      </c>
      <c r="F74" s="51">
        <v>2018</v>
      </c>
      <c r="G74" s="1276">
        <v>2019</v>
      </c>
      <c r="H74" s="51">
        <v>2020</v>
      </c>
      <c r="I74" s="1277">
        <v>2021</v>
      </c>
      <c r="J74" s="57" t="s">
        <v>397</v>
      </c>
      <c r="L74" s="50"/>
      <c r="M74" s="1278">
        <v>2014</v>
      </c>
      <c r="N74" s="51">
        <v>2015</v>
      </c>
      <c r="O74" s="51">
        <v>2016</v>
      </c>
      <c r="P74" s="1276">
        <v>2017</v>
      </c>
      <c r="Q74" s="51">
        <v>2018</v>
      </c>
      <c r="R74" s="1276">
        <v>2019</v>
      </c>
      <c r="S74" s="51">
        <v>2020</v>
      </c>
      <c r="T74" s="1277">
        <v>2021</v>
      </c>
      <c r="U74" s="57" t="s">
        <v>397</v>
      </c>
      <c r="W74" s="50"/>
      <c r="X74" s="1278">
        <v>2014</v>
      </c>
      <c r="Y74" s="51">
        <v>2015</v>
      </c>
      <c r="Z74" s="51">
        <v>2016</v>
      </c>
      <c r="AA74" s="1276">
        <v>2017</v>
      </c>
      <c r="AB74" s="51">
        <v>2018</v>
      </c>
      <c r="AC74" s="1276">
        <v>2019</v>
      </c>
      <c r="AD74" s="51">
        <v>2020</v>
      </c>
      <c r="AE74" s="1277">
        <v>2021</v>
      </c>
      <c r="AF74" s="57" t="s">
        <v>397</v>
      </c>
    </row>
    <row r="75" spans="1:32">
      <c r="A75" s="1204" t="s">
        <v>1629</v>
      </c>
      <c r="B75" s="2051"/>
      <c r="C75" s="2051"/>
      <c r="D75" s="2051"/>
      <c r="E75" s="2051"/>
      <c r="F75" s="2051"/>
      <c r="G75" s="2051"/>
      <c r="H75" s="2051"/>
      <c r="I75" s="2051"/>
      <c r="J75" s="2051">
        <f>SUM(B75:I75)</f>
        <v>0</v>
      </c>
      <c r="L75" s="1204" t="s">
        <v>1629</v>
      </c>
      <c r="M75" s="96">
        <f>B68-B75</f>
        <v>0</v>
      </c>
      <c r="N75" s="96">
        <f t="shared" ref="N75:U75" si="10">C68-C75</f>
        <v>0</v>
      </c>
      <c r="O75" s="96">
        <f t="shared" si="10"/>
        <v>0</v>
      </c>
      <c r="P75" s="96">
        <f t="shared" si="10"/>
        <v>0</v>
      </c>
      <c r="Q75" s="96">
        <f t="shared" si="10"/>
        <v>0</v>
      </c>
      <c r="R75" s="96">
        <f t="shared" si="10"/>
        <v>0</v>
      </c>
      <c r="S75" s="96">
        <f t="shared" si="10"/>
        <v>0</v>
      </c>
      <c r="T75" s="96">
        <f t="shared" si="10"/>
        <v>0</v>
      </c>
      <c r="U75" s="96">
        <f t="shared" si="10"/>
        <v>0</v>
      </c>
      <c r="W75" s="1204" t="s">
        <v>1629</v>
      </c>
      <c r="X75" s="1207" t="e">
        <f>M75/B75</f>
        <v>#DIV/0!</v>
      </c>
      <c r="Y75" s="1207" t="e">
        <f t="shared" ref="Y75:AF75" si="11">N75/C75</f>
        <v>#DIV/0!</v>
      </c>
      <c r="Z75" s="1207" t="e">
        <f t="shared" si="11"/>
        <v>#DIV/0!</v>
      </c>
      <c r="AA75" s="1207" t="e">
        <f t="shared" si="11"/>
        <v>#DIV/0!</v>
      </c>
      <c r="AB75" s="1207" t="e">
        <f t="shared" si="11"/>
        <v>#DIV/0!</v>
      </c>
      <c r="AC75" s="1207" t="e">
        <f t="shared" si="11"/>
        <v>#DIV/0!</v>
      </c>
      <c r="AD75" s="1207" t="e">
        <f t="shared" si="11"/>
        <v>#DIV/0!</v>
      </c>
      <c r="AE75" s="1207" t="e">
        <f t="shared" si="11"/>
        <v>#DIV/0!</v>
      </c>
      <c r="AF75" s="1207" t="e">
        <f t="shared" si="11"/>
        <v>#DIV/0!</v>
      </c>
    </row>
    <row r="77" spans="1:32" ht="15.4">
      <c r="A77" s="49" t="s">
        <v>1627</v>
      </c>
      <c r="B77" s="669"/>
      <c r="C77" s="669"/>
      <c r="D77" s="49"/>
      <c r="E77" s="669"/>
      <c r="F77" s="1203"/>
      <c r="G77" s="669"/>
      <c r="H77" s="669"/>
      <c r="I77" s="669"/>
      <c r="J77" s="669"/>
      <c r="L77" s="49" t="s">
        <v>410</v>
      </c>
      <c r="M77" s="669"/>
      <c r="N77" s="669"/>
      <c r="O77" s="49"/>
      <c r="P77" s="669"/>
      <c r="Q77" s="1203"/>
      <c r="R77" s="669"/>
      <c r="S77" s="669"/>
      <c r="T77" s="669"/>
      <c r="U77" s="669"/>
      <c r="W77" s="49" t="s">
        <v>635</v>
      </c>
      <c r="X77" s="669"/>
      <c r="Y77" s="669"/>
      <c r="Z77" s="49"/>
      <c r="AA77" s="669"/>
      <c r="AB77" s="1203"/>
      <c r="AC77" s="669"/>
      <c r="AD77" s="669"/>
      <c r="AE77" s="669"/>
      <c r="AF77" s="669"/>
    </row>
    <row r="78" spans="1:32">
      <c r="A78" s="669"/>
      <c r="B78" s="669"/>
      <c r="C78" s="669"/>
      <c r="D78" s="49"/>
      <c r="E78" s="669"/>
      <c r="F78" s="669"/>
      <c r="G78" s="669"/>
      <c r="H78" s="669"/>
      <c r="I78" s="669"/>
      <c r="J78" s="669"/>
      <c r="L78" s="669"/>
      <c r="M78" s="669"/>
      <c r="N78" s="669"/>
      <c r="O78" s="49"/>
      <c r="P78" s="669"/>
      <c r="Q78" s="669"/>
      <c r="R78" s="669"/>
      <c r="S78" s="669"/>
      <c r="T78" s="669"/>
      <c r="U78" s="669"/>
      <c r="W78" s="669"/>
      <c r="X78" s="669"/>
      <c r="Y78" s="669"/>
      <c r="Z78" s="49"/>
      <c r="AA78" s="669"/>
      <c r="AB78" s="669"/>
      <c r="AC78" s="669"/>
      <c r="AD78" s="669"/>
      <c r="AE78" s="669"/>
      <c r="AF78" s="669"/>
    </row>
    <row r="79" spans="1:32" ht="12.75" customHeight="1">
      <c r="A79" s="78"/>
      <c r="B79" s="3433" t="s">
        <v>1628</v>
      </c>
      <c r="C79" s="3434"/>
      <c r="D79" s="3434"/>
      <c r="E79" s="3434"/>
      <c r="F79" s="3434"/>
      <c r="G79" s="3434"/>
      <c r="H79" s="3434"/>
      <c r="I79" s="3434"/>
      <c r="J79" s="3435"/>
      <c r="L79" s="78"/>
      <c r="M79" s="3433" t="s">
        <v>1628</v>
      </c>
      <c r="N79" s="3434"/>
      <c r="O79" s="3434"/>
      <c r="P79" s="3434"/>
      <c r="Q79" s="3434"/>
      <c r="R79" s="3434"/>
      <c r="S79" s="3434"/>
      <c r="T79" s="3434"/>
      <c r="U79" s="3435"/>
      <c r="W79" s="78"/>
      <c r="X79" s="3433" t="s">
        <v>1628</v>
      </c>
      <c r="Y79" s="3434"/>
      <c r="Z79" s="3434"/>
      <c r="AA79" s="3434"/>
      <c r="AB79" s="3434"/>
      <c r="AC79" s="3434"/>
      <c r="AD79" s="3434"/>
      <c r="AE79" s="3434"/>
      <c r="AF79" s="3435"/>
    </row>
    <row r="80" spans="1:32">
      <c r="A80" s="50"/>
      <c r="B80" s="1278">
        <v>2014</v>
      </c>
      <c r="C80" s="51">
        <v>2015</v>
      </c>
      <c r="D80" s="51">
        <v>2016</v>
      </c>
      <c r="E80" s="1276">
        <v>2017</v>
      </c>
      <c r="F80" s="51">
        <v>2018</v>
      </c>
      <c r="G80" s="1276">
        <v>2019</v>
      </c>
      <c r="H80" s="51">
        <v>2020</v>
      </c>
      <c r="I80" s="1277">
        <v>2021</v>
      </c>
      <c r="J80" s="57" t="s">
        <v>412</v>
      </c>
      <c r="L80" s="50"/>
      <c r="M80" s="1278">
        <v>2014</v>
      </c>
      <c r="N80" s="51">
        <v>2015</v>
      </c>
      <c r="O80" s="51">
        <v>2016</v>
      </c>
      <c r="P80" s="1276">
        <v>2017</v>
      </c>
      <c r="Q80" s="51">
        <v>2018</v>
      </c>
      <c r="R80" s="1276">
        <v>2019</v>
      </c>
      <c r="S80" s="51">
        <v>2020</v>
      </c>
      <c r="T80" s="1277">
        <v>2021</v>
      </c>
      <c r="U80" s="57" t="s">
        <v>412</v>
      </c>
      <c r="W80" s="50"/>
      <c r="X80" s="1278">
        <v>2014</v>
      </c>
      <c r="Y80" s="51">
        <v>2015</v>
      </c>
      <c r="Z80" s="51">
        <v>2016</v>
      </c>
      <c r="AA80" s="1276">
        <v>2017</v>
      </c>
      <c r="AB80" s="51">
        <v>2018</v>
      </c>
      <c r="AC80" s="1276">
        <v>2019</v>
      </c>
      <c r="AD80" s="51">
        <v>2020</v>
      </c>
      <c r="AE80" s="1277">
        <v>2021</v>
      </c>
      <c r="AF80" s="57" t="s">
        <v>412</v>
      </c>
    </row>
    <row r="81" spans="1:32">
      <c r="A81" s="1204" t="s">
        <v>1629</v>
      </c>
      <c r="B81" s="2051"/>
      <c r="C81" s="2051"/>
      <c r="D81" s="2051"/>
      <c r="E81" s="2051"/>
      <c r="F81" s="2051"/>
      <c r="G81" s="2051"/>
      <c r="H81" s="2051"/>
      <c r="I81" s="2051"/>
      <c r="J81" s="2051"/>
      <c r="L81" s="1204" t="s">
        <v>1629</v>
      </c>
      <c r="M81" s="96">
        <f t="shared" ref="M81:U81" si="12">B68-B81</f>
        <v>0</v>
      </c>
      <c r="N81" s="96">
        <f t="shared" si="12"/>
        <v>0</v>
      </c>
      <c r="O81" s="96">
        <f t="shared" si="12"/>
        <v>0</v>
      </c>
      <c r="P81" s="96">
        <f t="shared" si="12"/>
        <v>0</v>
      </c>
      <c r="Q81" s="96">
        <f t="shared" si="12"/>
        <v>0</v>
      </c>
      <c r="R81" s="96">
        <f t="shared" si="12"/>
        <v>0</v>
      </c>
      <c r="S81" s="96">
        <f t="shared" si="12"/>
        <v>0</v>
      </c>
      <c r="T81" s="96">
        <f t="shared" si="12"/>
        <v>0</v>
      </c>
      <c r="U81" s="96">
        <f t="shared" si="12"/>
        <v>0</v>
      </c>
      <c r="W81" s="1204" t="s">
        <v>1629</v>
      </c>
      <c r="X81" s="1207" t="e">
        <f t="shared" ref="X81:AF81" si="13">M81/B81</f>
        <v>#DIV/0!</v>
      </c>
      <c r="Y81" s="1207" t="e">
        <f t="shared" si="13"/>
        <v>#DIV/0!</v>
      </c>
      <c r="Z81" s="1207" t="e">
        <f t="shared" si="13"/>
        <v>#DIV/0!</v>
      </c>
      <c r="AA81" s="1207" t="e">
        <f t="shared" si="13"/>
        <v>#DIV/0!</v>
      </c>
      <c r="AB81" s="1207" t="e">
        <f t="shared" si="13"/>
        <v>#DIV/0!</v>
      </c>
      <c r="AC81" s="1207" t="e">
        <f t="shared" si="13"/>
        <v>#DIV/0!</v>
      </c>
      <c r="AD81" s="1207" t="e">
        <f t="shared" si="13"/>
        <v>#DIV/0!</v>
      </c>
      <c r="AE81" s="1207" t="e">
        <f t="shared" si="13"/>
        <v>#DIV/0!</v>
      </c>
      <c r="AF81" s="1207" t="e">
        <f t="shared" si="13"/>
        <v>#DIV/0!</v>
      </c>
    </row>
    <row r="84" spans="1:32" ht="14.65">
      <c r="A84" s="142" t="s">
        <v>1756</v>
      </c>
    </row>
    <row r="86" spans="1:32" ht="27.75" customHeight="1">
      <c r="A86" s="3436" t="s">
        <v>1630</v>
      </c>
      <c r="B86" s="3436"/>
      <c r="C86" s="3436"/>
      <c r="D86" s="3436"/>
      <c r="E86" s="3436"/>
      <c r="F86" s="3436"/>
      <c r="G86" s="3436"/>
      <c r="H86" s="3436"/>
      <c r="I86" s="3436"/>
      <c r="J86" s="3436"/>
    </row>
    <row r="87" spans="1:32">
      <c r="A87" s="669"/>
      <c r="B87" s="669"/>
      <c r="C87" s="669"/>
      <c r="D87" s="49"/>
      <c r="E87" s="669"/>
      <c r="F87" s="669"/>
      <c r="G87" s="669"/>
      <c r="H87" s="669"/>
      <c r="I87" s="669"/>
      <c r="J87" s="669"/>
    </row>
    <row r="88" spans="1:32" ht="12.75" customHeight="1">
      <c r="A88" s="78"/>
      <c r="B88" s="3419" t="s">
        <v>615</v>
      </c>
      <c r="C88" s="3420"/>
      <c r="D88" s="3421"/>
      <c r="E88" s="3425" t="s">
        <v>394</v>
      </c>
      <c r="F88" s="3411" t="s">
        <v>395</v>
      </c>
      <c r="G88" s="3411"/>
      <c r="H88" s="3411"/>
      <c r="I88" s="3412"/>
      <c r="J88" s="802"/>
    </row>
    <row r="89" spans="1:32">
      <c r="A89" s="671"/>
      <c r="B89" s="3422"/>
      <c r="C89" s="3423"/>
      <c r="D89" s="3424"/>
      <c r="E89" s="3426"/>
      <c r="F89" s="3413"/>
      <c r="G89" s="3413"/>
      <c r="H89" s="3413"/>
      <c r="I89" s="3414"/>
      <c r="J89" s="1279"/>
    </row>
    <row r="90" spans="1:32" ht="25.15">
      <c r="A90" s="50"/>
      <c r="B90" s="1278">
        <v>2014</v>
      </c>
      <c r="C90" s="51">
        <v>2015</v>
      </c>
      <c r="D90" s="51">
        <v>2016</v>
      </c>
      <c r="E90" s="1276">
        <v>2017</v>
      </c>
      <c r="F90" s="51">
        <v>2018</v>
      </c>
      <c r="G90" s="1276">
        <v>2019</v>
      </c>
      <c r="H90" s="51">
        <v>2020</v>
      </c>
      <c r="I90" s="1277">
        <v>2021</v>
      </c>
      <c r="J90" s="57" t="s">
        <v>397</v>
      </c>
    </row>
    <row r="91" spans="1:32">
      <c r="A91" s="1204" t="s">
        <v>1633</v>
      </c>
      <c r="B91" s="2000">
        <f>+B98</f>
        <v>0</v>
      </c>
      <c r="C91" s="2000">
        <f>+C98</f>
        <v>0</v>
      </c>
      <c r="D91" s="2000">
        <f>+D98</f>
        <v>0</v>
      </c>
      <c r="E91" s="2531"/>
      <c r="F91" s="2531"/>
      <c r="G91" s="2531"/>
      <c r="H91" s="2531"/>
      <c r="I91" s="2531"/>
      <c r="J91" s="96"/>
    </row>
    <row r="93" spans="1:32" ht="31.5" customHeight="1">
      <c r="A93" s="3436" t="s">
        <v>1631</v>
      </c>
      <c r="B93" s="3436"/>
      <c r="C93" s="3436"/>
      <c r="D93" s="3436"/>
      <c r="E93" s="3436"/>
      <c r="F93" s="3436"/>
      <c r="G93" s="3436"/>
      <c r="H93" s="3436"/>
      <c r="I93" s="3436"/>
      <c r="J93" s="3436"/>
      <c r="L93" s="3436" t="s">
        <v>408</v>
      </c>
      <c r="M93" s="3436"/>
      <c r="N93" s="3436"/>
      <c r="O93" s="3436"/>
      <c r="P93" s="3436"/>
      <c r="Q93" s="3436"/>
      <c r="R93" s="3436"/>
      <c r="S93" s="3436"/>
      <c r="T93" s="3436"/>
      <c r="U93" s="3436"/>
      <c r="W93" s="3436" t="s">
        <v>409</v>
      </c>
      <c r="X93" s="3436"/>
      <c r="Y93" s="3436"/>
      <c r="Z93" s="3436"/>
      <c r="AA93" s="3436"/>
      <c r="AB93" s="3436"/>
      <c r="AC93" s="3436"/>
      <c r="AD93" s="3436"/>
      <c r="AE93" s="3436"/>
      <c r="AF93" s="3436"/>
    </row>
    <row r="94" spans="1:32">
      <c r="A94" s="669"/>
      <c r="B94" s="669"/>
      <c r="C94" s="669"/>
      <c r="D94" s="49"/>
      <c r="E94" s="669"/>
      <c r="F94" s="669"/>
      <c r="G94" s="669"/>
      <c r="H94" s="669"/>
      <c r="I94" s="669"/>
      <c r="J94" s="669"/>
      <c r="L94" s="669"/>
      <c r="M94" s="669"/>
      <c r="N94" s="669"/>
      <c r="O94" s="49"/>
      <c r="P94" s="669"/>
      <c r="Q94" s="669"/>
      <c r="R94" s="669"/>
      <c r="S94" s="669"/>
      <c r="T94" s="669"/>
      <c r="U94" s="669"/>
      <c r="W94" s="669"/>
      <c r="X94" s="669"/>
      <c r="Y94" s="669"/>
      <c r="Z94" s="49"/>
      <c r="AA94" s="669"/>
      <c r="AB94" s="669"/>
      <c r="AC94" s="669"/>
      <c r="AD94" s="669"/>
      <c r="AE94" s="669"/>
      <c r="AF94" s="669"/>
    </row>
    <row r="95" spans="1:32" ht="12.75" customHeight="1">
      <c r="A95" s="78"/>
      <c r="B95" s="3419" t="s">
        <v>615</v>
      </c>
      <c r="C95" s="3420"/>
      <c r="D95" s="3421"/>
      <c r="E95" s="3427" t="s">
        <v>1288</v>
      </c>
      <c r="F95" s="3427"/>
      <c r="G95" s="3427"/>
      <c r="H95" s="3427"/>
      <c r="I95" s="3427"/>
      <c r="J95" s="802"/>
      <c r="L95" s="78"/>
      <c r="M95" s="3419" t="s">
        <v>615</v>
      </c>
      <c r="N95" s="3420"/>
      <c r="O95" s="3421"/>
      <c r="P95" s="3425" t="s">
        <v>394</v>
      </c>
      <c r="Q95" s="3411" t="s">
        <v>395</v>
      </c>
      <c r="R95" s="3411"/>
      <c r="S95" s="3411"/>
      <c r="T95" s="3412"/>
      <c r="U95" s="802"/>
      <c r="W95" s="78"/>
      <c r="X95" s="3419" t="s">
        <v>615</v>
      </c>
      <c r="Y95" s="3420"/>
      <c r="Z95" s="3421"/>
      <c r="AA95" s="3427" t="s">
        <v>395</v>
      </c>
      <c r="AB95" s="3427"/>
      <c r="AC95" s="3427"/>
      <c r="AD95" s="3427"/>
      <c r="AE95" s="3427"/>
      <c r="AF95" s="802"/>
    </row>
    <row r="96" spans="1:32">
      <c r="A96" s="671"/>
      <c r="B96" s="3422"/>
      <c r="C96" s="3423"/>
      <c r="D96" s="3424"/>
      <c r="E96" s="3427"/>
      <c r="F96" s="3427"/>
      <c r="G96" s="3427"/>
      <c r="H96" s="3427"/>
      <c r="I96" s="3427"/>
      <c r="J96" s="1279"/>
      <c r="L96" s="671"/>
      <c r="M96" s="3422"/>
      <c r="N96" s="3423"/>
      <c r="O96" s="3424"/>
      <c r="P96" s="3426"/>
      <c r="Q96" s="3413"/>
      <c r="R96" s="3413"/>
      <c r="S96" s="3413"/>
      <c r="T96" s="3414"/>
      <c r="U96" s="1279"/>
      <c r="W96" s="671"/>
      <c r="X96" s="3422"/>
      <c r="Y96" s="3423"/>
      <c r="Z96" s="3424"/>
      <c r="AA96" s="3427"/>
      <c r="AB96" s="3427"/>
      <c r="AC96" s="3427"/>
      <c r="AD96" s="3427"/>
      <c r="AE96" s="3427"/>
      <c r="AF96" s="1279"/>
    </row>
    <row r="97" spans="1:32" ht="51" customHeight="1">
      <c r="A97" s="50"/>
      <c r="B97" s="1278">
        <v>2014</v>
      </c>
      <c r="C97" s="51">
        <v>2015</v>
      </c>
      <c r="D97" s="51">
        <v>2016</v>
      </c>
      <c r="E97" s="1276">
        <v>2017</v>
      </c>
      <c r="F97" s="51">
        <v>2018</v>
      </c>
      <c r="G97" s="1276">
        <v>2019</v>
      </c>
      <c r="H97" s="51">
        <v>2020</v>
      </c>
      <c r="I97" s="1277">
        <v>2021</v>
      </c>
      <c r="J97" s="57" t="s">
        <v>397</v>
      </c>
      <c r="L97" s="50"/>
      <c r="M97" s="1278">
        <v>2014</v>
      </c>
      <c r="N97" s="51">
        <v>2015</v>
      </c>
      <c r="O97" s="51">
        <v>2016</v>
      </c>
      <c r="P97" s="1276">
        <v>2017</v>
      </c>
      <c r="Q97" s="51">
        <v>2018</v>
      </c>
      <c r="R97" s="1276">
        <v>2019</v>
      </c>
      <c r="S97" s="51">
        <v>2020</v>
      </c>
      <c r="T97" s="1277">
        <v>2021</v>
      </c>
      <c r="U97" s="57" t="s">
        <v>397</v>
      </c>
      <c r="W97" s="50"/>
      <c r="X97" s="1278">
        <v>2014</v>
      </c>
      <c r="Y97" s="51">
        <v>2015</v>
      </c>
      <c r="Z97" s="51">
        <v>2016</v>
      </c>
      <c r="AA97" s="1276">
        <v>2017</v>
      </c>
      <c r="AB97" s="51">
        <v>2018</v>
      </c>
      <c r="AC97" s="1276">
        <v>2019</v>
      </c>
      <c r="AD97" s="51">
        <v>2020</v>
      </c>
      <c r="AE97" s="1277">
        <v>2021</v>
      </c>
      <c r="AF97" s="57" t="s">
        <v>397</v>
      </c>
    </row>
    <row r="98" spans="1:32">
      <c r="A98" s="1204" t="s">
        <v>1633</v>
      </c>
      <c r="B98" s="2000"/>
      <c r="C98" s="2000"/>
      <c r="D98" s="2000"/>
      <c r="E98" s="2000"/>
      <c r="F98" s="2000"/>
      <c r="G98" s="2000"/>
      <c r="H98" s="2000"/>
      <c r="I98" s="2000"/>
      <c r="J98" s="2000"/>
      <c r="L98" s="1204" t="s">
        <v>1633</v>
      </c>
      <c r="M98" s="2003">
        <f>B91-B98</f>
        <v>0</v>
      </c>
      <c r="N98" s="2003">
        <f t="shared" ref="N98:T98" si="14">C91-C98</f>
        <v>0</v>
      </c>
      <c r="O98" s="2003">
        <f t="shared" si="14"/>
        <v>0</v>
      </c>
      <c r="P98" s="2003">
        <f t="shared" si="14"/>
        <v>0</v>
      </c>
      <c r="Q98" s="2003">
        <f t="shared" si="14"/>
        <v>0</v>
      </c>
      <c r="R98" s="2003">
        <f t="shared" si="14"/>
        <v>0</v>
      </c>
      <c r="S98" s="2003">
        <f t="shared" si="14"/>
        <v>0</v>
      </c>
      <c r="T98" s="2003">
        <f t="shared" si="14"/>
        <v>0</v>
      </c>
      <c r="U98" s="96"/>
      <c r="W98" s="1204" t="s">
        <v>1633</v>
      </c>
      <c r="X98" s="1207" t="e">
        <f t="shared" ref="X98:AE98" si="15">M98/B98</f>
        <v>#DIV/0!</v>
      </c>
      <c r="Y98" s="1207" t="e">
        <f t="shared" si="15"/>
        <v>#DIV/0!</v>
      </c>
      <c r="Z98" s="1207" t="e">
        <f t="shared" si="15"/>
        <v>#DIV/0!</v>
      </c>
      <c r="AA98" s="1207" t="e">
        <f t="shared" si="15"/>
        <v>#DIV/0!</v>
      </c>
      <c r="AB98" s="1207" t="e">
        <f t="shared" si="15"/>
        <v>#DIV/0!</v>
      </c>
      <c r="AC98" s="1207" t="e">
        <f t="shared" si="15"/>
        <v>#DIV/0!</v>
      </c>
      <c r="AD98" s="1207" t="e">
        <f t="shared" si="15"/>
        <v>#DIV/0!</v>
      </c>
      <c r="AE98" s="1207" t="e">
        <f t="shared" si="15"/>
        <v>#DIV/0!</v>
      </c>
      <c r="AF98" s="1207"/>
    </row>
    <row r="100" spans="1:32" ht="27.75" customHeight="1">
      <c r="A100" s="3436" t="s">
        <v>1632</v>
      </c>
      <c r="B100" s="3436"/>
      <c r="C100" s="3436"/>
      <c r="D100" s="3436"/>
      <c r="E100" s="3436"/>
      <c r="F100" s="3436"/>
      <c r="G100" s="3436"/>
      <c r="H100" s="3436"/>
      <c r="I100" s="3436"/>
      <c r="J100" s="3436"/>
      <c r="L100" s="3436" t="s">
        <v>410</v>
      </c>
      <c r="M100" s="3436"/>
      <c r="N100" s="3436"/>
      <c r="O100" s="3436"/>
      <c r="P100" s="3436"/>
      <c r="Q100" s="3436"/>
      <c r="R100" s="3436"/>
      <c r="S100" s="3436"/>
      <c r="T100" s="3436"/>
      <c r="U100" s="3436"/>
      <c r="W100" s="3436" t="s">
        <v>635</v>
      </c>
      <c r="X100" s="3436"/>
      <c r="Y100" s="3436"/>
      <c r="Z100" s="3436"/>
      <c r="AA100" s="3436"/>
      <c r="AB100" s="3436"/>
      <c r="AC100" s="3436"/>
      <c r="AD100" s="3436"/>
      <c r="AE100" s="3436"/>
      <c r="AF100" s="3436"/>
    </row>
    <row r="101" spans="1:32">
      <c r="A101" s="669"/>
      <c r="B101" s="669"/>
      <c r="C101" s="669"/>
      <c r="D101" s="49"/>
      <c r="E101" s="669"/>
      <c r="F101" s="669"/>
      <c r="G101" s="669"/>
      <c r="H101" s="669"/>
      <c r="I101" s="669"/>
      <c r="J101" s="669"/>
      <c r="L101" s="669"/>
      <c r="M101" s="669"/>
      <c r="N101" s="669"/>
      <c r="O101" s="49"/>
      <c r="P101" s="669"/>
      <c r="Q101" s="669"/>
      <c r="R101" s="669"/>
      <c r="S101" s="669"/>
      <c r="T101" s="669"/>
      <c r="U101" s="669"/>
      <c r="W101" s="669"/>
      <c r="X101" s="669"/>
      <c r="Y101" s="669"/>
      <c r="Z101" s="49"/>
      <c r="AA101" s="669"/>
      <c r="AB101" s="669"/>
      <c r="AC101" s="669"/>
      <c r="AD101" s="669"/>
      <c r="AE101" s="669"/>
      <c r="AF101" s="669"/>
    </row>
    <row r="102" spans="1:32" ht="12.75" customHeight="1">
      <c r="A102" s="78"/>
      <c r="B102" s="3433" t="s">
        <v>1628</v>
      </c>
      <c r="C102" s="3434"/>
      <c r="D102" s="3434"/>
      <c r="E102" s="3434"/>
      <c r="F102" s="3434"/>
      <c r="G102" s="3434"/>
      <c r="H102" s="3434"/>
      <c r="I102" s="3434"/>
      <c r="J102" s="3435"/>
      <c r="L102" s="78"/>
      <c r="M102" s="3433" t="s">
        <v>1628</v>
      </c>
      <c r="N102" s="3434"/>
      <c r="O102" s="3434"/>
      <c r="P102" s="3434"/>
      <c r="Q102" s="3434"/>
      <c r="R102" s="3434"/>
      <c r="S102" s="3434"/>
      <c r="T102" s="3434"/>
      <c r="U102" s="3435"/>
      <c r="W102" s="78"/>
      <c r="X102" s="3433" t="s">
        <v>1628</v>
      </c>
      <c r="Y102" s="3434"/>
      <c r="Z102" s="3434"/>
      <c r="AA102" s="3434"/>
      <c r="AB102" s="3434"/>
      <c r="AC102" s="3434"/>
      <c r="AD102" s="3434"/>
      <c r="AE102" s="3434"/>
      <c r="AF102" s="3435"/>
    </row>
    <row r="103" spans="1:32">
      <c r="A103" s="50"/>
      <c r="B103" s="1278">
        <v>2014</v>
      </c>
      <c r="C103" s="51">
        <v>2015</v>
      </c>
      <c r="D103" s="51">
        <v>2016</v>
      </c>
      <c r="E103" s="1276">
        <v>2017</v>
      </c>
      <c r="F103" s="51">
        <v>2018</v>
      </c>
      <c r="G103" s="1276">
        <v>2019</v>
      </c>
      <c r="H103" s="51">
        <v>2020</v>
      </c>
      <c r="I103" s="1277">
        <v>2021</v>
      </c>
      <c r="J103" s="57" t="s">
        <v>412</v>
      </c>
      <c r="L103" s="50"/>
      <c r="M103" s="1278">
        <v>2014</v>
      </c>
      <c r="N103" s="51">
        <v>2015</v>
      </c>
      <c r="O103" s="51">
        <v>2016</v>
      </c>
      <c r="P103" s="1276">
        <v>2017</v>
      </c>
      <c r="Q103" s="51">
        <v>2018</v>
      </c>
      <c r="R103" s="1276">
        <v>2019</v>
      </c>
      <c r="S103" s="51">
        <v>2020</v>
      </c>
      <c r="T103" s="1277">
        <v>2021</v>
      </c>
      <c r="U103" s="57" t="s">
        <v>412</v>
      </c>
      <c r="W103" s="50"/>
      <c r="X103" s="1278">
        <v>2014</v>
      </c>
      <c r="Y103" s="51">
        <v>2015</v>
      </c>
      <c r="Z103" s="51">
        <v>2016</v>
      </c>
      <c r="AA103" s="1276">
        <v>2017</v>
      </c>
      <c r="AB103" s="51">
        <v>2018</v>
      </c>
      <c r="AC103" s="1276">
        <v>2019</v>
      </c>
      <c r="AD103" s="51">
        <v>2020</v>
      </c>
      <c r="AE103" s="1277">
        <v>2021</v>
      </c>
      <c r="AF103" s="57" t="s">
        <v>412</v>
      </c>
    </row>
    <row r="104" spans="1:32">
      <c r="A104" s="1204" t="s">
        <v>1633</v>
      </c>
      <c r="B104" s="2881"/>
      <c r="C104" s="2881"/>
      <c r="D104" s="2881"/>
      <c r="E104" s="2881"/>
      <c r="F104" s="2881"/>
      <c r="G104" s="2881"/>
      <c r="H104" s="2881"/>
      <c r="I104" s="2881"/>
      <c r="J104" s="2000"/>
      <c r="L104" s="1204" t="s">
        <v>1633</v>
      </c>
      <c r="M104" s="2003">
        <f>+B91-B104</f>
        <v>0</v>
      </c>
      <c r="N104" s="2003">
        <f t="shared" ref="N104:T104" si="16">+C91-C104</f>
        <v>0</v>
      </c>
      <c r="O104" s="2003">
        <f t="shared" si="16"/>
        <v>0</v>
      </c>
      <c r="P104" s="2003">
        <f t="shared" si="16"/>
        <v>0</v>
      </c>
      <c r="Q104" s="2003">
        <f t="shared" si="16"/>
        <v>0</v>
      </c>
      <c r="R104" s="2003">
        <f t="shared" si="16"/>
        <v>0</v>
      </c>
      <c r="S104" s="2003">
        <f t="shared" si="16"/>
        <v>0</v>
      </c>
      <c r="T104" s="2003">
        <f t="shared" si="16"/>
        <v>0</v>
      </c>
      <c r="U104" s="96"/>
      <c r="W104" s="1204" t="s">
        <v>1633</v>
      </c>
      <c r="X104" s="1207" t="e">
        <f t="shared" ref="X104:AE104" si="17">M104/B104</f>
        <v>#DIV/0!</v>
      </c>
      <c r="Y104" s="1207" t="e">
        <f t="shared" si="17"/>
        <v>#DIV/0!</v>
      </c>
      <c r="Z104" s="1207" t="e">
        <f t="shared" si="17"/>
        <v>#DIV/0!</v>
      </c>
      <c r="AA104" s="1207" t="e">
        <f t="shared" si="17"/>
        <v>#DIV/0!</v>
      </c>
      <c r="AB104" s="1207" t="e">
        <f t="shared" si="17"/>
        <v>#DIV/0!</v>
      </c>
      <c r="AC104" s="1207" t="e">
        <f t="shared" si="17"/>
        <v>#DIV/0!</v>
      </c>
      <c r="AD104" s="1207" t="e">
        <f t="shared" si="17"/>
        <v>#DIV/0!</v>
      </c>
      <c r="AE104" s="1207" t="e">
        <f t="shared" si="17"/>
        <v>#DIV/0!</v>
      </c>
      <c r="AF104" s="1207"/>
    </row>
    <row r="107" spans="1:32" ht="12.75" customHeight="1">
      <c r="A107" s="142" t="s">
        <v>1752</v>
      </c>
      <c r="B107" s="142"/>
      <c r="C107" s="142"/>
      <c r="D107" s="142"/>
      <c r="E107" s="142"/>
      <c r="F107" s="142"/>
      <c r="G107" s="142"/>
      <c r="H107" s="142"/>
      <c r="I107" s="142"/>
      <c r="J107" s="142"/>
    </row>
    <row r="109" spans="1:32" ht="12.75" customHeight="1">
      <c r="A109" s="78"/>
      <c r="B109" s="3419" t="s">
        <v>615</v>
      </c>
      <c r="C109" s="3420"/>
      <c r="D109" s="3421"/>
      <c r="E109" s="3425" t="s">
        <v>394</v>
      </c>
      <c r="F109" s="3411" t="s">
        <v>395</v>
      </c>
      <c r="G109" s="3411"/>
      <c r="H109" s="3411"/>
      <c r="I109" s="3412"/>
    </row>
    <row r="110" spans="1:32">
      <c r="A110" s="671"/>
      <c r="B110" s="3422"/>
      <c r="C110" s="3423"/>
      <c r="D110" s="3424"/>
      <c r="E110" s="3426"/>
      <c r="F110" s="3413"/>
      <c r="G110" s="3413"/>
      <c r="H110" s="3413"/>
      <c r="I110" s="3414"/>
    </row>
    <row r="111" spans="1:32">
      <c r="A111" s="50"/>
      <c r="B111" s="1278">
        <v>2014</v>
      </c>
      <c r="C111" s="51">
        <v>2015</v>
      </c>
      <c r="D111" s="51">
        <v>2016</v>
      </c>
      <c r="E111" s="1276">
        <v>2017</v>
      </c>
      <c r="F111" s="51">
        <v>2018</v>
      </c>
      <c r="G111" s="1276">
        <v>2019</v>
      </c>
      <c r="H111" s="51">
        <v>2020</v>
      </c>
      <c r="I111" s="1277">
        <v>2021</v>
      </c>
    </row>
    <row r="112" spans="1:32">
      <c r="A112" s="1294" t="s">
        <v>1754</v>
      </c>
      <c r="B112" s="2051" t="s">
        <v>2489</v>
      </c>
      <c r="C112" s="2051" t="s">
        <v>2489</v>
      </c>
      <c r="D112" s="2977">
        <v>0</v>
      </c>
      <c r="E112" s="2529">
        <v>0</v>
      </c>
      <c r="F112" s="2529">
        <v>0</v>
      </c>
      <c r="G112" s="2529">
        <v>0</v>
      </c>
      <c r="H112" s="2529">
        <v>0</v>
      </c>
      <c r="I112" s="2529">
        <v>0</v>
      </c>
    </row>
    <row r="113" spans="1:12">
      <c r="A113" s="1204" t="s">
        <v>501</v>
      </c>
      <c r="B113" s="2051"/>
      <c r="C113" s="2051"/>
      <c r="D113" s="2977"/>
      <c r="E113" s="2529"/>
      <c r="F113" s="2529"/>
      <c r="G113" s="2529"/>
      <c r="H113" s="2529"/>
      <c r="I113" s="2529"/>
    </row>
    <row r="114" spans="1:12">
      <c r="A114" s="1204" t="s">
        <v>1753</v>
      </c>
      <c r="B114" s="1293" t="s">
        <v>2490</v>
      </c>
      <c r="C114" s="1293" t="s">
        <v>2490</v>
      </c>
      <c r="D114" s="1293" t="str">
        <f t="shared" ref="D114:I114" si="18">IF(ISERROR(D112/D113),"",(D112/D113))</f>
        <v/>
      </c>
      <c r="E114" s="1293" t="str">
        <f t="shared" si="18"/>
        <v/>
      </c>
      <c r="F114" s="1293" t="str">
        <f t="shared" si="18"/>
        <v/>
      </c>
      <c r="G114" s="1293" t="str">
        <f t="shared" si="18"/>
        <v/>
      </c>
      <c r="H114" s="1293" t="str">
        <f t="shared" si="18"/>
        <v/>
      </c>
      <c r="I114" s="1293" t="str">
        <f t="shared" si="18"/>
        <v/>
      </c>
    </row>
    <row r="116" spans="1:12" ht="14.65">
      <c r="A116" s="563" t="s">
        <v>292</v>
      </c>
      <c r="B116" s="556"/>
      <c r="C116" s="556"/>
    </row>
    <row r="117" spans="1:12" ht="14.65">
      <c r="A117" s="563"/>
      <c r="B117" s="556"/>
      <c r="C117" s="556"/>
    </row>
    <row r="118" spans="1:12" ht="12.75" customHeight="1">
      <c r="A118" s="3428" t="s">
        <v>1728</v>
      </c>
      <c r="B118" s="3419" t="s">
        <v>615</v>
      </c>
      <c r="C118" s="3420"/>
      <c r="D118" s="3421"/>
      <c r="E118" s="3425" t="s">
        <v>394</v>
      </c>
      <c r="F118" s="3411" t="s">
        <v>395</v>
      </c>
      <c r="G118" s="3411"/>
      <c r="H118" s="3411"/>
      <c r="I118" s="3412"/>
      <c r="L118" t="s">
        <v>2177</v>
      </c>
    </row>
    <row r="119" spans="1:12" ht="12.75" customHeight="1">
      <c r="A119" s="3428"/>
      <c r="B119" s="3422"/>
      <c r="C119" s="3423"/>
      <c r="D119" s="3424"/>
      <c r="E119" s="3426"/>
      <c r="F119" s="3413"/>
      <c r="G119" s="3413"/>
      <c r="H119" s="3413"/>
      <c r="I119" s="3414"/>
    </row>
    <row r="120" spans="1:12" ht="13.5">
      <c r="A120" s="1280"/>
      <c r="B120" s="1278">
        <v>2014</v>
      </c>
      <c r="C120" s="51">
        <v>2015</v>
      </c>
      <c r="D120" s="51">
        <v>2016</v>
      </c>
      <c r="E120" s="1276">
        <v>2017</v>
      </c>
      <c r="F120" s="51">
        <v>2018</v>
      </c>
      <c r="G120" s="1276">
        <v>2019</v>
      </c>
      <c r="H120" s="51">
        <v>2020</v>
      </c>
      <c r="I120" s="1277">
        <v>2021</v>
      </c>
    </row>
    <row r="121" spans="1:12">
      <c r="A121" s="1294" t="s">
        <v>293</v>
      </c>
      <c r="B121" s="2882"/>
      <c r="C121" s="2882"/>
      <c r="D121" s="1295"/>
      <c r="E121" s="1295">
        <f>'6.5 Capacity Output Data'!$C$10</f>
        <v>0</v>
      </c>
      <c r="F121" s="2529"/>
      <c r="G121" s="2529"/>
      <c r="H121" s="2529"/>
      <c r="I121" s="2529"/>
    </row>
    <row r="122" spans="1:12">
      <c r="A122" s="1294" t="s">
        <v>294</v>
      </c>
      <c r="B122" s="2882"/>
      <c r="C122" s="2882"/>
      <c r="D122" s="1295"/>
      <c r="E122" s="1295">
        <f>'6.5 Capacity Output Data'!$C$11</f>
        <v>0</v>
      </c>
      <c r="F122" s="2529"/>
      <c r="G122" s="2529"/>
      <c r="H122" s="2529"/>
      <c r="I122" s="2529"/>
    </row>
    <row r="123" spans="1:12">
      <c r="A123" s="1294" t="s">
        <v>295</v>
      </c>
      <c r="B123" s="2882"/>
      <c r="C123" s="2882"/>
      <c r="D123" s="1295"/>
      <c r="E123" s="1295">
        <f>'6.5 Capacity Output Data'!$C$12</f>
        <v>0</v>
      </c>
      <c r="F123" s="2529"/>
      <c r="G123" s="2529"/>
      <c r="H123" s="2529"/>
      <c r="I123" s="2529"/>
    </row>
    <row r="124" spans="1:12">
      <c r="A124" s="1294" t="s">
        <v>296</v>
      </c>
      <c r="B124" s="2882"/>
      <c r="C124" s="2882"/>
      <c r="D124" s="1295"/>
      <c r="E124" s="1295">
        <f>'6.5 Capacity Output Data'!$C$13</f>
        <v>0</v>
      </c>
      <c r="F124" s="2529"/>
      <c r="G124" s="2529"/>
      <c r="H124" s="2529"/>
      <c r="I124" s="2529"/>
    </row>
    <row r="125" spans="1:12">
      <c r="A125" s="1294" t="s">
        <v>297</v>
      </c>
      <c r="B125" s="2882"/>
      <c r="C125" s="2882"/>
      <c r="D125" s="1295"/>
      <c r="E125" s="1295">
        <f>'6.5 Capacity Output Data'!$C$14</f>
        <v>0</v>
      </c>
      <c r="F125" s="2529"/>
      <c r="G125" s="2529"/>
      <c r="H125" s="2529"/>
      <c r="I125" s="2529"/>
    </row>
    <row r="126" spans="1:12">
      <c r="A126" s="1294" t="s">
        <v>298</v>
      </c>
      <c r="B126" s="2882"/>
      <c r="C126" s="2882"/>
      <c r="D126" s="1295"/>
      <c r="E126" s="1295">
        <f>'6.5 Capacity Output Data'!$C$15</f>
        <v>0</v>
      </c>
      <c r="F126" s="2529"/>
      <c r="G126" s="2529"/>
      <c r="H126" s="2529"/>
      <c r="I126" s="2529"/>
    </row>
    <row r="133" spans="2:2">
      <c r="B133" s="2918"/>
    </row>
  </sheetData>
  <customSheetViews>
    <customSheetView guid="{CE066BD8-0FDF-4A69-A83A-AA53661F8FE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1"/>
    </customSheetView>
    <customSheetView guid="{97003408-5582-4B4E-BE5D-0A5F17467E22}" fitToPage="1">
      <selection activeCell="F132" sqref="F132"/>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2"/>
    </customSheetView>
    <customSheetView guid="{19FDD237-8F16-4F3B-A94F-90481855813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3"/>
    </customSheetView>
  </customSheetViews>
  <mergeCells count="62">
    <mergeCell ref="A118:A119"/>
    <mergeCell ref="B109:D110"/>
    <mergeCell ref="E109:E110"/>
    <mergeCell ref="F109:I110"/>
    <mergeCell ref="B118:D119"/>
    <mergeCell ref="E118:E119"/>
    <mergeCell ref="F118:I119"/>
    <mergeCell ref="A100:J100"/>
    <mergeCell ref="L100:U100"/>
    <mergeCell ref="W100:AF100"/>
    <mergeCell ref="B102:J102"/>
    <mergeCell ref="M102:U102"/>
    <mergeCell ref="X102:AF102"/>
    <mergeCell ref="W93:AF93"/>
    <mergeCell ref="B95:D96"/>
    <mergeCell ref="E95:I96"/>
    <mergeCell ref="M95:O96"/>
    <mergeCell ref="P95:P96"/>
    <mergeCell ref="Q95:T96"/>
    <mergeCell ref="X95:Z96"/>
    <mergeCell ref="AA95:AE96"/>
    <mergeCell ref="A86:J86"/>
    <mergeCell ref="A93:J93"/>
    <mergeCell ref="L93:U93"/>
    <mergeCell ref="B88:D89"/>
    <mergeCell ref="E88:E89"/>
    <mergeCell ref="F88:I89"/>
    <mergeCell ref="B79:J79"/>
    <mergeCell ref="M79:U79"/>
    <mergeCell ref="X79:AF79"/>
    <mergeCell ref="M72:N73"/>
    <mergeCell ref="O72:O73"/>
    <mergeCell ref="P72:T73"/>
    <mergeCell ref="B11:D12"/>
    <mergeCell ref="E11:E12"/>
    <mergeCell ref="F11:I12"/>
    <mergeCell ref="X72:X73"/>
    <mergeCell ref="Y72:AE73"/>
    <mergeCell ref="B20:D21"/>
    <mergeCell ref="E20:I21"/>
    <mergeCell ref="B45:D46"/>
    <mergeCell ref="E45:I46"/>
    <mergeCell ref="B72:D73"/>
    <mergeCell ref="E72:I73"/>
    <mergeCell ref="B36:D37"/>
    <mergeCell ref="E36:E37"/>
    <mergeCell ref="F36:I37"/>
    <mergeCell ref="B65:D66"/>
    <mergeCell ref="E65:E66"/>
    <mergeCell ref="F65:I66"/>
    <mergeCell ref="M20:O21"/>
    <mergeCell ref="P20:P21"/>
    <mergeCell ref="Q20:T21"/>
    <mergeCell ref="M45:O46"/>
    <mergeCell ref="P45:P46"/>
    <mergeCell ref="Q45:T46"/>
    <mergeCell ref="X20:Z21"/>
    <mergeCell ref="AA20:AA21"/>
    <mergeCell ref="AB20:AE21"/>
    <mergeCell ref="X45:Z46"/>
    <mergeCell ref="AA45:AA46"/>
    <mergeCell ref="AB45:AE46"/>
  </mergeCells>
  <pageMargins left="0.70866141732283472" right="0.70866141732283472" top="0.74803149606299213" bottom="0.74803149606299213" header="0.31496062992125984" footer="0.31496062992125984"/>
  <pageSetup paperSize="8" scale="42"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2"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75"/>
  <sheetViews>
    <sheetView zoomScale="85" zoomScaleNormal="85" workbookViewId="0"/>
  </sheetViews>
  <sheetFormatPr defaultRowHeight="12.75"/>
  <cols>
    <col min="1" max="1" width="38.59765625" customWidth="1"/>
    <col min="2" max="2" width="11.59765625" customWidth="1"/>
    <col min="3" max="3" width="10.59765625" customWidth="1"/>
    <col min="4" max="4" width="15" customWidth="1"/>
    <col min="5" max="9" width="10.59765625" customWidth="1"/>
    <col min="11" max="11" width="37.3984375" customWidth="1"/>
    <col min="12" max="19" width="11.1328125" customWidth="1"/>
    <col min="21" max="21" width="37.59765625" customWidth="1"/>
    <col min="22" max="22" width="11.3984375" customWidth="1"/>
    <col min="23" max="29" width="10.265625" customWidth="1"/>
  </cols>
  <sheetData>
    <row r="1" spans="1:29"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69" customFormat="1" ht="12.4">
      <c r="D4" s="49"/>
      <c r="O4" s="49"/>
    </row>
    <row r="5" spans="1:29" s="669" customFormat="1" ht="14.65">
      <c r="A5" s="142" t="s">
        <v>1953</v>
      </c>
      <c r="D5" s="49"/>
      <c r="O5" s="49"/>
    </row>
    <row r="6" spans="1:29" s="669" customFormat="1" ht="12.4">
      <c r="D6" s="49"/>
      <c r="O6" s="49"/>
    </row>
    <row r="7" spans="1:29" s="669" customFormat="1" ht="15.4">
      <c r="A7" s="49" t="s">
        <v>1634</v>
      </c>
      <c r="D7" s="49"/>
      <c r="F7" s="1203"/>
      <c r="O7" s="49"/>
    </row>
    <row r="8" spans="1:29" s="669" customFormat="1" ht="12.4">
      <c r="D8" s="49"/>
      <c r="O8" s="49"/>
    </row>
    <row r="9" spans="1:29" s="669" customFormat="1" ht="12.75" customHeight="1">
      <c r="A9" s="78"/>
      <c r="B9" s="3419" t="s">
        <v>615</v>
      </c>
      <c r="C9" s="3420"/>
      <c r="D9" s="3421"/>
      <c r="E9" s="3425" t="s">
        <v>394</v>
      </c>
      <c r="F9" s="3411" t="s">
        <v>395</v>
      </c>
      <c r="G9" s="3411"/>
      <c r="H9" s="3411"/>
      <c r="I9" s="3412"/>
      <c r="O9" s="49"/>
    </row>
    <row r="10" spans="1:29" s="669" customFormat="1" ht="12.4">
      <c r="A10" s="671"/>
      <c r="B10" s="3422"/>
      <c r="C10" s="3423"/>
      <c r="D10" s="3424"/>
      <c r="E10" s="3426"/>
      <c r="F10" s="3413"/>
      <c r="G10" s="3413"/>
      <c r="H10" s="3413"/>
      <c r="I10" s="3414"/>
      <c r="O10" s="49"/>
    </row>
    <row r="11" spans="1:29" s="669" customFormat="1" ht="12.4">
      <c r="A11" s="50"/>
      <c r="B11" s="2384">
        <v>2014</v>
      </c>
      <c r="C11" s="2135">
        <v>2015</v>
      </c>
      <c r="D11" s="2135">
        <v>2016</v>
      </c>
      <c r="E11" s="2135">
        <v>2017</v>
      </c>
      <c r="F11" s="2135">
        <v>2018</v>
      </c>
      <c r="G11" s="2135">
        <v>2019</v>
      </c>
      <c r="H11" s="2135">
        <v>2020</v>
      </c>
      <c r="I11" s="2135">
        <v>2021</v>
      </c>
      <c r="J11" s="713"/>
      <c r="K11" s="713"/>
      <c r="O11" s="49"/>
    </row>
    <row r="12" spans="1:29" s="669" customFormat="1" ht="12.4">
      <c r="A12" s="1204" t="s">
        <v>1638</v>
      </c>
      <c r="B12" s="2051">
        <f>+B23</f>
        <v>0</v>
      </c>
      <c r="C12" s="1209"/>
      <c r="D12" s="1209"/>
      <c r="E12" s="1209"/>
      <c r="F12" s="1209"/>
      <c r="G12" s="1209"/>
      <c r="H12" s="1209"/>
      <c r="I12" s="2136"/>
      <c r="J12" s="713"/>
      <c r="K12" s="713"/>
      <c r="O12" s="49"/>
    </row>
    <row r="13" spans="1:29" s="669" customFormat="1" ht="12.4">
      <c r="A13" s="1204" t="s">
        <v>1640</v>
      </c>
      <c r="B13" s="2051"/>
      <c r="C13" s="2051"/>
      <c r="D13" s="2051"/>
      <c r="E13" s="2051">
        <f>'3.12 Shrinkage'!$G$19</f>
        <v>0</v>
      </c>
      <c r="F13" s="2532"/>
      <c r="G13" s="2532"/>
      <c r="H13" s="2532"/>
      <c r="I13" s="2532"/>
      <c r="J13" s="713"/>
      <c r="K13" s="713"/>
      <c r="O13" s="49"/>
    </row>
    <row r="14" spans="1:29" s="669" customFormat="1" ht="12.4">
      <c r="A14" s="3051" t="s">
        <v>2661</v>
      </c>
      <c r="B14" s="2051"/>
      <c r="C14" s="2051"/>
      <c r="D14" s="2051"/>
      <c r="E14" s="2051"/>
      <c r="F14" s="2999"/>
      <c r="G14" s="2999"/>
      <c r="H14" s="2999"/>
      <c r="I14" s="2999"/>
      <c r="J14" s="713"/>
      <c r="K14" s="713"/>
      <c r="O14" s="49"/>
    </row>
    <row r="15" spans="1:29">
      <c r="A15" s="1204" t="s">
        <v>1637</v>
      </c>
      <c r="B15" s="2051">
        <f>+$B$12-B13</f>
        <v>0</v>
      </c>
      <c r="C15" s="2051">
        <f>+$B$12-C13</f>
        <v>0</v>
      </c>
      <c r="D15" s="2051">
        <f t="shared" ref="D15" si="0">+$B$12-D13</f>
        <v>0</v>
      </c>
      <c r="E15" s="2051">
        <f t="shared" ref="E15:I15" si="1">+$B$12-E13</f>
        <v>0</v>
      </c>
      <c r="F15" s="2051">
        <f t="shared" si="1"/>
        <v>0</v>
      </c>
      <c r="G15" s="2051">
        <f t="shared" si="1"/>
        <v>0</v>
      </c>
      <c r="H15" s="2051">
        <f t="shared" si="1"/>
        <v>0</v>
      </c>
      <c r="I15" s="2051">
        <f t="shared" si="1"/>
        <v>0</v>
      </c>
      <c r="J15" s="2998"/>
      <c r="K15" s="2998"/>
    </row>
    <row r="16" spans="1:29">
      <c r="A16" s="1204" t="s">
        <v>1639</v>
      </c>
      <c r="B16" s="2137" t="e">
        <f>+B15/$B$12</f>
        <v>#DIV/0!</v>
      </c>
      <c r="C16" s="2137" t="e">
        <f t="shared" ref="C16:I16" si="2">+C15/$B$12</f>
        <v>#DIV/0!</v>
      </c>
      <c r="D16" s="2137" t="e">
        <f t="shared" si="2"/>
        <v>#DIV/0!</v>
      </c>
      <c r="E16" s="2137" t="e">
        <f t="shared" si="2"/>
        <v>#DIV/0!</v>
      </c>
      <c r="F16" s="2137" t="e">
        <f t="shared" si="2"/>
        <v>#DIV/0!</v>
      </c>
      <c r="G16" s="2137" t="e">
        <f t="shared" si="2"/>
        <v>#DIV/0!</v>
      </c>
      <c r="H16" s="2137" t="e">
        <f t="shared" si="2"/>
        <v>#DIV/0!</v>
      </c>
      <c r="I16" s="2137" t="e">
        <f t="shared" si="2"/>
        <v>#DIV/0!</v>
      </c>
      <c r="J16" s="2998"/>
      <c r="K16" s="2998"/>
    </row>
    <row r="18" spans="1:29" s="669" customFormat="1" ht="15.4">
      <c r="A18" s="49" t="s">
        <v>1635</v>
      </c>
      <c r="D18" s="49"/>
      <c r="F18" s="1203"/>
      <c r="K18" s="49" t="s">
        <v>408</v>
      </c>
      <c r="N18" s="49"/>
      <c r="P18" s="1203"/>
      <c r="U18" s="49" t="s">
        <v>409</v>
      </c>
      <c r="X18" s="49"/>
      <c r="Z18" s="1203"/>
    </row>
    <row r="19" spans="1:29" s="669" customFormat="1" ht="12.4">
      <c r="D19" s="49"/>
      <c r="N19" s="49"/>
      <c r="X19" s="49"/>
    </row>
    <row r="20" spans="1:29" s="669" customFormat="1" ht="12.75" customHeight="1">
      <c r="A20" s="78"/>
      <c r="B20" s="3419" t="s">
        <v>615</v>
      </c>
      <c r="C20" s="3420"/>
      <c r="D20" s="3421"/>
      <c r="E20" s="3427" t="s">
        <v>1288</v>
      </c>
      <c r="F20" s="3427"/>
      <c r="G20" s="3427"/>
      <c r="H20" s="3427"/>
      <c r="I20" s="3427"/>
      <c r="K20" s="78"/>
      <c r="L20" s="3419" t="s">
        <v>615</v>
      </c>
      <c r="M20" s="3420"/>
      <c r="N20" s="3421"/>
      <c r="O20" s="3425" t="s">
        <v>394</v>
      </c>
      <c r="P20" s="3411" t="s">
        <v>395</v>
      </c>
      <c r="Q20" s="3411"/>
      <c r="R20" s="3411"/>
      <c r="S20" s="3412"/>
      <c r="U20" s="78"/>
      <c r="V20" s="3419" t="s">
        <v>615</v>
      </c>
      <c r="W20" s="3420"/>
      <c r="X20" s="3421"/>
      <c r="Y20" s="3427" t="s">
        <v>395</v>
      </c>
      <c r="Z20" s="3427"/>
      <c r="AA20" s="3427"/>
      <c r="AB20" s="3427"/>
      <c r="AC20" s="3427"/>
    </row>
    <row r="21" spans="1:29" s="669" customFormat="1" ht="12.4">
      <c r="A21" s="671"/>
      <c r="B21" s="3422"/>
      <c r="C21" s="3423"/>
      <c r="D21" s="3424"/>
      <c r="E21" s="3427"/>
      <c r="F21" s="3427"/>
      <c r="G21" s="3427"/>
      <c r="H21" s="3427"/>
      <c r="I21" s="3427"/>
      <c r="K21" s="671"/>
      <c r="L21" s="3422"/>
      <c r="M21" s="3423"/>
      <c r="N21" s="3424"/>
      <c r="O21" s="3426"/>
      <c r="P21" s="3413"/>
      <c r="Q21" s="3413"/>
      <c r="R21" s="3413"/>
      <c r="S21" s="3414"/>
      <c r="U21" s="671"/>
      <c r="V21" s="3422"/>
      <c r="W21" s="3423"/>
      <c r="X21" s="3424"/>
      <c r="Y21" s="3427"/>
      <c r="Z21" s="3427"/>
      <c r="AA21" s="3427"/>
      <c r="AB21" s="3427"/>
      <c r="AC21" s="3427"/>
    </row>
    <row r="22" spans="1:29" s="669" customFormat="1" ht="12.4">
      <c r="A22" s="50"/>
      <c r="B22" s="2123">
        <v>2014</v>
      </c>
      <c r="C22" s="51">
        <v>2015</v>
      </c>
      <c r="D22" s="51">
        <v>2016</v>
      </c>
      <c r="E22" s="2121">
        <v>2017</v>
      </c>
      <c r="F22" s="51">
        <v>2018</v>
      </c>
      <c r="G22" s="2121">
        <v>2019</v>
      </c>
      <c r="H22" s="51">
        <v>2020</v>
      </c>
      <c r="I22" s="2122">
        <v>2021</v>
      </c>
      <c r="K22" s="50"/>
      <c r="L22" s="1197">
        <v>2014</v>
      </c>
      <c r="M22" s="51">
        <v>2015</v>
      </c>
      <c r="N22" s="51">
        <v>2016</v>
      </c>
      <c r="O22" s="1195">
        <v>2017</v>
      </c>
      <c r="P22" s="51">
        <v>2018</v>
      </c>
      <c r="Q22" s="1195">
        <v>2019</v>
      </c>
      <c r="R22" s="51">
        <v>2020</v>
      </c>
      <c r="S22" s="1196">
        <v>2021</v>
      </c>
      <c r="U22" s="50"/>
      <c r="V22" s="1197">
        <v>2014</v>
      </c>
      <c r="W22" s="51">
        <v>2015</v>
      </c>
      <c r="X22" s="51">
        <v>2016</v>
      </c>
      <c r="Y22" s="1195">
        <v>2017</v>
      </c>
      <c r="Z22" s="51">
        <v>2018</v>
      </c>
      <c r="AA22" s="1195">
        <v>2019</v>
      </c>
      <c r="AB22" s="51">
        <v>2020</v>
      </c>
      <c r="AC22" s="1196">
        <v>2021</v>
      </c>
    </row>
    <row r="23" spans="1:29" s="669" customFormat="1" ht="12.4">
      <c r="A23" s="1204" t="s">
        <v>1638</v>
      </c>
      <c r="B23" s="2915"/>
      <c r="C23" s="1209"/>
      <c r="D23" s="1209"/>
      <c r="E23" s="1209"/>
      <c r="F23" s="1209"/>
      <c r="G23" s="1209"/>
      <c r="H23" s="1209"/>
      <c r="I23" s="2136"/>
      <c r="K23" s="1204"/>
      <c r="L23" s="1208"/>
      <c r="M23" s="1208"/>
      <c r="N23" s="1208"/>
      <c r="O23" s="1208"/>
      <c r="P23" s="1208"/>
      <c r="Q23" s="1208"/>
      <c r="R23" s="1208"/>
      <c r="S23" s="1208"/>
      <c r="U23" s="1204"/>
      <c r="V23" s="1208"/>
      <c r="W23" s="1208"/>
      <c r="X23" s="1208"/>
      <c r="Y23" s="1208"/>
      <c r="Z23" s="1208"/>
      <c r="AA23" s="1208"/>
      <c r="AB23" s="1208"/>
      <c r="AC23" s="1208"/>
    </row>
    <row r="24" spans="1:29" s="669" customFormat="1" ht="12.4">
      <c r="A24" s="1204" t="s">
        <v>1640</v>
      </c>
      <c r="B24" s="2051"/>
      <c r="C24" s="2051"/>
      <c r="D24" s="2051"/>
      <c r="E24" s="2051"/>
      <c r="F24" s="2051"/>
      <c r="G24" s="2051"/>
      <c r="H24" s="2051"/>
      <c r="I24" s="2051"/>
      <c r="K24" s="1204" t="s">
        <v>1640</v>
      </c>
      <c r="L24" s="96">
        <f t="shared" ref="L24:S24" si="3">B13-B24</f>
        <v>0</v>
      </c>
      <c r="M24" s="96">
        <f t="shared" si="3"/>
        <v>0</v>
      </c>
      <c r="N24" s="96">
        <f t="shared" si="3"/>
        <v>0</v>
      </c>
      <c r="O24" s="96">
        <f t="shared" si="3"/>
        <v>0</v>
      </c>
      <c r="P24" s="96">
        <f t="shared" si="3"/>
        <v>0</v>
      </c>
      <c r="Q24" s="96">
        <f t="shared" si="3"/>
        <v>0</v>
      </c>
      <c r="R24" s="96">
        <f t="shared" si="3"/>
        <v>0</v>
      </c>
      <c r="S24" s="96">
        <f t="shared" si="3"/>
        <v>0</v>
      </c>
      <c r="U24" s="1204" t="s">
        <v>1640</v>
      </c>
      <c r="V24" s="1207" t="e">
        <f t="shared" ref="V24:AC25" si="4">L24/B24</f>
        <v>#DIV/0!</v>
      </c>
      <c r="W24" s="1207" t="e">
        <f t="shared" si="4"/>
        <v>#DIV/0!</v>
      </c>
      <c r="X24" s="1207" t="e">
        <f t="shared" si="4"/>
        <v>#DIV/0!</v>
      </c>
      <c r="Y24" s="1207" t="e">
        <f t="shared" si="4"/>
        <v>#DIV/0!</v>
      </c>
      <c r="Z24" s="1207" t="e">
        <f t="shared" si="4"/>
        <v>#DIV/0!</v>
      </c>
      <c r="AA24" s="1207" t="e">
        <f t="shared" si="4"/>
        <v>#DIV/0!</v>
      </c>
      <c r="AB24" s="1207" t="e">
        <f t="shared" si="4"/>
        <v>#DIV/0!</v>
      </c>
      <c r="AC24" s="1207" t="e">
        <f t="shared" si="4"/>
        <v>#DIV/0!</v>
      </c>
    </row>
    <row r="25" spans="1:29">
      <c r="A25" s="1204" t="s">
        <v>1637</v>
      </c>
      <c r="B25" s="96"/>
      <c r="C25" s="96"/>
      <c r="D25" s="96"/>
      <c r="E25" s="96"/>
      <c r="F25" s="96"/>
      <c r="G25" s="96"/>
      <c r="H25" s="96"/>
      <c r="I25" s="96"/>
      <c r="K25" s="1204" t="s">
        <v>1637</v>
      </c>
      <c r="L25" s="96">
        <f t="shared" ref="L25:S25" si="5">B15-B25</f>
        <v>0</v>
      </c>
      <c r="M25" s="96">
        <f t="shared" si="5"/>
        <v>0</v>
      </c>
      <c r="N25" s="96">
        <f t="shared" si="5"/>
        <v>0</v>
      </c>
      <c r="O25" s="96">
        <f t="shared" si="5"/>
        <v>0</v>
      </c>
      <c r="P25" s="96">
        <f t="shared" si="5"/>
        <v>0</v>
      </c>
      <c r="Q25" s="96">
        <f t="shared" si="5"/>
        <v>0</v>
      </c>
      <c r="R25" s="96">
        <f t="shared" si="5"/>
        <v>0</v>
      </c>
      <c r="S25" s="96">
        <f t="shared" si="5"/>
        <v>0</v>
      </c>
      <c r="U25" s="1204" t="s">
        <v>1637</v>
      </c>
      <c r="V25" s="1207" t="e">
        <f t="shared" si="4"/>
        <v>#DIV/0!</v>
      </c>
      <c r="W25" s="1207" t="e">
        <f t="shared" si="4"/>
        <v>#DIV/0!</v>
      </c>
      <c r="X25" s="1207" t="e">
        <f t="shared" si="4"/>
        <v>#DIV/0!</v>
      </c>
      <c r="Y25" s="1207" t="e">
        <f t="shared" si="4"/>
        <v>#DIV/0!</v>
      </c>
      <c r="Z25" s="1207" t="e">
        <f t="shared" si="4"/>
        <v>#DIV/0!</v>
      </c>
      <c r="AA25" s="1207" t="e">
        <f t="shared" si="4"/>
        <v>#DIV/0!</v>
      </c>
      <c r="AB25" s="1207" t="e">
        <f t="shared" si="4"/>
        <v>#DIV/0!</v>
      </c>
      <c r="AC25" s="1207" t="e">
        <f t="shared" si="4"/>
        <v>#DIV/0!</v>
      </c>
    </row>
    <row r="26" spans="1:29">
      <c r="A26" s="2913" t="s">
        <v>1639</v>
      </c>
      <c r="B26" s="2914" t="e">
        <f>+B25/$B$12</f>
        <v>#DIV/0!</v>
      </c>
      <c r="C26" s="2914" t="e">
        <f t="shared" ref="C26:I26" si="6">+C25/$B$12</f>
        <v>#DIV/0!</v>
      </c>
      <c r="D26" s="2914" t="e">
        <f t="shared" si="6"/>
        <v>#DIV/0!</v>
      </c>
      <c r="E26" s="2914" t="e">
        <f t="shared" si="6"/>
        <v>#DIV/0!</v>
      </c>
      <c r="F26" s="2914" t="e">
        <f t="shared" si="6"/>
        <v>#DIV/0!</v>
      </c>
      <c r="G26" s="2914" t="e">
        <f t="shared" si="6"/>
        <v>#DIV/0!</v>
      </c>
      <c r="H26" s="2914" t="e">
        <f t="shared" si="6"/>
        <v>#DIV/0!</v>
      </c>
      <c r="I26" s="2914" t="e">
        <f t="shared" si="6"/>
        <v>#DIV/0!</v>
      </c>
    </row>
    <row r="27" spans="1:29" s="669" customFormat="1" ht="15.4">
      <c r="A27" s="49" t="s">
        <v>1636</v>
      </c>
      <c r="D27" s="49"/>
      <c r="F27" s="1203"/>
      <c r="K27" s="49" t="s">
        <v>410</v>
      </c>
      <c r="N27" s="49"/>
      <c r="P27" s="1203"/>
      <c r="U27" s="49" t="s">
        <v>635</v>
      </c>
      <c r="X27" s="49"/>
      <c r="Z27" s="1203"/>
    </row>
    <row r="28" spans="1:29" s="669" customFormat="1" ht="12.4">
      <c r="D28" s="49"/>
      <c r="N28" s="49"/>
      <c r="X28" s="49"/>
    </row>
    <row r="29" spans="1:29" s="669" customFormat="1" ht="24.75">
      <c r="A29" s="1206"/>
      <c r="B29" s="1205" t="s">
        <v>634</v>
      </c>
      <c r="H29" s="49"/>
      <c r="K29" s="1206"/>
      <c r="L29" s="1205" t="s">
        <v>634</v>
      </c>
      <c r="R29" s="49"/>
      <c r="U29" s="1206"/>
      <c r="V29" s="1205" t="s">
        <v>634</v>
      </c>
      <c r="AB29" s="49"/>
    </row>
    <row r="30" spans="1:29" s="669" customFormat="1" ht="12.4">
      <c r="A30" s="1204" t="s">
        <v>1637</v>
      </c>
      <c r="B30" s="2881"/>
      <c r="H30" s="49"/>
      <c r="K30" s="1204" t="s">
        <v>1637</v>
      </c>
      <c r="L30" s="96">
        <f>I15-B12*B30</f>
        <v>0</v>
      </c>
      <c r="R30" s="49"/>
      <c r="U30" s="1204" t="s">
        <v>1637</v>
      </c>
      <c r="V30" s="1207" t="e">
        <f>+(I16-B30)</f>
        <v>#DIV/0!</v>
      </c>
      <c r="AB30" s="49"/>
    </row>
    <row r="33" spans="1:29" s="669" customFormat="1" ht="15.4">
      <c r="A33" s="49" t="s">
        <v>1762</v>
      </c>
      <c r="D33" s="49"/>
      <c r="F33" s="1203"/>
      <c r="O33" s="49"/>
    </row>
    <row r="34" spans="1:29" s="669" customFormat="1" ht="12.4">
      <c r="D34" s="49"/>
      <c r="O34" s="49"/>
    </row>
    <row r="35" spans="1:29" s="669" customFormat="1" ht="12.75" customHeight="1">
      <c r="A35" s="78"/>
      <c r="B35" s="3419" t="s">
        <v>615</v>
      </c>
      <c r="C35" s="3420"/>
      <c r="D35" s="3421"/>
      <c r="E35" s="3425" t="s">
        <v>394</v>
      </c>
      <c r="F35" s="3411" t="s">
        <v>395</v>
      </c>
      <c r="G35" s="3411"/>
      <c r="H35" s="3411"/>
      <c r="I35" s="3412"/>
      <c r="O35" s="49"/>
    </row>
    <row r="36" spans="1:29" s="669" customFormat="1" ht="12.4">
      <c r="A36" s="671"/>
      <c r="B36" s="3422"/>
      <c r="C36" s="3423"/>
      <c r="D36" s="3424"/>
      <c r="E36" s="3426"/>
      <c r="F36" s="3413"/>
      <c r="G36" s="3413"/>
      <c r="H36" s="3413"/>
      <c r="I36" s="3414"/>
      <c r="O36" s="49"/>
    </row>
    <row r="37" spans="1:29" s="669" customFormat="1" ht="12.4">
      <c r="A37" s="50"/>
      <c r="B37" s="2123">
        <v>2014</v>
      </c>
      <c r="C37" s="2135">
        <v>2015</v>
      </c>
      <c r="D37" s="2135">
        <v>2016</v>
      </c>
      <c r="E37" s="2135">
        <v>2017</v>
      </c>
      <c r="F37" s="2135">
        <v>2018</v>
      </c>
      <c r="G37" s="2135">
        <v>2019</v>
      </c>
      <c r="H37" s="2135">
        <v>2020</v>
      </c>
      <c r="I37" s="2135">
        <v>2021</v>
      </c>
      <c r="O37" s="49"/>
    </row>
    <row r="38" spans="1:29" s="669" customFormat="1" ht="12.4">
      <c r="A38" s="1204" t="s">
        <v>1758</v>
      </c>
      <c r="B38" s="2051">
        <f>+B49</f>
        <v>0</v>
      </c>
      <c r="C38" s="1209"/>
      <c r="D38" s="1209"/>
      <c r="E38" s="1209"/>
      <c r="F38" s="1209"/>
      <c r="G38" s="1209"/>
      <c r="H38" s="1209"/>
      <c r="I38" s="2136"/>
      <c r="O38" s="49"/>
    </row>
    <row r="39" spans="1:29" s="669" customFormat="1" ht="12.4">
      <c r="A39" s="1204" t="s">
        <v>1759</v>
      </c>
      <c r="B39" s="2051"/>
      <c r="C39" s="2051"/>
      <c r="D39" s="2051"/>
      <c r="E39" s="2051">
        <f>'3.12 Shrinkage'!$G$16</f>
        <v>0</v>
      </c>
      <c r="F39" s="2532"/>
      <c r="G39" s="2532"/>
      <c r="H39" s="2532"/>
      <c r="I39" s="2532"/>
      <c r="O39" s="49"/>
    </row>
    <row r="40" spans="1:29" s="669" customFormat="1" ht="12.4">
      <c r="A40" s="3051" t="s">
        <v>2662</v>
      </c>
      <c r="B40" s="2051"/>
      <c r="C40" s="2051"/>
      <c r="D40" s="2051"/>
      <c r="E40" s="2051"/>
      <c r="F40" s="2999"/>
      <c r="G40" s="2999"/>
      <c r="H40" s="2999"/>
      <c r="I40" s="2999"/>
      <c r="O40" s="49"/>
    </row>
    <row r="41" spans="1:29">
      <c r="A41" s="1204" t="s">
        <v>1760</v>
      </c>
      <c r="B41" s="2051">
        <f>+$B$38-B39</f>
        <v>0</v>
      </c>
      <c r="C41" s="2051">
        <f>+$B$38-C39</f>
        <v>0</v>
      </c>
      <c r="D41" s="2051">
        <f t="shared" ref="D41" si="7">+$B$38-D39</f>
        <v>0</v>
      </c>
      <c r="E41" s="2051">
        <f t="shared" ref="E41:I41" si="8">+$B$38-E39</f>
        <v>0</v>
      </c>
      <c r="F41" s="2051">
        <f t="shared" si="8"/>
        <v>0</v>
      </c>
      <c r="G41" s="2051">
        <f t="shared" si="8"/>
        <v>0</v>
      </c>
      <c r="H41" s="2051">
        <f t="shared" si="8"/>
        <v>0</v>
      </c>
      <c r="I41" s="2051">
        <f t="shared" si="8"/>
        <v>0</v>
      </c>
    </row>
    <row r="42" spans="1:29">
      <c r="A42" s="1204" t="s">
        <v>1761</v>
      </c>
      <c r="B42" s="2137" t="e">
        <f>+B41/$B$12</f>
        <v>#DIV/0!</v>
      </c>
      <c r="C42" s="2137" t="e">
        <f>+C41/$B$38</f>
        <v>#DIV/0!</v>
      </c>
      <c r="D42" s="2137" t="e">
        <f t="shared" ref="D42:I42" si="9">+D41/$B$38</f>
        <v>#DIV/0!</v>
      </c>
      <c r="E42" s="2137" t="e">
        <f t="shared" si="9"/>
        <v>#DIV/0!</v>
      </c>
      <c r="F42" s="2137" t="e">
        <f t="shared" si="9"/>
        <v>#DIV/0!</v>
      </c>
      <c r="G42" s="2137" t="e">
        <f t="shared" si="9"/>
        <v>#DIV/0!</v>
      </c>
      <c r="H42" s="2137" t="e">
        <f t="shared" si="9"/>
        <v>#DIV/0!</v>
      </c>
      <c r="I42" s="2137" t="e">
        <f t="shared" si="9"/>
        <v>#DIV/0!</v>
      </c>
    </row>
    <row r="44" spans="1:29" s="669" customFormat="1" ht="15.4">
      <c r="A44" s="49" t="s">
        <v>1763</v>
      </c>
      <c r="D44" s="49"/>
      <c r="F44" s="1203"/>
      <c r="K44" s="49" t="s">
        <v>408</v>
      </c>
      <c r="N44" s="49"/>
      <c r="P44" s="1203"/>
      <c r="U44" s="49" t="s">
        <v>409</v>
      </c>
      <c r="X44" s="49"/>
      <c r="Z44" s="1203"/>
    </row>
    <row r="45" spans="1:29" s="669" customFormat="1" ht="12.4">
      <c r="D45" s="49"/>
      <c r="N45" s="49"/>
      <c r="X45" s="49"/>
    </row>
    <row r="46" spans="1:29" s="669" customFormat="1" ht="12.75" customHeight="1">
      <c r="A46" s="78"/>
      <c r="B46" s="3419" t="s">
        <v>615</v>
      </c>
      <c r="C46" s="3420"/>
      <c r="D46" s="3421"/>
      <c r="E46" s="3427" t="s">
        <v>1288</v>
      </c>
      <c r="F46" s="3427"/>
      <c r="G46" s="3427"/>
      <c r="H46" s="3427"/>
      <c r="I46" s="3427"/>
      <c r="K46" s="78"/>
      <c r="L46" s="3419" t="s">
        <v>615</v>
      </c>
      <c r="M46" s="3420"/>
      <c r="N46" s="3421"/>
      <c r="O46" s="3425" t="s">
        <v>394</v>
      </c>
      <c r="P46" s="3411" t="s">
        <v>395</v>
      </c>
      <c r="Q46" s="3411"/>
      <c r="R46" s="3411"/>
      <c r="S46" s="3412"/>
      <c r="U46" s="78"/>
      <c r="V46" s="3419" t="s">
        <v>615</v>
      </c>
      <c r="W46" s="3420"/>
      <c r="X46" s="3421"/>
      <c r="Y46" s="3427" t="s">
        <v>395</v>
      </c>
      <c r="Z46" s="3427"/>
      <c r="AA46" s="3427"/>
      <c r="AB46" s="3427"/>
      <c r="AC46" s="3427"/>
    </row>
    <row r="47" spans="1:29" s="669" customFormat="1" ht="12.4">
      <c r="A47" s="671"/>
      <c r="B47" s="3422"/>
      <c r="C47" s="3423"/>
      <c r="D47" s="3424"/>
      <c r="E47" s="3427"/>
      <c r="F47" s="3427"/>
      <c r="G47" s="3427"/>
      <c r="H47" s="3427"/>
      <c r="I47" s="3427"/>
      <c r="K47" s="671"/>
      <c r="L47" s="3422"/>
      <c r="M47" s="3423"/>
      <c r="N47" s="3424"/>
      <c r="O47" s="3426"/>
      <c r="P47" s="3413"/>
      <c r="Q47" s="3413"/>
      <c r="R47" s="3413"/>
      <c r="S47" s="3414"/>
      <c r="U47" s="671"/>
      <c r="V47" s="3422"/>
      <c r="W47" s="3423"/>
      <c r="X47" s="3424"/>
      <c r="Y47" s="3427"/>
      <c r="Z47" s="3427"/>
      <c r="AA47" s="3427"/>
      <c r="AB47" s="3427"/>
      <c r="AC47" s="3427"/>
    </row>
    <row r="48" spans="1:29" s="669" customFormat="1" ht="12.4">
      <c r="A48" s="50"/>
      <c r="B48" s="2123">
        <v>2014</v>
      </c>
      <c r="C48" s="51">
        <v>2015</v>
      </c>
      <c r="D48" s="51">
        <v>2016</v>
      </c>
      <c r="E48" s="2121">
        <v>2017</v>
      </c>
      <c r="F48" s="51">
        <v>2018</v>
      </c>
      <c r="G48" s="2121">
        <v>2019</v>
      </c>
      <c r="H48" s="51">
        <v>2020</v>
      </c>
      <c r="I48" s="2122">
        <v>2021</v>
      </c>
      <c r="K48" s="50"/>
      <c r="L48" s="1278">
        <v>2014</v>
      </c>
      <c r="M48" s="51">
        <v>2015</v>
      </c>
      <c r="N48" s="51">
        <v>2016</v>
      </c>
      <c r="O48" s="1276">
        <v>2017</v>
      </c>
      <c r="P48" s="51">
        <v>2018</v>
      </c>
      <c r="Q48" s="1276">
        <v>2019</v>
      </c>
      <c r="R48" s="51">
        <v>2020</v>
      </c>
      <c r="S48" s="1277">
        <v>2021</v>
      </c>
      <c r="U48" s="50"/>
      <c r="V48" s="1278">
        <v>2014</v>
      </c>
      <c r="W48" s="51">
        <v>2015</v>
      </c>
      <c r="X48" s="51">
        <v>2016</v>
      </c>
      <c r="Y48" s="1276">
        <v>2017</v>
      </c>
      <c r="Z48" s="51">
        <v>2018</v>
      </c>
      <c r="AA48" s="1276">
        <v>2019</v>
      </c>
      <c r="AB48" s="51">
        <v>2020</v>
      </c>
      <c r="AC48" s="1277">
        <v>2021</v>
      </c>
    </row>
    <row r="49" spans="1:29" s="669" customFormat="1" ht="12.4">
      <c r="A49" s="1204" t="s">
        <v>1758</v>
      </c>
      <c r="B49" s="2916"/>
      <c r="C49" s="2884"/>
      <c r="D49" s="2884"/>
      <c r="E49" s="2884"/>
      <c r="F49" s="2884"/>
      <c r="G49" s="2884"/>
      <c r="H49" s="2884"/>
      <c r="I49" s="2885"/>
      <c r="K49" s="1204"/>
      <c r="L49" s="1208"/>
      <c r="M49" s="1208"/>
      <c r="N49" s="1208"/>
      <c r="O49" s="1208"/>
      <c r="P49" s="1208"/>
      <c r="Q49" s="1208"/>
      <c r="R49" s="1208"/>
      <c r="S49" s="1208"/>
      <c r="U49" s="1204"/>
      <c r="V49" s="1208"/>
      <c r="W49" s="1208"/>
      <c r="X49" s="1208"/>
      <c r="Y49" s="1208"/>
      <c r="Z49" s="1208"/>
      <c r="AA49" s="1208"/>
      <c r="AB49" s="1208"/>
      <c r="AC49" s="1208"/>
    </row>
    <row r="50" spans="1:29" s="669" customFormat="1" ht="12.4">
      <c r="A50" s="1204" t="s">
        <v>1759</v>
      </c>
      <c r="B50" s="2883"/>
      <c r="C50" s="2883"/>
      <c r="D50" s="96"/>
      <c r="E50" s="96"/>
      <c r="F50" s="96"/>
      <c r="G50" s="96"/>
      <c r="H50" s="96"/>
      <c r="I50" s="96"/>
      <c r="K50" s="1204" t="s">
        <v>1759</v>
      </c>
      <c r="L50" s="96">
        <f t="shared" ref="L50:S50" si="10">B39-B50</f>
        <v>0</v>
      </c>
      <c r="M50" s="96">
        <f t="shared" si="10"/>
        <v>0</v>
      </c>
      <c r="N50" s="96">
        <f t="shared" si="10"/>
        <v>0</v>
      </c>
      <c r="O50" s="96">
        <f t="shared" si="10"/>
        <v>0</v>
      </c>
      <c r="P50" s="96">
        <f t="shared" si="10"/>
        <v>0</v>
      </c>
      <c r="Q50" s="96">
        <f t="shared" si="10"/>
        <v>0</v>
      </c>
      <c r="R50" s="96">
        <f t="shared" si="10"/>
        <v>0</v>
      </c>
      <c r="S50" s="96">
        <f t="shared" si="10"/>
        <v>0</v>
      </c>
      <c r="U50" s="1204" t="s">
        <v>1759</v>
      </c>
      <c r="V50" s="1207" t="e">
        <f t="shared" ref="V50:AC51" si="11">L50/B50</f>
        <v>#DIV/0!</v>
      </c>
      <c r="W50" s="1207" t="e">
        <f t="shared" si="11"/>
        <v>#DIV/0!</v>
      </c>
      <c r="X50" s="1207" t="e">
        <f t="shared" si="11"/>
        <v>#DIV/0!</v>
      </c>
      <c r="Y50" s="1207" t="e">
        <f t="shared" si="11"/>
        <v>#DIV/0!</v>
      </c>
      <c r="Z50" s="1207" t="e">
        <f t="shared" si="11"/>
        <v>#DIV/0!</v>
      </c>
      <c r="AA50" s="1207" t="e">
        <f t="shared" si="11"/>
        <v>#DIV/0!</v>
      </c>
      <c r="AB50" s="1207" t="e">
        <f t="shared" si="11"/>
        <v>#DIV/0!</v>
      </c>
      <c r="AC50" s="1207" t="e">
        <f t="shared" si="11"/>
        <v>#DIV/0!</v>
      </c>
    </row>
    <row r="51" spans="1:29">
      <c r="A51" s="1204" t="s">
        <v>1760</v>
      </c>
      <c r="B51" s="96"/>
      <c r="C51" s="96"/>
      <c r="D51" s="96"/>
      <c r="E51" s="96"/>
      <c r="F51" s="96"/>
      <c r="G51" s="96"/>
      <c r="H51" s="96"/>
      <c r="I51" s="96"/>
      <c r="K51" s="1204" t="s">
        <v>1760</v>
      </c>
      <c r="L51" s="96">
        <f t="shared" ref="L51:S51" si="12">B41-B51</f>
        <v>0</v>
      </c>
      <c r="M51" s="96">
        <f t="shared" si="12"/>
        <v>0</v>
      </c>
      <c r="N51" s="96">
        <f t="shared" si="12"/>
        <v>0</v>
      </c>
      <c r="O51" s="96">
        <f t="shared" si="12"/>
        <v>0</v>
      </c>
      <c r="P51" s="96">
        <f t="shared" si="12"/>
        <v>0</v>
      </c>
      <c r="Q51" s="96">
        <f t="shared" si="12"/>
        <v>0</v>
      </c>
      <c r="R51" s="96">
        <f t="shared" si="12"/>
        <v>0</v>
      </c>
      <c r="S51" s="96">
        <f t="shared" si="12"/>
        <v>0</v>
      </c>
      <c r="U51" s="1204" t="s">
        <v>1760</v>
      </c>
      <c r="V51" s="1207" t="e">
        <f t="shared" si="11"/>
        <v>#DIV/0!</v>
      </c>
      <c r="W51" s="1207" t="e">
        <f t="shared" si="11"/>
        <v>#DIV/0!</v>
      </c>
      <c r="X51" s="1207" t="e">
        <f t="shared" si="11"/>
        <v>#DIV/0!</v>
      </c>
      <c r="Y51" s="1207" t="e">
        <f t="shared" si="11"/>
        <v>#DIV/0!</v>
      </c>
      <c r="Z51" s="1207" t="e">
        <f t="shared" si="11"/>
        <v>#DIV/0!</v>
      </c>
      <c r="AA51" s="1207" t="e">
        <f t="shared" si="11"/>
        <v>#DIV/0!</v>
      </c>
      <c r="AB51" s="1207" t="e">
        <f t="shared" si="11"/>
        <v>#DIV/0!</v>
      </c>
      <c r="AC51" s="1207" t="e">
        <f t="shared" si="11"/>
        <v>#DIV/0!</v>
      </c>
    </row>
    <row r="52" spans="1:29">
      <c r="A52" s="2913" t="s">
        <v>1761</v>
      </c>
      <c r="B52" s="2914" t="e">
        <f>+B51/$B$12</f>
        <v>#DIV/0!</v>
      </c>
      <c r="C52" s="2914" t="e">
        <f>+C51/$B$38</f>
        <v>#DIV/0!</v>
      </c>
      <c r="D52" s="2914" t="e">
        <f t="shared" ref="D52:I52" si="13">+D51/$B$38</f>
        <v>#DIV/0!</v>
      </c>
      <c r="E52" s="2914" t="e">
        <f t="shared" si="13"/>
        <v>#DIV/0!</v>
      </c>
      <c r="F52" s="2914" t="e">
        <f t="shared" si="13"/>
        <v>#DIV/0!</v>
      </c>
      <c r="G52" s="2914" t="e">
        <f t="shared" si="13"/>
        <v>#DIV/0!</v>
      </c>
      <c r="H52" s="2914" t="e">
        <f t="shared" si="13"/>
        <v>#DIV/0!</v>
      </c>
      <c r="I52" s="2914" t="e">
        <f t="shared" si="13"/>
        <v>#DIV/0!</v>
      </c>
    </row>
    <row r="53" spans="1:29" s="669" customFormat="1" ht="15.4">
      <c r="A53" s="49" t="s">
        <v>1764</v>
      </c>
      <c r="D53" s="49"/>
      <c r="F53" s="1203"/>
      <c r="K53" s="49" t="s">
        <v>410</v>
      </c>
      <c r="N53" s="49"/>
      <c r="P53" s="1203"/>
      <c r="U53" s="49" t="s">
        <v>635</v>
      </c>
      <c r="X53" s="49"/>
      <c r="Z53" s="1203"/>
    </row>
    <row r="54" spans="1:29" s="669" customFormat="1" ht="12.4">
      <c r="D54" s="49"/>
      <c r="N54" s="49"/>
      <c r="X54" s="49"/>
    </row>
    <row r="55" spans="1:29" s="669" customFormat="1" ht="24.75">
      <c r="A55" s="1206"/>
      <c r="B55" s="1205" t="s">
        <v>634</v>
      </c>
      <c r="H55" s="49"/>
      <c r="K55" s="1206"/>
      <c r="L55" s="1205" t="s">
        <v>634</v>
      </c>
      <c r="R55" s="49"/>
      <c r="U55" s="1206"/>
      <c r="V55" s="1205" t="s">
        <v>634</v>
      </c>
      <c r="AB55" s="49"/>
    </row>
    <row r="56" spans="1:29" s="669" customFormat="1" ht="12.4">
      <c r="A56" s="1204" t="s">
        <v>1760</v>
      </c>
      <c r="B56" s="2881"/>
      <c r="D56" s="2054"/>
      <c r="H56" s="49"/>
      <c r="K56" s="1204" t="s">
        <v>1760</v>
      </c>
      <c r="L56" s="96">
        <f>I41-B38*B56</f>
        <v>0</v>
      </c>
      <c r="R56" s="49"/>
      <c r="U56" s="1204" t="s">
        <v>1760</v>
      </c>
      <c r="V56" s="1207" t="e">
        <f>+(I42-B56)</f>
        <v>#DIV/0!</v>
      </c>
      <c r="AB56" s="49"/>
    </row>
    <row r="57" spans="1:29">
      <c r="B57" s="2052"/>
    </row>
    <row r="67" spans="7:7">
      <c r="G67" s="2053"/>
    </row>
    <row r="68" spans="7:7">
      <c r="G68" s="2053"/>
    </row>
    <row r="69" spans="7:7">
      <c r="G69" s="2053"/>
    </row>
    <row r="70" spans="7:7">
      <c r="G70" s="2053"/>
    </row>
    <row r="71" spans="7:7">
      <c r="G71" s="2053"/>
    </row>
    <row r="72" spans="7:7">
      <c r="G72" s="2053"/>
    </row>
    <row r="73" spans="7:7">
      <c r="G73" s="2053"/>
    </row>
    <row r="74" spans="7:7">
      <c r="G74" s="2053"/>
    </row>
    <row r="75" spans="7:7">
      <c r="G75" s="2053"/>
    </row>
  </sheetData>
  <customSheetViews>
    <customSheetView guid="{CE066BD8-0FDF-4A69-A83A-AA53661F8FEE}" fitToPage="1">
      <selection activeCell="D13" sqref="D13"/>
      <pageMargins left="0.70866141732283472" right="0.70866141732283472" top="0.74803149606299213" bottom="0.74803149606299213" header="0.31496062992125984" footer="0.31496062992125984"/>
      <pageSetup paperSize="8" scale="50" orientation="landscape" r:id="rId1"/>
    </customSheetView>
    <customSheetView guid="{97003408-5582-4B4E-BE5D-0A5F17467E22}" fitToPage="1">
      <selection activeCell="D13" sqref="D13"/>
      <pageMargins left="0.70866141732283472" right="0.70866141732283472" top="0.74803149606299213" bottom="0.74803149606299213" header="0.31496062992125984" footer="0.31496062992125984"/>
      <pageSetup paperSize="8" scale="50" orientation="landscape" r:id="rId2"/>
    </customSheetView>
    <customSheetView guid="{19FDD237-8F16-4F3B-A94F-90481855813E}" fitToPage="1">
      <selection activeCell="B38" sqref="B38"/>
      <pageMargins left="0.70866141732283472" right="0.70866141732283472" top="0.74803149606299213" bottom="0.74803149606299213" header="0.31496062992125984" footer="0.31496062992125984"/>
      <pageSetup paperSize="8" scale="50" orientation="landscape" r:id="rId3"/>
    </customSheetView>
  </customSheetViews>
  <mergeCells count="20">
    <mergeCell ref="L46:N47"/>
    <mergeCell ref="O46:O47"/>
    <mergeCell ref="P46:S47"/>
    <mergeCell ref="B9:D10"/>
    <mergeCell ref="E9:E10"/>
    <mergeCell ref="F9:I10"/>
    <mergeCell ref="B20:D21"/>
    <mergeCell ref="E20:I21"/>
    <mergeCell ref="L20:N21"/>
    <mergeCell ref="B35:D36"/>
    <mergeCell ref="E35:E36"/>
    <mergeCell ref="F35:I36"/>
    <mergeCell ref="B46:D47"/>
    <mergeCell ref="E46:I47"/>
    <mergeCell ref="V20:X21"/>
    <mergeCell ref="Y20:AC21"/>
    <mergeCell ref="V46:X47"/>
    <mergeCell ref="Y46:AC47"/>
    <mergeCell ref="O20:O21"/>
    <mergeCell ref="P20:S21"/>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zoomScaleNormal="100" zoomScaleSheetLayoutView="100" workbookViewId="0">
      <selection activeCell="D11" sqref="D11"/>
    </sheetView>
  </sheetViews>
  <sheetFormatPr defaultColWidth="8.86328125" defaultRowHeight="13.15"/>
  <cols>
    <col min="1" max="1" width="53.73046875" style="3156" customWidth="1"/>
    <col min="2" max="3" width="24.3984375" style="3156" customWidth="1"/>
    <col min="4" max="4" width="13" style="3204" customWidth="1"/>
    <col min="5" max="16384" width="8.86328125" style="3156"/>
  </cols>
  <sheetData>
    <row r="1" spans="1:5" ht="25.15">
      <c r="A1" s="1766" t="str">
        <f>+'Universal data'!$A$1</f>
        <v>Regulatory Reporting Pack</v>
      </c>
      <c r="B1" s="3154"/>
      <c r="C1" s="3154"/>
      <c r="D1" s="3155"/>
    </row>
    <row r="2" spans="1:5" ht="25.15">
      <c r="A2" s="1766" t="str">
        <f>+'Universal data'!$A$2</f>
        <v>Master</v>
      </c>
      <c r="B2" s="3154"/>
      <c r="C2" s="3154"/>
      <c r="D2" s="3155"/>
    </row>
    <row r="3" spans="1:5" ht="25.15">
      <c r="A3" s="1766" t="str">
        <f>+'Universal data'!$A$3</f>
        <v>2017/18</v>
      </c>
      <c r="B3" s="3154"/>
      <c r="C3" s="3154"/>
      <c r="D3" s="3155"/>
    </row>
    <row r="4" spans="1:5" ht="25.5" thickBot="1">
      <c r="A4" s="609" t="s">
        <v>2726</v>
      </c>
      <c r="B4" s="3157"/>
      <c r="C4" s="3157"/>
      <c r="D4" s="3158"/>
    </row>
    <row r="5" spans="1:5" ht="26.25">
      <c r="A5" s="3437" t="s">
        <v>2727</v>
      </c>
      <c r="B5" s="3438"/>
      <c r="C5" s="3159"/>
      <c r="D5" s="3160" t="s">
        <v>2728</v>
      </c>
    </row>
    <row r="6" spans="1:5" ht="33.75" customHeight="1">
      <c r="A6" s="3161" t="s">
        <v>2729</v>
      </c>
      <c r="B6" s="3162" t="s">
        <v>188</v>
      </c>
      <c r="C6" s="3162" t="s">
        <v>2730</v>
      </c>
      <c r="D6" s="3163" t="e">
        <f>'7.2 Reliability Outputs'!B13</f>
        <v>#DIV/0!</v>
      </c>
    </row>
    <row r="7" spans="1:5" ht="33.75" customHeight="1" thickBot="1">
      <c r="A7" s="3164" t="s">
        <v>2731</v>
      </c>
      <c r="B7" s="3165" t="s">
        <v>94</v>
      </c>
      <c r="C7" s="3165" t="s">
        <v>2730</v>
      </c>
      <c r="D7" s="3166">
        <f>'6.1 LTS Asset Data'!I16+'6.2 Network Assets'!Q23</f>
        <v>0</v>
      </c>
      <c r="E7" s="3167"/>
    </row>
    <row r="8" spans="1:5" ht="24" customHeight="1">
      <c r="A8" s="3437" t="s">
        <v>2732</v>
      </c>
      <c r="B8" s="3438"/>
      <c r="C8" s="3168"/>
      <c r="D8" s="3169"/>
      <c r="E8" s="3167"/>
    </row>
    <row r="9" spans="1:5" ht="33.75" customHeight="1" thickBot="1">
      <c r="A9" s="3164" t="s">
        <v>2733</v>
      </c>
      <c r="B9" s="3165" t="s">
        <v>2734</v>
      </c>
      <c r="C9" s="3165" t="s">
        <v>2730</v>
      </c>
      <c r="D9" s="3170" t="e">
        <f>1-'7.2 Reliability Outputs'!C41/('7.2 Reliability Outputs'!B13*60*24*365)</f>
        <v>#DIV/0!</v>
      </c>
      <c r="E9" s="3167"/>
    </row>
    <row r="10" spans="1:5" ht="33.75" customHeight="1">
      <c r="A10" s="3439" t="s">
        <v>2735</v>
      </c>
      <c r="B10" s="3162" t="s">
        <v>2736</v>
      </c>
      <c r="C10" s="3162" t="s">
        <v>2730</v>
      </c>
      <c r="D10" s="3171">
        <f>'7.2 Reliability Outputs'!B40-SUM('7.2 Reliability Outputs'!E47:E56)</f>
        <v>0</v>
      </c>
      <c r="E10" s="3167"/>
    </row>
    <row r="11" spans="1:5" ht="33.75" customHeight="1">
      <c r="A11" s="3440"/>
      <c r="B11" s="3162" t="s">
        <v>2737</v>
      </c>
      <c r="C11" s="3162" t="s">
        <v>2730</v>
      </c>
      <c r="D11" s="3205" t="e">
        <f>+D10/D6</f>
        <v>#DIV/0!</v>
      </c>
      <c r="E11" s="3167"/>
    </row>
    <row r="12" spans="1:5" ht="33.75" customHeight="1">
      <c r="A12" s="3441"/>
      <c r="B12" s="3162" t="s">
        <v>2738</v>
      </c>
      <c r="C12" s="3162" t="s">
        <v>2730</v>
      </c>
      <c r="D12" s="3206" t="e">
        <f>('7.2 Reliability Outputs'!C40-SUM('7.2 Reliability Outputs'!G47:G56))/D10</f>
        <v>#DIV/0!</v>
      </c>
      <c r="E12" s="3167"/>
    </row>
    <row r="13" spans="1:5" ht="33.75" customHeight="1">
      <c r="A13" s="3161" t="s">
        <v>2739</v>
      </c>
      <c r="B13" s="3162" t="s">
        <v>2740</v>
      </c>
      <c r="C13" s="3162" t="s">
        <v>2730</v>
      </c>
      <c r="D13" s="3172" t="str">
        <f>COUNT('7.2 Reliability Outputs'!E47:E56)&amp;" : "&amp;SUM('7.2 Reliability Outputs'!E47:E56)</f>
        <v>0 : 0</v>
      </c>
    </row>
    <row r="14" spans="1:5" ht="15.95" customHeight="1" thickBot="1">
      <c r="A14" s="3173"/>
      <c r="B14" s="3174"/>
      <c r="C14" s="3174"/>
      <c r="D14" s="3175"/>
    </row>
    <row r="15" spans="1:5" ht="23.25" customHeight="1">
      <c r="A15" s="3442" t="s">
        <v>2741</v>
      </c>
      <c r="B15" s="3443"/>
      <c r="C15" s="3176"/>
      <c r="D15" s="3177"/>
    </row>
    <row r="16" spans="1:5" ht="15.95" customHeight="1">
      <c r="A16" s="3161" t="s">
        <v>2742</v>
      </c>
      <c r="B16" s="3162" t="s">
        <v>2743</v>
      </c>
      <c r="C16" s="3162" t="s">
        <v>2744</v>
      </c>
      <c r="D16" s="3178" t="e">
        <f>'8.2 Customer Satisfaction Surve'!N30</f>
        <v>#DIV/0!</v>
      </c>
    </row>
    <row r="17" spans="1:4" ht="15.95" customHeight="1">
      <c r="A17" s="3161" t="s">
        <v>2745</v>
      </c>
      <c r="B17" s="3162" t="s">
        <v>2743</v>
      </c>
      <c r="C17" s="3162" t="s">
        <v>2746</v>
      </c>
      <c r="D17" s="3178" t="e">
        <f>'8.2 Customer Satisfaction Surve'!N16</f>
        <v>#DIV/0!</v>
      </c>
    </row>
    <row r="18" spans="1:4" ht="15.95" customHeight="1">
      <c r="A18" s="3161" t="s">
        <v>2747</v>
      </c>
      <c r="B18" s="3162" t="s">
        <v>2743</v>
      </c>
      <c r="C18" s="3162" t="s">
        <v>2748</v>
      </c>
      <c r="D18" s="3178" t="e">
        <f>'8.2 Customer Satisfaction Surve'!N46</f>
        <v>#DIV/0!</v>
      </c>
    </row>
    <row r="19" spans="1:4" ht="26.65" thickBot="1">
      <c r="A19" s="3179" t="s">
        <v>2749</v>
      </c>
      <c r="B19" s="3180" t="s">
        <v>2750</v>
      </c>
      <c r="C19" s="3180" t="s">
        <v>2751</v>
      </c>
      <c r="D19" s="3181" t="e">
        <f>(('8.1 Customer Complaints'!AA11-'8.1 Customer Complaints'!AA12)/'8.1 Customer Complaints'!AA11)*0.1+(('8.1 Customer Complaints'!AA11-'8.1 Customer Complaints'!AA14-'8.1 Customer Complaints'!AA12)/'8.1 Customer Complaints'!AA11)*0.3+('8.1 Customer Complaints'!AA16/'8.1 Customer Complaints'!AA11)*0.5+('8.1 Customer Complaints'!AA23/'8.1 Customer Complaints'!AA11)*0.1</f>
        <v>#DIV/0!</v>
      </c>
    </row>
    <row r="20" spans="1:4" ht="23.25" customHeight="1">
      <c r="A20" s="3182" t="s">
        <v>79</v>
      </c>
      <c r="B20" s="3183"/>
      <c r="C20" s="3183"/>
      <c r="D20" s="3184"/>
    </row>
    <row r="21" spans="1:4" ht="14.25">
      <c r="A21" s="3185" t="s">
        <v>2752</v>
      </c>
      <c r="B21" s="3186" t="s">
        <v>99</v>
      </c>
      <c r="C21" s="3162" t="s">
        <v>2753</v>
      </c>
      <c r="D21" s="3187" t="e">
        <f>SUM('8.3 Guaranteed Standards '!J81+'8.3 Guaranteed Standards '!J97+'8.3 Guaranteed Standards '!J113)/SUM('8.3 Guaranteed Standards '!J80+'8.3 Guaranteed Standards '!J96+'8.3 Guaranteed Standards '!J112)</f>
        <v>#DIV/0!</v>
      </c>
    </row>
    <row r="22" spans="1:4" ht="21.75" customHeight="1" thickBot="1">
      <c r="A22" s="3185" t="s">
        <v>2754</v>
      </c>
      <c r="B22" s="3188" t="s">
        <v>99</v>
      </c>
      <c r="C22" s="3162" t="s">
        <v>2753</v>
      </c>
      <c r="D22" s="3189" t="e">
        <f>'8.3 Guaranteed Standards '!J212/'8.3 Guaranteed Standards '!J211</f>
        <v>#DIV/0!</v>
      </c>
    </row>
    <row r="23" spans="1:4" ht="24" customHeight="1">
      <c r="A23" s="3182" t="s">
        <v>2755</v>
      </c>
      <c r="B23" s="3183"/>
      <c r="C23" s="3183"/>
      <c r="D23" s="3184"/>
    </row>
    <row r="24" spans="1:4" ht="15.95" customHeight="1">
      <c r="A24" s="3185" t="s">
        <v>2756</v>
      </c>
      <c r="B24" s="3162" t="s">
        <v>188</v>
      </c>
      <c r="C24" s="3162" t="s">
        <v>2753</v>
      </c>
      <c r="D24" s="3190">
        <f>'2.3 Workload summary'!E24</f>
        <v>0</v>
      </c>
    </row>
    <row r="25" spans="1:4" ht="29.25" customHeight="1" thickBot="1">
      <c r="A25" s="3191" t="s">
        <v>2757</v>
      </c>
      <c r="B25" s="3165" t="s">
        <v>2758</v>
      </c>
      <c r="C25" s="3165" t="s">
        <v>2730</v>
      </c>
      <c r="D25" s="3192" t="e">
        <f>SUM('2.3 Workload summary'!C24:E24)/SUM('2.3 Workload summary'!C82:E82)-1</f>
        <v>#DIV/0!</v>
      </c>
    </row>
    <row r="26" spans="1:4" ht="24" customHeight="1">
      <c r="A26" s="3442" t="s">
        <v>2759</v>
      </c>
      <c r="B26" s="3443"/>
      <c r="C26" s="3443"/>
      <c r="D26" s="3443"/>
    </row>
    <row r="27" spans="1:4" ht="15.95" customHeight="1">
      <c r="A27" s="3161" t="s">
        <v>2760</v>
      </c>
      <c r="B27" s="3162" t="s">
        <v>2761</v>
      </c>
      <c r="C27" s="3162" t="s">
        <v>2762</v>
      </c>
      <c r="D27" s="3189" t="str">
        <f>'7.4 PREs, Reports and Repairs '!C18</f>
        <v/>
      </c>
    </row>
    <row r="28" spans="1:4" ht="15.95" customHeight="1">
      <c r="A28" s="3161" t="s">
        <v>2763</v>
      </c>
      <c r="B28" s="3162" t="s">
        <v>2761</v>
      </c>
      <c r="C28" s="3162" t="s">
        <v>2762</v>
      </c>
      <c r="D28" s="3189" t="str">
        <f>'7.4 PREs, Reports and Repairs '!C13</f>
        <v/>
      </c>
    </row>
    <row r="29" spans="1:4" ht="15.95" customHeight="1">
      <c r="A29" s="3161" t="s">
        <v>2764</v>
      </c>
      <c r="B29" s="3162" t="s">
        <v>2758</v>
      </c>
      <c r="C29" s="3162" t="s">
        <v>2753</v>
      </c>
      <c r="D29" s="3189" t="e">
        <f>'2.4 Safety'!D39/'2.4 Safety'!B38</f>
        <v>#DIV/0!</v>
      </c>
    </row>
    <row r="30" spans="1:4" ht="15.95" customHeight="1" thickBot="1">
      <c r="A30" s="3193" t="s">
        <v>2765</v>
      </c>
      <c r="B30" s="3180" t="s">
        <v>2758</v>
      </c>
      <c r="C30" s="3180" t="s">
        <v>2753</v>
      </c>
      <c r="D30" s="3194" t="e">
        <f>'2.4 Safety'!D13/('2.4 Safety'!B30/8)</f>
        <v>#DIV/0!</v>
      </c>
    </row>
    <row r="31" spans="1:4" ht="28.5" customHeight="1">
      <c r="A31" s="3437" t="s">
        <v>2766</v>
      </c>
      <c r="B31" s="3438"/>
      <c r="C31" s="3159"/>
      <c r="D31" s="3184"/>
    </row>
    <row r="32" spans="1:4" ht="15.95" customHeight="1">
      <c r="A32" s="3161" t="s">
        <v>2767</v>
      </c>
      <c r="B32" s="3162" t="s">
        <v>2768</v>
      </c>
      <c r="C32" s="3162" t="s">
        <v>2730</v>
      </c>
      <c r="D32" s="3195">
        <f>'2.6 Environmental'!D23-'2.6 Environmental'!C23</f>
        <v>0</v>
      </c>
    </row>
    <row r="33" spans="1:4" ht="15.95" customHeight="1">
      <c r="A33" s="3161" t="s">
        <v>2769</v>
      </c>
      <c r="B33" s="3162" t="s">
        <v>2770</v>
      </c>
      <c r="C33" s="3162" t="s">
        <v>2753</v>
      </c>
      <c r="D33" s="3196" t="e">
        <f>'2.6 Environmental'!V30</f>
        <v>#DIV/0!</v>
      </c>
    </row>
    <row r="34" spans="1:4" ht="15.95" customHeight="1" thickBot="1">
      <c r="A34" s="3193" t="s">
        <v>2771</v>
      </c>
      <c r="B34" s="3180" t="s">
        <v>2772</v>
      </c>
      <c r="C34" s="3180" t="s">
        <v>2730</v>
      </c>
      <c r="D34" s="3197" t="str">
        <f>'7.7 Environment-Other'!F13&amp;" : "&amp;'7.7 Environment-Other'!F14</f>
        <v xml:space="preserve"> : 0</v>
      </c>
    </row>
    <row r="35" spans="1:4" ht="16.5" customHeight="1">
      <c r="A35" s="3182" t="s">
        <v>2773</v>
      </c>
      <c r="B35" s="3183"/>
      <c r="C35" s="3183"/>
      <c r="D35" s="3198"/>
    </row>
    <row r="36" spans="1:4" ht="16.5" customHeight="1">
      <c r="A36" s="3161" t="s">
        <v>2774</v>
      </c>
      <c r="B36" s="3186" t="s">
        <v>88</v>
      </c>
      <c r="C36" s="3186" t="s">
        <v>2775</v>
      </c>
      <c r="D36" s="3195">
        <f>'2.2 Totex costs summary'!$D$37</f>
        <v>0</v>
      </c>
    </row>
    <row r="37" spans="1:4" ht="16.5" customHeight="1">
      <c r="A37" s="3161" t="s">
        <v>2776</v>
      </c>
      <c r="B37" s="3186" t="s">
        <v>99</v>
      </c>
      <c r="C37" s="3186" t="s">
        <v>2730</v>
      </c>
      <c r="D37" s="3196" t="e">
        <f>-'2.2 Totex costs summary'!Z137</f>
        <v>#VALUE!</v>
      </c>
    </row>
    <row r="38" spans="1:4" ht="16.5" customHeight="1" thickBot="1">
      <c r="A38" s="3164" t="s">
        <v>2777</v>
      </c>
      <c r="B38" s="3199" t="s">
        <v>88</v>
      </c>
      <c r="C38" s="3200" t="s">
        <v>2730</v>
      </c>
      <c r="D38" s="3201">
        <f>'2.2 Totex costs summary'!$D$43</f>
        <v>0</v>
      </c>
    </row>
    <row r="39" spans="1:4">
      <c r="A39" s="3202"/>
      <c r="B39" s="3202"/>
      <c r="C39" s="3202"/>
      <c r="D39" s="3203"/>
    </row>
  </sheetData>
  <mergeCells count="6">
    <mergeCell ref="A31:B31"/>
    <mergeCell ref="A5:B5"/>
    <mergeCell ref="A8:B8"/>
    <mergeCell ref="A10:A12"/>
    <mergeCell ref="A15:B15"/>
    <mergeCell ref="A26:D26"/>
  </mergeCells>
  <pageMargins left="0.70866141732283472" right="0.70866141732283472" top="0.74803149606299213" bottom="0.74803149606299213" header="0.31496062992125984" footer="0.31496062992125984"/>
  <pageSetup paperSize="9" scale="76"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A4" zoomScale="70" zoomScaleNormal="70" workbookViewId="0">
      <selection activeCell="AE44" sqref="AE44"/>
    </sheetView>
  </sheetViews>
  <sheetFormatPr defaultColWidth="9.1328125" defaultRowHeight="12.4"/>
  <cols>
    <col min="1" max="1" width="66.265625" style="221" customWidth="1"/>
    <col min="2" max="2" width="19.1328125" style="221" bestFit="1" customWidth="1"/>
    <col min="3" max="3" width="2.73046875" style="204" customWidth="1"/>
    <col min="4" max="5" width="11" style="221" bestFit="1" customWidth="1"/>
    <col min="6" max="6" width="10.3984375" style="221" customWidth="1"/>
    <col min="7" max="24" width="11" style="221" bestFit="1" customWidth="1"/>
    <col min="25" max="25" width="14.3984375" style="221" bestFit="1" customWidth="1"/>
    <col min="26" max="31" width="11" style="221" bestFit="1" customWidth="1"/>
    <col min="32" max="33" width="9.1328125" style="221"/>
    <col min="34" max="34" width="9.86328125" style="221" bestFit="1" customWidth="1"/>
    <col min="35" max="16384" width="9.1328125" style="221"/>
  </cols>
  <sheetData>
    <row r="1" spans="1:33"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3"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3"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3" s="811" customFormat="1" ht="25.15">
      <c r="A4" s="58"/>
      <c r="B4" s="59"/>
      <c r="C4" s="59"/>
      <c r="D4" s="592"/>
      <c r="E4" s="810"/>
      <c r="F4" s="592"/>
      <c r="G4" s="592"/>
      <c r="H4" s="592"/>
      <c r="I4" s="592"/>
      <c r="J4" s="592"/>
      <c r="K4" s="592"/>
      <c r="L4" s="592"/>
      <c r="M4" s="592"/>
      <c r="N4" s="592"/>
    </row>
    <row r="5" spans="1:33" s="811" customFormat="1" ht="19.899999999999999">
      <c r="A5" s="136" t="s">
        <v>724</v>
      </c>
      <c r="B5" s="341"/>
      <c r="C5" s="338"/>
      <c r="D5" s="592"/>
      <c r="E5" s="810"/>
      <c r="F5" s="592"/>
      <c r="G5" s="592"/>
      <c r="H5" s="592"/>
      <c r="I5" s="592"/>
      <c r="J5" s="592"/>
      <c r="K5" s="592"/>
      <c r="L5" s="592"/>
      <c r="M5" s="592"/>
      <c r="N5" s="592"/>
    </row>
    <row r="6" spans="1:33" ht="12.75" thickBot="1"/>
    <row r="7" spans="1:33" s="222" customFormat="1" ht="54" customHeight="1" thickBot="1">
      <c r="A7" s="216"/>
      <c r="B7" s="216"/>
      <c r="C7" s="216"/>
      <c r="D7" s="611"/>
      <c r="E7" s="3454" t="s">
        <v>440</v>
      </c>
      <c r="F7" s="3454"/>
      <c r="G7" s="3454"/>
      <c r="H7" s="3454"/>
      <c r="I7" s="3454"/>
      <c r="J7" s="3454"/>
      <c r="K7" s="3454"/>
      <c r="L7" s="3454"/>
      <c r="M7" s="3454"/>
      <c r="N7" s="3455"/>
      <c r="O7" s="217"/>
      <c r="P7" s="218"/>
      <c r="Q7" s="218"/>
      <c r="R7" s="218" t="s">
        <v>441</v>
      </c>
      <c r="S7" s="218"/>
      <c r="T7" s="218"/>
      <c r="U7" s="218"/>
      <c r="V7" s="218"/>
      <c r="W7" s="218"/>
      <c r="X7" s="219"/>
      <c r="Y7" s="220" t="s">
        <v>51</v>
      </c>
      <c r="Z7" s="3445" t="s">
        <v>442</v>
      </c>
      <c r="AA7" s="3448" t="s">
        <v>95</v>
      </c>
      <c r="AB7" s="3449"/>
      <c r="AC7" s="3449"/>
      <c r="AD7" s="3450"/>
      <c r="AE7" s="3451" t="s">
        <v>77</v>
      </c>
      <c r="AF7" s="221"/>
      <c r="AG7" s="221"/>
    </row>
    <row r="8" spans="1:33" s="222" customFormat="1" ht="21.75" customHeight="1">
      <c r="A8" s="223"/>
      <c r="B8" s="216"/>
      <c r="C8" s="216"/>
      <c r="D8" s="3456" t="s">
        <v>6</v>
      </c>
      <c r="E8" s="3457"/>
      <c r="F8" s="3457"/>
      <c r="G8" s="3457"/>
      <c r="H8" s="3458"/>
      <c r="I8" s="3459" t="s">
        <v>31</v>
      </c>
      <c r="J8" s="3460"/>
      <c r="K8" s="3460"/>
      <c r="L8" s="3460"/>
      <c r="M8" s="3458"/>
      <c r="N8" s="3445" t="s">
        <v>443</v>
      </c>
      <c r="O8" s="224"/>
      <c r="P8" s="224"/>
      <c r="Q8" s="224"/>
      <c r="R8" s="224"/>
      <c r="S8" s="224"/>
      <c r="T8" s="224"/>
      <c r="U8" s="224"/>
      <c r="V8" s="3445" t="s">
        <v>444</v>
      </c>
      <c r="W8" s="225"/>
      <c r="X8" s="3446" t="s">
        <v>445</v>
      </c>
      <c r="Y8" s="226"/>
      <c r="Z8" s="3446"/>
      <c r="AA8" s="224"/>
      <c r="AB8" s="224"/>
      <c r="AC8" s="224"/>
      <c r="AD8" s="224"/>
      <c r="AE8" s="3452"/>
      <c r="AF8" s="221"/>
      <c r="AG8" s="221"/>
    </row>
    <row r="9" spans="1:33" s="241" customFormat="1" ht="169.5" customHeight="1" thickBot="1">
      <c r="A9" s="227"/>
      <c r="B9" s="228"/>
      <c r="C9" s="228"/>
      <c r="D9" s="229" t="s">
        <v>1493</v>
      </c>
      <c r="E9" s="230" t="s">
        <v>1494</v>
      </c>
      <c r="F9" s="231" t="s">
        <v>1495</v>
      </c>
      <c r="G9" s="231" t="s">
        <v>27</v>
      </c>
      <c r="H9" s="627" t="s">
        <v>29</v>
      </c>
      <c r="I9" s="232" t="s">
        <v>32</v>
      </c>
      <c r="J9" s="230" t="s">
        <v>34</v>
      </c>
      <c r="K9" s="230" t="s">
        <v>36</v>
      </c>
      <c r="L9" s="230" t="s">
        <v>725</v>
      </c>
      <c r="M9" s="230" t="s">
        <v>446</v>
      </c>
      <c r="N9" s="3447"/>
      <c r="O9" s="233" t="s">
        <v>47</v>
      </c>
      <c r="P9" s="234" t="s">
        <v>49</v>
      </c>
      <c r="Q9" s="235" t="s">
        <v>1505</v>
      </c>
      <c r="R9" s="235" t="s">
        <v>448</v>
      </c>
      <c r="S9" s="235" t="s">
        <v>53</v>
      </c>
      <c r="T9" s="235" t="s">
        <v>59</v>
      </c>
      <c r="U9" s="236" t="s">
        <v>1506</v>
      </c>
      <c r="V9" s="3447"/>
      <c r="W9" s="236" t="s">
        <v>450</v>
      </c>
      <c r="X9" s="3447"/>
      <c r="Y9" s="237" t="s">
        <v>1526</v>
      </c>
      <c r="Z9" s="3447"/>
      <c r="AA9" s="238" t="s">
        <v>69</v>
      </c>
      <c r="AB9" s="239" t="s">
        <v>71</v>
      </c>
      <c r="AC9" s="239" t="s">
        <v>73</v>
      </c>
      <c r="AD9" s="240" t="s">
        <v>75</v>
      </c>
      <c r="AE9" s="3453"/>
      <c r="AF9" s="221"/>
      <c r="AG9" s="221"/>
    </row>
    <row r="10" spans="1:33" s="222" customFormat="1" ht="15" thickBot="1">
      <c r="A10" s="242"/>
      <c r="B10" s="243"/>
      <c r="C10" s="216"/>
      <c r="D10" s="244" t="s">
        <v>4</v>
      </c>
      <c r="E10" s="245" t="s">
        <v>4</v>
      </c>
      <c r="F10" s="246" t="s">
        <v>4</v>
      </c>
      <c r="G10" s="246" t="s">
        <v>4</v>
      </c>
      <c r="H10" s="247" t="s">
        <v>4</v>
      </c>
      <c r="I10" s="248" t="s">
        <v>4</v>
      </c>
      <c r="J10" s="245" t="s">
        <v>4</v>
      </c>
      <c r="K10" s="245" t="s">
        <v>4</v>
      </c>
      <c r="L10" s="245" t="s">
        <v>4</v>
      </c>
      <c r="M10" s="249" t="s">
        <v>4</v>
      </c>
      <c r="N10" s="247" t="s">
        <v>4</v>
      </c>
      <c r="O10" s="250" t="s">
        <v>4</v>
      </c>
      <c r="P10" s="245" t="s">
        <v>4</v>
      </c>
      <c r="Q10" s="245" t="s">
        <v>4</v>
      </c>
      <c r="R10" s="245" t="s">
        <v>4</v>
      </c>
      <c r="S10" s="245" t="s">
        <v>4</v>
      </c>
      <c r="T10" s="251" t="s">
        <v>4</v>
      </c>
      <c r="U10" s="246" t="s">
        <v>4</v>
      </c>
      <c r="V10" s="247" t="s">
        <v>4</v>
      </c>
      <c r="W10" s="249" t="s">
        <v>4</v>
      </c>
      <c r="X10" s="247" t="s">
        <v>4</v>
      </c>
      <c r="Y10" s="252" t="s">
        <v>4</v>
      </c>
      <c r="Z10" s="247" t="s">
        <v>4</v>
      </c>
      <c r="AA10" s="248" t="s">
        <v>4</v>
      </c>
      <c r="AB10" s="245" t="s">
        <v>4</v>
      </c>
      <c r="AC10" s="245" t="s">
        <v>4</v>
      </c>
      <c r="AD10" s="253" t="s">
        <v>4</v>
      </c>
      <c r="AE10" s="254" t="s">
        <v>4</v>
      </c>
    </row>
    <row r="11" spans="1:33" ht="5.25" customHeight="1">
      <c r="B11" s="243"/>
      <c r="C11" s="216"/>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row>
    <row r="12" spans="1:33">
      <c r="A12" s="256" t="s">
        <v>451</v>
      </c>
      <c r="B12" s="257" t="s">
        <v>1279</v>
      </c>
      <c r="C12" s="216"/>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row>
    <row r="13" spans="1:33" ht="12.75">
      <c r="A13" s="1239" t="s">
        <v>8</v>
      </c>
      <c r="B13" s="259"/>
      <c r="C13" s="260"/>
      <c r="D13" s="2539"/>
      <c r="E13" s="2539"/>
      <c r="F13" s="2539"/>
      <c r="G13" s="2539"/>
      <c r="H13" s="262">
        <f>SUM(D13:G13)</f>
        <v>0</v>
      </c>
      <c r="I13" s="2539"/>
      <c r="J13" s="2539"/>
      <c r="K13" s="2539"/>
      <c r="L13" s="2539"/>
      <c r="M13" s="2539"/>
      <c r="N13" s="262">
        <f>SUM(H13:M13)</f>
        <v>0</v>
      </c>
      <c r="O13" s="2539"/>
      <c r="P13" s="2539"/>
      <c r="Q13" s="2539"/>
      <c r="R13" s="2539"/>
      <c r="S13" s="2539"/>
      <c r="T13" s="2539"/>
      <c r="U13" s="2539"/>
      <c r="V13" s="262">
        <f>SUM(O13:U13)</f>
        <v>0</v>
      </c>
      <c r="W13" s="2539"/>
      <c r="X13" s="262">
        <f>+W13+V13</f>
        <v>0</v>
      </c>
      <c r="Y13" s="2539"/>
      <c r="Z13" s="262">
        <f>+Y13+X13+N13</f>
        <v>0</v>
      </c>
      <c r="AA13" s="2539"/>
      <c r="AB13" s="2539"/>
      <c r="AC13" s="2539"/>
      <c r="AD13" s="2539"/>
      <c r="AE13" s="262">
        <f>SUM(Z13:AD13)</f>
        <v>0</v>
      </c>
    </row>
    <row r="14" spans="1:33" ht="12.75">
      <c r="A14" s="1239" t="s">
        <v>452</v>
      </c>
      <c r="B14" s="259"/>
      <c r="C14" s="260"/>
      <c r="D14" s="2539"/>
      <c r="E14" s="2539"/>
      <c r="F14" s="2539"/>
      <c r="G14" s="2539"/>
      <c r="H14" s="262">
        <f t="shared" ref="H14:H37" si="0">SUM(D14:G14)</f>
        <v>0</v>
      </c>
      <c r="I14" s="2539"/>
      <c r="J14" s="2539"/>
      <c r="K14" s="2539"/>
      <c r="L14" s="2539"/>
      <c r="M14" s="2539"/>
      <c r="N14" s="262">
        <f t="shared" ref="N14:N38" si="1">SUM(H14:M14)</f>
        <v>0</v>
      </c>
      <c r="O14" s="2539"/>
      <c r="P14" s="2539"/>
      <c r="Q14" s="2539"/>
      <c r="R14" s="2539"/>
      <c r="S14" s="2539"/>
      <c r="T14" s="2539"/>
      <c r="U14" s="2539"/>
      <c r="V14" s="262">
        <f t="shared" ref="V14:V38" si="2">SUM(O14:U14)</f>
        <v>0</v>
      </c>
      <c r="W14" s="2539"/>
      <c r="X14" s="262">
        <f t="shared" ref="X14:X37" si="3">+W14+V14</f>
        <v>0</v>
      </c>
      <c r="Y14" s="2539"/>
      <c r="Z14" s="262">
        <f t="shared" ref="Z14:Z38" si="4">+Y14+X14+N14</f>
        <v>0</v>
      </c>
      <c r="AA14" s="2539"/>
      <c r="AB14" s="2539"/>
      <c r="AC14" s="2539"/>
      <c r="AD14" s="2539"/>
      <c r="AE14" s="262">
        <f t="shared" ref="AE14:AE38" si="5">SUM(Z14:AD14)</f>
        <v>0</v>
      </c>
    </row>
    <row r="15" spans="1:33" ht="12.75">
      <c r="A15" s="1239" t="s">
        <v>9</v>
      </c>
      <c r="B15" s="259"/>
      <c r="C15" s="260"/>
      <c r="D15" s="2539"/>
      <c r="E15" s="2539"/>
      <c r="F15" s="2539"/>
      <c r="G15" s="2539"/>
      <c r="H15" s="262">
        <f t="shared" si="0"/>
        <v>0</v>
      </c>
      <c r="I15" s="2539"/>
      <c r="J15" s="2539"/>
      <c r="K15" s="2539"/>
      <c r="L15" s="2539"/>
      <c r="M15" s="2539"/>
      <c r="N15" s="262">
        <f t="shared" si="1"/>
        <v>0</v>
      </c>
      <c r="O15" s="2539"/>
      <c r="P15" s="2539"/>
      <c r="Q15" s="2539"/>
      <c r="R15" s="2539"/>
      <c r="S15" s="2539"/>
      <c r="T15" s="2539"/>
      <c r="U15" s="2539"/>
      <c r="V15" s="262">
        <f t="shared" si="2"/>
        <v>0</v>
      </c>
      <c r="W15" s="2539"/>
      <c r="X15" s="262">
        <f t="shared" si="3"/>
        <v>0</v>
      </c>
      <c r="Y15" s="2539"/>
      <c r="Z15" s="262">
        <f t="shared" si="4"/>
        <v>0</v>
      </c>
      <c r="AA15" s="2539"/>
      <c r="AB15" s="2539"/>
      <c r="AC15" s="2539"/>
      <c r="AD15" s="2539"/>
      <c r="AE15" s="262">
        <f t="shared" si="5"/>
        <v>0</v>
      </c>
    </row>
    <row r="16" spans="1:33">
      <c r="A16" s="258" t="s">
        <v>453</v>
      </c>
      <c r="B16" s="259"/>
      <c r="C16" s="260"/>
      <c r="D16" s="2539"/>
      <c r="E16" s="2539"/>
      <c r="F16" s="2539"/>
      <c r="G16" s="2539"/>
      <c r="H16" s="262">
        <f t="shared" si="0"/>
        <v>0</v>
      </c>
      <c r="I16" s="2539"/>
      <c r="J16" s="2539"/>
      <c r="K16" s="2539"/>
      <c r="L16" s="2539"/>
      <c r="M16" s="2539"/>
      <c r="N16" s="262">
        <f t="shared" si="1"/>
        <v>0</v>
      </c>
      <c r="O16" s="2539"/>
      <c r="P16" s="2539"/>
      <c r="Q16" s="2539"/>
      <c r="R16" s="2539"/>
      <c r="S16" s="2539"/>
      <c r="T16" s="2539"/>
      <c r="U16" s="2539"/>
      <c r="V16" s="262">
        <f t="shared" si="2"/>
        <v>0</v>
      </c>
      <c r="W16" s="2539"/>
      <c r="X16" s="262">
        <f t="shared" si="3"/>
        <v>0</v>
      </c>
      <c r="Y16" s="2539"/>
      <c r="Z16" s="262">
        <f t="shared" si="4"/>
        <v>0</v>
      </c>
      <c r="AA16" s="2539"/>
      <c r="AB16" s="2539"/>
      <c r="AC16" s="2539"/>
      <c r="AD16" s="2539"/>
      <c r="AE16" s="262">
        <f t="shared" si="5"/>
        <v>0</v>
      </c>
    </row>
    <row r="17" spans="1:31">
      <c r="A17" s="258" t="s">
        <v>454</v>
      </c>
      <c r="B17" s="264"/>
      <c r="C17" s="265"/>
      <c r="D17" s="2539"/>
      <c r="E17" s="2539"/>
      <c r="F17" s="2539"/>
      <c r="G17" s="2539"/>
      <c r="H17" s="262">
        <f t="shared" si="0"/>
        <v>0</v>
      </c>
      <c r="I17" s="2539"/>
      <c r="J17" s="2539"/>
      <c r="K17" s="2539"/>
      <c r="L17" s="2539"/>
      <c r="M17" s="2539"/>
      <c r="N17" s="262">
        <f t="shared" si="1"/>
        <v>0</v>
      </c>
      <c r="O17" s="2539"/>
      <c r="P17" s="2539"/>
      <c r="Q17" s="2539"/>
      <c r="R17" s="2539"/>
      <c r="S17" s="2539"/>
      <c r="T17" s="2539"/>
      <c r="U17" s="2539"/>
      <c r="V17" s="262">
        <f t="shared" si="2"/>
        <v>0</v>
      </c>
      <c r="W17" s="2539"/>
      <c r="X17" s="262">
        <f t="shared" si="3"/>
        <v>0</v>
      </c>
      <c r="Y17" s="2539"/>
      <c r="Z17" s="262">
        <f t="shared" si="4"/>
        <v>0</v>
      </c>
      <c r="AA17" s="2539"/>
      <c r="AB17" s="2539"/>
      <c r="AC17" s="2539"/>
      <c r="AD17" s="2539"/>
      <c r="AE17" s="262">
        <f t="shared" si="5"/>
        <v>0</v>
      </c>
    </row>
    <row r="18" spans="1:31">
      <c r="A18" s="258" t="s">
        <v>1681</v>
      </c>
      <c r="B18" s="259"/>
      <c r="C18" s="260"/>
      <c r="D18" s="2539"/>
      <c r="E18" s="2539"/>
      <c r="F18" s="2539"/>
      <c r="G18" s="2539"/>
      <c r="H18" s="262">
        <f t="shared" si="0"/>
        <v>0</v>
      </c>
      <c r="I18" s="2539"/>
      <c r="J18" s="2539"/>
      <c r="K18" s="2539"/>
      <c r="L18" s="2539"/>
      <c r="M18" s="2539"/>
      <c r="N18" s="262">
        <f t="shared" si="1"/>
        <v>0</v>
      </c>
      <c r="O18" s="2539"/>
      <c r="P18" s="2539"/>
      <c r="Q18" s="2539"/>
      <c r="R18" s="2539"/>
      <c r="S18" s="2539"/>
      <c r="T18" s="2539"/>
      <c r="U18" s="2539"/>
      <c r="V18" s="262">
        <f t="shared" si="2"/>
        <v>0</v>
      </c>
      <c r="W18" s="2539"/>
      <c r="X18" s="262">
        <f t="shared" si="3"/>
        <v>0</v>
      </c>
      <c r="Y18" s="2539"/>
      <c r="Z18" s="262">
        <f t="shared" si="4"/>
        <v>0</v>
      </c>
      <c r="AA18" s="2539"/>
      <c r="AB18" s="2539"/>
      <c r="AC18" s="2539"/>
      <c r="AD18" s="2539"/>
      <c r="AE18" s="262">
        <f t="shared" si="5"/>
        <v>0</v>
      </c>
    </row>
    <row r="19" spans="1:31">
      <c r="A19" s="258" t="s">
        <v>455</v>
      </c>
      <c r="B19" s="259"/>
      <c r="C19" s="260"/>
      <c r="D19" s="2539"/>
      <c r="E19" s="2539"/>
      <c r="F19" s="2539"/>
      <c r="G19" s="2539"/>
      <c r="H19" s="262">
        <f t="shared" si="0"/>
        <v>0</v>
      </c>
      <c r="I19" s="2539"/>
      <c r="J19" s="2539"/>
      <c r="K19" s="2539"/>
      <c r="L19" s="2539"/>
      <c r="M19" s="2539"/>
      <c r="N19" s="262">
        <f t="shared" si="1"/>
        <v>0</v>
      </c>
      <c r="O19" s="2539"/>
      <c r="P19" s="2539"/>
      <c r="Q19" s="2539"/>
      <c r="R19" s="2539"/>
      <c r="S19" s="2539"/>
      <c r="T19" s="2539"/>
      <c r="U19" s="2539"/>
      <c r="V19" s="262">
        <f t="shared" si="2"/>
        <v>0</v>
      </c>
      <c r="W19" s="2539"/>
      <c r="X19" s="262">
        <f t="shared" si="3"/>
        <v>0</v>
      </c>
      <c r="Y19" s="2539"/>
      <c r="Z19" s="262">
        <f>+Y19+X19+N19</f>
        <v>0</v>
      </c>
      <c r="AA19" s="2539"/>
      <c r="AB19" s="2539"/>
      <c r="AC19" s="2539"/>
      <c r="AD19" s="2539"/>
      <c r="AE19" s="262">
        <f>SUM(Z19:AD19)</f>
        <v>0</v>
      </c>
    </row>
    <row r="20" spans="1:31">
      <c r="A20" s="258" t="s">
        <v>1983</v>
      </c>
      <c r="B20" s="1142"/>
      <c r="D20" s="2539"/>
      <c r="E20" s="2539"/>
      <c r="F20" s="2539"/>
      <c r="G20" s="2539"/>
      <c r="H20" s="262">
        <f>SUM(D20:G20)</f>
        <v>0</v>
      </c>
      <c r="I20" s="2539"/>
      <c r="J20" s="2539"/>
      <c r="K20" s="2539"/>
      <c r="L20" s="2539"/>
      <c r="M20" s="2539"/>
      <c r="N20" s="262">
        <f>SUM(H20:M20)</f>
        <v>0</v>
      </c>
      <c r="O20" s="2539"/>
      <c r="P20" s="2539"/>
      <c r="Q20" s="2539"/>
      <c r="R20" s="2539"/>
      <c r="S20" s="2539"/>
      <c r="T20" s="2539"/>
      <c r="U20" s="2539"/>
      <c r="V20" s="262">
        <f>SUM(O20:U20)</f>
        <v>0</v>
      </c>
      <c r="W20" s="2539"/>
      <c r="X20" s="262">
        <f>+W20+V20</f>
        <v>0</v>
      </c>
      <c r="Y20" s="2539"/>
      <c r="Z20" s="262">
        <f>+Y20+X20+N20</f>
        <v>0</v>
      </c>
      <c r="AA20" s="2539"/>
      <c r="AB20" s="2539"/>
      <c r="AC20" s="2539"/>
      <c r="AD20" s="2539"/>
      <c r="AE20" s="262">
        <f>SUM(Z20:AD20)</f>
        <v>0</v>
      </c>
    </row>
    <row r="21" spans="1:31">
      <c r="A21" s="258" t="s">
        <v>15</v>
      </c>
      <c r="B21" s="1142"/>
      <c r="D21" s="1791"/>
      <c r="E21" s="1791"/>
      <c r="F21" s="1791"/>
      <c r="G21" s="1791"/>
      <c r="H21" s="1791"/>
      <c r="I21" s="2484"/>
      <c r="J21" s="1791"/>
      <c r="K21" s="1791"/>
      <c r="L21" s="2497"/>
      <c r="M21" s="311"/>
      <c r="N21" s="262">
        <f t="shared" si="1"/>
        <v>0</v>
      </c>
      <c r="O21" s="1791"/>
      <c r="P21" s="1791"/>
      <c r="Q21" s="1791"/>
      <c r="R21" s="1791"/>
      <c r="S21" s="1791"/>
      <c r="T21" s="1791"/>
      <c r="U21" s="1791"/>
      <c r="V21" s="1791"/>
      <c r="W21" s="1791"/>
      <c r="X21" s="1791"/>
      <c r="Y21" s="1791"/>
      <c r="Z21" s="262">
        <f>+Y21+X21+N21</f>
        <v>0</v>
      </c>
      <c r="AA21" s="1791"/>
      <c r="AB21" s="1791"/>
      <c r="AC21" s="1791"/>
      <c r="AD21" s="1791"/>
      <c r="AE21" s="262">
        <f>SUM(Z21:AD21)</f>
        <v>0</v>
      </c>
    </row>
    <row r="22" spans="1:31">
      <c r="A22" s="258" t="s">
        <v>456</v>
      </c>
      <c r="B22" s="259"/>
      <c r="C22" s="260"/>
      <c r="D22" s="261">
        <f t="shared" ref="D22:AD22" si="6">SUM(D23:D38)</f>
        <v>0</v>
      </c>
      <c r="E22" s="261">
        <f t="shared" si="6"/>
        <v>0</v>
      </c>
      <c r="F22" s="261">
        <f t="shared" si="6"/>
        <v>0</v>
      </c>
      <c r="G22" s="261">
        <f t="shared" si="6"/>
        <v>0</v>
      </c>
      <c r="H22" s="262">
        <f t="shared" si="0"/>
        <v>0</v>
      </c>
      <c r="I22" s="3236">
        <f t="shared" si="6"/>
        <v>0</v>
      </c>
      <c r="J22" s="263">
        <f t="shared" si="6"/>
        <v>0</v>
      </c>
      <c r="K22" s="263">
        <f t="shared" si="6"/>
        <v>0</v>
      </c>
      <c r="L22" s="263">
        <f t="shared" si="6"/>
        <v>0</v>
      </c>
      <c r="M22" s="263">
        <f t="shared" si="6"/>
        <v>0</v>
      </c>
      <c r="N22" s="262">
        <f t="shared" si="1"/>
        <v>0</v>
      </c>
      <c r="O22" s="261">
        <f t="shared" si="6"/>
        <v>0</v>
      </c>
      <c r="P22" s="261">
        <f t="shared" si="6"/>
        <v>0</v>
      </c>
      <c r="Q22" s="261">
        <f t="shared" si="6"/>
        <v>0</v>
      </c>
      <c r="R22" s="261">
        <f t="shared" si="6"/>
        <v>0</v>
      </c>
      <c r="S22" s="261">
        <f t="shared" si="6"/>
        <v>0</v>
      </c>
      <c r="T22" s="261">
        <f t="shared" si="6"/>
        <v>0</v>
      </c>
      <c r="U22" s="261">
        <f t="shared" si="6"/>
        <v>0</v>
      </c>
      <c r="V22" s="262">
        <f t="shared" si="2"/>
        <v>0</v>
      </c>
      <c r="W22" s="261">
        <f>SUM(W23:W38)</f>
        <v>0</v>
      </c>
      <c r="X22" s="262">
        <f>+W22+V22</f>
        <v>0</v>
      </c>
      <c r="Y22" s="261">
        <f t="shared" si="6"/>
        <v>0</v>
      </c>
      <c r="Z22" s="262">
        <f>+Y22+X22+N22</f>
        <v>0</v>
      </c>
      <c r="AA22" s="261">
        <f t="shared" si="6"/>
        <v>0</v>
      </c>
      <c r="AB22" s="261">
        <f t="shared" si="6"/>
        <v>0</v>
      </c>
      <c r="AC22" s="261">
        <f t="shared" si="6"/>
        <v>0</v>
      </c>
      <c r="AD22" s="261">
        <f t="shared" si="6"/>
        <v>0</v>
      </c>
      <c r="AE22" s="262">
        <f t="shared" si="5"/>
        <v>0</v>
      </c>
    </row>
    <row r="23" spans="1:31">
      <c r="A23" s="2540" t="s">
        <v>2306</v>
      </c>
      <c r="B23" s="1142"/>
      <c r="D23" s="2539"/>
      <c r="E23" s="2539"/>
      <c r="F23" s="2539"/>
      <c r="G23" s="2539"/>
      <c r="H23" s="262">
        <f t="shared" si="0"/>
        <v>0</v>
      </c>
      <c r="I23" s="2539"/>
      <c r="J23" s="2539"/>
      <c r="K23" s="2539"/>
      <c r="L23" s="2539"/>
      <c r="M23" s="2539"/>
      <c r="N23" s="262">
        <f t="shared" si="1"/>
        <v>0</v>
      </c>
      <c r="O23" s="2539"/>
      <c r="P23" s="2539"/>
      <c r="Q23" s="2539"/>
      <c r="R23" s="2539"/>
      <c r="S23" s="2539"/>
      <c r="T23" s="2539"/>
      <c r="U23" s="2539"/>
      <c r="V23" s="262">
        <f t="shared" si="2"/>
        <v>0</v>
      </c>
      <c r="W23" s="2539"/>
      <c r="X23" s="262">
        <f t="shared" si="3"/>
        <v>0</v>
      </c>
      <c r="Y23" s="2539"/>
      <c r="Z23" s="262">
        <f t="shared" si="4"/>
        <v>0</v>
      </c>
      <c r="AA23" s="2539"/>
      <c r="AB23" s="2539"/>
      <c r="AC23" s="2539"/>
      <c r="AD23" s="2539"/>
      <c r="AE23" s="262">
        <f t="shared" si="5"/>
        <v>0</v>
      </c>
    </row>
    <row r="24" spans="1:31">
      <c r="A24" s="2540" t="s">
        <v>2306</v>
      </c>
      <c r="B24" s="1142"/>
      <c r="D24" s="2539"/>
      <c r="E24" s="2539"/>
      <c r="F24" s="2539"/>
      <c r="G24" s="2539"/>
      <c r="H24" s="262">
        <f t="shared" si="0"/>
        <v>0</v>
      </c>
      <c r="I24" s="2539"/>
      <c r="J24" s="2539"/>
      <c r="K24" s="2539"/>
      <c r="L24" s="2539"/>
      <c r="M24" s="2539"/>
      <c r="N24" s="262">
        <f t="shared" si="1"/>
        <v>0</v>
      </c>
      <c r="O24" s="2539"/>
      <c r="P24" s="2539"/>
      <c r="Q24" s="2539"/>
      <c r="R24" s="2539"/>
      <c r="S24" s="2539"/>
      <c r="T24" s="2539"/>
      <c r="U24" s="2539"/>
      <c r="V24" s="262">
        <f t="shared" si="2"/>
        <v>0</v>
      </c>
      <c r="W24" s="2539"/>
      <c r="X24" s="262">
        <f t="shared" si="3"/>
        <v>0</v>
      </c>
      <c r="Y24" s="2539"/>
      <c r="Z24" s="262">
        <f t="shared" si="4"/>
        <v>0</v>
      </c>
      <c r="AA24" s="2539"/>
      <c r="AB24" s="2539"/>
      <c r="AC24" s="2539"/>
      <c r="AD24" s="2539"/>
      <c r="AE24" s="262">
        <f t="shared" si="5"/>
        <v>0</v>
      </c>
    </row>
    <row r="25" spans="1:31">
      <c r="A25" s="2540" t="s">
        <v>2306</v>
      </c>
      <c r="B25" s="1142"/>
      <c r="D25" s="2539"/>
      <c r="E25" s="2539"/>
      <c r="F25" s="2539"/>
      <c r="G25" s="2539"/>
      <c r="H25" s="262">
        <f t="shared" si="0"/>
        <v>0</v>
      </c>
      <c r="I25" s="2539"/>
      <c r="J25" s="2539"/>
      <c r="K25" s="2539"/>
      <c r="L25" s="2539"/>
      <c r="M25" s="2539"/>
      <c r="N25" s="262">
        <f t="shared" si="1"/>
        <v>0</v>
      </c>
      <c r="O25" s="2539"/>
      <c r="P25" s="2539"/>
      <c r="Q25" s="2539"/>
      <c r="R25" s="2539"/>
      <c r="S25" s="2539"/>
      <c r="T25" s="2539"/>
      <c r="U25" s="2539"/>
      <c r="V25" s="262">
        <f t="shared" si="2"/>
        <v>0</v>
      </c>
      <c r="W25" s="2539"/>
      <c r="X25" s="262">
        <f t="shared" si="3"/>
        <v>0</v>
      </c>
      <c r="Y25" s="2539"/>
      <c r="Z25" s="262">
        <f t="shared" si="4"/>
        <v>0</v>
      </c>
      <c r="AA25" s="2539"/>
      <c r="AB25" s="2539"/>
      <c r="AC25" s="2539"/>
      <c r="AD25" s="2539"/>
      <c r="AE25" s="262">
        <f t="shared" si="5"/>
        <v>0</v>
      </c>
    </row>
    <row r="26" spans="1:31">
      <c r="A26" s="2540" t="s">
        <v>2306</v>
      </c>
      <c r="B26" s="1142"/>
      <c r="D26" s="2539"/>
      <c r="E26" s="2539"/>
      <c r="F26" s="2539"/>
      <c r="G26" s="2539"/>
      <c r="H26" s="262">
        <f t="shared" si="0"/>
        <v>0</v>
      </c>
      <c r="I26" s="2539"/>
      <c r="J26" s="2539"/>
      <c r="K26" s="2539"/>
      <c r="L26" s="2539"/>
      <c r="M26" s="2539"/>
      <c r="N26" s="262">
        <f t="shared" si="1"/>
        <v>0</v>
      </c>
      <c r="O26" s="2539"/>
      <c r="P26" s="2539"/>
      <c r="Q26" s="2539"/>
      <c r="R26" s="2539"/>
      <c r="S26" s="2539"/>
      <c r="T26" s="2539"/>
      <c r="U26" s="2539"/>
      <c r="V26" s="262">
        <f t="shared" si="2"/>
        <v>0</v>
      </c>
      <c r="W26" s="2539"/>
      <c r="X26" s="262">
        <f t="shared" si="3"/>
        <v>0</v>
      </c>
      <c r="Y26" s="2539"/>
      <c r="Z26" s="262">
        <f t="shared" si="4"/>
        <v>0</v>
      </c>
      <c r="AA26" s="2539"/>
      <c r="AB26" s="2539"/>
      <c r="AC26" s="2539"/>
      <c r="AD26" s="2539"/>
      <c r="AE26" s="262">
        <f t="shared" si="5"/>
        <v>0</v>
      </c>
    </row>
    <row r="27" spans="1:31">
      <c r="A27" s="2540" t="s">
        <v>2306</v>
      </c>
      <c r="B27" s="1142"/>
      <c r="D27" s="2539"/>
      <c r="E27" s="2539"/>
      <c r="F27" s="2539"/>
      <c r="G27" s="2539"/>
      <c r="H27" s="262">
        <f t="shared" si="0"/>
        <v>0</v>
      </c>
      <c r="I27" s="2539"/>
      <c r="J27" s="2539"/>
      <c r="K27" s="2539"/>
      <c r="L27" s="2539"/>
      <c r="M27" s="2539"/>
      <c r="N27" s="262">
        <f t="shared" si="1"/>
        <v>0</v>
      </c>
      <c r="O27" s="2539"/>
      <c r="P27" s="2539"/>
      <c r="Q27" s="2539"/>
      <c r="R27" s="2539"/>
      <c r="S27" s="2539"/>
      <c r="T27" s="2539"/>
      <c r="U27" s="2539"/>
      <c r="V27" s="262">
        <f t="shared" si="2"/>
        <v>0</v>
      </c>
      <c r="W27" s="2539"/>
      <c r="X27" s="262">
        <f t="shared" si="3"/>
        <v>0</v>
      </c>
      <c r="Y27" s="2539"/>
      <c r="Z27" s="262">
        <f t="shared" si="4"/>
        <v>0</v>
      </c>
      <c r="AA27" s="2539"/>
      <c r="AB27" s="2539"/>
      <c r="AC27" s="2539"/>
      <c r="AD27" s="2539"/>
      <c r="AE27" s="262">
        <f t="shared" si="5"/>
        <v>0</v>
      </c>
    </row>
    <row r="28" spans="1:31">
      <c r="A28" s="2540" t="s">
        <v>2306</v>
      </c>
      <c r="B28" s="1142"/>
      <c r="D28" s="2539"/>
      <c r="E28" s="2539"/>
      <c r="F28" s="2539"/>
      <c r="G28" s="2539"/>
      <c r="H28" s="262">
        <f t="shared" si="0"/>
        <v>0</v>
      </c>
      <c r="I28" s="2539"/>
      <c r="J28" s="2539"/>
      <c r="K28" s="2539"/>
      <c r="L28" s="2539"/>
      <c r="M28" s="2539"/>
      <c r="N28" s="262">
        <f t="shared" si="1"/>
        <v>0</v>
      </c>
      <c r="O28" s="2539"/>
      <c r="P28" s="2539"/>
      <c r="Q28" s="2539"/>
      <c r="R28" s="2539"/>
      <c r="S28" s="2539"/>
      <c r="T28" s="2539"/>
      <c r="U28" s="2539"/>
      <c r="V28" s="262">
        <f t="shared" si="2"/>
        <v>0</v>
      </c>
      <c r="W28" s="2539"/>
      <c r="X28" s="262">
        <f t="shared" si="3"/>
        <v>0</v>
      </c>
      <c r="Y28" s="2539"/>
      <c r="Z28" s="262">
        <f t="shared" si="4"/>
        <v>0</v>
      </c>
      <c r="AA28" s="2539"/>
      <c r="AB28" s="2539"/>
      <c r="AC28" s="2539"/>
      <c r="AD28" s="2539"/>
      <c r="AE28" s="262">
        <f t="shared" si="5"/>
        <v>0</v>
      </c>
    </row>
    <row r="29" spans="1:31">
      <c r="A29" s="2540" t="s">
        <v>2306</v>
      </c>
      <c r="B29" s="2105"/>
      <c r="D29" s="2539"/>
      <c r="E29" s="2539"/>
      <c r="F29" s="2539"/>
      <c r="G29" s="2539"/>
      <c r="H29" s="262">
        <f t="shared" si="0"/>
        <v>0</v>
      </c>
      <c r="I29" s="2539"/>
      <c r="J29" s="2539"/>
      <c r="K29" s="2539"/>
      <c r="L29" s="2539"/>
      <c r="M29" s="2539"/>
      <c r="N29" s="262">
        <f t="shared" si="1"/>
        <v>0</v>
      </c>
      <c r="O29" s="2539"/>
      <c r="P29" s="2539"/>
      <c r="Q29" s="2539"/>
      <c r="R29" s="2539"/>
      <c r="S29" s="2539"/>
      <c r="T29" s="2539"/>
      <c r="U29" s="2539"/>
      <c r="V29" s="262">
        <f t="shared" si="2"/>
        <v>0</v>
      </c>
      <c r="W29" s="2539"/>
      <c r="X29" s="262">
        <f t="shared" si="3"/>
        <v>0</v>
      </c>
      <c r="Y29" s="2539"/>
      <c r="Z29" s="262">
        <f t="shared" si="4"/>
        <v>0</v>
      </c>
      <c r="AA29" s="2539"/>
      <c r="AB29" s="2539"/>
      <c r="AC29" s="2539"/>
      <c r="AD29" s="2539"/>
      <c r="AE29" s="262">
        <f t="shared" si="5"/>
        <v>0</v>
      </c>
    </row>
    <row r="30" spans="1:31">
      <c r="A30" s="2540" t="s">
        <v>2306</v>
      </c>
      <c r="B30" s="2105"/>
      <c r="D30" s="2539"/>
      <c r="E30" s="2539"/>
      <c r="F30" s="2539"/>
      <c r="G30" s="2539"/>
      <c r="H30" s="262">
        <f t="shared" si="0"/>
        <v>0</v>
      </c>
      <c r="I30" s="2539"/>
      <c r="J30" s="2539"/>
      <c r="K30" s="2539"/>
      <c r="L30" s="2539"/>
      <c r="M30" s="2539"/>
      <c r="N30" s="262">
        <f t="shared" si="1"/>
        <v>0</v>
      </c>
      <c r="O30" s="2539"/>
      <c r="P30" s="2539"/>
      <c r="Q30" s="2539"/>
      <c r="R30" s="2539"/>
      <c r="S30" s="2539"/>
      <c r="T30" s="2539"/>
      <c r="U30" s="2539"/>
      <c r="V30" s="262">
        <f t="shared" si="2"/>
        <v>0</v>
      </c>
      <c r="W30" s="2539"/>
      <c r="X30" s="262">
        <f t="shared" si="3"/>
        <v>0</v>
      </c>
      <c r="Y30" s="2539"/>
      <c r="Z30" s="262">
        <f t="shared" si="4"/>
        <v>0</v>
      </c>
      <c r="AA30" s="2539"/>
      <c r="AB30" s="2539"/>
      <c r="AC30" s="2539"/>
      <c r="AD30" s="2539"/>
      <c r="AE30" s="262">
        <f t="shared" si="5"/>
        <v>0</v>
      </c>
    </row>
    <row r="31" spans="1:31">
      <c r="A31" s="2540" t="s">
        <v>2306</v>
      </c>
      <c r="B31" s="2105"/>
      <c r="D31" s="2539"/>
      <c r="E31" s="2539"/>
      <c r="F31" s="2539"/>
      <c r="G31" s="2539"/>
      <c r="H31" s="262">
        <f t="shared" si="0"/>
        <v>0</v>
      </c>
      <c r="I31" s="2539"/>
      <c r="J31" s="2539"/>
      <c r="K31" s="2539"/>
      <c r="L31" s="2539"/>
      <c r="M31" s="2539"/>
      <c r="N31" s="262">
        <f t="shared" si="1"/>
        <v>0</v>
      </c>
      <c r="O31" s="2539"/>
      <c r="P31" s="2539"/>
      <c r="Q31" s="2539"/>
      <c r="R31" s="2539"/>
      <c r="S31" s="2539"/>
      <c r="T31" s="2539"/>
      <c r="U31" s="2539"/>
      <c r="V31" s="262">
        <f t="shared" si="2"/>
        <v>0</v>
      </c>
      <c r="W31" s="2539"/>
      <c r="X31" s="262">
        <f t="shared" si="3"/>
        <v>0</v>
      </c>
      <c r="Y31" s="2539"/>
      <c r="Z31" s="262">
        <f t="shared" si="4"/>
        <v>0</v>
      </c>
      <c r="AA31" s="2539"/>
      <c r="AB31" s="2539"/>
      <c r="AC31" s="2539"/>
      <c r="AD31" s="2539"/>
      <c r="AE31" s="262">
        <f t="shared" si="5"/>
        <v>0</v>
      </c>
    </row>
    <row r="32" spans="1:31">
      <c r="A32" s="2540" t="s">
        <v>2306</v>
      </c>
      <c r="B32" s="2105"/>
      <c r="D32" s="2539"/>
      <c r="E32" s="2539"/>
      <c r="F32" s="2539"/>
      <c r="G32" s="2539"/>
      <c r="H32" s="262">
        <f t="shared" si="0"/>
        <v>0</v>
      </c>
      <c r="I32" s="2539"/>
      <c r="J32" s="2539"/>
      <c r="K32" s="2539"/>
      <c r="L32" s="2539"/>
      <c r="M32" s="2539"/>
      <c r="N32" s="262">
        <f t="shared" si="1"/>
        <v>0</v>
      </c>
      <c r="O32" s="2539"/>
      <c r="P32" s="2539"/>
      <c r="Q32" s="2539"/>
      <c r="R32" s="2539"/>
      <c r="S32" s="2539"/>
      <c r="T32" s="2539"/>
      <c r="U32" s="2539"/>
      <c r="V32" s="262">
        <f t="shared" si="2"/>
        <v>0</v>
      </c>
      <c r="W32" s="2539"/>
      <c r="X32" s="262">
        <f t="shared" si="3"/>
        <v>0</v>
      </c>
      <c r="Y32" s="2539"/>
      <c r="Z32" s="262">
        <f t="shared" si="4"/>
        <v>0</v>
      </c>
      <c r="AA32" s="2539"/>
      <c r="AB32" s="2539"/>
      <c r="AC32" s="2539"/>
      <c r="AD32" s="2539"/>
      <c r="AE32" s="262">
        <f t="shared" si="5"/>
        <v>0</v>
      </c>
    </row>
    <row r="33" spans="1:32">
      <c r="A33" s="2540" t="s">
        <v>2306</v>
      </c>
      <c r="B33" s="2105"/>
      <c r="D33" s="2539"/>
      <c r="E33" s="2539"/>
      <c r="F33" s="2539"/>
      <c r="G33" s="2539"/>
      <c r="H33" s="262">
        <f t="shared" si="0"/>
        <v>0</v>
      </c>
      <c r="I33" s="2539"/>
      <c r="J33" s="2539"/>
      <c r="K33" s="2539"/>
      <c r="L33" s="2539"/>
      <c r="M33" s="2539"/>
      <c r="N33" s="262">
        <f t="shared" si="1"/>
        <v>0</v>
      </c>
      <c r="O33" s="2539"/>
      <c r="P33" s="2539"/>
      <c r="Q33" s="2539"/>
      <c r="R33" s="2539"/>
      <c r="S33" s="2539"/>
      <c r="T33" s="2539"/>
      <c r="U33" s="2539"/>
      <c r="V33" s="262">
        <f t="shared" si="2"/>
        <v>0</v>
      </c>
      <c r="W33" s="2539"/>
      <c r="X33" s="262">
        <f t="shared" si="3"/>
        <v>0</v>
      </c>
      <c r="Y33" s="2539"/>
      <c r="Z33" s="262">
        <f t="shared" si="4"/>
        <v>0</v>
      </c>
      <c r="AA33" s="2539"/>
      <c r="AB33" s="2539"/>
      <c r="AC33" s="2539"/>
      <c r="AD33" s="2539"/>
      <c r="AE33" s="262">
        <f t="shared" si="5"/>
        <v>0</v>
      </c>
    </row>
    <row r="34" spans="1:32">
      <c r="A34" s="2540" t="s">
        <v>2306</v>
      </c>
      <c r="B34" s="2105"/>
      <c r="D34" s="2539"/>
      <c r="E34" s="2539"/>
      <c r="F34" s="2539"/>
      <c r="G34" s="2539"/>
      <c r="H34" s="262">
        <f t="shared" si="0"/>
        <v>0</v>
      </c>
      <c r="I34" s="2539"/>
      <c r="J34" s="2539"/>
      <c r="K34" s="2539"/>
      <c r="L34" s="2539"/>
      <c r="M34" s="2539"/>
      <c r="N34" s="262">
        <f t="shared" si="1"/>
        <v>0</v>
      </c>
      <c r="O34" s="2539"/>
      <c r="P34" s="2539"/>
      <c r="Q34" s="2539"/>
      <c r="R34" s="2539"/>
      <c r="S34" s="2539"/>
      <c r="T34" s="2539"/>
      <c r="U34" s="2539"/>
      <c r="V34" s="262">
        <f t="shared" si="2"/>
        <v>0</v>
      </c>
      <c r="W34" s="2539"/>
      <c r="X34" s="262">
        <f t="shared" si="3"/>
        <v>0</v>
      </c>
      <c r="Y34" s="2539"/>
      <c r="Z34" s="262">
        <f t="shared" si="4"/>
        <v>0</v>
      </c>
      <c r="AA34" s="2539"/>
      <c r="AB34" s="2539"/>
      <c r="AC34" s="2539"/>
      <c r="AD34" s="2539"/>
      <c r="AE34" s="262">
        <f t="shared" si="5"/>
        <v>0</v>
      </c>
    </row>
    <row r="35" spans="1:32">
      <c r="A35" s="2540" t="s">
        <v>2306</v>
      </c>
      <c r="B35" s="2105"/>
      <c r="D35" s="2539"/>
      <c r="E35" s="2539"/>
      <c r="F35" s="2539"/>
      <c r="G35" s="2539"/>
      <c r="H35" s="262">
        <f t="shared" si="0"/>
        <v>0</v>
      </c>
      <c r="I35" s="2539"/>
      <c r="J35" s="2539"/>
      <c r="K35" s="2539"/>
      <c r="L35" s="2539"/>
      <c r="M35" s="2539"/>
      <c r="N35" s="262">
        <f t="shared" si="1"/>
        <v>0</v>
      </c>
      <c r="O35" s="2539"/>
      <c r="P35" s="2539"/>
      <c r="Q35" s="2539"/>
      <c r="R35" s="2539"/>
      <c r="S35" s="2539"/>
      <c r="T35" s="2539"/>
      <c r="U35" s="2539"/>
      <c r="V35" s="262">
        <f t="shared" si="2"/>
        <v>0</v>
      </c>
      <c r="W35" s="2539"/>
      <c r="X35" s="262">
        <f t="shared" si="3"/>
        <v>0</v>
      </c>
      <c r="Y35" s="2539"/>
      <c r="Z35" s="262">
        <f t="shared" si="4"/>
        <v>0</v>
      </c>
      <c r="AA35" s="2539"/>
      <c r="AB35" s="2539"/>
      <c r="AC35" s="2539"/>
      <c r="AD35" s="2539"/>
      <c r="AE35" s="262">
        <f t="shared" si="5"/>
        <v>0</v>
      </c>
    </row>
    <row r="36" spans="1:32">
      <c r="A36" s="2540" t="s">
        <v>2306</v>
      </c>
      <c r="B36" s="2105"/>
      <c r="D36" s="2539"/>
      <c r="E36" s="2539"/>
      <c r="F36" s="2539"/>
      <c r="G36" s="2539"/>
      <c r="H36" s="262">
        <f t="shared" si="0"/>
        <v>0</v>
      </c>
      <c r="I36" s="2539"/>
      <c r="J36" s="2539"/>
      <c r="K36" s="2539"/>
      <c r="L36" s="2539"/>
      <c r="M36" s="2539"/>
      <c r="N36" s="262">
        <f t="shared" si="1"/>
        <v>0</v>
      </c>
      <c r="O36" s="2539"/>
      <c r="P36" s="2539"/>
      <c r="Q36" s="2539"/>
      <c r="R36" s="2539"/>
      <c r="S36" s="2539"/>
      <c r="T36" s="2539"/>
      <c r="U36" s="2539"/>
      <c r="V36" s="262">
        <f t="shared" si="2"/>
        <v>0</v>
      </c>
      <c r="W36" s="2539"/>
      <c r="X36" s="262">
        <f t="shared" si="3"/>
        <v>0</v>
      </c>
      <c r="Y36" s="2539"/>
      <c r="Z36" s="262">
        <f t="shared" si="4"/>
        <v>0</v>
      </c>
      <c r="AA36" s="2539"/>
      <c r="AB36" s="2539"/>
      <c r="AC36" s="2539"/>
      <c r="AD36" s="2539"/>
      <c r="AE36" s="262">
        <f t="shared" si="5"/>
        <v>0</v>
      </c>
    </row>
    <row r="37" spans="1:32">
      <c r="A37" s="2540" t="s">
        <v>2306</v>
      </c>
      <c r="B37" s="2105"/>
      <c r="D37" s="2539"/>
      <c r="E37" s="2539"/>
      <c r="F37" s="2539"/>
      <c r="G37" s="2539"/>
      <c r="H37" s="262">
        <f t="shared" si="0"/>
        <v>0</v>
      </c>
      <c r="I37" s="2539"/>
      <c r="J37" s="2539"/>
      <c r="K37" s="2539"/>
      <c r="L37" s="2539"/>
      <c r="M37" s="2539"/>
      <c r="N37" s="262">
        <f t="shared" si="1"/>
        <v>0</v>
      </c>
      <c r="O37" s="2539"/>
      <c r="P37" s="2539"/>
      <c r="Q37" s="2539"/>
      <c r="R37" s="2539"/>
      <c r="S37" s="2539"/>
      <c r="T37" s="2539"/>
      <c r="U37" s="2539"/>
      <c r="V37" s="262">
        <f t="shared" si="2"/>
        <v>0</v>
      </c>
      <c r="W37" s="2539"/>
      <c r="X37" s="262">
        <f t="shared" si="3"/>
        <v>0</v>
      </c>
      <c r="Y37" s="2539"/>
      <c r="Z37" s="262">
        <f t="shared" si="4"/>
        <v>0</v>
      </c>
      <c r="AA37" s="2539"/>
      <c r="AB37" s="2539"/>
      <c r="AC37" s="2539"/>
      <c r="AD37" s="2539"/>
      <c r="AE37" s="262">
        <f t="shared" si="5"/>
        <v>0</v>
      </c>
    </row>
    <row r="38" spans="1:32" ht="24.75">
      <c r="A38" s="2106" t="s">
        <v>2179</v>
      </c>
      <c r="B38" s="1142"/>
      <c r="D38" s="2539"/>
      <c r="E38" s="2539"/>
      <c r="F38" s="2539"/>
      <c r="G38" s="2539"/>
      <c r="H38" s="262">
        <f>SUM(D38:G38)</f>
        <v>0</v>
      </c>
      <c r="I38" s="2539"/>
      <c r="J38" s="2539"/>
      <c r="K38" s="2539"/>
      <c r="L38" s="2539"/>
      <c r="M38" s="2539"/>
      <c r="N38" s="262">
        <f t="shared" si="1"/>
        <v>0</v>
      </c>
      <c r="O38" s="2539"/>
      <c r="P38" s="2539"/>
      <c r="Q38" s="2539"/>
      <c r="R38" s="2539"/>
      <c r="S38" s="2539"/>
      <c r="T38" s="2539"/>
      <c r="U38" s="2539"/>
      <c r="V38" s="262">
        <f t="shared" si="2"/>
        <v>0</v>
      </c>
      <c r="W38" s="2539"/>
      <c r="X38" s="262">
        <f>+W38+V38</f>
        <v>0</v>
      </c>
      <c r="Y38" s="2539"/>
      <c r="Z38" s="262">
        <f t="shared" si="4"/>
        <v>0</v>
      </c>
      <c r="AA38" s="2539"/>
      <c r="AB38" s="2539"/>
      <c r="AC38" s="2539"/>
      <c r="AD38" s="2539"/>
      <c r="AE38" s="262">
        <f t="shared" si="5"/>
        <v>0</v>
      </c>
    </row>
    <row r="39" spans="1:32" s="270" customFormat="1">
      <c r="A39" s="203"/>
      <c r="B39" s="204"/>
      <c r="C39" s="204"/>
      <c r="D39" s="268"/>
      <c r="E39" s="268"/>
      <c r="F39" s="268"/>
      <c r="G39" s="268"/>
      <c r="H39" s="268"/>
      <c r="I39" s="268"/>
      <c r="J39" s="268"/>
      <c r="K39" s="268"/>
      <c r="L39" s="268"/>
      <c r="M39" s="268"/>
      <c r="N39" s="268"/>
      <c r="O39" s="268"/>
      <c r="P39" s="268"/>
      <c r="Q39" s="268"/>
      <c r="R39" s="268"/>
      <c r="S39" s="268"/>
      <c r="T39" s="268"/>
      <c r="U39" s="268"/>
      <c r="V39" s="268"/>
      <c r="W39" s="268"/>
      <c r="X39" s="269"/>
      <c r="Y39" s="268"/>
      <c r="Z39" s="269"/>
      <c r="AA39" s="268"/>
      <c r="AB39" s="268"/>
      <c r="AC39" s="268"/>
      <c r="AD39" s="268"/>
      <c r="AE39" s="268"/>
      <c r="AF39" s="204"/>
    </row>
    <row r="40" spans="1:32">
      <c r="A40" s="273" t="s">
        <v>457</v>
      </c>
      <c r="B40" s="274"/>
      <c r="D40" s="275">
        <f t="shared" ref="D40:M40" si="7">SUM(D22,D13:D21)</f>
        <v>0</v>
      </c>
      <c r="E40" s="275">
        <f t="shared" si="7"/>
        <v>0</v>
      </c>
      <c r="F40" s="275">
        <f t="shared" si="7"/>
        <v>0</v>
      </c>
      <c r="G40" s="275">
        <f t="shared" si="7"/>
        <v>0</v>
      </c>
      <c r="H40" s="262">
        <f t="shared" si="7"/>
        <v>0</v>
      </c>
      <c r="I40" s="275">
        <f t="shared" si="7"/>
        <v>0</v>
      </c>
      <c r="J40" s="275">
        <f t="shared" si="7"/>
        <v>0</v>
      </c>
      <c r="K40" s="275">
        <f t="shared" si="7"/>
        <v>0</v>
      </c>
      <c r="L40" s="275">
        <f t="shared" si="7"/>
        <v>0</v>
      </c>
      <c r="M40" s="275">
        <f t="shared" si="7"/>
        <v>0</v>
      </c>
      <c r="N40" s="262">
        <f>SUM(N22,N13:N21)</f>
        <v>0</v>
      </c>
      <c r="O40" s="275">
        <f t="shared" ref="O40:AD40" si="8">SUM(O22,O13:O21)</f>
        <v>0</v>
      </c>
      <c r="P40" s="275">
        <f t="shared" si="8"/>
        <v>0</v>
      </c>
      <c r="Q40" s="275">
        <f t="shared" si="8"/>
        <v>0</v>
      </c>
      <c r="R40" s="275">
        <f t="shared" si="8"/>
        <v>0</v>
      </c>
      <c r="S40" s="275">
        <f t="shared" si="8"/>
        <v>0</v>
      </c>
      <c r="T40" s="275">
        <f t="shared" si="8"/>
        <v>0</v>
      </c>
      <c r="U40" s="275">
        <f t="shared" si="8"/>
        <v>0</v>
      </c>
      <c r="V40" s="262">
        <f t="shared" si="8"/>
        <v>0</v>
      </c>
      <c r="W40" s="275">
        <f t="shared" si="8"/>
        <v>0</v>
      </c>
      <c r="X40" s="262">
        <f t="shared" si="8"/>
        <v>0</v>
      </c>
      <c r="Y40" s="275">
        <f t="shared" si="8"/>
        <v>0</v>
      </c>
      <c r="Z40" s="262">
        <f>SUM(Z22,Z13:Z21)</f>
        <v>0</v>
      </c>
      <c r="AA40" s="275">
        <f t="shared" si="8"/>
        <v>0</v>
      </c>
      <c r="AB40" s="275">
        <f t="shared" si="8"/>
        <v>0</v>
      </c>
      <c r="AC40" s="275">
        <f t="shared" si="8"/>
        <v>0</v>
      </c>
      <c r="AD40" s="275">
        <f t="shared" si="8"/>
        <v>0</v>
      </c>
      <c r="AE40" s="262">
        <f>SUM(AE22,AE13:AE21)</f>
        <v>0</v>
      </c>
    </row>
    <row r="41" spans="1:32" s="270" customFormat="1">
      <c r="A41" s="276"/>
      <c r="B41" s="260"/>
      <c r="C41" s="204"/>
      <c r="D41" s="277"/>
      <c r="E41" s="277"/>
      <c r="F41" s="277"/>
      <c r="G41" s="277"/>
      <c r="H41" s="269"/>
      <c r="I41" s="277"/>
      <c r="J41" s="277"/>
      <c r="K41" s="277"/>
      <c r="L41" s="277"/>
      <c r="M41" s="277"/>
      <c r="N41" s="268"/>
      <c r="O41" s="277"/>
      <c r="P41" s="277"/>
      <c r="Q41" s="277"/>
      <c r="R41" s="277"/>
      <c r="S41" s="277"/>
      <c r="T41" s="277"/>
      <c r="U41" s="277"/>
      <c r="V41" s="268"/>
      <c r="W41" s="277"/>
      <c r="X41" s="268"/>
      <c r="Y41" s="277"/>
      <c r="Z41" s="268"/>
      <c r="AA41" s="277"/>
      <c r="AB41" s="277"/>
      <c r="AC41" s="277"/>
      <c r="AD41" s="277"/>
      <c r="AE41" s="268"/>
    </row>
    <row r="42" spans="1:32" s="270" customFormat="1">
      <c r="A42" s="266" t="s">
        <v>726</v>
      </c>
      <c r="B42" s="259">
        <v>3.9</v>
      </c>
      <c r="C42" s="260"/>
      <c r="D42" s="278">
        <f>'3.9 LP Gasholders'!$D$10</f>
        <v>0</v>
      </c>
      <c r="E42" s="1791"/>
      <c r="F42" s="1791"/>
      <c r="G42" s="1791"/>
      <c r="H42" s="262">
        <f>SUM(D42:G42)</f>
        <v>0</v>
      </c>
      <c r="I42" s="1791"/>
      <c r="J42" s="1791"/>
      <c r="K42" s="1791"/>
      <c r="L42" s="1791"/>
      <c r="M42" s="1791"/>
      <c r="N42" s="262">
        <f>SUM(H42:M42)</f>
        <v>0</v>
      </c>
      <c r="O42" s="1791"/>
      <c r="P42" s="1791"/>
      <c r="Q42" s="1791"/>
      <c r="R42" s="1791"/>
      <c r="S42" s="1791"/>
      <c r="T42" s="1791"/>
      <c r="U42" s="1791"/>
      <c r="V42" s="262">
        <f>SUM(O42:U42)</f>
        <v>0</v>
      </c>
      <c r="W42" s="1791"/>
      <c r="X42" s="262">
        <f>+W42+V42</f>
        <v>0</v>
      </c>
      <c r="Y42" s="1791"/>
      <c r="Z42" s="262">
        <f>+Y42+X42+N42</f>
        <v>0</v>
      </c>
      <c r="AA42" s="1791"/>
      <c r="AB42" s="1791"/>
      <c r="AC42" s="1791"/>
      <c r="AD42" s="1791"/>
      <c r="AE42" s="262">
        <f>SUM(Z42:AD42)</f>
        <v>0</v>
      </c>
    </row>
    <row r="43" spans="1:32" s="270" customFormat="1">
      <c r="A43" s="266" t="s">
        <v>647</v>
      </c>
      <c r="B43" s="259">
        <v>3.1</v>
      </c>
      <c r="C43" s="260"/>
      <c r="D43" s="278">
        <f>'3.10 Land remediation REVISED'!$C$44</f>
        <v>0</v>
      </c>
      <c r="E43" s="1791"/>
      <c r="F43" s="1791"/>
      <c r="G43" s="1791"/>
      <c r="H43" s="262">
        <f>SUM(D43:G43)</f>
        <v>0</v>
      </c>
      <c r="I43" s="1791"/>
      <c r="J43" s="1791"/>
      <c r="K43" s="1791"/>
      <c r="L43" s="1791"/>
      <c r="M43" s="1791"/>
      <c r="N43" s="262">
        <f>SUM(H43:M43)</f>
        <v>0</v>
      </c>
      <c r="O43" s="1791"/>
      <c r="P43" s="1791"/>
      <c r="Q43" s="1791"/>
      <c r="R43" s="1791"/>
      <c r="S43" s="1791"/>
      <c r="T43" s="1791"/>
      <c r="U43" s="1791"/>
      <c r="V43" s="262">
        <f>SUM(O43:U43)</f>
        <v>0</v>
      </c>
      <c r="W43" s="1791"/>
      <c r="X43" s="262">
        <f>+W43+V43</f>
        <v>0</v>
      </c>
      <c r="Y43" s="1791"/>
      <c r="Z43" s="262">
        <f>+Y43+X43+N43</f>
        <v>0</v>
      </c>
      <c r="AA43" s="1791"/>
      <c r="AB43" s="1791"/>
      <c r="AC43" s="1791"/>
      <c r="AD43" s="1791"/>
      <c r="AE43" s="262">
        <f>SUM(Z43:AD43)</f>
        <v>0</v>
      </c>
    </row>
    <row r="44" spans="1:32" s="270" customFormat="1">
      <c r="A44" s="266" t="s">
        <v>619</v>
      </c>
      <c r="B44" s="259">
        <v>3.13</v>
      </c>
      <c r="C44" s="260"/>
      <c r="D44" s="1791"/>
      <c r="E44" s="1791"/>
      <c r="F44" s="1791"/>
      <c r="G44" s="1791"/>
      <c r="H44" s="262">
        <f>+'3.13 Streetworks'!$G$254</f>
        <v>0</v>
      </c>
      <c r="I44" s="278">
        <f>+'3.13 Streetworks'!$G$255</f>
        <v>0</v>
      </c>
      <c r="J44" s="278">
        <f>+'3.13 Streetworks'!$G$256</f>
        <v>0</v>
      </c>
      <c r="K44" s="278">
        <f>+'3.13 Streetworks'!$G$257</f>
        <v>0</v>
      </c>
      <c r="L44" s="1791"/>
      <c r="M44" s="278">
        <f>+'3.13 Streetworks'!$G$258</f>
        <v>0</v>
      </c>
      <c r="N44" s="262">
        <f>SUM(H44:M44)</f>
        <v>0</v>
      </c>
      <c r="O44" s="1791"/>
      <c r="P44" s="1791"/>
      <c r="Q44" s="1791"/>
      <c r="R44" s="1791"/>
      <c r="S44" s="1791"/>
      <c r="T44" s="1791"/>
      <c r="U44" s="1791"/>
      <c r="V44" s="262">
        <f>SUM(O44:U44)</f>
        <v>0</v>
      </c>
      <c r="W44" s="1791"/>
      <c r="X44" s="262">
        <f>+W44+V44</f>
        <v>0</v>
      </c>
      <c r="Y44" s="1791"/>
      <c r="Z44" s="262">
        <f>+Y44+X44+N44</f>
        <v>0</v>
      </c>
      <c r="AA44" s="1791"/>
      <c r="AB44" s="1791"/>
      <c r="AC44" s="1791"/>
      <c r="AD44" s="1791"/>
      <c r="AE44" s="262">
        <f>SUM(Z44:AD44)</f>
        <v>0</v>
      </c>
    </row>
    <row r="45" spans="1:32" s="270" customFormat="1">
      <c r="A45" s="279" t="s">
        <v>727</v>
      </c>
      <c r="B45" s="280">
        <v>3.14</v>
      </c>
      <c r="C45" s="260"/>
      <c r="D45" s="1791"/>
      <c r="E45" s="1791"/>
      <c r="F45" s="1791"/>
      <c r="G45" s="1791"/>
      <c r="H45" s="262">
        <f>+'3.14 Smart Metering'!C11</f>
        <v>0</v>
      </c>
      <c r="I45" s="278">
        <f>+'3.14 Smart Metering'!C12</f>
        <v>0</v>
      </c>
      <c r="J45" s="278">
        <f>+'3.14 Smart Metering'!C13</f>
        <v>0</v>
      </c>
      <c r="K45" s="278">
        <f>+'3.14 Smart Metering'!C14</f>
        <v>0</v>
      </c>
      <c r="L45" s="1791"/>
      <c r="M45" s="278">
        <f>+'3.14 Smart Metering'!C16</f>
        <v>0</v>
      </c>
      <c r="N45" s="262">
        <f>SUM(H45:M45)</f>
        <v>0</v>
      </c>
      <c r="O45" s="1791"/>
      <c r="P45" s="1791"/>
      <c r="Q45" s="1791"/>
      <c r="R45" s="1791"/>
      <c r="S45" s="1791"/>
      <c r="T45" s="1791"/>
      <c r="U45" s="1791"/>
      <c r="V45" s="262">
        <f>+'3.14 Smart Metering'!C15</f>
        <v>0</v>
      </c>
      <c r="W45" s="278"/>
      <c r="X45" s="262">
        <f>+W45+V45</f>
        <v>0</v>
      </c>
      <c r="Y45" s="278"/>
      <c r="Z45" s="262">
        <f>+Y45+X45+N45</f>
        <v>0</v>
      </c>
      <c r="AA45" s="1791"/>
      <c r="AB45" s="1791"/>
      <c r="AC45" s="1791"/>
      <c r="AD45" s="1791"/>
      <c r="AE45" s="262">
        <f>SUM(Z45:AD45)</f>
        <v>0</v>
      </c>
    </row>
    <row r="46" spans="1:32" s="270" customFormat="1">
      <c r="A46" s="281" t="s">
        <v>670</v>
      </c>
      <c r="B46" s="274"/>
      <c r="C46" s="260"/>
      <c r="D46" s="275">
        <f t="shared" ref="D46:AD46" si="9">D40-SUM(D42:D45)</f>
        <v>0</v>
      </c>
      <c r="E46" s="275">
        <f t="shared" si="9"/>
        <v>0</v>
      </c>
      <c r="F46" s="275">
        <f t="shared" si="9"/>
        <v>0</v>
      </c>
      <c r="G46" s="275">
        <f t="shared" si="9"/>
        <v>0</v>
      </c>
      <c r="H46" s="262">
        <f t="shared" si="9"/>
        <v>0</v>
      </c>
      <c r="I46" s="275">
        <f t="shared" si="9"/>
        <v>0</v>
      </c>
      <c r="J46" s="275">
        <f t="shared" si="9"/>
        <v>0</v>
      </c>
      <c r="K46" s="275">
        <f t="shared" si="9"/>
        <v>0</v>
      </c>
      <c r="L46" s="275">
        <f>L40-SUM(L42:L45)</f>
        <v>0</v>
      </c>
      <c r="M46" s="275">
        <f>M40-SUM(M42:M45)</f>
        <v>0</v>
      </c>
      <c r="N46" s="262">
        <f t="shared" si="9"/>
        <v>0</v>
      </c>
      <c r="O46" s="2487">
        <f t="shared" si="9"/>
        <v>0</v>
      </c>
      <c r="P46" s="2487">
        <f t="shared" si="9"/>
        <v>0</v>
      </c>
      <c r="Q46" s="2487">
        <f t="shared" si="9"/>
        <v>0</v>
      </c>
      <c r="R46" s="2487">
        <f t="shared" si="9"/>
        <v>0</v>
      </c>
      <c r="S46" s="2487">
        <f t="shared" si="9"/>
        <v>0</v>
      </c>
      <c r="T46" s="2487">
        <f t="shared" si="9"/>
        <v>0</v>
      </c>
      <c r="U46" s="2487">
        <f t="shared" si="9"/>
        <v>0</v>
      </c>
      <c r="V46" s="2488">
        <f t="shared" si="9"/>
        <v>0</v>
      </c>
      <c r="W46" s="275">
        <f t="shared" si="9"/>
        <v>0</v>
      </c>
      <c r="X46" s="262">
        <f t="shared" si="9"/>
        <v>0</v>
      </c>
      <c r="Y46" s="275">
        <f t="shared" si="9"/>
        <v>0</v>
      </c>
      <c r="Z46" s="262">
        <f>Z40-SUM(Z42:Z45)</f>
        <v>0</v>
      </c>
      <c r="AA46" s="275">
        <f t="shared" si="9"/>
        <v>0</v>
      </c>
      <c r="AB46" s="275">
        <f t="shared" si="9"/>
        <v>0</v>
      </c>
      <c r="AC46" s="275">
        <f t="shared" si="9"/>
        <v>0</v>
      </c>
      <c r="AD46" s="275">
        <f t="shared" si="9"/>
        <v>0</v>
      </c>
      <c r="AE46" s="262">
        <f>AE40-SUM(AE42:AE45)</f>
        <v>0</v>
      </c>
    </row>
    <row r="47" spans="1:32">
      <c r="A47" s="282"/>
      <c r="B47" s="271"/>
      <c r="C47" s="268"/>
      <c r="D47" s="271"/>
      <c r="E47" s="271"/>
      <c r="F47" s="271"/>
      <c r="G47" s="271"/>
      <c r="H47" s="271"/>
      <c r="I47" s="271"/>
      <c r="J47" s="271"/>
      <c r="K47" s="271"/>
      <c r="L47" s="271"/>
      <c r="M47" s="271"/>
      <c r="N47" s="271"/>
      <c r="O47" s="271"/>
      <c r="P47" s="271"/>
      <c r="Q47" s="271"/>
      <c r="R47" s="271"/>
      <c r="S47" s="271"/>
      <c r="T47" s="271"/>
      <c r="U47" s="271"/>
      <c r="V47" s="271"/>
      <c r="W47" s="271"/>
      <c r="X47" s="272"/>
      <c r="Y47" s="271"/>
      <c r="Z47" s="272"/>
      <c r="AA47" s="271"/>
      <c r="AB47" s="271"/>
      <c r="AC47" s="271"/>
      <c r="AD47" s="271"/>
      <c r="AE47" s="268"/>
      <c r="AF47" s="204"/>
    </row>
    <row r="48" spans="1:32">
      <c r="B48" s="271"/>
      <c r="C48" s="268"/>
      <c r="D48" s="271"/>
      <c r="E48" s="271"/>
      <c r="F48" s="271"/>
      <c r="G48" s="271"/>
      <c r="H48" s="271"/>
      <c r="I48" s="271"/>
      <c r="J48" s="271"/>
      <c r="K48" s="271"/>
      <c r="L48" s="271"/>
      <c r="M48" s="271"/>
      <c r="N48" s="271"/>
      <c r="O48" s="271"/>
      <c r="P48" s="271"/>
      <c r="Q48" s="271"/>
      <c r="R48" s="271"/>
      <c r="S48" s="271"/>
      <c r="T48" s="271"/>
      <c r="U48" s="271"/>
      <c r="V48" s="271"/>
      <c r="W48" s="271"/>
      <c r="X48" s="272"/>
      <c r="Y48" s="271"/>
      <c r="Z48" s="272"/>
      <c r="AA48" s="271"/>
      <c r="AB48" s="271"/>
      <c r="AC48" s="271"/>
      <c r="AD48" s="271"/>
      <c r="AE48" s="268"/>
      <c r="AF48" s="204"/>
    </row>
    <row r="49" spans="1:32" ht="13.5">
      <c r="A49" s="283" t="s">
        <v>1524</v>
      </c>
      <c r="B49" s="271"/>
      <c r="C49" s="268"/>
      <c r="D49" s="271"/>
      <c r="E49" s="271"/>
      <c r="F49" s="271"/>
      <c r="G49" s="271"/>
      <c r="H49" s="271"/>
      <c r="I49" s="271"/>
      <c r="J49" s="271"/>
      <c r="K49" s="271"/>
      <c r="L49" s="271"/>
      <c r="M49" s="271"/>
      <c r="N49" s="271"/>
      <c r="O49" s="271"/>
      <c r="P49" s="271"/>
      <c r="Q49" s="271"/>
      <c r="R49" s="271"/>
      <c r="S49" s="271"/>
      <c r="T49" s="271"/>
      <c r="U49" s="271"/>
      <c r="V49" s="271"/>
      <c r="W49" s="271"/>
      <c r="X49" s="272"/>
      <c r="Y49" s="271"/>
      <c r="Z49" s="272"/>
      <c r="AA49" s="271"/>
      <c r="AB49" s="271"/>
      <c r="AC49" s="271"/>
      <c r="AD49" s="271"/>
      <c r="AE49" s="268"/>
      <c r="AF49" s="204"/>
    </row>
    <row r="50" spans="1:32">
      <c r="A50" s="266" t="s">
        <v>18</v>
      </c>
      <c r="B50" s="284">
        <v>3.12</v>
      </c>
      <c r="C50" s="285"/>
      <c r="D50" s="1791"/>
      <c r="E50" s="1791"/>
      <c r="F50" s="1791"/>
      <c r="G50" s="1791"/>
      <c r="H50" s="1791"/>
      <c r="I50" s="1791"/>
      <c r="J50" s="1791"/>
      <c r="K50" s="1791"/>
      <c r="L50" s="1791"/>
      <c r="M50" s="1791"/>
      <c r="N50" s="1791"/>
      <c r="O50" s="1791"/>
      <c r="P50" s="1791"/>
      <c r="Q50" s="1791"/>
      <c r="R50" s="1791"/>
      <c r="S50" s="1791"/>
      <c r="T50" s="1791"/>
      <c r="U50" s="1791"/>
      <c r="V50" s="1791"/>
      <c r="W50" s="1791"/>
      <c r="X50" s="1791"/>
      <c r="Y50" s="1791"/>
      <c r="Z50" s="262">
        <f>+'3.12 Shrinkage'!G29</f>
        <v>0</v>
      </c>
      <c r="AA50" s="1791"/>
      <c r="AB50" s="1791"/>
      <c r="AC50" s="1791"/>
      <c r="AD50" s="1791"/>
      <c r="AE50" s="262">
        <f t="shared" ref="AE50:AE59" si="10">SUM(Z50:AD50)</f>
        <v>0</v>
      </c>
    </row>
    <row r="51" spans="1:32">
      <c r="A51" s="266" t="s">
        <v>458</v>
      </c>
      <c r="B51" s="266"/>
      <c r="D51" s="1791"/>
      <c r="E51" s="1791"/>
      <c r="F51" s="1791"/>
      <c r="G51" s="1791"/>
      <c r="H51" s="1791"/>
      <c r="I51" s="1791"/>
      <c r="J51" s="1791"/>
      <c r="K51" s="1791"/>
      <c r="L51" s="1791"/>
      <c r="M51" s="1791"/>
      <c r="N51" s="1791"/>
      <c r="O51" s="1791"/>
      <c r="P51" s="1791"/>
      <c r="Q51" s="1791"/>
      <c r="R51" s="1791"/>
      <c r="S51" s="1791"/>
      <c r="T51" s="1791"/>
      <c r="U51" s="1791"/>
      <c r="V51" s="1791"/>
      <c r="W51" s="1791"/>
      <c r="X51" s="1791"/>
      <c r="Y51" s="1791"/>
      <c r="Z51" s="311"/>
      <c r="AA51" s="1791"/>
      <c r="AB51" s="1791"/>
      <c r="AC51" s="1791"/>
      <c r="AD51" s="1791"/>
      <c r="AE51" s="262">
        <f t="shared" si="10"/>
        <v>0</v>
      </c>
    </row>
    <row r="52" spans="1:32">
      <c r="A52" s="266" t="s">
        <v>459</v>
      </c>
      <c r="B52" s="266"/>
      <c r="D52" s="1791"/>
      <c r="E52" s="1791"/>
      <c r="F52" s="1791"/>
      <c r="G52" s="1791"/>
      <c r="H52" s="1791"/>
      <c r="I52" s="1791"/>
      <c r="J52" s="1791"/>
      <c r="K52" s="1791"/>
      <c r="L52" s="1791"/>
      <c r="M52" s="1791"/>
      <c r="N52" s="1791"/>
      <c r="O52" s="1791"/>
      <c r="P52" s="1791"/>
      <c r="Q52" s="1791"/>
      <c r="R52" s="1791"/>
      <c r="S52" s="1791"/>
      <c r="T52" s="1791"/>
      <c r="U52" s="1791"/>
      <c r="V52" s="1791"/>
      <c r="W52" s="1791"/>
      <c r="X52" s="1791"/>
      <c r="Y52" s="1791"/>
      <c r="Z52" s="311"/>
      <c r="AA52" s="1791"/>
      <c r="AB52" s="1791"/>
      <c r="AC52" s="1791"/>
      <c r="AD52" s="1791"/>
      <c r="AE52" s="262">
        <f t="shared" si="10"/>
        <v>0</v>
      </c>
    </row>
    <row r="53" spans="1:32">
      <c r="A53" s="266" t="s">
        <v>1525</v>
      </c>
      <c r="B53" s="266"/>
      <c r="D53" s="1791"/>
      <c r="E53" s="1791"/>
      <c r="F53" s="1791"/>
      <c r="G53" s="1791"/>
      <c r="H53" s="1791"/>
      <c r="I53" s="1791"/>
      <c r="J53" s="1791"/>
      <c r="K53" s="1791"/>
      <c r="L53" s="1791"/>
      <c r="M53" s="1791"/>
      <c r="N53" s="1791"/>
      <c r="O53" s="1791"/>
      <c r="P53" s="1791"/>
      <c r="Q53" s="1791"/>
      <c r="R53" s="1791"/>
      <c r="S53" s="1791"/>
      <c r="T53" s="1791"/>
      <c r="U53" s="1791"/>
      <c r="V53" s="1791"/>
      <c r="W53" s="1791"/>
      <c r="X53" s="1791"/>
      <c r="Y53" s="1791"/>
      <c r="Z53" s="311"/>
      <c r="AA53" s="1791"/>
      <c r="AB53" s="1791"/>
      <c r="AC53" s="1791"/>
      <c r="AD53" s="1791"/>
      <c r="AE53" s="262">
        <f t="shared" si="10"/>
        <v>0</v>
      </c>
    </row>
    <row r="54" spans="1:32">
      <c r="A54" s="266" t="s">
        <v>1522</v>
      </c>
      <c r="B54" s="1142"/>
      <c r="D54" s="1791"/>
      <c r="E54" s="1791"/>
      <c r="F54" s="1791"/>
      <c r="G54" s="1791"/>
      <c r="H54" s="1791"/>
      <c r="I54" s="1791"/>
      <c r="J54" s="1791"/>
      <c r="K54" s="1791"/>
      <c r="L54" s="1791"/>
      <c r="M54" s="1791"/>
      <c r="N54" s="1791"/>
      <c r="O54" s="1791"/>
      <c r="P54" s="1791"/>
      <c r="Q54" s="1791"/>
      <c r="R54" s="1791"/>
      <c r="S54" s="1791"/>
      <c r="T54" s="1791"/>
      <c r="U54" s="1791"/>
      <c r="V54" s="1791"/>
      <c r="W54" s="1791"/>
      <c r="X54" s="1791"/>
      <c r="Y54" s="1791"/>
      <c r="Z54" s="311"/>
      <c r="AA54" s="1791"/>
      <c r="AB54" s="1791"/>
      <c r="AC54" s="1791"/>
      <c r="AD54" s="1791"/>
      <c r="AE54" s="262">
        <f t="shared" si="10"/>
        <v>0</v>
      </c>
    </row>
    <row r="55" spans="1:32">
      <c r="A55" s="266" t="s">
        <v>1523</v>
      </c>
      <c r="B55" s="1142"/>
      <c r="D55" s="1791"/>
      <c r="E55" s="1791"/>
      <c r="F55" s="1791"/>
      <c r="G55" s="1791"/>
      <c r="H55" s="1791"/>
      <c r="I55" s="1791"/>
      <c r="J55" s="1791"/>
      <c r="K55" s="1791"/>
      <c r="L55" s="1791"/>
      <c r="M55" s="1791"/>
      <c r="N55" s="1791"/>
      <c r="O55" s="1791"/>
      <c r="P55" s="1791"/>
      <c r="Q55" s="1791"/>
      <c r="R55" s="1791"/>
      <c r="S55" s="1791"/>
      <c r="T55" s="1791"/>
      <c r="U55" s="1791"/>
      <c r="V55" s="1791"/>
      <c r="W55" s="1791"/>
      <c r="X55" s="1791"/>
      <c r="Y55" s="1791"/>
      <c r="Z55" s="2944"/>
      <c r="AA55" s="1791"/>
      <c r="AB55" s="1791"/>
      <c r="AC55" s="1791"/>
      <c r="AD55" s="1791"/>
      <c r="AE55" s="262">
        <f t="shared" si="10"/>
        <v>0</v>
      </c>
    </row>
    <row r="56" spans="1:32">
      <c r="A56" s="266" t="s">
        <v>460</v>
      </c>
      <c r="B56" s="286"/>
      <c r="C56" s="287"/>
      <c r="D56" s="1791"/>
      <c r="E56" s="1791"/>
      <c r="F56" s="1791"/>
      <c r="G56" s="1791"/>
      <c r="H56" s="1791"/>
      <c r="I56" s="1791"/>
      <c r="J56" s="1791"/>
      <c r="K56" s="1791"/>
      <c r="L56" s="1791"/>
      <c r="M56" s="1791"/>
      <c r="N56" s="1791"/>
      <c r="O56" s="1791"/>
      <c r="P56" s="1791"/>
      <c r="Q56" s="1791"/>
      <c r="R56" s="1791"/>
      <c r="S56" s="1791"/>
      <c r="T56" s="1791"/>
      <c r="U56" s="1791"/>
      <c r="V56" s="1791"/>
      <c r="W56" s="1791"/>
      <c r="X56" s="1791"/>
      <c r="Y56" s="1791"/>
      <c r="Z56" s="311"/>
      <c r="AA56" s="1791"/>
      <c r="AB56" s="1791"/>
      <c r="AC56" s="1791"/>
      <c r="AD56" s="1791"/>
      <c r="AE56" s="262">
        <f t="shared" si="10"/>
        <v>0</v>
      </c>
    </row>
    <row r="57" spans="1:32">
      <c r="A57" s="266" t="s">
        <v>461</v>
      </c>
      <c r="B57" s="286"/>
      <c r="C57" s="287"/>
      <c r="D57" s="1791"/>
      <c r="E57" s="1791"/>
      <c r="F57" s="1791"/>
      <c r="G57" s="1791"/>
      <c r="H57" s="1791"/>
      <c r="I57" s="1791"/>
      <c r="J57" s="1791"/>
      <c r="K57" s="1791"/>
      <c r="L57" s="1791"/>
      <c r="M57" s="1791"/>
      <c r="N57" s="1791"/>
      <c r="O57" s="1791"/>
      <c r="P57" s="1791"/>
      <c r="Q57" s="1791"/>
      <c r="R57" s="1791"/>
      <c r="S57" s="1791"/>
      <c r="T57" s="1791"/>
      <c r="U57" s="1791"/>
      <c r="V57" s="1791"/>
      <c r="W57" s="1791"/>
      <c r="X57" s="1791"/>
      <c r="Y57" s="1791"/>
      <c r="Z57" s="311"/>
      <c r="AA57" s="1791"/>
      <c r="AB57" s="1791"/>
      <c r="AC57" s="1791"/>
      <c r="AD57" s="1791"/>
      <c r="AE57" s="262">
        <f t="shared" si="10"/>
        <v>0</v>
      </c>
    </row>
    <row r="58" spans="1:32">
      <c r="A58" s="266" t="s">
        <v>462</v>
      </c>
      <c r="B58" s="266"/>
      <c r="D58" s="1791"/>
      <c r="E58" s="1791"/>
      <c r="F58" s="1791"/>
      <c r="G58" s="1791"/>
      <c r="H58" s="1791"/>
      <c r="I58" s="1791"/>
      <c r="J58" s="1791"/>
      <c r="K58" s="1791"/>
      <c r="L58" s="1791"/>
      <c r="M58" s="1791"/>
      <c r="N58" s="1791"/>
      <c r="O58" s="1791"/>
      <c r="P58" s="1791"/>
      <c r="Q58" s="1791"/>
      <c r="R58" s="1791"/>
      <c r="S58" s="1791"/>
      <c r="T58" s="1791"/>
      <c r="U58" s="1791"/>
      <c r="V58" s="1791"/>
      <c r="W58" s="1791"/>
      <c r="X58" s="1791"/>
      <c r="Y58" s="1791"/>
      <c r="Z58" s="311"/>
      <c r="AA58" s="1791"/>
      <c r="AB58" s="1791"/>
      <c r="AC58" s="1791"/>
      <c r="AD58" s="1791"/>
      <c r="AE58" s="262">
        <f t="shared" si="10"/>
        <v>0</v>
      </c>
    </row>
    <row r="59" spans="1:32">
      <c r="A59" s="266" t="s">
        <v>1819</v>
      </c>
      <c r="B59" s="288"/>
      <c r="C59" s="289"/>
      <c r="D59" s="1791"/>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311"/>
      <c r="AA59" s="1791"/>
      <c r="AB59" s="1791"/>
      <c r="AC59" s="1791"/>
      <c r="AD59" s="1791"/>
      <c r="AE59" s="262">
        <f t="shared" si="10"/>
        <v>0</v>
      </c>
    </row>
    <row r="60" spans="1:32">
      <c r="A60" s="1646" t="s">
        <v>1820</v>
      </c>
      <c r="B60" s="288"/>
      <c r="C60" s="289"/>
      <c r="D60" s="1791"/>
      <c r="E60" s="1791"/>
      <c r="F60" s="1791"/>
      <c r="G60" s="1791"/>
      <c r="H60" s="1791"/>
      <c r="I60" s="1791"/>
      <c r="J60" s="1791"/>
      <c r="K60" s="1791"/>
      <c r="L60" s="1791"/>
      <c r="M60" s="1791"/>
      <c r="N60" s="1791"/>
      <c r="O60" s="1791"/>
      <c r="P60" s="1791"/>
      <c r="Q60" s="1791"/>
      <c r="R60" s="1791"/>
      <c r="S60" s="1791"/>
      <c r="T60" s="1791"/>
      <c r="U60" s="1791"/>
      <c r="V60" s="1791"/>
      <c r="W60" s="1791"/>
      <c r="X60" s="1791"/>
      <c r="Y60" s="1791"/>
      <c r="Z60" s="2943"/>
      <c r="AA60" s="1791"/>
      <c r="AB60" s="1791"/>
      <c r="AC60" s="1791"/>
      <c r="AD60" s="1791"/>
      <c r="AE60" s="262">
        <f>SUM(Z60:AD60)</f>
        <v>0</v>
      </c>
    </row>
    <row r="61" spans="1:32">
      <c r="A61" s="258" t="s">
        <v>456</v>
      </c>
      <c r="B61" s="259"/>
      <c r="C61" s="260"/>
      <c r="D61" s="1791"/>
      <c r="E61" s="1791"/>
      <c r="F61" s="1791"/>
      <c r="G61" s="1791"/>
      <c r="H61" s="1791"/>
      <c r="I61" s="1791"/>
      <c r="J61" s="1791"/>
      <c r="K61" s="1791"/>
      <c r="L61" s="1791"/>
      <c r="M61" s="1791"/>
      <c r="N61" s="1791"/>
      <c r="O61" s="1791"/>
      <c r="P61" s="1791"/>
      <c r="Q61" s="1791"/>
      <c r="R61" s="1791"/>
      <c r="S61" s="1791"/>
      <c r="T61" s="1791"/>
      <c r="U61" s="1791"/>
      <c r="V61" s="1791"/>
      <c r="W61" s="1791"/>
      <c r="X61" s="1791"/>
      <c r="Y61" s="1791"/>
      <c r="Z61" s="262">
        <f>SUM(Z62:Z68)</f>
        <v>0</v>
      </c>
      <c r="AA61" s="1791"/>
      <c r="AB61" s="1791"/>
      <c r="AC61" s="1791"/>
      <c r="AD61" s="1791"/>
      <c r="AE61" s="262">
        <f>SUM(AE62:AE68)</f>
        <v>0</v>
      </c>
    </row>
    <row r="62" spans="1:32">
      <c r="A62" s="311" t="s">
        <v>2306</v>
      </c>
      <c r="B62" s="266"/>
      <c r="D62" s="1791"/>
      <c r="E62" s="1791"/>
      <c r="F62" s="1791"/>
      <c r="G62" s="1791"/>
      <c r="H62" s="1791"/>
      <c r="I62" s="1791"/>
      <c r="J62" s="1791"/>
      <c r="K62" s="1791"/>
      <c r="L62" s="1791"/>
      <c r="M62" s="1791"/>
      <c r="N62" s="1791"/>
      <c r="O62" s="1791"/>
      <c r="P62" s="1791"/>
      <c r="Q62" s="1791"/>
      <c r="R62" s="1791"/>
      <c r="S62" s="1791"/>
      <c r="T62" s="1791"/>
      <c r="U62" s="1791"/>
      <c r="V62" s="1791"/>
      <c r="W62" s="1791"/>
      <c r="X62" s="1791"/>
      <c r="Y62" s="1791"/>
      <c r="Z62" s="311"/>
      <c r="AA62" s="1791"/>
      <c r="AB62" s="1791"/>
      <c r="AC62" s="1791"/>
      <c r="AD62" s="1791"/>
      <c r="AE62" s="262">
        <f t="shared" ref="AE62:AE67" si="11">SUM(Z62:AD62)</f>
        <v>0</v>
      </c>
    </row>
    <row r="63" spans="1:32">
      <c r="A63" s="311" t="s">
        <v>2306</v>
      </c>
      <c r="B63" s="266"/>
      <c r="D63" s="1791"/>
      <c r="E63" s="1791"/>
      <c r="F63" s="1791"/>
      <c r="G63" s="1791"/>
      <c r="H63" s="1791"/>
      <c r="I63" s="1791"/>
      <c r="J63" s="1791"/>
      <c r="K63" s="1791"/>
      <c r="L63" s="1791"/>
      <c r="M63" s="1791"/>
      <c r="N63" s="1791"/>
      <c r="O63" s="1791"/>
      <c r="P63" s="1791"/>
      <c r="Q63" s="1791"/>
      <c r="R63" s="1791"/>
      <c r="S63" s="1791"/>
      <c r="T63" s="1791"/>
      <c r="U63" s="1791"/>
      <c r="V63" s="1791"/>
      <c r="W63" s="1791"/>
      <c r="X63" s="1791"/>
      <c r="Y63" s="1791"/>
      <c r="Z63" s="311"/>
      <c r="AA63" s="1791"/>
      <c r="AB63" s="1791"/>
      <c r="AC63" s="1791"/>
      <c r="AD63" s="1791"/>
      <c r="AE63" s="262">
        <f t="shared" si="11"/>
        <v>0</v>
      </c>
    </row>
    <row r="64" spans="1:32">
      <c r="A64" s="311" t="s">
        <v>2306</v>
      </c>
      <c r="B64" s="266"/>
      <c r="D64" s="1791"/>
      <c r="E64" s="1791"/>
      <c r="F64" s="1791"/>
      <c r="G64" s="1791"/>
      <c r="H64" s="1791"/>
      <c r="I64" s="1791"/>
      <c r="J64" s="1791"/>
      <c r="K64" s="1791"/>
      <c r="L64" s="1791"/>
      <c r="M64" s="1791"/>
      <c r="N64" s="1791"/>
      <c r="O64" s="1791"/>
      <c r="P64" s="1791"/>
      <c r="Q64" s="1791"/>
      <c r="R64" s="1791"/>
      <c r="S64" s="1791"/>
      <c r="T64" s="1791"/>
      <c r="U64" s="1791"/>
      <c r="V64" s="1791"/>
      <c r="W64" s="1791"/>
      <c r="X64" s="1791"/>
      <c r="Y64" s="1791"/>
      <c r="Z64" s="311"/>
      <c r="AA64" s="1791"/>
      <c r="AB64" s="1791"/>
      <c r="AC64" s="1791"/>
      <c r="AD64" s="1791"/>
      <c r="AE64" s="262">
        <f t="shared" si="11"/>
        <v>0</v>
      </c>
    </row>
    <row r="65" spans="1:31" ht="13.15">
      <c r="A65" s="311" t="s">
        <v>2306</v>
      </c>
      <c r="B65" s="266"/>
      <c r="D65" s="1791"/>
      <c r="E65" s="1842"/>
      <c r="F65" s="1791"/>
      <c r="G65" s="1791"/>
      <c r="H65" s="1791"/>
      <c r="I65" s="1791"/>
      <c r="J65" s="1791"/>
      <c r="K65" s="1791"/>
      <c r="L65" s="1791"/>
      <c r="M65" s="1791"/>
      <c r="N65" s="1791"/>
      <c r="O65" s="1791"/>
      <c r="P65" s="1791"/>
      <c r="Q65" s="1791"/>
      <c r="R65" s="1791"/>
      <c r="S65" s="1791"/>
      <c r="T65" s="1791"/>
      <c r="U65" s="1791"/>
      <c r="V65" s="1791"/>
      <c r="W65" s="1791"/>
      <c r="X65" s="1791"/>
      <c r="Y65" s="1791"/>
      <c r="Z65" s="311"/>
      <c r="AA65" s="1791"/>
      <c r="AB65" s="1791"/>
      <c r="AC65" s="1791"/>
      <c r="AD65" s="1791"/>
      <c r="AE65" s="262">
        <f t="shared" si="11"/>
        <v>0</v>
      </c>
    </row>
    <row r="66" spans="1:31">
      <c r="A66" s="311" t="s">
        <v>2306</v>
      </c>
      <c r="B66" s="266"/>
      <c r="D66" s="1791"/>
      <c r="E66" s="1791"/>
      <c r="F66" s="1791"/>
      <c r="G66" s="1791"/>
      <c r="H66" s="1791"/>
      <c r="I66" s="1791"/>
      <c r="J66" s="1791"/>
      <c r="K66" s="1791"/>
      <c r="L66" s="1791"/>
      <c r="M66" s="1791"/>
      <c r="N66" s="1791"/>
      <c r="O66" s="1791"/>
      <c r="P66" s="1791"/>
      <c r="Q66" s="1791"/>
      <c r="R66" s="1791"/>
      <c r="S66" s="1791"/>
      <c r="T66" s="1791"/>
      <c r="U66" s="1791"/>
      <c r="V66" s="1791"/>
      <c r="W66" s="1791"/>
      <c r="X66" s="1791"/>
      <c r="Y66" s="1791"/>
      <c r="Z66" s="311"/>
      <c r="AA66" s="1791"/>
      <c r="AB66" s="1791"/>
      <c r="AC66" s="1791"/>
      <c r="AD66" s="1791"/>
      <c r="AE66" s="262">
        <f t="shared" si="11"/>
        <v>0</v>
      </c>
    </row>
    <row r="67" spans="1:31">
      <c r="A67" s="311" t="s">
        <v>2306</v>
      </c>
      <c r="B67" s="266"/>
      <c r="D67" s="1791"/>
      <c r="E67" s="1791"/>
      <c r="F67" s="1791"/>
      <c r="G67" s="1791"/>
      <c r="H67" s="1791"/>
      <c r="I67" s="1791"/>
      <c r="J67" s="1791"/>
      <c r="K67" s="1791"/>
      <c r="L67" s="1791"/>
      <c r="M67" s="1791"/>
      <c r="N67" s="1791"/>
      <c r="O67" s="1791"/>
      <c r="P67" s="1791"/>
      <c r="Q67" s="1791"/>
      <c r="R67" s="1791"/>
      <c r="S67" s="1791"/>
      <c r="T67" s="1791"/>
      <c r="U67" s="1791"/>
      <c r="V67" s="1791"/>
      <c r="W67" s="1791"/>
      <c r="X67" s="1791"/>
      <c r="Y67" s="1791"/>
      <c r="Z67" s="311"/>
      <c r="AA67" s="1791"/>
      <c r="AB67" s="1791"/>
      <c r="AC67" s="1791"/>
      <c r="AD67" s="1791"/>
      <c r="AE67" s="262">
        <f t="shared" si="11"/>
        <v>0</v>
      </c>
    </row>
    <row r="68" spans="1:31" ht="37.15">
      <c r="A68" s="2106" t="s">
        <v>2030</v>
      </c>
      <c r="B68" s="266"/>
      <c r="D68" s="1791"/>
      <c r="E68" s="1791"/>
      <c r="F68" s="1791"/>
      <c r="G68" s="1791"/>
      <c r="H68" s="1791"/>
      <c r="I68" s="1791"/>
      <c r="J68" s="1791"/>
      <c r="K68" s="1791"/>
      <c r="L68" s="1791"/>
      <c r="M68" s="1791"/>
      <c r="N68" s="1791"/>
      <c r="O68" s="1791"/>
      <c r="P68" s="1791"/>
      <c r="Q68" s="1791"/>
      <c r="R68" s="1791"/>
      <c r="S68" s="1791"/>
      <c r="T68" s="1791"/>
      <c r="U68" s="1791"/>
      <c r="V68" s="1791"/>
      <c r="W68" s="1791"/>
      <c r="X68" s="1791"/>
      <c r="Y68" s="1791"/>
      <c r="Z68" s="311"/>
      <c r="AA68" s="1791"/>
      <c r="AB68" s="1791"/>
      <c r="AC68" s="1791"/>
      <c r="AD68" s="1791"/>
      <c r="AE68" s="262">
        <f>SUM(Z68:AD68)</f>
        <v>0</v>
      </c>
    </row>
    <row r="69" spans="1:31">
      <c r="A69" s="255"/>
      <c r="B69" s="271"/>
      <c r="C69" s="268"/>
      <c r="D69" s="271"/>
      <c r="E69" s="271"/>
      <c r="F69" s="271"/>
      <c r="G69" s="271"/>
      <c r="H69" s="271"/>
      <c r="I69" s="271"/>
      <c r="J69" s="271"/>
      <c r="K69" s="271"/>
      <c r="L69" s="271"/>
      <c r="M69" s="271"/>
      <c r="N69" s="271"/>
      <c r="O69" s="271"/>
      <c r="P69" s="271"/>
      <c r="Q69" s="271"/>
      <c r="R69" s="271"/>
      <c r="S69" s="271"/>
      <c r="T69" s="271"/>
      <c r="U69" s="271"/>
      <c r="V69" s="271"/>
      <c r="W69" s="271"/>
      <c r="X69" s="272"/>
      <c r="Y69" s="271"/>
      <c r="Z69" s="272"/>
      <c r="AA69" s="271"/>
      <c r="AB69" s="271"/>
      <c r="AC69" s="271"/>
      <c r="AD69" s="271"/>
      <c r="AE69" s="271"/>
    </row>
    <row r="70" spans="1:31">
      <c r="A70" s="273" t="s">
        <v>463</v>
      </c>
      <c r="B70" s="274"/>
      <c r="C70" s="260"/>
      <c r="D70" s="1791"/>
      <c r="E70" s="1791"/>
      <c r="F70" s="1791"/>
      <c r="G70" s="1791"/>
      <c r="H70" s="1791"/>
      <c r="I70" s="1791"/>
      <c r="J70" s="1791"/>
      <c r="K70" s="1791"/>
      <c r="L70" s="1791"/>
      <c r="M70" s="1791"/>
      <c r="N70" s="1791"/>
      <c r="O70" s="1791"/>
      <c r="P70" s="1791"/>
      <c r="Q70" s="1791"/>
      <c r="R70" s="1791"/>
      <c r="S70" s="1791"/>
      <c r="T70" s="1791"/>
      <c r="U70" s="1791"/>
      <c r="V70" s="1791"/>
      <c r="W70" s="1791"/>
      <c r="X70" s="1791"/>
      <c r="Y70" s="1791"/>
      <c r="Z70" s="262">
        <f>SUM(Z61,Z50:Z60)</f>
        <v>0</v>
      </c>
      <c r="AA70" s="1791"/>
      <c r="AB70" s="1791"/>
      <c r="AC70" s="1791"/>
      <c r="AD70" s="1791"/>
      <c r="AE70" s="262">
        <f>SUM(AE61,AE50:AE60)</f>
        <v>0</v>
      </c>
    </row>
    <row r="71" spans="1:31" s="255" customFormat="1">
      <c r="B71" s="271"/>
      <c r="C71" s="268"/>
      <c r="D71" s="271"/>
      <c r="E71" s="271"/>
      <c r="F71" s="271"/>
      <c r="G71" s="271"/>
      <c r="H71" s="271"/>
      <c r="I71" s="271"/>
      <c r="J71" s="271"/>
      <c r="K71" s="271"/>
      <c r="L71" s="271"/>
      <c r="M71" s="271"/>
      <c r="N71" s="272"/>
      <c r="O71" s="271"/>
      <c r="P71" s="271"/>
      <c r="Q71" s="271"/>
      <c r="R71" s="271"/>
      <c r="S71" s="271"/>
      <c r="T71" s="271"/>
      <c r="U71" s="271"/>
      <c r="V71" s="272"/>
      <c r="W71" s="272"/>
      <c r="X71" s="272"/>
      <c r="Y71" s="271"/>
      <c r="Z71" s="272"/>
      <c r="AA71" s="271"/>
      <c r="AB71" s="271"/>
      <c r="AC71" s="271"/>
      <c r="AD71" s="271"/>
      <c r="AE71" s="272"/>
    </row>
    <row r="72" spans="1:31">
      <c r="A72" s="273" t="s">
        <v>464</v>
      </c>
      <c r="B72" s="274"/>
      <c r="C72" s="260"/>
      <c r="D72" s="275">
        <f t="shared" ref="D72:AD72" si="12">+D70+D40</f>
        <v>0</v>
      </c>
      <c r="E72" s="275">
        <f t="shared" si="12"/>
        <v>0</v>
      </c>
      <c r="F72" s="275">
        <f t="shared" si="12"/>
        <v>0</v>
      </c>
      <c r="G72" s="275">
        <f t="shared" si="12"/>
        <v>0</v>
      </c>
      <c r="H72" s="262">
        <f t="shared" si="12"/>
        <v>0</v>
      </c>
      <c r="I72" s="275">
        <f t="shared" si="12"/>
        <v>0</v>
      </c>
      <c r="J72" s="275">
        <f t="shared" si="12"/>
        <v>0</v>
      </c>
      <c r="K72" s="275">
        <f t="shared" si="12"/>
        <v>0</v>
      </c>
      <c r="L72" s="275">
        <f t="shared" si="12"/>
        <v>0</v>
      </c>
      <c r="M72" s="275">
        <f t="shared" si="12"/>
        <v>0</v>
      </c>
      <c r="N72" s="262">
        <f t="shared" si="12"/>
        <v>0</v>
      </c>
      <c r="O72" s="275">
        <f t="shared" si="12"/>
        <v>0</v>
      </c>
      <c r="P72" s="275">
        <f t="shared" si="12"/>
        <v>0</v>
      </c>
      <c r="Q72" s="275">
        <f t="shared" si="12"/>
        <v>0</v>
      </c>
      <c r="R72" s="275">
        <f t="shared" si="12"/>
        <v>0</v>
      </c>
      <c r="S72" s="275">
        <f t="shared" si="12"/>
        <v>0</v>
      </c>
      <c r="T72" s="275">
        <f t="shared" si="12"/>
        <v>0</v>
      </c>
      <c r="U72" s="275">
        <f t="shared" si="12"/>
        <v>0</v>
      </c>
      <c r="V72" s="262">
        <f t="shared" si="12"/>
        <v>0</v>
      </c>
      <c r="W72" s="275">
        <f t="shared" si="12"/>
        <v>0</v>
      </c>
      <c r="X72" s="262">
        <f t="shared" si="12"/>
        <v>0</v>
      </c>
      <c r="Y72" s="275">
        <f t="shared" si="12"/>
        <v>0</v>
      </c>
      <c r="Z72" s="262">
        <f>+Z70+Z40</f>
        <v>0</v>
      </c>
      <c r="AA72" s="275">
        <f t="shared" si="12"/>
        <v>0</v>
      </c>
      <c r="AB72" s="275">
        <f t="shared" si="12"/>
        <v>0</v>
      </c>
      <c r="AC72" s="275">
        <f t="shared" si="12"/>
        <v>0</v>
      </c>
      <c r="AD72" s="275">
        <f t="shared" si="12"/>
        <v>0</v>
      </c>
      <c r="AE72" s="262">
        <f>+AE70+AE40</f>
        <v>0</v>
      </c>
    </row>
    <row r="73" spans="1:31">
      <c r="D73" s="290"/>
      <c r="E73" s="290"/>
      <c r="F73" s="290"/>
      <c r="G73" s="290"/>
      <c r="H73" s="290"/>
      <c r="I73" s="290"/>
      <c r="J73" s="290"/>
      <c r="K73" s="290"/>
      <c r="L73" s="290"/>
      <c r="M73" s="290"/>
      <c r="N73" s="290"/>
      <c r="O73" s="290"/>
      <c r="P73" s="290"/>
      <c r="Q73" s="290"/>
      <c r="R73" s="290"/>
      <c r="S73" s="290"/>
      <c r="T73" s="290"/>
      <c r="U73" s="290"/>
      <c r="V73" s="291"/>
      <c r="W73" s="290"/>
      <c r="X73" s="291"/>
      <c r="Y73" s="290"/>
      <c r="Z73" s="291"/>
      <c r="AA73" s="290"/>
      <c r="AB73" s="290"/>
      <c r="AC73" s="290"/>
      <c r="AD73" s="290"/>
      <c r="AE73" s="290"/>
    </row>
    <row r="74" spans="1:31">
      <c r="D74" s="290"/>
      <c r="E74" s="290"/>
      <c r="F74" s="290"/>
      <c r="G74" s="290"/>
      <c r="H74" s="290"/>
      <c r="I74" s="290"/>
      <c r="J74" s="290"/>
      <c r="K74" s="290"/>
      <c r="L74" s="290"/>
      <c r="M74" s="290"/>
      <c r="N74" s="290"/>
      <c r="O74" s="290"/>
      <c r="P74" s="290"/>
      <c r="Q74" s="290"/>
      <c r="R74" s="290"/>
      <c r="S74" s="290"/>
      <c r="T74" s="290"/>
      <c r="U74" s="290"/>
      <c r="V74" s="291"/>
      <c r="W74" s="290"/>
      <c r="X74" s="291"/>
      <c r="Y74" s="290"/>
      <c r="Z74" s="291"/>
      <c r="AA74" s="290"/>
      <c r="AB74" s="290"/>
      <c r="AC74" s="290"/>
      <c r="AD74" s="290"/>
      <c r="AE74" s="290"/>
    </row>
    <row r="75" spans="1:31">
      <c r="A75" s="257" t="s">
        <v>465</v>
      </c>
      <c r="D75" s="290"/>
      <c r="E75" s="290"/>
      <c r="F75" s="290"/>
      <c r="G75" s="290"/>
      <c r="H75" s="290"/>
      <c r="I75" s="290"/>
      <c r="J75" s="290"/>
      <c r="K75" s="290"/>
      <c r="L75" s="290"/>
      <c r="M75" s="290"/>
      <c r="N75" s="290"/>
      <c r="O75" s="290"/>
      <c r="P75" s="290"/>
      <c r="Q75" s="290"/>
      <c r="R75" s="290"/>
      <c r="S75" s="290"/>
      <c r="T75" s="290"/>
      <c r="U75" s="290"/>
      <c r="V75" s="291"/>
      <c r="W75" s="290"/>
      <c r="X75" s="291"/>
      <c r="Y75" s="290"/>
      <c r="Z75" s="291"/>
      <c r="AA75" s="290"/>
      <c r="AB75" s="290"/>
      <c r="AC75" s="290"/>
      <c r="AD75" s="290"/>
      <c r="AE75" s="290"/>
    </row>
    <row r="76" spans="1:31">
      <c r="A76" s="292" t="s">
        <v>466</v>
      </c>
      <c r="D76" s="290"/>
      <c r="E76" s="290"/>
      <c r="F76" s="290"/>
      <c r="G76" s="290"/>
      <c r="H76" s="290"/>
      <c r="I76" s="290"/>
      <c r="J76" s="290"/>
      <c r="K76" s="290"/>
      <c r="L76" s="290"/>
      <c r="M76" s="290"/>
      <c r="N76" s="290"/>
      <c r="O76" s="290"/>
      <c r="P76" s="290"/>
      <c r="Q76" s="290"/>
      <c r="R76" s="290"/>
      <c r="S76" s="290"/>
      <c r="T76" s="290"/>
      <c r="U76" s="290"/>
      <c r="V76" s="291"/>
      <c r="W76" s="290"/>
      <c r="X76" s="291"/>
      <c r="Y76" s="290"/>
      <c r="Z76" s="291"/>
      <c r="AA76" s="290"/>
      <c r="AB76" s="290"/>
      <c r="AC76" s="290"/>
      <c r="AD76" s="290"/>
      <c r="AE76" s="290"/>
    </row>
    <row r="77" spans="1:31">
      <c r="A77" s="311" t="s">
        <v>2312</v>
      </c>
      <c r="B77" s="267"/>
      <c r="D77" s="2539"/>
      <c r="E77" s="2539"/>
      <c r="F77" s="2539"/>
      <c r="G77" s="2539"/>
      <c r="H77" s="310">
        <f>SUM(D77:G77)</f>
        <v>0</v>
      </c>
      <c r="I77" s="2539"/>
      <c r="J77" s="2539"/>
      <c r="K77" s="2539"/>
      <c r="L77" s="2539"/>
      <c r="M77" s="2539"/>
      <c r="N77" s="262">
        <f t="shared" ref="N77:N83" si="13">SUM(H77:M77)</f>
        <v>0</v>
      </c>
      <c r="O77" s="2539"/>
      <c r="P77" s="2539"/>
      <c r="Q77" s="2539"/>
      <c r="R77" s="2539"/>
      <c r="S77" s="2539"/>
      <c r="T77" s="2539"/>
      <c r="U77" s="2539"/>
      <c r="V77" s="262">
        <f t="shared" ref="V77:V83" si="14">SUM(O77:U77)</f>
        <v>0</v>
      </c>
      <c r="W77" s="2539"/>
      <c r="X77" s="262">
        <f>+W77+V77</f>
        <v>0</v>
      </c>
      <c r="Y77" s="2539"/>
      <c r="Z77" s="262">
        <f t="shared" ref="Z77:Z82" si="15">+Y77+X77+N77</f>
        <v>0</v>
      </c>
      <c r="AA77" s="2539"/>
      <c r="AB77" s="2539"/>
      <c r="AC77" s="2539"/>
      <c r="AD77" s="2539"/>
      <c r="AE77" s="262">
        <f t="shared" ref="AE77:AE83" si="16">SUM(Z77:AD77)</f>
        <v>0</v>
      </c>
    </row>
    <row r="78" spans="1:31">
      <c r="A78" s="311" t="s">
        <v>2307</v>
      </c>
      <c r="B78" s="267"/>
      <c r="D78" s="2539"/>
      <c r="E78" s="2539"/>
      <c r="F78" s="2539"/>
      <c r="G78" s="2539"/>
      <c r="H78" s="310">
        <f t="shared" ref="H78:H83" si="17">SUM(D78:G78)</f>
        <v>0</v>
      </c>
      <c r="I78" s="2539"/>
      <c r="J78" s="2539"/>
      <c r="K78" s="2539"/>
      <c r="L78" s="2539"/>
      <c r="M78" s="2539"/>
      <c r="N78" s="262">
        <f t="shared" si="13"/>
        <v>0</v>
      </c>
      <c r="O78" s="2539"/>
      <c r="P78" s="2539"/>
      <c r="Q78" s="2539"/>
      <c r="R78" s="2539"/>
      <c r="S78" s="2539"/>
      <c r="T78" s="2539"/>
      <c r="U78" s="2539"/>
      <c r="V78" s="262">
        <f t="shared" si="14"/>
        <v>0</v>
      </c>
      <c r="W78" s="2539"/>
      <c r="X78" s="262">
        <f t="shared" ref="X78:X83" si="18">+W78+V78</f>
        <v>0</v>
      </c>
      <c r="Y78" s="2539"/>
      <c r="Z78" s="262">
        <f t="shared" si="15"/>
        <v>0</v>
      </c>
      <c r="AA78" s="2539"/>
      <c r="AB78" s="2539"/>
      <c r="AC78" s="2539"/>
      <c r="AD78" s="2539"/>
      <c r="AE78" s="262">
        <f t="shared" si="16"/>
        <v>0</v>
      </c>
    </row>
    <row r="79" spans="1:31">
      <c r="A79" s="311" t="s">
        <v>2308</v>
      </c>
      <c r="B79" s="267"/>
      <c r="D79" s="2539"/>
      <c r="E79" s="2539"/>
      <c r="F79" s="2539"/>
      <c r="G79" s="2539"/>
      <c r="H79" s="310">
        <f t="shared" si="17"/>
        <v>0</v>
      </c>
      <c r="I79" s="2539"/>
      <c r="J79" s="2539"/>
      <c r="K79" s="2539"/>
      <c r="L79" s="2539"/>
      <c r="M79" s="2539"/>
      <c r="N79" s="262">
        <f t="shared" si="13"/>
        <v>0</v>
      </c>
      <c r="O79" s="2539"/>
      <c r="P79" s="2539"/>
      <c r="Q79" s="2539"/>
      <c r="R79" s="2539"/>
      <c r="S79" s="2539"/>
      <c r="T79" s="2539"/>
      <c r="U79" s="2539"/>
      <c r="V79" s="262">
        <f t="shared" si="14"/>
        <v>0</v>
      </c>
      <c r="W79" s="2539"/>
      <c r="X79" s="262">
        <f t="shared" si="18"/>
        <v>0</v>
      </c>
      <c r="Y79" s="2539"/>
      <c r="Z79" s="262">
        <f t="shared" si="15"/>
        <v>0</v>
      </c>
      <c r="AA79" s="2539"/>
      <c r="AB79" s="2539"/>
      <c r="AC79" s="2539"/>
      <c r="AD79" s="2539"/>
      <c r="AE79" s="262">
        <f t="shared" si="16"/>
        <v>0</v>
      </c>
    </row>
    <row r="80" spans="1:31">
      <c r="A80" s="311" t="s">
        <v>2309</v>
      </c>
      <c r="B80" s="267"/>
      <c r="D80" s="2539"/>
      <c r="E80" s="2539"/>
      <c r="F80" s="2539"/>
      <c r="G80" s="2539"/>
      <c r="H80" s="310">
        <f t="shared" si="17"/>
        <v>0</v>
      </c>
      <c r="I80" s="2539"/>
      <c r="J80" s="2539"/>
      <c r="K80" s="2539"/>
      <c r="L80" s="2539"/>
      <c r="M80" s="2539"/>
      <c r="N80" s="262">
        <f t="shared" si="13"/>
        <v>0</v>
      </c>
      <c r="O80" s="2539"/>
      <c r="P80" s="2539"/>
      <c r="Q80" s="2539"/>
      <c r="R80" s="2539"/>
      <c r="S80" s="2539"/>
      <c r="T80" s="2539"/>
      <c r="U80" s="2539"/>
      <c r="V80" s="262">
        <f t="shared" si="14"/>
        <v>0</v>
      </c>
      <c r="W80" s="2539"/>
      <c r="X80" s="262">
        <f t="shared" si="18"/>
        <v>0</v>
      </c>
      <c r="Y80" s="2539"/>
      <c r="Z80" s="262">
        <f t="shared" si="15"/>
        <v>0</v>
      </c>
      <c r="AA80" s="2539"/>
      <c r="AB80" s="2539"/>
      <c r="AC80" s="2539"/>
      <c r="AD80" s="2539"/>
      <c r="AE80" s="262">
        <f t="shared" si="16"/>
        <v>0</v>
      </c>
    </row>
    <row r="81" spans="1:33">
      <c r="A81" s="311" t="s">
        <v>2310</v>
      </c>
      <c r="B81" s="267"/>
      <c r="D81" s="2539"/>
      <c r="E81" s="2539"/>
      <c r="F81" s="2539"/>
      <c r="G81" s="2539"/>
      <c r="H81" s="310">
        <f t="shared" si="17"/>
        <v>0</v>
      </c>
      <c r="I81" s="2539"/>
      <c r="J81" s="2539"/>
      <c r="K81" s="2539"/>
      <c r="L81" s="2539"/>
      <c r="M81" s="2539"/>
      <c r="N81" s="262">
        <f t="shared" si="13"/>
        <v>0</v>
      </c>
      <c r="O81" s="2539"/>
      <c r="P81" s="2539"/>
      <c r="Q81" s="2539"/>
      <c r="R81" s="2539"/>
      <c r="S81" s="2539"/>
      <c r="T81" s="2539"/>
      <c r="U81" s="2539"/>
      <c r="V81" s="262">
        <f t="shared" si="14"/>
        <v>0</v>
      </c>
      <c r="W81" s="2539"/>
      <c r="X81" s="262">
        <f t="shared" si="18"/>
        <v>0</v>
      </c>
      <c r="Y81" s="2539"/>
      <c r="Z81" s="262">
        <f t="shared" si="15"/>
        <v>0</v>
      </c>
      <c r="AA81" s="2539"/>
      <c r="AB81" s="2539"/>
      <c r="AC81" s="2539"/>
      <c r="AD81" s="2539"/>
      <c r="AE81" s="262">
        <f t="shared" si="16"/>
        <v>0</v>
      </c>
    </row>
    <row r="82" spans="1:33">
      <c r="A82" s="311" t="s">
        <v>2311</v>
      </c>
      <c r="B82" s="267"/>
      <c r="D82" s="2539"/>
      <c r="E82" s="2539"/>
      <c r="F82" s="2539"/>
      <c r="G82" s="2539"/>
      <c r="H82" s="310">
        <f t="shared" si="17"/>
        <v>0</v>
      </c>
      <c r="I82" s="2539"/>
      <c r="J82" s="2539"/>
      <c r="K82" s="2539"/>
      <c r="L82" s="2539"/>
      <c r="M82" s="2539"/>
      <c r="N82" s="262">
        <f t="shared" si="13"/>
        <v>0</v>
      </c>
      <c r="O82" s="2539"/>
      <c r="P82" s="2539"/>
      <c r="Q82" s="2539"/>
      <c r="R82" s="2539"/>
      <c r="S82" s="2539"/>
      <c r="T82" s="2539"/>
      <c r="U82" s="2539"/>
      <c r="V82" s="262">
        <f t="shared" si="14"/>
        <v>0</v>
      </c>
      <c r="W82" s="2539"/>
      <c r="X82" s="262">
        <f t="shared" si="18"/>
        <v>0</v>
      </c>
      <c r="Y82" s="2539"/>
      <c r="Z82" s="262">
        <f t="shared" si="15"/>
        <v>0</v>
      </c>
      <c r="AA82" s="2539"/>
      <c r="AB82" s="2539"/>
      <c r="AC82" s="2539"/>
      <c r="AD82" s="2539"/>
      <c r="AE82" s="262">
        <f t="shared" si="16"/>
        <v>0</v>
      </c>
    </row>
    <row r="83" spans="1:33">
      <c r="A83" s="273" t="s">
        <v>1496</v>
      </c>
      <c r="B83" s="293"/>
      <c r="C83" s="216"/>
      <c r="D83" s="275">
        <f>SUM(D77:D82)</f>
        <v>0</v>
      </c>
      <c r="E83" s="275">
        <f t="shared" ref="E83:U83" si="19">SUM(E77:E82)</f>
        <v>0</v>
      </c>
      <c r="F83" s="275">
        <f t="shared" si="19"/>
        <v>0</v>
      </c>
      <c r="G83" s="294">
        <f t="shared" si="19"/>
        <v>0</v>
      </c>
      <c r="H83" s="310">
        <f t="shared" si="17"/>
        <v>0</v>
      </c>
      <c r="I83" s="295">
        <f>SUM(I77:I82)</f>
        <v>0</v>
      </c>
      <c r="J83" s="275">
        <f t="shared" si="19"/>
        <v>0</v>
      </c>
      <c r="K83" s="275">
        <f t="shared" si="19"/>
        <v>0</v>
      </c>
      <c r="L83" s="275">
        <f t="shared" si="19"/>
        <v>0</v>
      </c>
      <c r="M83" s="294">
        <f t="shared" si="19"/>
        <v>0</v>
      </c>
      <c r="N83" s="262">
        <f t="shared" si="13"/>
        <v>0</v>
      </c>
      <c r="O83" s="275">
        <f t="shared" si="19"/>
        <v>0</v>
      </c>
      <c r="P83" s="275">
        <f t="shared" si="19"/>
        <v>0</v>
      </c>
      <c r="Q83" s="275">
        <f t="shared" si="19"/>
        <v>0</v>
      </c>
      <c r="R83" s="275">
        <f t="shared" si="19"/>
        <v>0</v>
      </c>
      <c r="S83" s="275">
        <f t="shared" si="19"/>
        <v>0</v>
      </c>
      <c r="T83" s="275">
        <f t="shared" si="19"/>
        <v>0</v>
      </c>
      <c r="U83" s="294">
        <f t="shared" si="19"/>
        <v>0</v>
      </c>
      <c r="V83" s="262">
        <f t="shared" si="14"/>
        <v>0</v>
      </c>
      <c r="W83" s="294">
        <f>SUM(W77:W82)</f>
        <v>0</v>
      </c>
      <c r="X83" s="262">
        <f t="shared" si="18"/>
        <v>0</v>
      </c>
      <c r="Y83" s="294">
        <f t="shared" ref="Y83:AD83" si="20">SUM(Y77:Y82)</f>
        <v>0</v>
      </c>
      <c r="Z83" s="294">
        <f t="shared" si="20"/>
        <v>0</v>
      </c>
      <c r="AA83" s="294">
        <f t="shared" si="20"/>
        <v>0</v>
      </c>
      <c r="AB83" s="294">
        <f t="shared" si="20"/>
        <v>0</v>
      </c>
      <c r="AC83" s="294">
        <f t="shared" si="20"/>
        <v>0</v>
      </c>
      <c r="AD83" s="294">
        <f t="shared" si="20"/>
        <v>0</v>
      </c>
      <c r="AE83" s="262">
        <f t="shared" si="16"/>
        <v>0</v>
      </c>
    </row>
    <row r="84" spans="1:33">
      <c r="A84" s="296"/>
      <c r="B84" s="243"/>
      <c r="C84" s="216"/>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0"/>
      <c r="AG84" s="270"/>
    </row>
    <row r="85" spans="1:33">
      <c r="A85" s="297" t="s">
        <v>467</v>
      </c>
      <c r="B85" s="255"/>
      <c r="D85" s="271"/>
      <c r="E85" s="271"/>
      <c r="F85" s="271"/>
      <c r="G85" s="271"/>
      <c r="H85" s="271"/>
      <c r="I85" s="271"/>
      <c r="J85" s="271"/>
      <c r="K85" s="271"/>
      <c r="L85" s="271"/>
      <c r="M85" s="271"/>
      <c r="N85" s="272"/>
      <c r="O85" s="271"/>
      <c r="P85" s="271"/>
      <c r="Q85" s="271"/>
      <c r="R85" s="271"/>
      <c r="S85" s="271"/>
      <c r="T85" s="271"/>
      <c r="U85" s="271"/>
      <c r="V85" s="272"/>
      <c r="W85" s="271"/>
      <c r="X85" s="272"/>
      <c r="Y85" s="271"/>
      <c r="Z85" s="272"/>
      <c r="AA85" s="271"/>
      <c r="AB85" s="271"/>
      <c r="AC85" s="271"/>
      <c r="AD85" s="271"/>
      <c r="AE85" s="272"/>
      <c r="AF85" s="255"/>
    </row>
    <row r="86" spans="1:33">
      <c r="A86" s="311" t="s">
        <v>2312</v>
      </c>
      <c r="B86" s="267"/>
      <c r="D86" s="2539"/>
      <c r="E86" s="2539"/>
      <c r="F86" s="2539"/>
      <c r="G86" s="2539"/>
      <c r="H86" s="262">
        <f t="shared" ref="H86:H91" si="21">SUM(D86:G86)</f>
        <v>0</v>
      </c>
      <c r="I86" s="2539"/>
      <c r="J86" s="2539"/>
      <c r="K86" s="2539"/>
      <c r="L86" s="2539"/>
      <c r="M86" s="2539"/>
      <c r="N86" s="262">
        <f t="shared" ref="N86:N92" si="22">SUM(H86:M86)</f>
        <v>0</v>
      </c>
      <c r="O86" s="2539"/>
      <c r="P86" s="2539"/>
      <c r="Q86" s="2539"/>
      <c r="R86" s="2539"/>
      <c r="S86" s="2539"/>
      <c r="T86" s="2539"/>
      <c r="U86" s="2539"/>
      <c r="V86" s="262">
        <f t="shared" ref="V86:V92" si="23">SUM(O86:U86)</f>
        <v>0</v>
      </c>
      <c r="W86" s="2539"/>
      <c r="X86" s="262">
        <f>+W86+V86</f>
        <v>0</v>
      </c>
      <c r="Y86" s="2539"/>
      <c r="Z86" s="262">
        <f t="shared" ref="Z86:Z91" si="24">+Y86+X86+N86</f>
        <v>0</v>
      </c>
      <c r="AA86" s="2539"/>
      <c r="AB86" s="2539"/>
      <c r="AC86" s="2539"/>
      <c r="AD86" s="2539"/>
      <c r="AE86" s="262">
        <f t="shared" ref="AE86:AE91" si="25">SUM(Z86:AD86)</f>
        <v>0</v>
      </c>
    </row>
    <row r="87" spans="1:33">
      <c r="A87" s="311" t="s">
        <v>2307</v>
      </c>
      <c r="B87" s="267"/>
      <c r="D87" s="2539"/>
      <c r="E87" s="2539"/>
      <c r="F87" s="2539"/>
      <c r="G87" s="2539"/>
      <c r="H87" s="262">
        <f t="shared" si="21"/>
        <v>0</v>
      </c>
      <c r="I87" s="2539"/>
      <c r="J87" s="2539"/>
      <c r="K87" s="2539"/>
      <c r="L87" s="2539"/>
      <c r="M87" s="2539"/>
      <c r="N87" s="262">
        <f t="shared" si="22"/>
        <v>0</v>
      </c>
      <c r="O87" s="2539"/>
      <c r="P87" s="2539"/>
      <c r="Q87" s="2539"/>
      <c r="R87" s="2539"/>
      <c r="S87" s="2539"/>
      <c r="T87" s="2539"/>
      <c r="U87" s="2539"/>
      <c r="V87" s="262">
        <f t="shared" si="23"/>
        <v>0</v>
      </c>
      <c r="W87" s="2539"/>
      <c r="X87" s="262">
        <f t="shared" ref="X87:X98" si="26">+W87+V87</f>
        <v>0</v>
      </c>
      <c r="Y87" s="2539"/>
      <c r="Z87" s="262">
        <f t="shared" si="24"/>
        <v>0</v>
      </c>
      <c r="AA87" s="2539"/>
      <c r="AB87" s="2539"/>
      <c r="AC87" s="2539"/>
      <c r="AD87" s="2539"/>
      <c r="AE87" s="262">
        <f t="shared" si="25"/>
        <v>0</v>
      </c>
    </row>
    <row r="88" spans="1:33">
      <c r="A88" s="311" t="s">
        <v>2308</v>
      </c>
      <c r="B88" s="267"/>
      <c r="D88" s="2539"/>
      <c r="E88" s="2539"/>
      <c r="F88" s="2539"/>
      <c r="G88" s="2539"/>
      <c r="H88" s="262">
        <f t="shared" si="21"/>
        <v>0</v>
      </c>
      <c r="I88" s="2539"/>
      <c r="J88" s="2539"/>
      <c r="K88" s="2539"/>
      <c r="L88" s="2539"/>
      <c r="M88" s="2539"/>
      <c r="N88" s="262">
        <f t="shared" si="22"/>
        <v>0</v>
      </c>
      <c r="O88" s="2539"/>
      <c r="P88" s="2539"/>
      <c r="Q88" s="2539"/>
      <c r="R88" s="2539"/>
      <c r="S88" s="2539"/>
      <c r="T88" s="2539"/>
      <c r="U88" s="2539"/>
      <c r="V88" s="262">
        <f t="shared" si="23"/>
        <v>0</v>
      </c>
      <c r="W88" s="2539"/>
      <c r="X88" s="262">
        <f t="shared" si="26"/>
        <v>0</v>
      </c>
      <c r="Y88" s="2539"/>
      <c r="Z88" s="262">
        <f t="shared" si="24"/>
        <v>0</v>
      </c>
      <c r="AA88" s="2539"/>
      <c r="AB88" s="2539"/>
      <c r="AC88" s="2539"/>
      <c r="AD88" s="2539"/>
      <c r="AE88" s="262">
        <f t="shared" si="25"/>
        <v>0</v>
      </c>
    </row>
    <row r="89" spans="1:33">
      <c r="A89" s="311" t="s">
        <v>2309</v>
      </c>
      <c r="B89" s="267"/>
      <c r="D89" s="2539"/>
      <c r="E89" s="2539"/>
      <c r="F89" s="2539"/>
      <c r="G89" s="2539"/>
      <c r="H89" s="262">
        <f t="shared" si="21"/>
        <v>0</v>
      </c>
      <c r="I89" s="2539"/>
      <c r="J89" s="2539"/>
      <c r="K89" s="2539"/>
      <c r="L89" s="2539"/>
      <c r="M89" s="2539"/>
      <c r="N89" s="262">
        <f t="shared" si="22"/>
        <v>0</v>
      </c>
      <c r="O89" s="2539"/>
      <c r="P89" s="2539"/>
      <c r="Q89" s="2539"/>
      <c r="R89" s="2539"/>
      <c r="S89" s="2539"/>
      <c r="T89" s="2539"/>
      <c r="U89" s="2539"/>
      <c r="V89" s="262">
        <f t="shared" si="23"/>
        <v>0</v>
      </c>
      <c r="W89" s="2539"/>
      <c r="X89" s="262">
        <f t="shared" si="26"/>
        <v>0</v>
      </c>
      <c r="Y89" s="2539"/>
      <c r="Z89" s="262">
        <f t="shared" si="24"/>
        <v>0</v>
      </c>
      <c r="AA89" s="2539"/>
      <c r="AB89" s="2539"/>
      <c r="AC89" s="2539"/>
      <c r="AD89" s="2539"/>
      <c r="AE89" s="262">
        <f t="shared" si="25"/>
        <v>0</v>
      </c>
    </row>
    <row r="90" spans="1:33">
      <c r="A90" s="311" t="s">
        <v>2310</v>
      </c>
      <c r="B90" s="267"/>
      <c r="D90" s="2539"/>
      <c r="E90" s="2539"/>
      <c r="F90" s="2539"/>
      <c r="G90" s="2539"/>
      <c r="H90" s="262">
        <f t="shared" si="21"/>
        <v>0</v>
      </c>
      <c r="I90" s="2539"/>
      <c r="J90" s="2539"/>
      <c r="K90" s="2539"/>
      <c r="L90" s="2539"/>
      <c r="M90" s="2539"/>
      <c r="N90" s="262">
        <f t="shared" si="22"/>
        <v>0</v>
      </c>
      <c r="O90" s="2539"/>
      <c r="P90" s="2539"/>
      <c r="Q90" s="2539"/>
      <c r="R90" s="2539"/>
      <c r="S90" s="2539"/>
      <c r="T90" s="2539"/>
      <c r="U90" s="2539"/>
      <c r="V90" s="262">
        <f t="shared" si="23"/>
        <v>0</v>
      </c>
      <c r="W90" s="2539"/>
      <c r="X90" s="262">
        <f t="shared" si="26"/>
        <v>0</v>
      </c>
      <c r="Y90" s="2539"/>
      <c r="Z90" s="262">
        <f t="shared" si="24"/>
        <v>0</v>
      </c>
      <c r="AA90" s="2539"/>
      <c r="AB90" s="2539"/>
      <c r="AC90" s="2539"/>
      <c r="AD90" s="2539"/>
      <c r="AE90" s="262">
        <f t="shared" si="25"/>
        <v>0</v>
      </c>
    </row>
    <row r="91" spans="1:33">
      <c r="A91" s="311" t="s">
        <v>2311</v>
      </c>
      <c r="B91" s="267"/>
      <c r="D91" s="2539"/>
      <c r="E91" s="2539"/>
      <c r="F91" s="2539"/>
      <c r="G91" s="2539"/>
      <c r="H91" s="262">
        <f t="shared" si="21"/>
        <v>0</v>
      </c>
      <c r="I91" s="2539"/>
      <c r="J91" s="2539"/>
      <c r="K91" s="2539"/>
      <c r="L91" s="2539"/>
      <c r="M91" s="2539"/>
      <c r="N91" s="262">
        <f t="shared" si="22"/>
        <v>0</v>
      </c>
      <c r="O91" s="2539"/>
      <c r="P91" s="2539"/>
      <c r="Q91" s="2539"/>
      <c r="R91" s="2539"/>
      <c r="S91" s="2539"/>
      <c r="T91" s="2539"/>
      <c r="U91" s="2539"/>
      <c r="V91" s="262">
        <f t="shared" si="23"/>
        <v>0</v>
      </c>
      <c r="W91" s="2539"/>
      <c r="X91" s="262">
        <f t="shared" si="26"/>
        <v>0</v>
      </c>
      <c r="Y91" s="2539"/>
      <c r="Z91" s="262">
        <f t="shared" si="24"/>
        <v>0</v>
      </c>
      <c r="AA91" s="2539"/>
      <c r="AB91" s="2539"/>
      <c r="AC91" s="2539"/>
      <c r="AD91" s="2539"/>
      <c r="AE91" s="262">
        <f t="shared" si="25"/>
        <v>0</v>
      </c>
    </row>
    <row r="92" spans="1:33">
      <c r="A92" s="273" t="s">
        <v>2027</v>
      </c>
      <c r="B92" s="293"/>
      <c r="C92" s="216"/>
      <c r="D92" s="294">
        <f>SUM(D86:D91)</f>
        <v>0</v>
      </c>
      <c r="E92" s="294">
        <f>SUM(E86:E91)</f>
        <v>0</v>
      </c>
      <c r="F92" s="294">
        <f>SUM(F86:F91)</f>
        <v>0</v>
      </c>
      <c r="G92" s="294">
        <f>SUM(G86:G91)</f>
        <v>0</v>
      </c>
      <c r="H92" s="262">
        <f>SUM(D92:G92)</f>
        <v>0</v>
      </c>
      <c r="I92" s="294">
        <f>SUM(I86:I91)</f>
        <v>0</v>
      </c>
      <c r="J92" s="294">
        <f>SUM(J86:J91)</f>
        <v>0</v>
      </c>
      <c r="K92" s="294">
        <f>SUM(K86:K91)</f>
        <v>0</v>
      </c>
      <c r="L92" s="294">
        <f>SUM(L86:L91)</f>
        <v>0</v>
      </c>
      <c r="M92" s="294">
        <f>SUM(M86:M91)</f>
        <v>0</v>
      </c>
      <c r="N92" s="262">
        <f t="shared" si="22"/>
        <v>0</v>
      </c>
      <c r="O92" s="294">
        <f t="shared" ref="O92:U92" si="27">SUM(O86:O91)</f>
        <v>0</v>
      </c>
      <c r="P92" s="294">
        <f t="shared" si="27"/>
        <v>0</v>
      </c>
      <c r="Q92" s="294">
        <f t="shared" si="27"/>
        <v>0</v>
      </c>
      <c r="R92" s="294">
        <f t="shared" si="27"/>
        <v>0</v>
      </c>
      <c r="S92" s="294">
        <f t="shared" si="27"/>
        <v>0</v>
      </c>
      <c r="T92" s="294">
        <f t="shared" si="27"/>
        <v>0</v>
      </c>
      <c r="U92" s="294">
        <f t="shared" si="27"/>
        <v>0</v>
      </c>
      <c r="V92" s="262">
        <f t="shared" si="23"/>
        <v>0</v>
      </c>
      <c r="W92" s="294">
        <f>+SUM(W86:W91)</f>
        <v>0</v>
      </c>
      <c r="X92" s="262">
        <f t="shared" si="26"/>
        <v>0</v>
      </c>
      <c r="Y92" s="294">
        <f t="shared" ref="Y92:AE92" si="28">SUM(Y86:Y91)</f>
        <v>0</v>
      </c>
      <c r="Z92" s="294">
        <f t="shared" si="28"/>
        <v>0</v>
      </c>
      <c r="AA92" s="294">
        <f t="shared" si="28"/>
        <v>0</v>
      </c>
      <c r="AB92" s="294">
        <f t="shared" si="28"/>
        <v>0</v>
      </c>
      <c r="AC92" s="294">
        <f t="shared" si="28"/>
        <v>0</v>
      </c>
      <c r="AD92" s="294">
        <f t="shared" si="28"/>
        <v>0</v>
      </c>
      <c r="AE92" s="262">
        <f t="shared" si="28"/>
        <v>0</v>
      </c>
    </row>
    <row r="93" spans="1:33">
      <c r="A93" s="296"/>
      <c r="B93" s="255"/>
      <c r="D93" s="271"/>
      <c r="E93" s="271"/>
      <c r="F93" s="271"/>
      <c r="G93" s="271"/>
      <c r="H93" s="271"/>
      <c r="I93" s="271"/>
      <c r="J93" s="271"/>
      <c r="K93" s="271"/>
      <c r="L93" s="271"/>
      <c r="M93" s="271"/>
      <c r="N93" s="271"/>
      <c r="O93" s="271"/>
      <c r="P93" s="271"/>
      <c r="Q93" s="271"/>
      <c r="R93" s="271"/>
      <c r="S93" s="271"/>
      <c r="T93" s="271"/>
      <c r="U93" s="271"/>
      <c r="V93" s="272"/>
      <c r="W93" s="271"/>
      <c r="X93" s="272"/>
      <c r="Y93" s="271"/>
      <c r="Z93" s="272"/>
      <c r="AA93" s="271"/>
      <c r="AB93" s="271"/>
      <c r="AC93" s="271"/>
      <c r="AD93" s="271"/>
      <c r="AE93" s="272"/>
      <c r="AF93" s="255"/>
    </row>
    <row r="94" spans="1:33">
      <c r="A94" s="298" t="s">
        <v>468</v>
      </c>
      <c r="B94" s="299"/>
      <c r="D94" s="294">
        <f>+D92+D83</f>
        <v>0</v>
      </c>
      <c r="E94" s="294">
        <f>+E92+E83</f>
        <v>0</v>
      </c>
      <c r="F94" s="294">
        <f>+F92+F83</f>
        <v>0</v>
      </c>
      <c r="G94" s="294">
        <f>+G92+G83</f>
        <v>0</v>
      </c>
      <c r="H94" s="262">
        <f>SUM(D94:G94)</f>
        <v>0</v>
      </c>
      <c r="I94" s="294">
        <f>+I92+I83</f>
        <v>0</v>
      </c>
      <c r="J94" s="294">
        <f>+J92+J83</f>
        <v>0</v>
      </c>
      <c r="K94" s="294">
        <f>+K92+K83</f>
        <v>0</v>
      </c>
      <c r="L94" s="294">
        <f>+L92+L83</f>
        <v>0</v>
      </c>
      <c r="M94" s="294">
        <f>+M92+M83</f>
        <v>0</v>
      </c>
      <c r="N94" s="262">
        <f>SUM(H94:M94)</f>
        <v>0</v>
      </c>
      <c r="O94" s="294">
        <f t="shared" ref="O94:U94" si="29">+O92+O83</f>
        <v>0</v>
      </c>
      <c r="P94" s="294">
        <f t="shared" si="29"/>
        <v>0</v>
      </c>
      <c r="Q94" s="294">
        <f t="shared" si="29"/>
        <v>0</v>
      </c>
      <c r="R94" s="294">
        <f t="shared" si="29"/>
        <v>0</v>
      </c>
      <c r="S94" s="294">
        <f t="shared" si="29"/>
        <v>0</v>
      </c>
      <c r="T94" s="294">
        <f t="shared" si="29"/>
        <v>0</v>
      </c>
      <c r="U94" s="294">
        <f t="shared" si="29"/>
        <v>0</v>
      </c>
      <c r="V94" s="262">
        <f>SUM(O94:U94)</f>
        <v>0</v>
      </c>
      <c r="W94" s="294">
        <f>+W92+W83</f>
        <v>0</v>
      </c>
      <c r="X94" s="262">
        <f t="shared" si="26"/>
        <v>0</v>
      </c>
      <c r="Y94" s="294">
        <f>+Y92+Y83</f>
        <v>0</v>
      </c>
      <c r="Z94" s="262">
        <f>+Y94+X94+N94</f>
        <v>0</v>
      </c>
      <c r="AA94" s="294">
        <f>+AA92+AA83</f>
        <v>0</v>
      </c>
      <c r="AB94" s="294">
        <f>+AB92+AB83</f>
        <v>0</v>
      </c>
      <c r="AC94" s="294">
        <f>+AC92+AC83</f>
        <v>0</v>
      </c>
      <c r="AD94" s="294">
        <f>+AD92+AD83</f>
        <v>0</v>
      </c>
      <c r="AE94" s="262">
        <f>+AE92+AE83</f>
        <v>0</v>
      </c>
    </row>
    <row r="95" spans="1:33">
      <c r="A95" s="300"/>
      <c r="B95" s="204"/>
      <c r="D95" s="271"/>
      <c r="E95" s="271"/>
      <c r="F95" s="271"/>
      <c r="G95" s="271"/>
      <c r="H95" s="271"/>
      <c r="I95" s="271"/>
      <c r="J95" s="271"/>
      <c r="K95" s="271"/>
      <c r="L95" s="271"/>
      <c r="M95" s="271"/>
      <c r="N95" s="271"/>
      <c r="O95" s="271"/>
      <c r="P95" s="271"/>
      <c r="Q95" s="271"/>
      <c r="R95" s="271"/>
      <c r="S95" s="271"/>
      <c r="T95" s="271"/>
      <c r="U95" s="271"/>
      <c r="V95" s="272"/>
      <c r="W95" s="271"/>
      <c r="X95" s="272"/>
      <c r="Y95" s="271"/>
      <c r="Z95" s="272"/>
      <c r="AA95" s="271"/>
      <c r="AB95" s="271"/>
      <c r="AC95" s="271"/>
      <c r="AD95" s="271"/>
      <c r="AE95" s="272"/>
      <c r="AF95" s="255"/>
    </row>
    <row r="96" spans="1:33">
      <c r="A96" s="298" t="s">
        <v>469</v>
      </c>
      <c r="B96" s="299"/>
      <c r="D96" s="294">
        <f>+D40-D83</f>
        <v>0</v>
      </c>
      <c r="E96" s="294">
        <f>+E40-E83</f>
        <v>0</v>
      </c>
      <c r="F96" s="294">
        <f>+F40-F83</f>
        <v>0</v>
      </c>
      <c r="G96" s="294">
        <f>+G40-G83</f>
        <v>0</v>
      </c>
      <c r="H96" s="262">
        <f>SUM(D96:G96)</f>
        <v>0</v>
      </c>
      <c r="I96" s="294">
        <f>+I40-I83</f>
        <v>0</v>
      </c>
      <c r="J96" s="294">
        <f>+J40-J83</f>
        <v>0</v>
      </c>
      <c r="K96" s="294">
        <f>+K40-K83</f>
        <v>0</v>
      </c>
      <c r="L96" s="294">
        <f>+L40-L83</f>
        <v>0</v>
      </c>
      <c r="M96" s="294">
        <f>+M40-M83</f>
        <v>0</v>
      </c>
      <c r="N96" s="262">
        <f>SUM(H96:M96)</f>
        <v>0</v>
      </c>
      <c r="O96" s="294">
        <f t="shared" ref="O96:U96" si="30">+O40-O83</f>
        <v>0</v>
      </c>
      <c r="P96" s="294">
        <f t="shared" si="30"/>
        <v>0</v>
      </c>
      <c r="Q96" s="294">
        <f t="shared" si="30"/>
        <v>0</v>
      </c>
      <c r="R96" s="294">
        <f t="shared" si="30"/>
        <v>0</v>
      </c>
      <c r="S96" s="294">
        <f t="shared" si="30"/>
        <v>0</v>
      </c>
      <c r="T96" s="294">
        <f t="shared" si="30"/>
        <v>0</v>
      </c>
      <c r="U96" s="294">
        <f t="shared" si="30"/>
        <v>0</v>
      </c>
      <c r="V96" s="262">
        <f>SUM(O96:U96)</f>
        <v>0</v>
      </c>
      <c r="W96" s="294">
        <f>+W40-W83</f>
        <v>0</v>
      </c>
      <c r="X96" s="262">
        <f t="shared" si="26"/>
        <v>0</v>
      </c>
      <c r="Y96" s="294">
        <f>+Y40-Y83</f>
        <v>0</v>
      </c>
      <c r="Z96" s="262">
        <f>+Y96+X96+N96</f>
        <v>0</v>
      </c>
      <c r="AA96" s="294">
        <f>+AA40-AA83</f>
        <v>0</v>
      </c>
      <c r="AB96" s="294">
        <f>+AB40-AB83</f>
        <v>0</v>
      </c>
      <c r="AC96" s="294">
        <f>+AC40-AC83</f>
        <v>0</v>
      </c>
      <c r="AD96" s="294">
        <f>+AD40-AD83</f>
        <v>0</v>
      </c>
      <c r="AE96" s="262">
        <f>+AE40-AE83</f>
        <v>0</v>
      </c>
    </row>
    <row r="97" spans="1:45">
      <c r="A97" s="300"/>
      <c r="B97" s="204"/>
      <c r="D97" s="271"/>
      <c r="E97" s="271"/>
      <c r="F97" s="271"/>
      <c r="G97" s="271"/>
      <c r="H97" s="271"/>
      <c r="I97" s="271"/>
      <c r="J97" s="271"/>
      <c r="K97" s="271"/>
      <c r="L97" s="271"/>
      <c r="M97" s="271"/>
      <c r="N97" s="271"/>
      <c r="O97" s="271"/>
      <c r="P97" s="271"/>
      <c r="Q97" s="271"/>
      <c r="R97" s="271"/>
      <c r="S97" s="271"/>
      <c r="T97" s="271"/>
      <c r="U97" s="271"/>
      <c r="V97" s="272"/>
      <c r="W97" s="271"/>
      <c r="X97" s="272"/>
      <c r="Y97" s="271"/>
      <c r="Z97" s="272"/>
      <c r="AA97" s="271"/>
      <c r="AB97" s="271"/>
      <c r="AC97" s="271"/>
      <c r="AD97" s="271"/>
      <c r="AE97" s="272"/>
    </row>
    <row r="98" spans="1:45">
      <c r="A98" s="273" t="s">
        <v>470</v>
      </c>
      <c r="B98" s="274"/>
      <c r="C98" s="260"/>
      <c r="D98" s="294">
        <f>+D72-D83</f>
        <v>0</v>
      </c>
      <c r="E98" s="294">
        <f>+E72-E83</f>
        <v>0</v>
      </c>
      <c r="F98" s="294">
        <f>+F72-F83</f>
        <v>0</v>
      </c>
      <c r="G98" s="294">
        <f>+G72-G83</f>
        <v>0</v>
      </c>
      <c r="H98" s="262">
        <f>SUM(D98:G98)</f>
        <v>0</v>
      </c>
      <c r="I98" s="294">
        <f t="shared" ref="I98:AD98" si="31">+I72-I83</f>
        <v>0</v>
      </c>
      <c r="J98" s="294">
        <f t="shared" si="31"/>
        <v>0</v>
      </c>
      <c r="K98" s="294">
        <f t="shared" si="31"/>
        <v>0</v>
      </c>
      <c r="L98" s="294">
        <f t="shared" si="31"/>
        <v>0</v>
      </c>
      <c r="M98" s="294">
        <f t="shared" si="31"/>
        <v>0</v>
      </c>
      <c r="N98" s="262">
        <f>SUM(H98:M98)</f>
        <v>0</v>
      </c>
      <c r="O98" s="294">
        <f t="shared" si="31"/>
        <v>0</v>
      </c>
      <c r="P98" s="294">
        <f t="shared" si="31"/>
        <v>0</v>
      </c>
      <c r="Q98" s="294">
        <f t="shared" si="31"/>
        <v>0</v>
      </c>
      <c r="R98" s="294">
        <f t="shared" si="31"/>
        <v>0</v>
      </c>
      <c r="S98" s="294">
        <f t="shared" si="31"/>
        <v>0</v>
      </c>
      <c r="T98" s="294">
        <f t="shared" si="31"/>
        <v>0</v>
      </c>
      <c r="U98" s="294">
        <f>+U72-U83</f>
        <v>0</v>
      </c>
      <c r="V98" s="262">
        <f>SUM(O98:U98)</f>
        <v>0</v>
      </c>
      <c r="W98" s="294">
        <f t="shared" si="31"/>
        <v>0</v>
      </c>
      <c r="X98" s="262">
        <f t="shared" si="26"/>
        <v>0</v>
      </c>
      <c r="Y98" s="294">
        <f t="shared" si="31"/>
        <v>0</v>
      </c>
      <c r="Z98" s="262">
        <f>+Y98+X98+N98</f>
        <v>0</v>
      </c>
      <c r="AA98" s="294">
        <f t="shared" si="31"/>
        <v>0</v>
      </c>
      <c r="AB98" s="294">
        <f t="shared" si="31"/>
        <v>0</v>
      </c>
      <c r="AC98" s="294">
        <f t="shared" si="31"/>
        <v>0</v>
      </c>
      <c r="AD98" s="294">
        <f t="shared" si="31"/>
        <v>0</v>
      </c>
      <c r="AE98" s="262">
        <f>+AE72-AE83</f>
        <v>0</v>
      </c>
    </row>
    <row r="99" spans="1:45" s="303" customFormat="1" ht="70.5" customHeight="1" thickBot="1">
      <c r="A99" s="301"/>
      <c r="B99" s="301"/>
      <c r="C99" s="302"/>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45" ht="70.5" customHeight="1" thickBot="1"/>
    <row r="101" spans="1:45" s="222" customFormat="1" ht="54" customHeight="1" thickBot="1">
      <c r="C101" s="216"/>
      <c r="D101" s="611"/>
      <c r="E101" s="631"/>
      <c r="F101" s="631"/>
      <c r="G101" s="631"/>
      <c r="H101" s="631"/>
      <c r="I101" s="631" t="s">
        <v>440</v>
      </c>
      <c r="J101" s="631"/>
      <c r="K101" s="631"/>
      <c r="L101" s="631"/>
      <c r="M101" s="632"/>
      <c r="N101" s="632"/>
      <c r="O101" s="217"/>
      <c r="P101" s="218"/>
      <c r="Q101" s="218"/>
      <c r="R101" s="218"/>
      <c r="S101" s="217" t="s">
        <v>406</v>
      </c>
      <c r="T101" s="218"/>
      <c r="U101" s="218"/>
      <c r="V101" s="218"/>
      <c r="W101" s="219"/>
      <c r="X101" s="219"/>
      <c r="Y101" s="220" t="s">
        <v>51</v>
      </c>
      <c r="Z101" s="3445" t="s">
        <v>728</v>
      </c>
      <c r="AA101" s="3448" t="s">
        <v>95</v>
      </c>
      <c r="AB101" s="3449"/>
      <c r="AC101" s="3449"/>
      <c r="AD101" s="3450"/>
      <c r="AE101" s="3451" t="s">
        <v>729</v>
      </c>
      <c r="AF101" s="3451" t="s">
        <v>182</v>
      </c>
      <c r="AG101" s="3451" t="s">
        <v>96</v>
      </c>
      <c r="AH101" s="3451" t="s">
        <v>84</v>
      </c>
    </row>
    <row r="102" spans="1:45" s="222" customFormat="1" ht="21.75" customHeight="1">
      <c r="A102" s="223"/>
      <c r="B102" s="216"/>
      <c r="C102" s="216"/>
      <c r="D102" s="3456" t="s">
        <v>6</v>
      </c>
      <c r="E102" s="3457"/>
      <c r="F102" s="3457"/>
      <c r="G102" s="3457"/>
      <c r="H102" s="3458"/>
      <c r="I102" s="3459" t="s">
        <v>31</v>
      </c>
      <c r="J102" s="3460"/>
      <c r="K102" s="3460"/>
      <c r="L102" s="3460"/>
      <c r="M102" s="3458"/>
      <c r="N102" s="3445" t="s">
        <v>730</v>
      </c>
      <c r="O102" s="224"/>
      <c r="P102" s="224"/>
      <c r="Q102" s="224"/>
      <c r="R102" s="224"/>
      <c r="S102" s="224"/>
      <c r="T102" s="224"/>
      <c r="U102" s="224"/>
      <c r="V102" s="3445" t="s">
        <v>444</v>
      </c>
      <c r="W102" s="225"/>
      <c r="X102" s="3446" t="s">
        <v>445</v>
      </c>
      <c r="Y102" s="226"/>
      <c r="Z102" s="3446"/>
      <c r="AA102" s="224"/>
      <c r="AB102" s="224"/>
      <c r="AC102" s="224"/>
      <c r="AD102" s="224"/>
      <c r="AE102" s="3452"/>
      <c r="AF102" s="3452"/>
      <c r="AG102" s="3452"/>
      <c r="AH102" s="3452"/>
    </row>
    <row r="103" spans="1:45" s="241" customFormat="1" ht="169.5" customHeight="1" thickBot="1">
      <c r="A103" s="3444"/>
      <c r="B103" s="3444"/>
      <c r="C103" s="304"/>
      <c r="D103" s="305" t="s">
        <v>1493</v>
      </c>
      <c r="E103" s="306" t="s">
        <v>1494</v>
      </c>
      <c r="F103" s="307" t="s">
        <v>1495</v>
      </c>
      <c r="G103" s="307" t="s">
        <v>27</v>
      </c>
      <c r="H103" s="628" t="s">
        <v>29</v>
      </c>
      <c r="I103" s="308" t="s">
        <v>32</v>
      </c>
      <c r="J103" s="306" t="s">
        <v>34</v>
      </c>
      <c r="K103" s="306" t="s">
        <v>36</v>
      </c>
      <c r="L103" s="306" t="s">
        <v>725</v>
      </c>
      <c r="M103" s="306" t="s">
        <v>446</v>
      </c>
      <c r="N103" s="3447"/>
      <c r="O103" s="233" t="s">
        <v>47</v>
      </c>
      <c r="P103" s="234" t="s">
        <v>49</v>
      </c>
      <c r="Q103" s="235" t="s">
        <v>447</v>
      </c>
      <c r="R103" s="235" t="s">
        <v>448</v>
      </c>
      <c r="S103" s="235" t="s">
        <v>53</v>
      </c>
      <c r="T103" s="235" t="s">
        <v>59</v>
      </c>
      <c r="U103" s="236" t="s">
        <v>449</v>
      </c>
      <c r="V103" s="3447"/>
      <c r="W103" s="236" t="s">
        <v>450</v>
      </c>
      <c r="X103" s="3447"/>
      <c r="Y103" s="237" t="s">
        <v>51</v>
      </c>
      <c r="Z103" s="3447"/>
      <c r="AA103" s="238" t="s">
        <v>69</v>
      </c>
      <c r="AB103" s="239" t="s">
        <v>71</v>
      </c>
      <c r="AC103" s="239" t="s">
        <v>73</v>
      </c>
      <c r="AD103" s="240" t="s">
        <v>75</v>
      </c>
      <c r="AE103" s="3453"/>
      <c r="AF103" s="3453"/>
      <c r="AG103" s="3453"/>
      <c r="AH103" s="3453"/>
    </row>
    <row r="104" spans="1:45" ht="12.75" thickBot="1">
      <c r="A104" s="282"/>
      <c r="B104" s="255"/>
      <c r="D104" s="2138" t="s">
        <v>102</v>
      </c>
      <c r="E104" s="2139" t="s">
        <v>102</v>
      </c>
      <c r="F104" s="2140" t="s">
        <v>102</v>
      </c>
      <c r="G104" s="2140" t="s">
        <v>102</v>
      </c>
      <c r="H104" s="2141" t="s">
        <v>102</v>
      </c>
      <c r="I104" s="2142" t="s">
        <v>102</v>
      </c>
      <c r="J104" s="2139" t="s">
        <v>102</v>
      </c>
      <c r="K104" s="2139" t="s">
        <v>102</v>
      </c>
      <c r="L104" s="2139" t="s">
        <v>102</v>
      </c>
      <c r="M104" s="2143" t="s">
        <v>102</v>
      </c>
      <c r="N104" s="2141" t="s">
        <v>102</v>
      </c>
      <c r="O104" s="2144" t="s">
        <v>102</v>
      </c>
      <c r="P104" s="2139" t="s">
        <v>102</v>
      </c>
      <c r="Q104" s="2139" t="s">
        <v>102</v>
      </c>
      <c r="R104" s="2139" t="s">
        <v>102</v>
      </c>
      <c r="S104" s="2139" t="s">
        <v>102</v>
      </c>
      <c r="T104" s="2145" t="s">
        <v>102</v>
      </c>
      <c r="U104" s="2140" t="s">
        <v>102</v>
      </c>
      <c r="V104" s="2141" t="s">
        <v>102</v>
      </c>
      <c r="W104" s="2143" t="s">
        <v>102</v>
      </c>
      <c r="X104" s="2141" t="s">
        <v>102</v>
      </c>
      <c r="Y104" s="2146" t="s">
        <v>102</v>
      </c>
      <c r="Z104" s="2141" t="s">
        <v>102</v>
      </c>
      <c r="AA104" s="2142" t="s">
        <v>102</v>
      </c>
      <c r="AB104" s="2139" t="s">
        <v>102</v>
      </c>
      <c r="AC104" s="2139" t="s">
        <v>102</v>
      </c>
      <c r="AD104" s="2147" t="s">
        <v>102</v>
      </c>
      <c r="AE104" s="2148" t="s">
        <v>102</v>
      </c>
      <c r="AF104" s="2149" t="s">
        <v>102</v>
      </c>
      <c r="AG104" s="2148" t="s">
        <v>102</v>
      </c>
      <c r="AH104" s="2148" t="s">
        <v>102</v>
      </c>
    </row>
    <row r="105" spans="1:45" ht="15.75" customHeight="1">
      <c r="A105" s="1240" t="s">
        <v>497</v>
      </c>
      <c r="B105" s="1250"/>
      <c r="C105" s="1245"/>
      <c r="D105" s="2542"/>
      <c r="E105" s="2541"/>
      <c r="F105" s="2541"/>
      <c r="G105" s="2541"/>
      <c r="H105" s="2159">
        <f>SUM(D105:G105)</f>
        <v>0</v>
      </c>
      <c r="I105" s="2541"/>
      <c r="J105" s="2541"/>
      <c r="K105" s="2541"/>
      <c r="L105" s="2539"/>
      <c r="M105" s="2541"/>
      <c r="N105" s="2159">
        <f>SUM(H105:M105)</f>
        <v>0</v>
      </c>
      <c r="O105" s="2541"/>
      <c r="P105" s="2541"/>
      <c r="Q105" s="2541"/>
      <c r="R105" s="2541"/>
      <c r="S105" s="2541"/>
      <c r="T105" s="2541"/>
      <c r="U105" s="2541"/>
      <c r="V105" s="2159">
        <f>SUM(O105:U105)</f>
        <v>0</v>
      </c>
      <c r="W105" s="2541"/>
      <c r="X105" s="2159">
        <f>+W105+V105</f>
        <v>0</v>
      </c>
      <c r="Y105" s="2541"/>
      <c r="Z105" s="2159">
        <f>+Y105+X105+N105</f>
        <v>0</v>
      </c>
      <c r="AA105" s="2541"/>
      <c r="AB105" s="2541"/>
      <c r="AC105" s="2541"/>
      <c r="AD105" s="2541"/>
      <c r="AE105" s="2160">
        <f>SUM(Z105:AD105)</f>
        <v>0</v>
      </c>
      <c r="AF105" s="2541"/>
      <c r="AG105" s="2541"/>
      <c r="AH105" s="2160">
        <f>SUM(AE105:AG105)</f>
        <v>0</v>
      </c>
      <c r="AI105" s="255"/>
      <c r="AJ105" s="255"/>
      <c r="AK105" s="255"/>
      <c r="AL105" s="255"/>
      <c r="AM105" s="255"/>
      <c r="AN105" s="255"/>
      <c r="AO105" s="255"/>
      <c r="AP105" s="255"/>
      <c r="AQ105" s="255"/>
      <c r="AR105" s="255"/>
      <c r="AS105" s="255"/>
    </row>
    <row r="106" spans="1:45" ht="13.5">
      <c r="A106" s="1241" t="s">
        <v>498</v>
      </c>
      <c r="B106" s="1251"/>
      <c r="C106" s="1246"/>
      <c r="D106" s="2543"/>
      <c r="E106" s="2539"/>
      <c r="F106" s="2539"/>
      <c r="G106" s="2539"/>
      <c r="H106" s="2161">
        <f>SUM(D106:G106)</f>
        <v>0</v>
      </c>
      <c r="I106" s="2539"/>
      <c r="J106" s="2539"/>
      <c r="K106" s="2539"/>
      <c r="L106" s="2539"/>
      <c r="M106" s="2539"/>
      <c r="N106" s="2161">
        <f>SUM(H106:M106)</f>
        <v>0</v>
      </c>
      <c r="O106" s="2539"/>
      <c r="P106" s="2539"/>
      <c r="Q106" s="2539"/>
      <c r="R106" s="2539"/>
      <c r="S106" s="2539"/>
      <c r="T106" s="2539"/>
      <c r="U106" s="2539"/>
      <c r="V106" s="2161">
        <f>SUM(O106:U106)</f>
        <v>0</v>
      </c>
      <c r="W106" s="2539"/>
      <c r="X106" s="2161">
        <f>+W106+V106</f>
        <v>0</v>
      </c>
      <c r="Y106" s="2539"/>
      <c r="Z106" s="2161">
        <f>+Y106+X106+N106</f>
        <v>0</v>
      </c>
      <c r="AA106" s="2539"/>
      <c r="AB106" s="2539"/>
      <c r="AC106" s="2539"/>
      <c r="AD106" s="2539"/>
      <c r="AE106" s="2162">
        <f>SUM(Z106:AD106)</f>
        <v>0</v>
      </c>
      <c r="AF106" s="2539"/>
      <c r="AG106" s="2539"/>
      <c r="AH106" s="2162">
        <f>SUM(AE106:AG106)</f>
        <v>0</v>
      </c>
    </row>
    <row r="107" spans="1:45" ht="13.5">
      <c r="A107" s="1242" t="s">
        <v>499</v>
      </c>
      <c r="B107" s="1252"/>
      <c r="C107" s="1247"/>
      <c r="D107" s="2533">
        <f>SUM(D105:D106)</f>
        <v>0</v>
      </c>
      <c r="E107" s="2534">
        <f>SUM(E105:E106)</f>
        <v>0</v>
      </c>
      <c r="F107" s="2534">
        <f>SUM(F105:F106)</f>
        <v>0</v>
      </c>
      <c r="G107" s="2535">
        <f>SUM(G105:G106)</f>
        <v>0</v>
      </c>
      <c r="H107" s="2161">
        <f>SUM(D107:G107)</f>
        <v>0</v>
      </c>
      <c r="I107" s="2163">
        <f>SUM(I105:I106)</f>
        <v>0</v>
      </c>
      <c r="J107" s="2163">
        <f>SUM(J105:J106)</f>
        <v>0</v>
      </c>
      <c r="K107" s="2163">
        <f>SUM(K105:K106)</f>
        <v>0</v>
      </c>
      <c r="L107" s="2163">
        <f>SUM(L105:L106)</f>
        <v>0</v>
      </c>
      <c r="M107" s="2163">
        <f>SUM(M105:M106)</f>
        <v>0</v>
      </c>
      <c r="N107" s="2161">
        <f>SUM(H107:M107)</f>
        <v>0</v>
      </c>
      <c r="O107" s="2163">
        <f t="shared" ref="O107:U107" si="32">SUM(O105:O106)</f>
        <v>0</v>
      </c>
      <c r="P107" s="2163">
        <f t="shared" si="32"/>
        <v>0</v>
      </c>
      <c r="Q107" s="2163">
        <f t="shared" si="32"/>
        <v>0</v>
      </c>
      <c r="R107" s="2163">
        <f t="shared" si="32"/>
        <v>0</v>
      </c>
      <c r="S107" s="2163">
        <f t="shared" si="32"/>
        <v>0</v>
      </c>
      <c r="T107" s="2163">
        <f t="shared" si="32"/>
        <v>0</v>
      </c>
      <c r="U107" s="2163">
        <f t="shared" si="32"/>
        <v>0</v>
      </c>
      <c r="V107" s="2161">
        <f>SUM(O107:U107)</f>
        <v>0</v>
      </c>
      <c r="W107" s="2163">
        <f t="shared" ref="W107:AD107" si="33">SUM(W105:W106)</f>
        <v>0</v>
      </c>
      <c r="X107" s="2161">
        <f>+W107+V107</f>
        <v>0</v>
      </c>
      <c r="Y107" s="2164">
        <f t="shared" si="33"/>
        <v>0</v>
      </c>
      <c r="Z107" s="2161">
        <f>+Y107+X107+N107</f>
        <v>0</v>
      </c>
      <c r="AA107" s="2164">
        <f t="shared" si="33"/>
        <v>0</v>
      </c>
      <c r="AB107" s="2163">
        <f t="shared" si="33"/>
        <v>0</v>
      </c>
      <c r="AC107" s="2163">
        <f t="shared" si="33"/>
        <v>0</v>
      </c>
      <c r="AD107" s="2163">
        <f t="shared" si="33"/>
        <v>0</v>
      </c>
      <c r="AE107" s="2162">
        <f>SUM(Z107:AD107)</f>
        <v>0</v>
      </c>
      <c r="AF107" s="2163">
        <f>SUM(AF105:AF106)</f>
        <v>0</v>
      </c>
      <c r="AG107" s="2163">
        <f>SUM(AG105:AG106)</f>
        <v>0</v>
      </c>
      <c r="AH107" s="2162">
        <f>SUM(AE107:AG107)</f>
        <v>0</v>
      </c>
    </row>
    <row r="108" spans="1:45" ht="13.5">
      <c r="A108" s="1241" t="s">
        <v>1675</v>
      </c>
      <c r="B108" s="1251"/>
      <c r="C108" s="1246"/>
      <c r="D108" s="2543"/>
      <c r="E108" s="2539"/>
      <c r="F108" s="2539"/>
      <c r="G108" s="2539"/>
      <c r="H108" s="2161">
        <f>SUM(D108:G108)</f>
        <v>0</v>
      </c>
      <c r="I108" s="2539"/>
      <c r="J108" s="2539"/>
      <c r="K108" s="2539"/>
      <c r="L108" s="2539"/>
      <c r="M108" s="2539"/>
      <c r="N108" s="2161">
        <f>SUM(H108:M108)</f>
        <v>0</v>
      </c>
      <c r="O108" s="2539"/>
      <c r="P108" s="2539"/>
      <c r="Q108" s="2539"/>
      <c r="R108" s="2539"/>
      <c r="S108" s="2539"/>
      <c r="T108" s="2539"/>
      <c r="U108" s="2539"/>
      <c r="V108" s="2161">
        <f>SUM(O108:U108)</f>
        <v>0</v>
      </c>
      <c r="W108" s="2539"/>
      <c r="X108" s="2161">
        <f>+W108+V108</f>
        <v>0</v>
      </c>
      <c r="Y108" s="2539"/>
      <c r="Z108" s="2161">
        <f>+Y108+X108+N108</f>
        <v>0</v>
      </c>
      <c r="AA108" s="2539"/>
      <c r="AB108" s="2539"/>
      <c r="AC108" s="2539"/>
      <c r="AD108" s="2539"/>
      <c r="AE108" s="2162">
        <f>SUM(Z108:AD108)</f>
        <v>0</v>
      </c>
      <c r="AF108" s="2539"/>
      <c r="AG108" s="2539"/>
      <c r="AH108" s="2162">
        <f>SUM(AE108:AG108)</f>
        <v>0</v>
      </c>
    </row>
    <row r="109" spans="1:45" ht="13.5">
      <c r="A109" s="1243" t="s">
        <v>1676</v>
      </c>
      <c r="B109" s="1253"/>
      <c r="C109" s="1248"/>
      <c r="D109" s="2543"/>
      <c r="E109" s="2539"/>
      <c r="F109" s="2539"/>
      <c r="G109" s="2539"/>
      <c r="H109" s="2161">
        <f>SUM(D109:G109)</f>
        <v>0</v>
      </c>
      <c r="I109" s="2539"/>
      <c r="J109" s="2539"/>
      <c r="K109" s="2539"/>
      <c r="L109" s="2539"/>
      <c r="M109" s="2539"/>
      <c r="N109" s="2161">
        <f>SUM(H109:M109)</f>
        <v>0</v>
      </c>
      <c r="O109" s="2539"/>
      <c r="P109" s="2539"/>
      <c r="Q109" s="2539"/>
      <c r="R109" s="2539"/>
      <c r="S109" s="2539"/>
      <c r="T109" s="2539"/>
      <c r="U109" s="2539"/>
      <c r="V109" s="2161">
        <f>SUM(O109:U109)</f>
        <v>0</v>
      </c>
      <c r="W109" s="2539"/>
      <c r="X109" s="2161">
        <f>+W109+V109</f>
        <v>0</v>
      </c>
      <c r="Y109" s="2539"/>
      <c r="Z109" s="2161">
        <f>+Y109+X109+N109</f>
        <v>0</v>
      </c>
      <c r="AA109" s="2539"/>
      <c r="AB109" s="2539"/>
      <c r="AC109" s="2539"/>
      <c r="AD109" s="2539"/>
      <c r="AE109" s="2162">
        <f>SUM(Z109:AD109)</f>
        <v>0</v>
      </c>
      <c r="AF109" s="2539"/>
      <c r="AG109" s="2539"/>
      <c r="AH109" s="2165">
        <f>SUM(AE109:AG109)</f>
        <v>0</v>
      </c>
    </row>
    <row r="110" spans="1:45" ht="13.9" thickBot="1">
      <c r="A110" s="1244" t="s">
        <v>500</v>
      </c>
      <c r="B110" s="1254"/>
      <c r="C110" s="1249"/>
      <c r="D110" s="2166">
        <f>SUM(D107:D109)</f>
        <v>0</v>
      </c>
      <c r="E110" s="2167">
        <f t="shared" ref="E110:AH110" si="34">SUM(E107:E109)</f>
        <v>0</v>
      </c>
      <c r="F110" s="2167">
        <f t="shared" si="34"/>
        <v>0</v>
      </c>
      <c r="G110" s="2168">
        <f t="shared" si="34"/>
        <v>0</v>
      </c>
      <c r="H110" s="2169">
        <f t="shared" si="34"/>
        <v>0</v>
      </c>
      <c r="I110" s="2167">
        <f t="shared" si="34"/>
        <v>0</v>
      </c>
      <c r="J110" s="2167">
        <f t="shared" si="34"/>
        <v>0</v>
      </c>
      <c r="K110" s="2167">
        <f t="shared" si="34"/>
        <v>0</v>
      </c>
      <c r="L110" s="2167">
        <f t="shared" si="34"/>
        <v>0</v>
      </c>
      <c r="M110" s="2167">
        <f t="shared" si="34"/>
        <v>0</v>
      </c>
      <c r="N110" s="2169">
        <f t="shared" si="34"/>
        <v>0</v>
      </c>
      <c r="O110" s="2167">
        <f t="shared" si="34"/>
        <v>0</v>
      </c>
      <c r="P110" s="2167">
        <f t="shared" si="34"/>
        <v>0</v>
      </c>
      <c r="Q110" s="2167">
        <f t="shared" si="34"/>
        <v>0</v>
      </c>
      <c r="R110" s="2167">
        <f t="shared" si="34"/>
        <v>0</v>
      </c>
      <c r="S110" s="2167">
        <f t="shared" si="34"/>
        <v>0</v>
      </c>
      <c r="T110" s="2167">
        <f t="shared" si="34"/>
        <v>0</v>
      </c>
      <c r="U110" s="2167">
        <f t="shared" si="34"/>
        <v>0</v>
      </c>
      <c r="V110" s="2170">
        <f t="shared" si="34"/>
        <v>0</v>
      </c>
      <c r="W110" s="2167">
        <f t="shared" si="34"/>
        <v>0</v>
      </c>
      <c r="X110" s="2170">
        <f t="shared" si="34"/>
        <v>0</v>
      </c>
      <c r="Y110" s="2171">
        <f t="shared" si="34"/>
        <v>0</v>
      </c>
      <c r="Z110" s="2170">
        <f t="shared" si="34"/>
        <v>0</v>
      </c>
      <c r="AA110" s="2171">
        <f t="shared" si="34"/>
        <v>0</v>
      </c>
      <c r="AB110" s="2167">
        <f t="shared" si="34"/>
        <v>0</v>
      </c>
      <c r="AC110" s="2167">
        <f t="shared" si="34"/>
        <v>0</v>
      </c>
      <c r="AD110" s="2167">
        <f t="shared" si="34"/>
        <v>0</v>
      </c>
      <c r="AE110" s="2172">
        <f t="shared" si="34"/>
        <v>0</v>
      </c>
      <c r="AF110" s="2167">
        <f>SUM(AF107:AF109)</f>
        <v>0</v>
      </c>
      <c r="AG110" s="2167">
        <f>SUM(AG107:AG109)</f>
        <v>0</v>
      </c>
      <c r="AH110" s="2172">
        <f t="shared" si="34"/>
        <v>0</v>
      </c>
    </row>
  </sheetData>
  <customSheetViews>
    <customSheetView guid="{CE066BD8-0FDF-4A69-A83A-AA53661F8FE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1"/>
    </customSheetView>
    <customSheetView guid="{97003408-5582-4B4E-BE5D-0A5F17467E22}"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2"/>
    </customSheetView>
    <customSheetView guid="{19FDD237-8F16-4F3B-A94F-90481855813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3"/>
    </customSheetView>
  </customSheetViews>
  <mergeCells count="21">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 ref="A103:B103"/>
    <mergeCell ref="Z101:Z103"/>
    <mergeCell ref="AA101:AD101"/>
    <mergeCell ref="AE101:AE103"/>
    <mergeCell ref="AF101:AF103"/>
  </mergeCells>
  <dataValidations count="1">
    <dataValidation type="list" allowBlank="1" showInputMessage="1" showErrorMessage="1" sqref="B1:C1">
      <formula1>B913:B918</formula1>
    </dataValidation>
  </dataValidations>
  <pageMargins left="0.70866141732283472" right="0.70866141732283472" top="0.74803149606299213" bottom="0.74803149606299213" header="0.31496062992125984" footer="0.31496062992125984"/>
  <pageSetup paperSize="8" scale="3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73" max="16383" man="1"/>
  </rowBreaks>
  <legacy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12"/>
  <sheetViews>
    <sheetView topLeftCell="A4" zoomScale="70" zoomScaleNormal="70" workbookViewId="0">
      <selection activeCell="H15" sqref="H15"/>
    </sheetView>
  </sheetViews>
  <sheetFormatPr defaultColWidth="9.1328125" defaultRowHeight="13.5"/>
  <cols>
    <col min="1" max="1" width="12" style="610" customWidth="1"/>
    <col min="2" max="2" width="70.1328125" style="610" customWidth="1"/>
    <col min="3" max="3" width="2.265625" style="608" customWidth="1"/>
    <col min="4" max="4" width="11" style="610" bestFit="1" customWidth="1"/>
    <col min="5" max="5" width="12.59765625" style="610" customWidth="1"/>
    <col min="6" max="6" width="13.73046875" style="610" bestFit="1" customWidth="1"/>
    <col min="7" max="10" width="10.86328125" style="610" bestFit="1" customWidth="1"/>
    <col min="11" max="11" width="11.73046875" style="610" customWidth="1"/>
    <col min="12" max="22" width="10.86328125" style="610" bestFit="1" customWidth="1"/>
    <col min="23" max="24" width="13.59765625" style="610" customWidth="1"/>
    <col min="25" max="25" width="9.1328125" style="610" customWidth="1"/>
    <col min="26" max="30" width="10.86328125" style="610" bestFit="1" customWidth="1"/>
    <col min="31" max="31" width="10" style="610" customWidth="1"/>
    <col min="32" max="32" width="10.86328125" style="610" customWidth="1"/>
    <col min="33" max="16384" width="9.1328125" style="610"/>
  </cols>
  <sheetData>
    <row r="1" spans="1:32" s="2151"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2" s="2151"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2" s="2151"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2" ht="19.899999999999999">
      <c r="A4" s="609" t="s">
        <v>1954</v>
      </c>
      <c r="D4" s="609"/>
      <c r="E4" s="609"/>
    </row>
    <row r="5" spans="1:32" ht="13.9" thickBot="1">
      <c r="A5" s="313"/>
      <c r="B5" s="314"/>
      <c r="C5" s="315"/>
      <c r="D5" s="313"/>
      <c r="E5" s="313"/>
      <c r="F5" s="313"/>
      <c r="G5" s="313"/>
      <c r="H5" s="313"/>
      <c r="I5" s="313"/>
      <c r="J5" s="313"/>
      <c r="K5" s="313"/>
      <c r="L5" s="313"/>
      <c r="M5" s="313"/>
      <c r="N5" s="313"/>
      <c r="O5" s="313"/>
      <c r="P5" s="313"/>
      <c r="Q5" s="313"/>
      <c r="R5" s="313"/>
      <c r="S5" s="313"/>
      <c r="T5" s="313"/>
      <c r="U5" s="313"/>
      <c r="V5" s="313"/>
      <c r="W5" s="313"/>
      <c r="X5" s="313"/>
      <c r="Y5" s="313"/>
      <c r="Z5" s="313"/>
      <c r="AA5" s="313"/>
    </row>
    <row r="6" spans="1:32" ht="49.9" thickBot="1">
      <c r="A6" s="313"/>
      <c r="B6" s="314"/>
      <c r="C6" s="315"/>
      <c r="D6" s="611"/>
      <c r="E6" s="3454" t="s">
        <v>440</v>
      </c>
      <c r="F6" s="3454"/>
      <c r="G6" s="3454"/>
      <c r="H6" s="3454"/>
      <c r="I6" s="3454"/>
      <c r="J6" s="3454"/>
      <c r="K6" s="3454"/>
      <c r="L6" s="3454"/>
      <c r="M6" s="3454"/>
      <c r="N6" s="3455"/>
      <c r="O6" s="217"/>
      <c r="P6" s="218"/>
      <c r="Q6" s="218"/>
      <c r="R6" s="218" t="s">
        <v>441</v>
      </c>
      <c r="S6" s="218"/>
      <c r="T6" s="218"/>
      <c r="U6" s="218"/>
      <c r="V6" s="218"/>
      <c r="W6" s="218"/>
      <c r="X6" s="219"/>
      <c r="Y6" s="220" t="s">
        <v>51</v>
      </c>
      <c r="Z6" s="3445" t="s">
        <v>442</v>
      </c>
      <c r="AA6" s="3448" t="s">
        <v>95</v>
      </c>
      <c r="AB6" s="3449"/>
      <c r="AC6" s="3449"/>
      <c r="AD6" s="3450"/>
      <c r="AE6" s="3451" t="s">
        <v>77</v>
      </c>
    </row>
    <row r="7" spans="1:32" ht="17.25" customHeight="1">
      <c r="A7" s="313"/>
      <c r="B7" s="314"/>
      <c r="C7" s="315"/>
      <c r="D7" s="3456" t="s">
        <v>6</v>
      </c>
      <c r="E7" s="3457"/>
      <c r="F7" s="3457"/>
      <c r="G7" s="3457"/>
      <c r="H7" s="3458"/>
      <c r="I7" s="3459" t="s">
        <v>31</v>
      </c>
      <c r="J7" s="3460"/>
      <c r="K7" s="3460"/>
      <c r="L7" s="3460"/>
      <c r="M7" s="3458"/>
      <c r="N7" s="3445" t="s">
        <v>443</v>
      </c>
      <c r="O7" s="224"/>
      <c r="P7" s="224"/>
      <c r="Q7" s="224"/>
      <c r="R7" s="224"/>
      <c r="S7" s="224"/>
      <c r="T7" s="224"/>
      <c r="U7" s="224"/>
      <c r="V7" s="3445" t="s">
        <v>444</v>
      </c>
      <c r="W7" s="225"/>
      <c r="X7" s="3446" t="s">
        <v>445</v>
      </c>
      <c r="Y7" s="226"/>
      <c r="Z7" s="3446"/>
      <c r="AA7" s="224"/>
      <c r="AB7" s="224"/>
      <c r="AC7" s="224"/>
      <c r="AD7" s="224"/>
      <c r="AE7" s="3452"/>
    </row>
    <row r="8" spans="1:32" ht="123.75" customHeight="1" thickBot="1">
      <c r="A8" s="313"/>
      <c r="B8" s="314"/>
      <c r="C8" s="315"/>
      <c r="D8" s="229" t="s">
        <v>1493</v>
      </c>
      <c r="E8" s="230" t="s">
        <v>1494</v>
      </c>
      <c r="F8" s="231" t="s">
        <v>1495</v>
      </c>
      <c r="G8" s="231" t="s">
        <v>27</v>
      </c>
      <c r="H8" s="2124" t="s">
        <v>29</v>
      </c>
      <c r="I8" s="232" t="s">
        <v>32</v>
      </c>
      <c r="J8" s="230" t="s">
        <v>34</v>
      </c>
      <c r="K8" s="230" t="s">
        <v>36</v>
      </c>
      <c r="L8" s="230" t="s">
        <v>725</v>
      </c>
      <c r="M8" s="230" t="s">
        <v>446</v>
      </c>
      <c r="N8" s="3447"/>
      <c r="O8" s="233" t="s">
        <v>47</v>
      </c>
      <c r="P8" s="234" t="s">
        <v>49</v>
      </c>
      <c r="Q8" s="235" t="s">
        <v>447</v>
      </c>
      <c r="R8" s="235" t="s">
        <v>448</v>
      </c>
      <c r="S8" s="235" t="s">
        <v>53</v>
      </c>
      <c r="T8" s="235" t="s">
        <v>59</v>
      </c>
      <c r="U8" s="236" t="s">
        <v>1655</v>
      </c>
      <c r="V8" s="3447"/>
      <c r="W8" s="236" t="s">
        <v>450</v>
      </c>
      <c r="X8" s="3447"/>
      <c r="Y8" s="237" t="s">
        <v>51</v>
      </c>
      <c r="Z8" s="3447"/>
      <c r="AA8" s="238" t="s">
        <v>69</v>
      </c>
      <c r="AB8" s="239" t="s">
        <v>71</v>
      </c>
      <c r="AC8" s="239" t="s">
        <v>73</v>
      </c>
      <c r="AD8" s="240" t="s">
        <v>75</v>
      </c>
      <c r="AE8" s="3453"/>
    </row>
    <row r="9" spans="1:32" ht="15" customHeight="1" thickBot="1">
      <c r="A9" s="313"/>
      <c r="B9" s="314"/>
      <c r="C9" s="315"/>
      <c r="D9" s="244" t="s">
        <v>4</v>
      </c>
      <c r="E9" s="245" t="s">
        <v>4</v>
      </c>
      <c r="F9" s="246" t="s">
        <v>4</v>
      </c>
      <c r="G9" s="246" t="s">
        <v>4</v>
      </c>
      <c r="H9" s="247" t="s">
        <v>4</v>
      </c>
      <c r="I9" s="248" t="s">
        <v>4</v>
      </c>
      <c r="J9" s="245" t="s">
        <v>4</v>
      </c>
      <c r="K9" s="245" t="s">
        <v>4</v>
      </c>
      <c r="L9" s="245" t="s">
        <v>4</v>
      </c>
      <c r="M9" s="249" t="s">
        <v>4</v>
      </c>
      <c r="N9" s="247" t="s">
        <v>4</v>
      </c>
      <c r="O9" s="250" t="s">
        <v>4</v>
      </c>
      <c r="P9" s="245" t="s">
        <v>4</v>
      </c>
      <c r="Q9" s="245" t="s">
        <v>4</v>
      </c>
      <c r="R9" s="245" t="s">
        <v>4</v>
      </c>
      <c r="S9" s="245" t="s">
        <v>4</v>
      </c>
      <c r="T9" s="251" t="s">
        <v>4</v>
      </c>
      <c r="U9" s="246" t="s">
        <v>4</v>
      </c>
      <c r="V9" s="247" t="s">
        <v>4</v>
      </c>
      <c r="W9" s="249" t="s">
        <v>4</v>
      </c>
      <c r="X9" s="247" t="s">
        <v>4</v>
      </c>
      <c r="Y9" s="252" t="s">
        <v>4</v>
      </c>
      <c r="Z9" s="247" t="s">
        <v>4</v>
      </c>
      <c r="AA9" s="248" t="s">
        <v>4</v>
      </c>
      <c r="AB9" s="245" t="s">
        <v>4</v>
      </c>
      <c r="AC9" s="245" t="s">
        <v>4</v>
      </c>
      <c r="AD9" s="253" t="s">
        <v>4</v>
      </c>
      <c r="AE9" s="254" t="s">
        <v>4</v>
      </c>
    </row>
    <row r="10" spans="1:32" s="612" customFormat="1" ht="8.25" customHeight="1">
      <c r="A10" s="316"/>
      <c r="B10" s="317"/>
      <c r="C10" s="31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row>
    <row r="11" spans="1:32" s="612" customFormat="1" ht="12.75" customHeight="1">
      <c r="A11" s="316"/>
      <c r="B11" s="316"/>
      <c r="C11" s="318"/>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32" s="613" customFormat="1" ht="18" customHeight="1">
      <c r="A12" s="3461" t="s">
        <v>1656</v>
      </c>
      <c r="B12" s="319" t="s">
        <v>486</v>
      </c>
      <c r="C12" s="320"/>
      <c r="D12" s="2539"/>
      <c r="E12" s="2539"/>
      <c r="F12" s="2539"/>
      <c r="G12" s="2539"/>
      <c r="H12" s="1079">
        <f>SUM(D12:G12)</f>
        <v>0</v>
      </c>
      <c r="I12" s="2539"/>
      <c r="J12" s="2539"/>
      <c r="K12" s="2539"/>
      <c r="L12" s="2539"/>
      <c r="M12" s="2539"/>
      <c r="N12" s="1079">
        <f>SUM(H12:M12)</f>
        <v>0</v>
      </c>
      <c r="O12" s="2539"/>
      <c r="P12" s="2539"/>
      <c r="Q12" s="2539"/>
      <c r="R12" s="2539"/>
      <c r="S12" s="2539"/>
      <c r="T12" s="2539"/>
      <c r="U12" s="2539"/>
      <c r="V12" s="1079">
        <f>SUM(O12:U12)</f>
        <v>0</v>
      </c>
      <c r="W12" s="2539"/>
      <c r="X12" s="1080">
        <f>+W12+V12</f>
        <v>0</v>
      </c>
      <c r="Y12" s="2539"/>
      <c r="Z12" s="1079">
        <f>+Y12+X12+N12</f>
        <v>0</v>
      </c>
      <c r="AA12" s="2539"/>
      <c r="AB12" s="2539"/>
      <c r="AC12" s="2539"/>
      <c r="AD12" s="2539"/>
      <c r="AE12" s="1079">
        <f>SUM(Z12:AD12)</f>
        <v>0</v>
      </c>
      <c r="AF12" s="2042"/>
    </row>
    <row r="13" spans="1:32" s="613" customFormat="1">
      <c r="A13" s="3461"/>
      <c r="B13" s="319" t="s">
        <v>487</v>
      </c>
      <c r="C13" s="320"/>
      <c r="D13" s="2037" t="str">
        <f>VLOOKUP($A$3,'Universal data'!$B$30:$G$41,6,FALSE)</f>
        <v>xxx.x</v>
      </c>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1"/>
      <c r="AA13" s="1081"/>
      <c r="AB13" s="1081"/>
      <c r="AC13" s="1081"/>
      <c r="AD13" s="1081"/>
      <c r="AE13" s="1081"/>
      <c r="AF13" s="2077"/>
    </row>
    <row r="14" spans="1:32" s="613" customFormat="1">
      <c r="A14" s="3461"/>
      <c r="B14" s="319" t="s">
        <v>488</v>
      </c>
      <c r="C14" s="320"/>
      <c r="D14" s="1082">
        <f t="shared" ref="D14:AE14" si="0">+D15-D12</f>
        <v>0</v>
      </c>
      <c r="E14" s="1082">
        <f t="shared" si="0"/>
        <v>0</v>
      </c>
      <c r="F14" s="1082">
        <f t="shared" si="0"/>
        <v>0</v>
      </c>
      <c r="G14" s="1083">
        <f t="shared" si="0"/>
        <v>0</v>
      </c>
      <c r="H14" s="3237" t="e">
        <f>+H15-H12</f>
        <v>#VALUE!</v>
      </c>
      <c r="I14" s="1084">
        <f t="shared" si="0"/>
        <v>0</v>
      </c>
      <c r="J14" s="1082">
        <f t="shared" si="0"/>
        <v>0</v>
      </c>
      <c r="K14" s="1082">
        <f t="shared" si="0"/>
        <v>0</v>
      </c>
      <c r="L14" s="1082">
        <f t="shared" si="0"/>
        <v>0</v>
      </c>
      <c r="M14" s="1083">
        <f t="shared" si="0"/>
        <v>0</v>
      </c>
      <c r="N14" s="1079" t="e">
        <f>+N15-N12</f>
        <v>#VALUE!</v>
      </c>
      <c r="O14" s="1085">
        <f t="shared" si="0"/>
        <v>0</v>
      </c>
      <c r="P14" s="1082">
        <f t="shared" si="0"/>
        <v>0</v>
      </c>
      <c r="Q14" s="1082">
        <f t="shared" si="0"/>
        <v>0</v>
      </c>
      <c r="R14" s="1082">
        <f t="shared" si="0"/>
        <v>0</v>
      </c>
      <c r="S14" s="1082">
        <f t="shared" si="0"/>
        <v>0</v>
      </c>
      <c r="T14" s="1082">
        <f t="shared" si="0"/>
        <v>0</v>
      </c>
      <c r="U14" s="1082">
        <f t="shared" si="0"/>
        <v>0</v>
      </c>
      <c r="V14" s="1079">
        <f t="shared" si="0"/>
        <v>0</v>
      </c>
      <c r="W14" s="1082">
        <f t="shared" si="0"/>
        <v>0</v>
      </c>
      <c r="X14" s="1079">
        <f t="shared" si="0"/>
        <v>0</v>
      </c>
      <c r="Y14" s="1082">
        <f t="shared" si="0"/>
        <v>0</v>
      </c>
      <c r="Z14" s="1079" t="e">
        <f t="shared" si="0"/>
        <v>#VALUE!</v>
      </c>
      <c r="AA14" s="1086">
        <f t="shared" si="0"/>
        <v>0</v>
      </c>
      <c r="AB14" s="1082">
        <f t="shared" si="0"/>
        <v>0</v>
      </c>
      <c r="AC14" s="1082">
        <f t="shared" si="0"/>
        <v>0</v>
      </c>
      <c r="AD14" s="1087">
        <f t="shared" si="0"/>
        <v>0</v>
      </c>
      <c r="AE14" s="1088" t="e">
        <f t="shared" si="0"/>
        <v>#VALUE!</v>
      </c>
    </row>
    <row r="15" spans="1:32" s="613" customFormat="1" ht="14.25" customHeight="1">
      <c r="A15" s="3461"/>
      <c r="B15" s="319" t="s">
        <v>489</v>
      </c>
      <c r="C15" s="320"/>
      <c r="D15" s="2539"/>
      <c r="E15" s="2539"/>
      <c r="F15" s="2539"/>
      <c r="G15" s="2539"/>
      <c r="H15" s="3238" t="e">
        <f>H12*$D$13</f>
        <v>#VALUE!</v>
      </c>
      <c r="I15" s="2539"/>
      <c r="J15" s="2539"/>
      <c r="K15" s="2539"/>
      <c r="L15" s="2539"/>
      <c r="M15" s="2539"/>
      <c r="N15" s="1079" t="e">
        <f>N12*$D$13</f>
        <v>#VALUE!</v>
      </c>
      <c r="O15" s="2539"/>
      <c r="P15" s="2539"/>
      <c r="Q15" s="2539"/>
      <c r="R15" s="2539"/>
      <c r="S15" s="2539"/>
      <c r="T15" s="2539"/>
      <c r="U15" s="2539"/>
      <c r="V15" s="1079">
        <f>SUM(O15:U15)</f>
        <v>0</v>
      </c>
      <c r="W15" s="2539"/>
      <c r="X15" s="1079">
        <f>+W15+V15</f>
        <v>0</v>
      </c>
      <c r="Y15" s="2539"/>
      <c r="Z15" s="1079" t="e">
        <f>+Y15+X15+N15</f>
        <v>#VALUE!</v>
      </c>
      <c r="AA15" s="2539"/>
      <c r="AB15" s="2539"/>
      <c r="AC15" s="2539"/>
      <c r="AD15" s="2539"/>
      <c r="AE15" s="1079" t="e">
        <f>SUM(Z15:AD15)</f>
        <v>#VALUE!</v>
      </c>
    </row>
    <row r="16" spans="1:32" s="614" customFormat="1">
      <c r="A16" s="321"/>
      <c r="B16" s="320"/>
      <c r="C16" s="320"/>
      <c r="D16" s="1089"/>
      <c r="E16" s="1089"/>
      <c r="F16" s="1089"/>
      <c r="G16" s="1089"/>
      <c r="H16" s="1090"/>
      <c r="I16" s="1089"/>
      <c r="J16" s="1089"/>
      <c r="K16" s="1089"/>
      <c r="L16" s="1089"/>
      <c r="M16" s="1089"/>
      <c r="N16" s="1090"/>
      <c r="O16" s="1089"/>
      <c r="P16" s="1089"/>
      <c r="Q16" s="1089"/>
      <c r="R16" s="1089"/>
      <c r="S16" s="1089"/>
      <c r="T16" s="1089"/>
      <c r="U16" s="1089"/>
      <c r="V16" s="1081"/>
      <c r="W16" s="1089"/>
      <c r="X16" s="1081"/>
      <c r="Y16" s="1089"/>
      <c r="Z16" s="1081"/>
      <c r="AA16" s="1081"/>
      <c r="AB16" s="1081"/>
      <c r="AC16" s="1091"/>
      <c r="AD16" s="1091"/>
      <c r="AE16" s="1091"/>
    </row>
    <row r="17" spans="1:33" s="607" customFormat="1">
      <c r="A17" s="323"/>
      <c r="B17" s="320"/>
      <c r="C17" s="320"/>
      <c r="D17" s="2152"/>
      <c r="E17" s="2152"/>
      <c r="F17" s="2152"/>
      <c r="G17" s="2152"/>
      <c r="H17" s="2152"/>
      <c r="I17" s="2152"/>
      <c r="J17" s="2152"/>
      <c r="K17" s="2152"/>
      <c r="L17" s="2152"/>
      <c r="M17" s="2152"/>
      <c r="N17" s="2152"/>
      <c r="O17" s="2152"/>
      <c r="P17" s="2152"/>
      <c r="Q17" s="2152"/>
      <c r="R17" s="2152"/>
      <c r="S17" s="2152"/>
      <c r="T17" s="2152"/>
      <c r="U17" s="2152"/>
      <c r="V17" s="2152"/>
      <c r="W17" s="2152"/>
      <c r="X17" s="2152"/>
      <c r="Y17" s="2152"/>
      <c r="Z17" s="2152"/>
      <c r="AA17" s="1092"/>
      <c r="AB17" s="1092"/>
      <c r="AC17" s="1093"/>
      <c r="AD17" s="1093"/>
      <c r="AE17" s="1094"/>
    </row>
    <row r="18" spans="1:33" s="607" customFormat="1">
      <c r="A18" s="323"/>
      <c r="B18" s="324" t="s">
        <v>490</v>
      </c>
      <c r="C18" s="320"/>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2"/>
      <c r="AB18" s="1092"/>
      <c r="AC18" s="1093"/>
      <c r="AD18" s="1093"/>
      <c r="AE18" s="1094"/>
    </row>
    <row r="19" spans="1:33">
      <c r="A19" s="3462" t="s">
        <v>1656</v>
      </c>
      <c r="B19" s="2538"/>
      <c r="C19" s="2153"/>
      <c r="D19" s="2539"/>
      <c r="E19" s="2539"/>
      <c r="F19" s="2539"/>
      <c r="G19" s="2539"/>
      <c r="H19" s="2150">
        <f>+SUM(D19:G19)</f>
        <v>0</v>
      </c>
      <c r="I19" s="2539"/>
      <c r="J19" s="2539"/>
      <c r="K19" s="2539"/>
      <c r="L19" s="2539"/>
      <c r="M19" s="2539"/>
      <c r="N19" s="1096">
        <f t="shared" ref="N19:N25" si="1">SUM(H19:M19)</f>
        <v>0</v>
      </c>
      <c r="O19" s="2539"/>
      <c r="P19" s="2539"/>
      <c r="Q19" s="2539"/>
      <c r="R19" s="2539"/>
      <c r="S19" s="2539"/>
      <c r="T19" s="2539"/>
      <c r="U19" s="2539"/>
      <c r="V19" s="1079">
        <f t="shared" ref="V19:V25" si="2">SUM(O19:U19)</f>
        <v>0</v>
      </c>
      <c r="W19" s="2539"/>
      <c r="X19" s="1079">
        <f>+W19+V19</f>
        <v>0</v>
      </c>
      <c r="Y19" s="2539"/>
      <c r="Z19" s="1079">
        <f>+Y19+X19+N19</f>
        <v>0</v>
      </c>
      <c r="AA19" s="2539"/>
      <c r="AB19" s="2539"/>
      <c r="AC19" s="2539"/>
      <c r="AD19" s="2539"/>
      <c r="AE19" s="1079">
        <f>SUM(Z19:AD19)</f>
        <v>0</v>
      </c>
      <c r="AG19" s="1103"/>
    </row>
    <row r="20" spans="1:33">
      <c r="A20" s="3463"/>
      <c r="B20" s="2538"/>
      <c r="C20" s="2153"/>
      <c r="D20" s="2539"/>
      <c r="E20" s="2539"/>
      <c r="F20" s="2539"/>
      <c r="G20" s="2539"/>
      <c r="H20" s="2150">
        <f t="shared" ref="H20:H25" si="3">+SUM(D20:G20)</f>
        <v>0</v>
      </c>
      <c r="I20" s="2539"/>
      <c r="J20" s="2539"/>
      <c r="K20" s="2539"/>
      <c r="L20" s="2539"/>
      <c r="M20" s="2539"/>
      <c r="N20" s="1096">
        <f t="shared" si="1"/>
        <v>0</v>
      </c>
      <c r="O20" s="2539"/>
      <c r="P20" s="2539"/>
      <c r="Q20" s="2539"/>
      <c r="R20" s="2539"/>
      <c r="S20" s="2539"/>
      <c r="T20" s="2539"/>
      <c r="U20" s="2539"/>
      <c r="V20" s="1079">
        <f t="shared" si="2"/>
        <v>0</v>
      </c>
      <c r="W20" s="2539"/>
      <c r="X20" s="1079">
        <f t="shared" ref="X20:X25" si="4">+W20+V20</f>
        <v>0</v>
      </c>
      <c r="Y20" s="2539"/>
      <c r="Z20" s="1079">
        <f t="shared" ref="Z20:Z25" si="5">+Y20+X20+N20</f>
        <v>0</v>
      </c>
      <c r="AA20" s="2539"/>
      <c r="AB20" s="2539"/>
      <c r="AC20" s="2539"/>
      <c r="AD20" s="2539"/>
      <c r="AE20" s="1079">
        <f t="shared" ref="AE20:AE27" si="6">SUM(Z20:AD20)</f>
        <v>0</v>
      </c>
      <c r="AG20" s="1103"/>
    </row>
    <row r="21" spans="1:33">
      <c r="A21" s="3463"/>
      <c r="B21" s="2538"/>
      <c r="C21" s="2153"/>
      <c r="D21" s="2539"/>
      <c r="E21" s="2539"/>
      <c r="F21" s="2539"/>
      <c r="G21" s="2539"/>
      <c r="H21" s="2150">
        <f t="shared" si="3"/>
        <v>0</v>
      </c>
      <c r="I21" s="2539"/>
      <c r="J21" s="2539"/>
      <c r="K21" s="2539"/>
      <c r="L21" s="2539"/>
      <c r="M21" s="2539"/>
      <c r="N21" s="1096">
        <f t="shared" si="1"/>
        <v>0</v>
      </c>
      <c r="O21" s="2539"/>
      <c r="P21" s="2539"/>
      <c r="Q21" s="2539"/>
      <c r="R21" s="2539"/>
      <c r="S21" s="2539"/>
      <c r="T21" s="2539"/>
      <c r="U21" s="2539"/>
      <c r="V21" s="1079">
        <f t="shared" si="2"/>
        <v>0</v>
      </c>
      <c r="W21" s="2539"/>
      <c r="X21" s="1079">
        <f t="shared" si="4"/>
        <v>0</v>
      </c>
      <c r="Y21" s="2539"/>
      <c r="Z21" s="1079">
        <f t="shared" si="5"/>
        <v>0</v>
      </c>
      <c r="AA21" s="2539"/>
      <c r="AB21" s="2539"/>
      <c r="AC21" s="2539"/>
      <c r="AD21" s="2539"/>
      <c r="AE21" s="1079">
        <f t="shared" si="6"/>
        <v>0</v>
      </c>
      <c r="AG21" s="1103"/>
    </row>
    <row r="22" spans="1:33">
      <c r="A22" s="3463"/>
      <c r="B22" s="2538"/>
      <c r="C22" s="2153"/>
      <c r="D22" s="2539"/>
      <c r="E22" s="2539"/>
      <c r="F22" s="2539"/>
      <c r="G22" s="2539"/>
      <c r="H22" s="2150">
        <f t="shared" si="3"/>
        <v>0</v>
      </c>
      <c r="I22" s="2539"/>
      <c r="J22" s="2539"/>
      <c r="K22" s="2539"/>
      <c r="L22" s="2539"/>
      <c r="M22" s="2539"/>
      <c r="N22" s="1096">
        <f t="shared" si="1"/>
        <v>0</v>
      </c>
      <c r="O22" s="2539"/>
      <c r="P22" s="2539"/>
      <c r="Q22" s="2539"/>
      <c r="R22" s="2539"/>
      <c r="S22" s="2539"/>
      <c r="T22" s="2539"/>
      <c r="U22" s="2539"/>
      <c r="V22" s="1079">
        <f t="shared" si="2"/>
        <v>0</v>
      </c>
      <c r="W22" s="2539"/>
      <c r="X22" s="1079">
        <f t="shared" si="4"/>
        <v>0</v>
      </c>
      <c r="Y22" s="2539"/>
      <c r="Z22" s="1079">
        <f t="shared" si="5"/>
        <v>0</v>
      </c>
      <c r="AA22" s="2539"/>
      <c r="AB22" s="2539"/>
      <c r="AC22" s="2539"/>
      <c r="AD22" s="2539"/>
      <c r="AE22" s="1079">
        <f t="shared" si="6"/>
        <v>0</v>
      </c>
    </row>
    <row r="23" spans="1:33">
      <c r="A23" s="3463"/>
      <c r="B23" s="2538"/>
      <c r="C23" s="2153"/>
      <c r="D23" s="2539"/>
      <c r="E23" s="2539"/>
      <c r="F23" s="2539"/>
      <c r="G23" s="2539"/>
      <c r="H23" s="2150">
        <f t="shared" si="3"/>
        <v>0</v>
      </c>
      <c r="I23" s="2539"/>
      <c r="J23" s="2539"/>
      <c r="K23" s="2539"/>
      <c r="L23" s="2539"/>
      <c r="M23" s="2539"/>
      <c r="N23" s="1096">
        <f t="shared" si="1"/>
        <v>0</v>
      </c>
      <c r="O23" s="2539"/>
      <c r="P23" s="2539"/>
      <c r="Q23" s="2539"/>
      <c r="R23" s="2539"/>
      <c r="S23" s="2539"/>
      <c r="T23" s="2539"/>
      <c r="U23" s="2539"/>
      <c r="V23" s="1079">
        <f t="shared" si="2"/>
        <v>0</v>
      </c>
      <c r="W23" s="2539"/>
      <c r="X23" s="1079">
        <f t="shared" si="4"/>
        <v>0</v>
      </c>
      <c r="Y23" s="2539"/>
      <c r="Z23" s="1079">
        <f t="shared" si="5"/>
        <v>0</v>
      </c>
      <c r="AA23" s="2539"/>
      <c r="AB23" s="2539"/>
      <c r="AC23" s="2539"/>
      <c r="AD23" s="2539"/>
      <c r="AE23" s="1079">
        <f t="shared" si="6"/>
        <v>0</v>
      </c>
    </row>
    <row r="24" spans="1:33">
      <c r="A24" s="3463"/>
      <c r="B24" s="2538"/>
      <c r="C24" s="2153"/>
      <c r="D24" s="2539"/>
      <c r="E24" s="2539"/>
      <c r="F24" s="2539"/>
      <c r="G24" s="2539"/>
      <c r="H24" s="2150">
        <f t="shared" si="3"/>
        <v>0</v>
      </c>
      <c r="I24" s="2539"/>
      <c r="J24" s="2539"/>
      <c r="K24" s="2539"/>
      <c r="L24" s="2539"/>
      <c r="M24" s="2539"/>
      <c r="N24" s="1096">
        <f t="shared" si="1"/>
        <v>0</v>
      </c>
      <c r="O24" s="2539"/>
      <c r="P24" s="2539"/>
      <c r="Q24" s="2539"/>
      <c r="R24" s="2539"/>
      <c r="S24" s="2539"/>
      <c r="T24" s="2539"/>
      <c r="U24" s="2539"/>
      <c r="V24" s="1079">
        <f t="shared" si="2"/>
        <v>0</v>
      </c>
      <c r="W24" s="2539"/>
      <c r="X24" s="1079">
        <f t="shared" si="4"/>
        <v>0</v>
      </c>
      <c r="Y24" s="2539"/>
      <c r="Z24" s="1079">
        <f t="shared" si="5"/>
        <v>0</v>
      </c>
      <c r="AA24" s="2539"/>
      <c r="AB24" s="2539"/>
      <c r="AC24" s="2539"/>
      <c r="AD24" s="2539"/>
      <c r="AE24" s="1079">
        <f t="shared" si="6"/>
        <v>0</v>
      </c>
    </row>
    <row r="25" spans="1:33">
      <c r="A25" s="3463"/>
      <c r="B25" s="2538"/>
      <c r="C25" s="2153"/>
      <c r="D25" s="2539"/>
      <c r="E25" s="2539"/>
      <c r="F25" s="2539"/>
      <c r="G25" s="2539"/>
      <c r="H25" s="2150">
        <f t="shared" si="3"/>
        <v>0</v>
      </c>
      <c r="I25" s="2539"/>
      <c r="J25" s="2539"/>
      <c r="K25" s="2539"/>
      <c r="L25" s="2539"/>
      <c r="M25" s="2539"/>
      <c r="N25" s="1096">
        <f t="shared" si="1"/>
        <v>0</v>
      </c>
      <c r="O25" s="2539"/>
      <c r="P25" s="2539"/>
      <c r="Q25" s="2539"/>
      <c r="R25" s="2539"/>
      <c r="S25" s="2539"/>
      <c r="T25" s="2539"/>
      <c r="U25" s="2539"/>
      <c r="V25" s="1079">
        <f t="shared" si="2"/>
        <v>0</v>
      </c>
      <c r="W25" s="2539"/>
      <c r="X25" s="1079">
        <f t="shared" si="4"/>
        <v>0</v>
      </c>
      <c r="Y25" s="2539"/>
      <c r="Z25" s="1079">
        <f t="shared" si="5"/>
        <v>0</v>
      </c>
      <c r="AA25" s="2539"/>
      <c r="AB25" s="2539"/>
      <c r="AC25" s="2539"/>
      <c r="AD25" s="2539"/>
      <c r="AE25" s="1079">
        <f t="shared" si="6"/>
        <v>0</v>
      </c>
    </row>
    <row r="26" spans="1:33">
      <c r="A26" s="3463"/>
      <c r="B26" s="326" t="s">
        <v>491</v>
      </c>
      <c r="C26" s="322"/>
      <c r="D26" s="1097">
        <f t="shared" ref="D26:AD26" si="7">SUM(D19:D25)</f>
        <v>0</v>
      </c>
      <c r="E26" s="1097">
        <f t="shared" si="7"/>
        <v>0</v>
      </c>
      <c r="F26" s="1097">
        <f t="shared" si="7"/>
        <v>0</v>
      </c>
      <c r="G26" s="1097">
        <f t="shared" si="7"/>
        <v>0</v>
      </c>
      <c r="H26" s="1079">
        <f t="shared" si="7"/>
        <v>0</v>
      </c>
      <c r="I26" s="1098">
        <f t="shared" si="7"/>
        <v>0</v>
      </c>
      <c r="J26" s="1098">
        <f t="shared" si="7"/>
        <v>0</v>
      </c>
      <c r="K26" s="1098">
        <f t="shared" si="7"/>
        <v>0</v>
      </c>
      <c r="L26" s="1098">
        <f t="shared" si="7"/>
        <v>0</v>
      </c>
      <c r="M26" s="1098">
        <f t="shared" si="7"/>
        <v>0</v>
      </c>
      <c r="N26" s="1079">
        <f t="shared" si="7"/>
        <v>0</v>
      </c>
      <c r="O26" s="1099">
        <f t="shared" si="7"/>
        <v>0</v>
      </c>
      <c r="P26" s="1097">
        <f t="shared" si="7"/>
        <v>0</v>
      </c>
      <c r="Q26" s="1097">
        <f t="shared" si="7"/>
        <v>0</v>
      </c>
      <c r="R26" s="1097">
        <f t="shared" si="7"/>
        <v>0</v>
      </c>
      <c r="S26" s="1097">
        <f t="shared" si="7"/>
        <v>0</v>
      </c>
      <c r="T26" s="1097">
        <f t="shared" si="7"/>
        <v>0</v>
      </c>
      <c r="U26" s="1098">
        <f t="shared" si="7"/>
        <v>0</v>
      </c>
      <c r="V26" s="1079">
        <f t="shared" si="7"/>
        <v>0</v>
      </c>
      <c r="W26" s="1080">
        <f t="shared" si="7"/>
        <v>0</v>
      </c>
      <c r="X26" s="1079">
        <f t="shared" si="7"/>
        <v>0</v>
      </c>
      <c r="Y26" s="1080">
        <f t="shared" si="7"/>
        <v>0</v>
      </c>
      <c r="Z26" s="1079">
        <f t="shared" si="7"/>
        <v>0</v>
      </c>
      <c r="AA26" s="1100">
        <f t="shared" si="7"/>
        <v>0</v>
      </c>
      <c r="AB26" s="1097">
        <f t="shared" si="7"/>
        <v>0</v>
      </c>
      <c r="AC26" s="1097">
        <f t="shared" si="7"/>
        <v>0</v>
      </c>
      <c r="AD26" s="1088">
        <f t="shared" si="7"/>
        <v>0</v>
      </c>
      <c r="AE26" s="1079">
        <f t="shared" si="6"/>
        <v>0</v>
      </c>
    </row>
    <row r="27" spans="1:33">
      <c r="A27" s="3463"/>
      <c r="B27" s="326" t="s">
        <v>492</v>
      </c>
      <c r="C27" s="322"/>
      <c r="D27" s="1097">
        <f t="shared" ref="D27:AD27" si="8">+D15+D26</f>
        <v>0</v>
      </c>
      <c r="E27" s="1097">
        <f t="shared" si="8"/>
        <v>0</v>
      </c>
      <c r="F27" s="1097">
        <f t="shared" si="8"/>
        <v>0</v>
      </c>
      <c r="G27" s="1097">
        <f t="shared" si="8"/>
        <v>0</v>
      </c>
      <c r="H27" s="1079" t="e">
        <f t="shared" si="8"/>
        <v>#VALUE!</v>
      </c>
      <c r="I27" s="1098">
        <f t="shared" si="8"/>
        <v>0</v>
      </c>
      <c r="J27" s="1098">
        <f t="shared" si="8"/>
        <v>0</v>
      </c>
      <c r="K27" s="1098">
        <f t="shared" si="8"/>
        <v>0</v>
      </c>
      <c r="L27" s="1098">
        <f t="shared" si="8"/>
        <v>0</v>
      </c>
      <c r="M27" s="1098">
        <f t="shared" si="8"/>
        <v>0</v>
      </c>
      <c r="N27" s="1079" t="e">
        <f t="shared" si="8"/>
        <v>#VALUE!</v>
      </c>
      <c r="O27" s="1101">
        <f t="shared" si="8"/>
        <v>0</v>
      </c>
      <c r="P27" s="1097">
        <f t="shared" si="8"/>
        <v>0</v>
      </c>
      <c r="Q27" s="1097">
        <f t="shared" si="8"/>
        <v>0</v>
      </c>
      <c r="R27" s="1097">
        <f t="shared" si="8"/>
        <v>0</v>
      </c>
      <c r="S27" s="1097">
        <f t="shared" si="8"/>
        <v>0</v>
      </c>
      <c r="T27" s="1097">
        <f t="shared" si="8"/>
        <v>0</v>
      </c>
      <c r="U27" s="1097">
        <f t="shared" si="8"/>
        <v>0</v>
      </c>
      <c r="V27" s="1079">
        <f t="shared" si="8"/>
        <v>0</v>
      </c>
      <c r="W27" s="1080">
        <f t="shared" si="8"/>
        <v>0</v>
      </c>
      <c r="X27" s="1079">
        <f t="shared" si="8"/>
        <v>0</v>
      </c>
      <c r="Y27" s="1080">
        <f t="shared" si="8"/>
        <v>0</v>
      </c>
      <c r="Z27" s="1079" t="e">
        <f t="shared" si="8"/>
        <v>#VALUE!</v>
      </c>
      <c r="AA27" s="1097">
        <f t="shared" si="8"/>
        <v>0</v>
      </c>
      <c r="AB27" s="1097">
        <f t="shared" si="8"/>
        <v>0</v>
      </c>
      <c r="AC27" s="1097">
        <f t="shared" si="8"/>
        <v>0</v>
      </c>
      <c r="AD27" s="1097">
        <f t="shared" si="8"/>
        <v>0</v>
      </c>
      <c r="AE27" s="1079" t="e">
        <f t="shared" si="6"/>
        <v>#VALUE!</v>
      </c>
    </row>
    <row r="28" spans="1:33">
      <c r="A28" s="3463"/>
      <c r="B28" s="327"/>
      <c r="C28" s="328"/>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102"/>
      <c r="AC28" s="1103"/>
      <c r="AD28" s="1103"/>
      <c r="AE28" s="1103"/>
    </row>
    <row r="29" spans="1:33">
      <c r="A29" s="3463"/>
      <c r="B29" s="329" t="s">
        <v>493</v>
      </c>
      <c r="C29" s="320"/>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102"/>
      <c r="AC29" s="1103"/>
      <c r="AD29" s="1103"/>
      <c r="AE29" s="1103"/>
    </row>
    <row r="30" spans="1:33">
      <c r="A30" s="3463"/>
      <c r="B30" s="2536" t="s">
        <v>2313</v>
      </c>
      <c r="C30" s="2154"/>
      <c r="D30" s="2539"/>
      <c r="E30" s="2539"/>
      <c r="F30" s="2539"/>
      <c r="G30" s="2539"/>
      <c r="H30" s="2150">
        <f t="shared" ref="H30:H58" si="9">+SUM(D30:G30)</f>
        <v>0</v>
      </c>
      <c r="I30" s="2539"/>
      <c r="J30" s="2539"/>
      <c r="K30" s="2539"/>
      <c r="L30" s="2539"/>
      <c r="M30" s="2539"/>
      <c r="N30" s="1096">
        <f t="shared" ref="N30:N37" si="10">SUM(H30:M30)</f>
        <v>0</v>
      </c>
      <c r="O30" s="2539"/>
      <c r="P30" s="2539"/>
      <c r="Q30" s="2539"/>
      <c r="R30" s="2539"/>
      <c r="S30" s="2539"/>
      <c r="T30" s="2539"/>
      <c r="U30" s="2539"/>
      <c r="V30" s="1079">
        <f t="shared" ref="V30:V37" si="11">SUM(O30:U30)</f>
        <v>0</v>
      </c>
      <c r="W30" s="2539"/>
      <c r="X30" s="1080">
        <f t="shared" ref="X30:X37" si="12">+W30+V30</f>
        <v>0</v>
      </c>
      <c r="Y30" s="2539"/>
      <c r="Z30" s="1079">
        <f t="shared" ref="Z30:Z37" si="13">+Y30+X30+N30</f>
        <v>0</v>
      </c>
      <c r="AA30" s="2539"/>
      <c r="AB30" s="2539"/>
      <c r="AC30" s="2539"/>
      <c r="AD30" s="2539"/>
      <c r="AE30" s="1079">
        <f>SUM(Z30:AD30)</f>
        <v>0</v>
      </c>
    </row>
    <row r="31" spans="1:33">
      <c r="A31" s="3463"/>
      <c r="B31" s="2540"/>
      <c r="C31" s="2153"/>
      <c r="D31" s="2539"/>
      <c r="E31" s="2539"/>
      <c r="F31" s="2539"/>
      <c r="G31" s="2539"/>
      <c r="H31" s="2150">
        <f t="shared" si="9"/>
        <v>0</v>
      </c>
      <c r="I31" s="2539"/>
      <c r="J31" s="2539"/>
      <c r="K31" s="2539"/>
      <c r="L31" s="2539"/>
      <c r="M31" s="2539"/>
      <c r="N31" s="1096">
        <f t="shared" si="10"/>
        <v>0</v>
      </c>
      <c r="O31" s="2539"/>
      <c r="P31" s="2539"/>
      <c r="Q31" s="2539"/>
      <c r="R31" s="2539"/>
      <c r="S31" s="2539"/>
      <c r="T31" s="2539"/>
      <c r="U31" s="2539"/>
      <c r="V31" s="1079">
        <f t="shared" si="11"/>
        <v>0</v>
      </c>
      <c r="W31" s="2539"/>
      <c r="X31" s="1080">
        <f t="shared" si="12"/>
        <v>0</v>
      </c>
      <c r="Y31" s="2539"/>
      <c r="Z31" s="1079">
        <f t="shared" si="13"/>
        <v>0</v>
      </c>
      <c r="AA31" s="2539"/>
      <c r="AB31" s="2539"/>
      <c r="AC31" s="2539"/>
      <c r="AD31" s="2539"/>
      <c r="AE31" s="1079">
        <f t="shared" ref="AE31:AE90" si="14">SUM(Z31:AD31)</f>
        <v>0</v>
      </c>
    </row>
    <row r="32" spans="1:33">
      <c r="A32" s="3464"/>
      <c r="B32" s="2540"/>
      <c r="C32" s="2153"/>
      <c r="D32" s="2539"/>
      <c r="E32" s="2539"/>
      <c r="F32" s="2539"/>
      <c r="G32" s="2539"/>
      <c r="H32" s="2150">
        <f t="shared" si="9"/>
        <v>0</v>
      </c>
      <c r="I32" s="2539"/>
      <c r="J32" s="2539"/>
      <c r="K32" s="2539"/>
      <c r="L32" s="2539"/>
      <c r="M32" s="2539"/>
      <c r="N32" s="1096">
        <f t="shared" si="10"/>
        <v>0</v>
      </c>
      <c r="O32" s="2539"/>
      <c r="P32" s="2539"/>
      <c r="Q32" s="2539"/>
      <c r="R32" s="2539"/>
      <c r="S32" s="2539"/>
      <c r="T32" s="2539"/>
      <c r="U32" s="2539"/>
      <c r="V32" s="1079">
        <f t="shared" si="11"/>
        <v>0</v>
      </c>
      <c r="W32" s="2539"/>
      <c r="X32" s="1080">
        <f t="shared" si="12"/>
        <v>0</v>
      </c>
      <c r="Y32" s="2539"/>
      <c r="Z32" s="1079">
        <f t="shared" si="13"/>
        <v>0</v>
      </c>
      <c r="AA32" s="2539"/>
      <c r="AB32" s="2539"/>
      <c r="AC32" s="2539"/>
      <c r="AD32" s="2539"/>
      <c r="AE32" s="1079">
        <f t="shared" si="14"/>
        <v>0</v>
      </c>
    </row>
    <row r="33" spans="1:31">
      <c r="A33" s="3464"/>
      <c r="B33" s="2540"/>
      <c r="C33" s="2153"/>
      <c r="D33" s="2539"/>
      <c r="E33" s="2539"/>
      <c r="F33" s="2539"/>
      <c r="G33" s="2539"/>
      <c r="H33" s="2150">
        <f t="shared" si="9"/>
        <v>0</v>
      </c>
      <c r="I33" s="2539"/>
      <c r="J33" s="2539"/>
      <c r="K33" s="2539"/>
      <c r="L33" s="2539"/>
      <c r="M33" s="2539"/>
      <c r="N33" s="1096">
        <f t="shared" si="10"/>
        <v>0</v>
      </c>
      <c r="O33" s="2539"/>
      <c r="P33" s="2539"/>
      <c r="Q33" s="2539"/>
      <c r="R33" s="2539"/>
      <c r="S33" s="2539"/>
      <c r="T33" s="2539"/>
      <c r="U33" s="2539"/>
      <c r="V33" s="1079">
        <f t="shared" si="11"/>
        <v>0</v>
      </c>
      <c r="W33" s="2539"/>
      <c r="X33" s="1080">
        <f t="shared" si="12"/>
        <v>0</v>
      </c>
      <c r="Y33" s="2539"/>
      <c r="Z33" s="1079">
        <f t="shared" si="13"/>
        <v>0</v>
      </c>
      <c r="AA33" s="2539"/>
      <c r="AB33" s="2539"/>
      <c r="AC33" s="2539"/>
      <c r="AD33" s="2539"/>
      <c r="AE33" s="1079">
        <f t="shared" si="14"/>
        <v>0</v>
      </c>
    </row>
    <row r="34" spans="1:31">
      <c r="A34" s="3464"/>
      <c r="B34" s="2540"/>
      <c r="C34" s="2153"/>
      <c r="D34" s="2539"/>
      <c r="E34" s="2539"/>
      <c r="F34" s="2539"/>
      <c r="G34" s="2539"/>
      <c r="H34" s="2150">
        <f t="shared" si="9"/>
        <v>0</v>
      </c>
      <c r="I34" s="2539"/>
      <c r="J34" s="2539"/>
      <c r="K34" s="2539"/>
      <c r="L34" s="2539"/>
      <c r="M34" s="2539"/>
      <c r="N34" s="1096">
        <f t="shared" si="10"/>
        <v>0</v>
      </c>
      <c r="O34" s="2539"/>
      <c r="P34" s="2539"/>
      <c r="Q34" s="2539"/>
      <c r="R34" s="2539"/>
      <c r="S34" s="2539"/>
      <c r="T34" s="2539"/>
      <c r="U34" s="2539"/>
      <c r="V34" s="1079">
        <f t="shared" si="11"/>
        <v>0</v>
      </c>
      <c r="W34" s="2539"/>
      <c r="X34" s="1080">
        <f t="shared" si="12"/>
        <v>0</v>
      </c>
      <c r="Y34" s="2539"/>
      <c r="Z34" s="1079">
        <f t="shared" si="13"/>
        <v>0</v>
      </c>
      <c r="AA34" s="2539"/>
      <c r="AB34" s="2539"/>
      <c r="AC34" s="2539"/>
      <c r="AD34" s="2539"/>
      <c r="AE34" s="1079">
        <f t="shared" si="14"/>
        <v>0</v>
      </c>
    </row>
    <row r="35" spans="1:31">
      <c r="A35" s="3464"/>
      <c r="B35" s="2540"/>
      <c r="C35" s="2153"/>
      <c r="D35" s="2539"/>
      <c r="E35" s="2539"/>
      <c r="F35" s="2539"/>
      <c r="G35" s="2539"/>
      <c r="H35" s="2150">
        <f t="shared" si="9"/>
        <v>0</v>
      </c>
      <c r="I35" s="2539"/>
      <c r="J35" s="2539"/>
      <c r="K35" s="2539"/>
      <c r="L35" s="2539"/>
      <c r="M35" s="2539"/>
      <c r="N35" s="1096">
        <f t="shared" si="10"/>
        <v>0</v>
      </c>
      <c r="O35" s="2539"/>
      <c r="P35" s="2539"/>
      <c r="Q35" s="2539"/>
      <c r="R35" s="2539"/>
      <c r="S35" s="2539"/>
      <c r="T35" s="2539"/>
      <c r="U35" s="2539"/>
      <c r="V35" s="1079">
        <f t="shared" si="11"/>
        <v>0</v>
      </c>
      <c r="W35" s="2539"/>
      <c r="X35" s="1080">
        <f t="shared" si="12"/>
        <v>0</v>
      </c>
      <c r="Y35" s="2539"/>
      <c r="Z35" s="1079">
        <f t="shared" si="13"/>
        <v>0</v>
      </c>
      <c r="AA35" s="2539"/>
      <c r="AB35" s="2539"/>
      <c r="AC35" s="2539"/>
      <c r="AD35" s="2539"/>
      <c r="AE35" s="1079">
        <f t="shared" si="14"/>
        <v>0</v>
      </c>
    </row>
    <row r="36" spans="1:31">
      <c r="A36" s="3463"/>
      <c r="B36" s="2540"/>
      <c r="C36" s="2153"/>
      <c r="D36" s="2539"/>
      <c r="E36" s="2539"/>
      <c r="F36" s="2539"/>
      <c r="G36" s="2539"/>
      <c r="H36" s="2150">
        <f t="shared" si="9"/>
        <v>0</v>
      </c>
      <c r="I36" s="2539"/>
      <c r="J36" s="2539"/>
      <c r="K36" s="2539"/>
      <c r="L36" s="2539"/>
      <c r="M36" s="2539"/>
      <c r="N36" s="1096">
        <f t="shared" si="10"/>
        <v>0</v>
      </c>
      <c r="O36" s="2539"/>
      <c r="P36" s="2539"/>
      <c r="Q36" s="2539"/>
      <c r="R36" s="2539"/>
      <c r="S36" s="2539"/>
      <c r="T36" s="2539"/>
      <c r="U36" s="2539"/>
      <c r="V36" s="1079">
        <f t="shared" si="11"/>
        <v>0</v>
      </c>
      <c r="W36" s="2539"/>
      <c r="X36" s="1080">
        <f t="shared" si="12"/>
        <v>0</v>
      </c>
      <c r="Y36" s="2539"/>
      <c r="Z36" s="1079">
        <f t="shared" si="13"/>
        <v>0</v>
      </c>
      <c r="AA36" s="2539"/>
      <c r="AB36" s="2539"/>
      <c r="AC36" s="2539"/>
      <c r="AD36" s="2539"/>
      <c r="AE36" s="1079">
        <f t="shared" si="14"/>
        <v>0</v>
      </c>
    </row>
    <row r="37" spans="1:31">
      <c r="A37" s="3463"/>
      <c r="B37" s="2540"/>
      <c r="C37" s="2153"/>
      <c r="D37" s="2539"/>
      <c r="E37" s="2539"/>
      <c r="F37" s="2539"/>
      <c r="G37" s="2539"/>
      <c r="H37" s="2150">
        <f t="shared" si="9"/>
        <v>0</v>
      </c>
      <c r="I37" s="2539"/>
      <c r="J37" s="2539"/>
      <c r="K37" s="2539"/>
      <c r="L37" s="2539"/>
      <c r="M37" s="2539"/>
      <c r="N37" s="1096">
        <f t="shared" si="10"/>
        <v>0</v>
      </c>
      <c r="O37" s="2539"/>
      <c r="P37" s="2539"/>
      <c r="Q37" s="2539"/>
      <c r="R37" s="2539"/>
      <c r="S37" s="2539"/>
      <c r="T37" s="2539"/>
      <c r="U37" s="2539"/>
      <c r="V37" s="1079">
        <f t="shared" si="11"/>
        <v>0</v>
      </c>
      <c r="W37" s="2539"/>
      <c r="X37" s="1080">
        <f t="shared" si="12"/>
        <v>0</v>
      </c>
      <c r="Y37" s="2539"/>
      <c r="Z37" s="1079">
        <f t="shared" si="13"/>
        <v>0</v>
      </c>
      <c r="AA37" s="2539"/>
      <c r="AB37" s="2539"/>
      <c r="AC37" s="2539"/>
      <c r="AD37" s="2539"/>
      <c r="AE37" s="1079">
        <f t="shared" si="14"/>
        <v>0</v>
      </c>
    </row>
    <row r="38" spans="1:31">
      <c r="A38" s="3463"/>
      <c r="B38" s="330" t="str">
        <f>+B26</f>
        <v>Sub-total</v>
      </c>
      <c r="C38" s="331"/>
      <c r="D38" s="1104">
        <f>+SUM(D30:D37)</f>
        <v>0</v>
      </c>
      <c r="E38" s="1104">
        <f>+SUM(E30:E37)</f>
        <v>0</v>
      </c>
      <c r="F38" s="1104">
        <f>+SUM(F30:F37)</f>
        <v>0</v>
      </c>
      <c r="G38" s="1105">
        <f>+SUM(G30:G37)</f>
        <v>0</v>
      </c>
      <c r="H38" s="1106">
        <f t="shared" si="9"/>
        <v>0</v>
      </c>
      <c r="I38" s="1107">
        <f t="shared" ref="I38:N38" si="15">+SUM(I30:I37)</f>
        <v>0</v>
      </c>
      <c r="J38" s="1104">
        <f t="shared" si="15"/>
        <v>0</v>
      </c>
      <c r="K38" s="1104">
        <f t="shared" si="15"/>
        <v>0</v>
      </c>
      <c r="L38" s="1104">
        <f t="shared" si="15"/>
        <v>0</v>
      </c>
      <c r="M38" s="1105">
        <f t="shared" si="15"/>
        <v>0</v>
      </c>
      <c r="N38" s="1106">
        <f t="shared" si="15"/>
        <v>0</v>
      </c>
      <c r="O38" s="1108">
        <f t="shared" ref="O38:Z38" si="16">SUM(O30:O37)</f>
        <v>0</v>
      </c>
      <c r="P38" s="1104">
        <f t="shared" si="16"/>
        <v>0</v>
      </c>
      <c r="Q38" s="1104">
        <f t="shared" si="16"/>
        <v>0</v>
      </c>
      <c r="R38" s="1104">
        <f t="shared" si="16"/>
        <v>0</v>
      </c>
      <c r="S38" s="1104">
        <f t="shared" si="16"/>
        <v>0</v>
      </c>
      <c r="T38" s="1104">
        <f t="shared" si="16"/>
        <v>0</v>
      </c>
      <c r="U38" s="1104">
        <f t="shared" si="16"/>
        <v>0</v>
      </c>
      <c r="V38" s="1079">
        <f t="shared" si="16"/>
        <v>0</v>
      </c>
      <c r="W38" s="1109">
        <f t="shared" si="16"/>
        <v>0</v>
      </c>
      <c r="X38" s="1110">
        <f t="shared" si="16"/>
        <v>0</v>
      </c>
      <c r="Y38" s="1109">
        <f t="shared" si="16"/>
        <v>0</v>
      </c>
      <c r="Z38" s="1079">
        <f t="shared" si="16"/>
        <v>0</v>
      </c>
      <c r="AA38" s="1104">
        <f>SUM(AA30:AA37)</f>
        <v>0</v>
      </c>
      <c r="AB38" s="1104">
        <f>SUM(AB30:AB37)</f>
        <v>0</v>
      </c>
      <c r="AC38" s="1104">
        <f>SUM(AC30:AC37)</f>
        <v>0</v>
      </c>
      <c r="AD38" s="1104">
        <f>SUM(AD30:AD37)</f>
        <v>0</v>
      </c>
      <c r="AE38" s="1079">
        <f t="shared" si="14"/>
        <v>0</v>
      </c>
    </row>
    <row r="39" spans="1:31">
      <c r="A39" s="3463"/>
      <c r="B39" s="2537" t="s">
        <v>2314</v>
      </c>
      <c r="C39" s="2154"/>
      <c r="D39" s="2539"/>
      <c r="E39" s="2539"/>
      <c r="F39" s="2539"/>
      <c r="G39" s="2539"/>
      <c r="H39" s="2150">
        <f t="shared" si="9"/>
        <v>0</v>
      </c>
      <c r="I39" s="2539"/>
      <c r="J39" s="2539"/>
      <c r="K39" s="2539"/>
      <c r="L39" s="2539"/>
      <c r="M39" s="2539"/>
      <c r="N39" s="1096">
        <f t="shared" ref="N39:N58" si="17">SUM(H39:M39)</f>
        <v>0</v>
      </c>
      <c r="O39" s="2539"/>
      <c r="P39" s="2539"/>
      <c r="Q39" s="2539"/>
      <c r="R39" s="2539"/>
      <c r="S39" s="2539"/>
      <c r="T39" s="2539"/>
      <c r="U39" s="2539"/>
      <c r="V39" s="1079">
        <f t="shared" ref="V39:V57" si="18">SUM(O39:U39)</f>
        <v>0</v>
      </c>
      <c r="W39" s="2539"/>
      <c r="X39" s="1080">
        <f t="shared" ref="X39:X57" si="19">+W39+V39</f>
        <v>0</v>
      </c>
      <c r="Y39" s="2539"/>
      <c r="Z39" s="1079">
        <f t="shared" ref="Z39:Z57" si="20">+Y39+X39+N39</f>
        <v>0</v>
      </c>
      <c r="AA39" s="2539"/>
      <c r="AB39" s="2539"/>
      <c r="AC39" s="2539"/>
      <c r="AD39" s="2539"/>
      <c r="AE39" s="1079">
        <f t="shared" si="14"/>
        <v>0</v>
      </c>
    </row>
    <row r="40" spans="1:31">
      <c r="A40" s="3463"/>
      <c r="B40" s="2540"/>
      <c r="C40" s="2153"/>
      <c r="D40" s="2539"/>
      <c r="E40" s="2539"/>
      <c r="F40" s="2539"/>
      <c r="G40" s="2539"/>
      <c r="H40" s="2150">
        <f t="shared" si="9"/>
        <v>0</v>
      </c>
      <c r="I40" s="2539"/>
      <c r="J40" s="2539"/>
      <c r="K40" s="2539"/>
      <c r="L40" s="2539"/>
      <c r="M40" s="2539"/>
      <c r="N40" s="1096">
        <f t="shared" si="17"/>
        <v>0</v>
      </c>
      <c r="O40" s="2539"/>
      <c r="P40" s="2539"/>
      <c r="Q40" s="2539"/>
      <c r="R40" s="2539"/>
      <c r="S40" s="2539"/>
      <c r="T40" s="2539"/>
      <c r="U40" s="2539"/>
      <c r="V40" s="1079">
        <f t="shared" si="18"/>
        <v>0</v>
      </c>
      <c r="W40" s="2539"/>
      <c r="X40" s="1080">
        <f t="shared" si="19"/>
        <v>0</v>
      </c>
      <c r="Y40" s="2539"/>
      <c r="Z40" s="1079">
        <f t="shared" si="20"/>
        <v>0</v>
      </c>
      <c r="AA40" s="2539"/>
      <c r="AB40" s="2539"/>
      <c r="AC40" s="2539"/>
      <c r="AD40" s="2539"/>
      <c r="AE40" s="1079">
        <f t="shared" si="14"/>
        <v>0</v>
      </c>
    </row>
    <row r="41" spans="1:31">
      <c r="A41" s="3463"/>
      <c r="B41" s="2540"/>
      <c r="C41" s="2153"/>
      <c r="D41" s="2539"/>
      <c r="E41" s="2539"/>
      <c r="F41" s="2539"/>
      <c r="G41" s="2539"/>
      <c r="H41" s="2150">
        <f t="shared" si="9"/>
        <v>0</v>
      </c>
      <c r="I41" s="2539"/>
      <c r="J41" s="2539"/>
      <c r="K41" s="2539"/>
      <c r="L41" s="2539"/>
      <c r="M41" s="2539"/>
      <c r="N41" s="1096">
        <f t="shared" si="17"/>
        <v>0</v>
      </c>
      <c r="O41" s="2539"/>
      <c r="P41" s="2539"/>
      <c r="Q41" s="2539"/>
      <c r="R41" s="2539"/>
      <c r="S41" s="2539"/>
      <c r="T41" s="2539"/>
      <c r="U41" s="2539"/>
      <c r="V41" s="1079">
        <f t="shared" si="18"/>
        <v>0</v>
      </c>
      <c r="W41" s="2539"/>
      <c r="X41" s="1080">
        <f t="shared" si="19"/>
        <v>0</v>
      </c>
      <c r="Y41" s="2539"/>
      <c r="Z41" s="1079">
        <f t="shared" si="20"/>
        <v>0</v>
      </c>
      <c r="AA41" s="2539"/>
      <c r="AB41" s="2539"/>
      <c r="AC41" s="2539"/>
      <c r="AD41" s="2539"/>
      <c r="AE41" s="1079">
        <f t="shared" si="14"/>
        <v>0</v>
      </c>
    </row>
    <row r="42" spans="1:31">
      <c r="A42" s="3463"/>
      <c r="B42" s="2540"/>
      <c r="C42" s="2153"/>
      <c r="D42" s="2539"/>
      <c r="E42" s="2539"/>
      <c r="F42" s="2539"/>
      <c r="G42" s="2539"/>
      <c r="H42" s="2150">
        <f t="shared" si="9"/>
        <v>0</v>
      </c>
      <c r="I42" s="2539"/>
      <c r="J42" s="2539"/>
      <c r="K42" s="2539"/>
      <c r="L42" s="2539"/>
      <c r="M42" s="2539"/>
      <c r="N42" s="1096">
        <f t="shared" si="17"/>
        <v>0</v>
      </c>
      <c r="O42" s="2539"/>
      <c r="P42" s="2539"/>
      <c r="Q42" s="2539"/>
      <c r="R42" s="2539"/>
      <c r="S42" s="2539"/>
      <c r="T42" s="2539"/>
      <c r="U42" s="2539"/>
      <c r="V42" s="1079">
        <f t="shared" si="18"/>
        <v>0</v>
      </c>
      <c r="W42" s="2539"/>
      <c r="X42" s="1080">
        <f t="shared" si="19"/>
        <v>0</v>
      </c>
      <c r="Y42" s="2539"/>
      <c r="Z42" s="1079">
        <f t="shared" si="20"/>
        <v>0</v>
      </c>
      <c r="AA42" s="2539"/>
      <c r="AB42" s="2539"/>
      <c r="AC42" s="2539"/>
      <c r="AD42" s="2539"/>
      <c r="AE42" s="1079">
        <f t="shared" si="14"/>
        <v>0</v>
      </c>
    </row>
    <row r="43" spans="1:31">
      <c r="A43" s="3463"/>
      <c r="B43" s="2540"/>
      <c r="C43" s="2153"/>
      <c r="D43" s="2539"/>
      <c r="E43" s="2539"/>
      <c r="F43" s="2539"/>
      <c r="G43" s="2539"/>
      <c r="H43" s="2150">
        <f t="shared" si="9"/>
        <v>0</v>
      </c>
      <c r="I43" s="2539"/>
      <c r="J43" s="2539"/>
      <c r="K43" s="2539"/>
      <c r="L43" s="2539"/>
      <c r="M43" s="2539"/>
      <c r="N43" s="1096">
        <f t="shared" si="17"/>
        <v>0</v>
      </c>
      <c r="O43" s="2539"/>
      <c r="P43" s="2539"/>
      <c r="Q43" s="2539"/>
      <c r="R43" s="2539"/>
      <c r="S43" s="2539"/>
      <c r="T43" s="2539"/>
      <c r="U43" s="2539"/>
      <c r="V43" s="1079">
        <f t="shared" si="18"/>
        <v>0</v>
      </c>
      <c r="W43" s="2539"/>
      <c r="X43" s="1080">
        <f t="shared" si="19"/>
        <v>0</v>
      </c>
      <c r="Y43" s="2539"/>
      <c r="Z43" s="1079">
        <f t="shared" si="20"/>
        <v>0</v>
      </c>
      <c r="AA43" s="2539"/>
      <c r="AB43" s="2539"/>
      <c r="AC43" s="2539"/>
      <c r="AD43" s="2539"/>
      <c r="AE43" s="1079">
        <f t="shared" si="14"/>
        <v>0</v>
      </c>
    </row>
    <row r="44" spans="1:31">
      <c r="A44" s="3463"/>
      <c r="B44" s="2540"/>
      <c r="C44" s="2153"/>
      <c r="D44" s="2539"/>
      <c r="E44" s="2539"/>
      <c r="F44" s="2539"/>
      <c r="G44" s="2539"/>
      <c r="H44" s="2150">
        <f t="shared" si="9"/>
        <v>0</v>
      </c>
      <c r="I44" s="2539"/>
      <c r="J44" s="2539"/>
      <c r="K44" s="2539"/>
      <c r="L44" s="2539"/>
      <c r="M44" s="2539"/>
      <c r="N44" s="1096">
        <f t="shared" si="17"/>
        <v>0</v>
      </c>
      <c r="O44" s="2539"/>
      <c r="P44" s="2539"/>
      <c r="Q44" s="2539"/>
      <c r="R44" s="2539"/>
      <c r="S44" s="2539"/>
      <c r="T44" s="2539"/>
      <c r="U44" s="2539"/>
      <c r="V44" s="1079">
        <f t="shared" si="18"/>
        <v>0</v>
      </c>
      <c r="W44" s="2539"/>
      <c r="X44" s="1080">
        <f t="shared" si="19"/>
        <v>0</v>
      </c>
      <c r="Y44" s="2539"/>
      <c r="Z44" s="1079">
        <f t="shared" si="20"/>
        <v>0</v>
      </c>
      <c r="AA44" s="2539"/>
      <c r="AB44" s="2539"/>
      <c r="AC44" s="2539"/>
      <c r="AD44" s="2539"/>
      <c r="AE44" s="1079">
        <f t="shared" si="14"/>
        <v>0</v>
      </c>
    </row>
    <row r="45" spans="1:31">
      <c r="A45" s="3463"/>
      <c r="B45" s="2540"/>
      <c r="C45" s="2153"/>
      <c r="D45" s="2539"/>
      <c r="E45" s="2539"/>
      <c r="F45" s="2539"/>
      <c r="G45" s="2539"/>
      <c r="H45" s="2150">
        <f t="shared" si="9"/>
        <v>0</v>
      </c>
      <c r="I45" s="2539"/>
      <c r="J45" s="2539"/>
      <c r="K45" s="2539"/>
      <c r="L45" s="2539"/>
      <c r="M45" s="2539"/>
      <c r="N45" s="1096">
        <f t="shared" si="17"/>
        <v>0</v>
      </c>
      <c r="O45" s="2539"/>
      <c r="P45" s="2539"/>
      <c r="Q45" s="2539"/>
      <c r="R45" s="2539"/>
      <c r="S45" s="2539"/>
      <c r="T45" s="2539"/>
      <c r="U45" s="2539"/>
      <c r="V45" s="1079">
        <f t="shared" si="18"/>
        <v>0</v>
      </c>
      <c r="W45" s="2539"/>
      <c r="X45" s="1080">
        <f t="shared" si="19"/>
        <v>0</v>
      </c>
      <c r="Y45" s="2539"/>
      <c r="Z45" s="1079">
        <f t="shared" si="20"/>
        <v>0</v>
      </c>
      <c r="AA45" s="2539"/>
      <c r="AB45" s="2539"/>
      <c r="AC45" s="2539"/>
      <c r="AD45" s="2539"/>
      <c r="AE45" s="1079">
        <f t="shared" si="14"/>
        <v>0</v>
      </c>
    </row>
    <row r="46" spans="1:31">
      <c r="A46" s="3463"/>
      <c r="B46" s="2540"/>
      <c r="C46" s="2153"/>
      <c r="D46" s="2539"/>
      <c r="E46" s="2539"/>
      <c r="F46" s="2539"/>
      <c r="G46" s="2539"/>
      <c r="H46" s="2150">
        <f t="shared" si="9"/>
        <v>0</v>
      </c>
      <c r="I46" s="2539"/>
      <c r="J46" s="2539"/>
      <c r="K46" s="2539"/>
      <c r="L46" s="2539"/>
      <c r="M46" s="2539"/>
      <c r="N46" s="1096">
        <f t="shared" si="17"/>
        <v>0</v>
      </c>
      <c r="O46" s="2539"/>
      <c r="P46" s="2539"/>
      <c r="Q46" s="2539"/>
      <c r="R46" s="2539"/>
      <c r="S46" s="2539"/>
      <c r="T46" s="2539"/>
      <c r="U46" s="2539"/>
      <c r="V46" s="1079">
        <f t="shared" si="18"/>
        <v>0</v>
      </c>
      <c r="W46" s="2539"/>
      <c r="X46" s="1080">
        <f t="shared" si="19"/>
        <v>0</v>
      </c>
      <c r="Y46" s="2539"/>
      <c r="Z46" s="1079">
        <f t="shared" si="20"/>
        <v>0</v>
      </c>
      <c r="AA46" s="2539"/>
      <c r="AB46" s="2539"/>
      <c r="AC46" s="2539"/>
      <c r="AD46" s="2539"/>
      <c r="AE46" s="1079">
        <f t="shared" si="14"/>
        <v>0</v>
      </c>
    </row>
    <row r="47" spans="1:31">
      <c r="A47" s="3463"/>
      <c r="B47" s="2540"/>
      <c r="C47" s="2153"/>
      <c r="D47" s="2539"/>
      <c r="E47" s="2539"/>
      <c r="F47" s="2539"/>
      <c r="G47" s="2539"/>
      <c r="H47" s="2150">
        <f t="shared" si="9"/>
        <v>0</v>
      </c>
      <c r="I47" s="2539"/>
      <c r="J47" s="2539"/>
      <c r="K47" s="2539"/>
      <c r="L47" s="2539"/>
      <c r="M47" s="2539"/>
      <c r="N47" s="1096">
        <f t="shared" si="17"/>
        <v>0</v>
      </c>
      <c r="O47" s="2539"/>
      <c r="P47" s="2539"/>
      <c r="Q47" s="2539"/>
      <c r="R47" s="2539"/>
      <c r="S47" s="2539"/>
      <c r="T47" s="2539"/>
      <c r="U47" s="2539"/>
      <c r="V47" s="1079">
        <f t="shared" si="18"/>
        <v>0</v>
      </c>
      <c r="W47" s="2539"/>
      <c r="X47" s="1080">
        <f t="shared" si="19"/>
        <v>0</v>
      </c>
      <c r="Y47" s="2539"/>
      <c r="Z47" s="1079">
        <f t="shared" si="20"/>
        <v>0</v>
      </c>
      <c r="AA47" s="2539"/>
      <c r="AB47" s="2539"/>
      <c r="AC47" s="2539"/>
      <c r="AD47" s="2539"/>
      <c r="AE47" s="1079">
        <f t="shared" si="14"/>
        <v>0</v>
      </c>
    </row>
    <row r="48" spans="1:31">
      <c r="A48" s="3463"/>
      <c r="B48" s="2540"/>
      <c r="C48" s="2153"/>
      <c r="D48" s="2539"/>
      <c r="E48" s="2539"/>
      <c r="F48" s="2539"/>
      <c r="G48" s="2539"/>
      <c r="H48" s="2150">
        <f t="shared" si="9"/>
        <v>0</v>
      </c>
      <c r="I48" s="2539"/>
      <c r="J48" s="2539"/>
      <c r="K48" s="2539"/>
      <c r="L48" s="2539"/>
      <c r="M48" s="2539"/>
      <c r="N48" s="1096">
        <f t="shared" si="17"/>
        <v>0</v>
      </c>
      <c r="O48" s="2539"/>
      <c r="P48" s="2539"/>
      <c r="Q48" s="2539"/>
      <c r="R48" s="2539"/>
      <c r="S48" s="2539"/>
      <c r="T48" s="2539"/>
      <c r="U48" s="2539"/>
      <c r="V48" s="1079">
        <f t="shared" si="18"/>
        <v>0</v>
      </c>
      <c r="W48" s="2539"/>
      <c r="X48" s="1080">
        <f t="shared" si="19"/>
        <v>0</v>
      </c>
      <c r="Y48" s="2539"/>
      <c r="Z48" s="1079">
        <f t="shared" si="20"/>
        <v>0</v>
      </c>
      <c r="AA48" s="2539"/>
      <c r="AB48" s="2539"/>
      <c r="AC48" s="2539"/>
      <c r="AD48" s="2539"/>
      <c r="AE48" s="1079">
        <f t="shared" si="14"/>
        <v>0</v>
      </c>
    </row>
    <row r="49" spans="1:31">
      <c r="A49" s="3463"/>
      <c r="B49" s="2540"/>
      <c r="C49" s="2153"/>
      <c r="D49" s="2539"/>
      <c r="E49" s="2539"/>
      <c r="F49" s="2539"/>
      <c r="G49" s="2539"/>
      <c r="H49" s="2150">
        <f t="shared" si="9"/>
        <v>0</v>
      </c>
      <c r="I49" s="2539"/>
      <c r="J49" s="2539"/>
      <c r="K49" s="2539"/>
      <c r="L49" s="2539"/>
      <c r="M49" s="2539"/>
      <c r="N49" s="1096">
        <f t="shared" si="17"/>
        <v>0</v>
      </c>
      <c r="O49" s="2539"/>
      <c r="P49" s="2539"/>
      <c r="Q49" s="2539"/>
      <c r="R49" s="2539"/>
      <c r="S49" s="2539"/>
      <c r="T49" s="2539"/>
      <c r="U49" s="2539"/>
      <c r="V49" s="1079">
        <f t="shared" si="18"/>
        <v>0</v>
      </c>
      <c r="W49" s="2539"/>
      <c r="X49" s="1080">
        <f t="shared" si="19"/>
        <v>0</v>
      </c>
      <c r="Y49" s="2539"/>
      <c r="Z49" s="1079">
        <f t="shared" si="20"/>
        <v>0</v>
      </c>
      <c r="AA49" s="2539"/>
      <c r="AB49" s="2539"/>
      <c r="AC49" s="2539"/>
      <c r="AD49" s="2539"/>
      <c r="AE49" s="1079">
        <f t="shared" si="14"/>
        <v>0</v>
      </c>
    </row>
    <row r="50" spans="1:31">
      <c r="A50" s="3463"/>
      <c r="B50" s="2540"/>
      <c r="C50" s="2153"/>
      <c r="D50" s="2539"/>
      <c r="E50" s="2539"/>
      <c r="F50" s="2539"/>
      <c r="G50" s="2539"/>
      <c r="H50" s="2150">
        <f t="shared" si="9"/>
        <v>0</v>
      </c>
      <c r="I50" s="2539"/>
      <c r="J50" s="2539"/>
      <c r="K50" s="2539"/>
      <c r="L50" s="2539"/>
      <c r="M50" s="2539"/>
      <c r="N50" s="1096">
        <f t="shared" si="17"/>
        <v>0</v>
      </c>
      <c r="O50" s="2539"/>
      <c r="P50" s="2539"/>
      <c r="Q50" s="2539"/>
      <c r="R50" s="2539"/>
      <c r="S50" s="2539"/>
      <c r="T50" s="2539"/>
      <c r="U50" s="2539"/>
      <c r="V50" s="1079">
        <f t="shared" si="18"/>
        <v>0</v>
      </c>
      <c r="W50" s="2539"/>
      <c r="X50" s="1080">
        <f t="shared" si="19"/>
        <v>0</v>
      </c>
      <c r="Y50" s="2539"/>
      <c r="Z50" s="1079">
        <f t="shared" si="20"/>
        <v>0</v>
      </c>
      <c r="AA50" s="2539"/>
      <c r="AB50" s="2539"/>
      <c r="AC50" s="2539"/>
      <c r="AD50" s="2539"/>
      <c r="AE50" s="1079">
        <f t="shared" si="14"/>
        <v>0</v>
      </c>
    </row>
    <row r="51" spans="1:31">
      <c r="A51" s="3463"/>
      <c r="B51" s="2540"/>
      <c r="C51" s="2153"/>
      <c r="D51" s="2539"/>
      <c r="E51" s="2539"/>
      <c r="F51" s="2539"/>
      <c r="G51" s="2539"/>
      <c r="H51" s="2150">
        <f t="shared" si="9"/>
        <v>0</v>
      </c>
      <c r="I51" s="2539"/>
      <c r="J51" s="2539"/>
      <c r="K51" s="2539"/>
      <c r="L51" s="2539"/>
      <c r="M51" s="2539"/>
      <c r="N51" s="1096">
        <f t="shared" si="17"/>
        <v>0</v>
      </c>
      <c r="O51" s="2539"/>
      <c r="P51" s="2539"/>
      <c r="Q51" s="2539"/>
      <c r="R51" s="2539"/>
      <c r="S51" s="2539"/>
      <c r="T51" s="2539"/>
      <c r="U51" s="2539"/>
      <c r="V51" s="1079">
        <f t="shared" si="18"/>
        <v>0</v>
      </c>
      <c r="W51" s="2539"/>
      <c r="X51" s="1080">
        <f t="shared" si="19"/>
        <v>0</v>
      </c>
      <c r="Y51" s="2539"/>
      <c r="Z51" s="1079">
        <f t="shared" si="20"/>
        <v>0</v>
      </c>
      <c r="AA51" s="2539"/>
      <c r="AB51" s="2539"/>
      <c r="AC51" s="2539"/>
      <c r="AD51" s="2539"/>
      <c r="AE51" s="1079">
        <f t="shared" si="14"/>
        <v>0</v>
      </c>
    </row>
    <row r="52" spans="1:31">
      <c r="A52" s="3463"/>
      <c r="B52" s="2540"/>
      <c r="C52" s="2153"/>
      <c r="D52" s="2539"/>
      <c r="E52" s="2539"/>
      <c r="F52" s="2539"/>
      <c r="G52" s="2539"/>
      <c r="H52" s="2150">
        <f t="shared" si="9"/>
        <v>0</v>
      </c>
      <c r="I52" s="2539"/>
      <c r="J52" s="2539"/>
      <c r="K52" s="2539"/>
      <c r="L52" s="2539"/>
      <c r="M52" s="2539"/>
      <c r="N52" s="1096">
        <f t="shared" si="17"/>
        <v>0</v>
      </c>
      <c r="O52" s="2539"/>
      <c r="P52" s="2539"/>
      <c r="Q52" s="2539"/>
      <c r="R52" s="2539"/>
      <c r="S52" s="2539"/>
      <c r="T52" s="2539"/>
      <c r="U52" s="2539"/>
      <c r="V52" s="1079">
        <f t="shared" si="18"/>
        <v>0</v>
      </c>
      <c r="W52" s="2539"/>
      <c r="X52" s="1080">
        <f t="shared" si="19"/>
        <v>0</v>
      </c>
      <c r="Y52" s="2539"/>
      <c r="Z52" s="1079">
        <f t="shared" si="20"/>
        <v>0</v>
      </c>
      <c r="AA52" s="2539"/>
      <c r="AB52" s="2539"/>
      <c r="AC52" s="2539"/>
      <c r="AD52" s="2539"/>
      <c r="AE52" s="1079">
        <f t="shared" si="14"/>
        <v>0</v>
      </c>
    </row>
    <row r="53" spans="1:31">
      <c r="A53" s="3463"/>
      <c r="B53" s="2540"/>
      <c r="C53" s="2153"/>
      <c r="D53" s="2539"/>
      <c r="E53" s="2539"/>
      <c r="F53" s="2539"/>
      <c r="G53" s="2539"/>
      <c r="H53" s="2150">
        <f t="shared" si="9"/>
        <v>0</v>
      </c>
      <c r="I53" s="2539"/>
      <c r="J53" s="2539"/>
      <c r="K53" s="2539"/>
      <c r="L53" s="2539"/>
      <c r="M53" s="2539"/>
      <c r="N53" s="1096">
        <f t="shared" si="17"/>
        <v>0</v>
      </c>
      <c r="O53" s="2539"/>
      <c r="P53" s="2539"/>
      <c r="Q53" s="2539"/>
      <c r="R53" s="2539"/>
      <c r="S53" s="2539"/>
      <c r="T53" s="2539"/>
      <c r="U53" s="2539"/>
      <c r="V53" s="1079">
        <f t="shared" si="18"/>
        <v>0</v>
      </c>
      <c r="W53" s="2539"/>
      <c r="X53" s="1080">
        <f t="shared" si="19"/>
        <v>0</v>
      </c>
      <c r="Y53" s="2539"/>
      <c r="Z53" s="1079">
        <f t="shared" si="20"/>
        <v>0</v>
      </c>
      <c r="AA53" s="2539"/>
      <c r="AB53" s="2539"/>
      <c r="AC53" s="2539"/>
      <c r="AD53" s="2539"/>
      <c r="AE53" s="1079">
        <f t="shared" si="14"/>
        <v>0</v>
      </c>
    </row>
    <row r="54" spans="1:31">
      <c r="A54" s="3463"/>
      <c r="B54" s="2540"/>
      <c r="C54" s="2153"/>
      <c r="D54" s="2539"/>
      <c r="E54" s="2539"/>
      <c r="F54" s="2539"/>
      <c r="G54" s="2539"/>
      <c r="H54" s="2150">
        <f t="shared" si="9"/>
        <v>0</v>
      </c>
      <c r="I54" s="2539"/>
      <c r="J54" s="2539"/>
      <c r="K54" s="2539"/>
      <c r="L54" s="2539"/>
      <c r="M54" s="2539"/>
      <c r="N54" s="1096">
        <f t="shared" si="17"/>
        <v>0</v>
      </c>
      <c r="O54" s="2539"/>
      <c r="P54" s="2539"/>
      <c r="Q54" s="2539"/>
      <c r="R54" s="2539"/>
      <c r="S54" s="2539"/>
      <c r="T54" s="2539"/>
      <c r="U54" s="2539"/>
      <c r="V54" s="1079">
        <f t="shared" si="18"/>
        <v>0</v>
      </c>
      <c r="W54" s="2539"/>
      <c r="X54" s="1080">
        <f t="shared" si="19"/>
        <v>0</v>
      </c>
      <c r="Y54" s="2539"/>
      <c r="Z54" s="1079">
        <f t="shared" si="20"/>
        <v>0</v>
      </c>
      <c r="AA54" s="2539"/>
      <c r="AB54" s="2539"/>
      <c r="AC54" s="2539"/>
      <c r="AD54" s="2539"/>
      <c r="AE54" s="1079">
        <f t="shared" si="14"/>
        <v>0</v>
      </c>
    </row>
    <row r="55" spans="1:31">
      <c r="A55" s="3463"/>
      <c r="B55" s="2540"/>
      <c r="C55" s="2153"/>
      <c r="D55" s="2539"/>
      <c r="E55" s="2539"/>
      <c r="F55" s="2539"/>
      <c r="G55" s="2539"/>
      <c r="H55" s="2150">
        <f t="shared" si="9"/>
        <v>0</v>
      </c>
      <c r="I55" s="2539"/>
      <c r="J55" s="2539"/>
      <c r="K55" s="2539"/>
      <c r="L55" s="2539"/>
      <c r="M55" s="2539"/>
      <c r="N55" s="1096">
        <f t="shared" si="17"/>
        <v>0</v>
      </c>
      <c r="O55" s="2539"/>
      <c r="P55" s="2539"/>
      <c r="Q55" s="2539"/>
      <c r="R55" s="2539"/>
      <c r="S55" s="2539"/>
      <c r="T55" s="2539"/>
      <c r="U55" s="2539"/>
      <c r="V55" s="1079">
        <f t="shared" si="18"/>
        <v>0</v>
      </c>
      <c r="W55" s="2539"/>
      <c r="X55" s="1080">
        <f t="shared" si="19"/>
        <v>0</v>
      </c>
      <c r="Y55" s="2539"/>
      <c r="Z55" s="1079">
        <f t="shared" si="20"/>
        <v>0</v>
      </c>
      <c r="AA55" s="2539"/>
      <c r="AB55" s="2539"/>
      <c r="AC55" s="2539"/>
      <c r="AD55" s="2539"/>
      <c r="AE55" s="1079">
        <f t="shared" si="14"/>
        <v>0</v>
      </c>
    </row>
    <row r="56" spans="1:31">
      <c r="A56" s="3463"/>
      <c r="B56" s="2540"/>
      <c r="C56" s="2153"/>
      <c r="D56" s="2539"/>
      <c r="E56" s="2539"/>
      <c r="F56" s="2539"/>
      <c r="G56" s="2539"/>
      <c r="H56" s="2150">
        <f t="shared" si="9"/>
        <v>0</v>
      </c>
      <c r="I56" s="2539"/>
      <c r="J56" s="2539"/>
      <c r="K56" s="2539"/>
      <c r="L56" s="2539"/>
      <c r="M56" s="2539"/>
      <c r="N56" s="1096">
        <f t="shared" si="17"/>
        <v>0</v>
      </c>
      <c r="O56" s="2539"/>
      <c r="P56" s="2539"/>
      <c r="Q56" s="2539"/>
      <c r="R56" s="2539"/>
      <c r="S56" s="2539"/>
      <c r="T56" s="2539"/>
      <c r="U56" s="2539"/>
      <c r="V56" s="1079">
        <f t="shared" si="18"/>
        <v>0</v>
      </c>
      <c r="W56" s="2539"/>
      <c r="X56" s="1080">
        <f t="shared" si="19"/>
        <v>0</v>
      </c>
      <c r="Y56" s="2539"/>
      <c r="Z56" s="1079">
        <f t="shared" si="20"/>
        <v>0</v>
      </c>
      <c r="AA56" s="2539"/>
      <c r="AB56" s="2539"/>
      <c r="AC56" s="2539"/>
      <c r="AD56" s="2539"/>
      <c r="AE56" s="1079">
        <f t="shared" si="14"/>
        <v>0</v>
      </c>
    </row>
    <row r="57" spans="1:31">
      <c r="A57" s="3463"/>
      <c r="B57" s="2540"/>
      <c r="C57" s="2153"/>
      <c r="D57" s="2539"/>
      <c r="E57" s="2539"/>
      <c r="F57" s="2539"/>
      <c r="G57" s="2539"/>
      <c r="H57" s="2150">
        <f t="shared" si="9"/>
        <v>0</v>
      </c>
      <c r="I57" s="2539"/>
      <c r="J57" s="2539"/>
      <c r="K57" s="2539"/>
      <c r="L57" s="2539"/>
      <c r="M57" s="2539"/>
      <c r="N57" s="1096">
        <f t="shared" si="17"/>
        <v>0</v>
      </c>
      <c r="O57" s="2539"/>
      <c r="P57" s="2539"/>
      <c r="Q57" s="2539"/>
      <c r="R57" s="2539"/>
      <c r="S57" s="2539"/>
      <c r="T57" s="2539"/>
      <c r="U57" s="2539"/>
      <c r="V57" s="1079">
        <f t="shared" si="18"/>
        <v>0</v>
      </c>
      <c r="W57" s="2539"/>
      <c r="X57" s="1080">
        <f t="shared" si="19"/>
        <v>0</v>
      </c>
      <c r="Y57" s="2539"/>
      <c r="Z57" s="1079">
        <f t="shared" si="20"/>
        <v>0</v>
      </c>
      <c r="AA57" s="2539"/>
      <c r="AB57" s="2539"/>
      <c r="AC57" s="2539"/>
      <c r="AD57" s="2539"/>
      <c r="AE57" s="1079">
        <f t="shared" si="14"/>
        <v>0</v>
      </c>
    </row>
    <row r="58" spans="1:31">
      <c r="A58" s="3464"/>
      <c r="B58" s="2540"/>
      <c r="C58" s="2153"/>
      <c r="D58" s="2539"/>
      <c r="E58" s="2539"/>
      <c r="F58" s="2539"/>
      <c r="G58" s="2539"/>
      <c r="H58" s="2150">
        <f t="shared" si="9"/>
        <v>0</v>
      </c>
      <c r="I58" s="2539"/>
      <c r="J58" s="2539"/>
      <c r="K58" s="2539"/>
      <c r="L58" s="2539"/>
      <c r="M58" s="2539"/>
      <c r="N58" s="1096">
        <f t="shared" si="17"/>
        <v>0</v>
      </c>
      <c r="O58" s="2539"/>
      <c r="P58" s="2539"/>
      <c r="Q58" s="2539"/>
      <c r="R58" s="2539"/>
      <c r="S58" s="2539"/>
      <c r="T58" s="2539"/>
      <c r="U58" s="2539"/>
      <c r="V58" s="1079"/>
      <c r="W58" s="2539"/>
      <c r="X58" s="1080"/>
      <c r="Y58" s="2539"/>
      <c r="Z58" s="1079"/>
      <c r="AA58" s="2539"/>
      <c r="AB58" s="2539"/>
      <c r="AC58" s="2539"/>
      <c r="AD58" s="2539"/>
      <c r="AE58" s="1079">
        <f t="shared" si="14"/>
        <v>0</v>
      </c>
    </row>
    <row r="59" spans="1:31">
      <c r="A59" s="3463"/>
      <c r="B59" s="332" t="str">
        <f>+B38</f>
        <v>Sub-total</v>
      </c>
      <c r="C59" s="331"/>
      <c r="D59" s="1111">
        <f t="shared" ref="D59:AD59" si="21">SUM(D39:D58)</f>
        <v>0</v>
      </c>
      <c r="E59" s="1111">
        <f t="shared" si="21"/>
        <v>0</v>
      </c>
      <c r="F59" s="1111">
        <f t="shared" si="21"/>
        <v>0</v>
      </c>
      <c r="G59" s="1112">
        <f t="shared" si="21"/>
        <v>0</v>
      </c>
      <c r="H59" s="1106">
        <f t="shared" si="21"/>
        <v>0</v>
      </c>
      <c r="I59" s="1113">
        <f t="shared" si="21"/>
        <v>0</v>
      </c>
      <c r="J59" s="1111">
        <f t="shared" si="21"/>
        <v>0</v>
      </c>
      <c r="K59" s="1111">
        <f t="shared" si="21"/>
        <v>0</v>
      </c>
      <c r="L59" s="1111">
        <f t="shared" si="21"/>
        <v>0</v>
      </c>
      <c r="M59" s="1112">
        <f t="shared" si="21"/>
        <v>0</v>
      </c>
      <c r="N59" s="1106">
        <f t="shared" si="21"/>
        <v>0</v>
      </c>
      <c r="O59" s="1114">
        <f t="shared" si="21"/>
        <v>0</v>
      </c>
      <c r="P59" s="1111">
        <f t="shared" si="21"/>
        <v>0</v>
      </c>
      <c r="Q59" s="1111">
        <f t="shared" si="21"/>
        <v>0</v>
      </c>
      <c r="R59" s="1111">
        <f t="shared" si="21"/>
        <v>0</v>
      </c>
      <c r="S59" s="1111">
        <f t="shared" si="21"/>
        <v>0</v>
      </c>
      <c r="T59" s="1111">
        <f t="shared" si="21"/>
        <v>0</v>
      </c>
      <c r="U59" s="1111">
        <f t="shared" si="21"/>
        <v>0</v>
      </c>
      <c r="V59" s="1079">
        <f t="shared" si="21"/>
        <v>0</v>
      </c>
      <c r="W59" s="1109">
        <f t="shared" si="21"/>
        <v>0</v>
      </c>
      <c r="X59" s="1110">
        <f t="shared" si="21"/>
        <v>0</v>
      </c>
      <c r="Y59" s="1109">
        <f t="shared" si="21"/>
        <v>0</v>
      </c>
      <c r="Z59" s="1079">
        <f t="shared" si="21"/>
        <v>0</v>
      </c>
      <c r="AA59" s="1111">
        <f t="shared" si="21"/>
        <v>0</v>
      </c>
      <c r="AB59" s="1111">
        <f t="shared" si="21"/>
        <v>0</v>
      </c>
      <c r="AC59" s="1111">
        <f t="shared" si="21"/>
        <v>0</v>
      </c>
      <c r="AD59" s="1111">
        <f t="shared" si="21"/>
        <v>0</v>
      </c>
      <c r="AE59" s="1079">
        <f t="shared" si="14"/>
        <v>0</v>
      </c>
    </row>
    <row r="60" spans="1:31">
      <c r="A60" s="3463"/>
      <c r="B60" s="2536" t="s">
        <v>2315</v>
      </c>
      <c r="C60" s="2154"/>
      <c r="D60" s="2539"/>
      <c r="E60" s="2539"/>
      <c r="F60" s="2539"/>
      <c r="G60" s="2539"/>
      <c r="H60" s="2150">
        <f t="shared" ref="H60:H89" si="22">+SUM(D60:G60)</f>
        <v>0</v>
      </c>
      <c r="I60" s="2539"/>
      <c r="J60" s="2539"/>
      <c r="K60" s="2539"/>
      <c r="L60" s="2539"/>
      <c r="M60" s="2539"/>
      <c r="N60" s="1096">
        <f t="shared" ref="N60:N89" si="23">SUM(H60:M60)</f>
        <v>0</v>
      </c>
      <c r="O60" s="2539"/>
      <c r="P60" s="2539"/>
      <c r="Q60" s="2539"/>
      <c r="R60" s="2539"/>
      <c r="S60" s="2539"/>
      <c r="T60" s="2539"/>
      <c r="U60" s="2539"/>
      <c r="V60" s="1079">
        <f t="shared" ref="V60:V89" si="24">SUM(O60:U60)</f>
        <v>0</v>
      </c>
      <c r="W60" s="2539"/>
      <c r="X60" s="1080">
        <f t="shared" ref="X60:X89" si="25">+W60+V60</f>
        <v>0</v>
      </c>
      <c r="Y60" s="2539"/>
      <c r="Z60" s="1079">
        <f t="shared" ref="Z60:Z89" si="26">+Y60+X60+N60</f>
        <v>0</v>
      </c>
      <c r="AA60" s="2539"/>
      <c r="AB60" s="2539"/>
      <c r="AC60" s="2539"/>
      <c r="AD60" s="2539"/>
      <c r="AE60" s="1079">
        <f t="shared" si="14"/>
        <v>0</v>
      </c>
    </row>
    <row r="61" spans="1:31">
      <c r="A61" s="3463"/>
      <c r="B61" s="2540"/>
      <c r="C61" s="2153"/>
      <c r="D61" s="2539"/>
      <c r="E61" s="2539"/>
      <c r="F61" s="2539"/>
      <c r="G61" s="2539"/>
      <c r="H61" s="2150">
        <f t="shared" si="22"/>
        <v>0</v>
      </c>
      <c r="I61" s="2539"/>
      <c r="J61" s="2539"/>
      <c r="K61" s="2539"/>
      <c r="L61" s="2539"/>
      <c r="M61" s="2539"/>
      <c r="N61" s="1096">
        <f t="shared" si="23"/>
        <v>0</v>
      </c>
      <c r="O61" s="2539"/>
      <c r="P61" s="2539"/>
      <c r="Q61" s="2539"/>
      <c r="R61" s="2539"/>
      <c r="S61" s="2539"/>
      <c r="T61" s="2539"/>
      <c r="U61" s="2539"/>
      <c r="V61" s="1079">
        <f t="shared" si="24"/>
        <v>0</v>
      </c>
      <c r="W61" s="2539"/>
      <c r="X61" s="1080">
        <f t="shared" si="25"/>
        <v>0</v>
      </c>
      <c r="Y61" s="2539"/>
      <c r="Z61" s="1079">
        <f t="shared" si="26"/>
        <v>0</v>
      </c>
      <c r="AA61" s="2539"/>
      <c r="AB61" s="2539"/>
      <c r="AC61" s="2539"/>
      <c r="AD61" s="2539"/>
      <c r="AE61" s="1079">
        <f t="shared" si="14"/>
        <v>0</v>
      </c>
    </row>
    <row r="62" spans="1:31">
      <c r="A62" s="3464"/>
      <c r="B62" s="2540"/>
      <c r="C62" s="2153"/>
      <c r="D62" s="2539"/>
      <c r="E62" s="2539"/>
      <c r="F62" s="2539"/>
      <c r="G62" s="2539"/>
      <c r="H62" s="2150">
        <f t="shared" si="22"/>
        <v>0</v>
      </c>
      <c r="I62" s="2539"/>
      <c r="J62" s="2539"/>
      <c r="K62" s="2539"/>
      <c r="L62" s="2539"/>
      <c r="M62" s="2539"/>
      <c r="N62" s="1096">
        <f t="shared" si="23"/>
        <v>0</v>
      </c>
      <c r="O62" s="2539"/>
      <c r="P62" s="2539"/>
      <c r="Q62" s="2539"/>
      <c r="R62" s="2539"/>
      <c r="S62" s="2539"/>
      <c r="T62" s="2539"/>
      <c r="U62" s="2539"/>
      <c r="V62" s="1079">
        <f t="shared" si="24"/>
        <v>0</v>
      </c>
      <c r="W62" s="2539"/>
      <c r="X62" s="1080">
        <f t="shared" si="25"/>
        <v>0</v>
      </c>
      <c r="Y62" s="2539"/>
      <c r="Z62" s="1079">
        <f t="shared" si="26"/>
        <v>0</v>
      </c>
      <c r="AA62" s="2539"/>
      <c r="AB62" s="2539"/>
      <c r="AC62" s="2539"/>
      <c r="AD62" s="2539"/>
      <c r="AE62" s="1079">
        <f t="shared" si="14"/>
        <v>0</v>
      </c>
    </row>
    <row r="63" spans="1:31">
      <c r="A63" s="3464"/>
      <c r="B63" s="2540"/>
      <c r="C63" s="2153"/>
      <c r="D63" s="2539"/>
      <c r="E63" s="2539"/>
      <c r="F63" s="2539"/>
      <c r="G63" s="2539"/>
      <c r="H63" s="2150">
        <f t="shared" si="22"/>
        <v>0</v>
      </c>
      <c r="I63" s="2539"/>
      <c r="J63" s="2539"/>
      <c r="K63" s="2539"/>
      <c r="L63" s="2539"/>
      <c r="M63" s="2539"/>
      <c r="N63" s="1096">
        <f t="shared" si="23"/>
        <v>0</v>
      </c>
      <c r="O63" s="2539"/>
      <c r="P63" s="2539"/>
      <c r="Q63" s="2539"/>
      <c r="R63" s="2539"/>
      <c r="S63" s="2539"/>
      <c r="T63" s="2539"/>
      <c r="U63" s="2539"/>
      <c r="V63" s="1079">
        <f t="shared" si="24"/>
        <v>0</v>
      </c>
      <c r="W63" s="2539"/>
      <c r="X63" s="1080">
        <f t="shared" si="25"/>
        <v>0</v>
      </c>
      <c r="Y63" s="2539"/>
      <c r="Z63" s="1079">
        <f t="shared" si="26"/>
        <v>0</v>
      </c>
      <c r="AA63" s="2539"/>
      <c r="AB63" s="2539"/>
      <c r="AC63" s="2539"/>
      <c r="AD63" s="2539"/>
      <c r="AE63" s="1079">
        <f t="shared" si="14"/>
        <v>0</v>
      </c>
    </row>
    <row r="64" spans="1:31">
      <c r="A64" s="3464"/>
      <c r="B64" s="2540"/>
      <c r="C64" s="2153"/>
      <c r="D64" s="2539"/>
      <c r="E64" s="2539"/>
      <c r="F64" s="2539"/>
      <c r="G64" s="2539"/>
      <c r="H64" s="2150">
        <f t="shared" si="22"/>
        <v>0</v>
      </c>
      <c r="I64" s="2539"/>
      <c r="J64" s="2539"/>
      <c r="K64" s="2539"/>
      <c r="L64" s="2539"/>
      <c r="M64" s="2539"/>
      <c r="N64" s="1096">
        <f t="shared" si="23"/>
        <v>0</v>
      </c>
      <c r="O64" s="2539"/>
      <c r="P64" s="2539"/>
      <c r="Q64" s="2539"/>
      <c r="R64" s="2539"/>
      <c r="S64" s="2539"/>
      <c r="T64" s="2539"/>
      <c r="U64" s="2539"/>
      <c r="V64" s="1079">
        <f t="shared" si="24"/>
        <v>0</v>
      </c>
      <c r="W64" s="2539"/>
      <c r="X64" s="1080">
        <f t="shared" si="25"/>
        <v>0</v>
      </c>
      <c r="Y64" s="2539"/>
      <c r="Z64" s="1079">
        <f t="shared" si="26"/>
        <v>0</v>
      </c>
      <c r="AA64" s="2539"/>
      <c r="AB64" s="2539"/>
      <c r="AC64" s="2539"/>
      <c r="AD64" s="2539"/>
      <c r="AE64" s="1079">
        <f t="shared" si="14"/>
        <v>0</v>
      </c>
    </row>
    <row r="65" spans="1:31">
      <c r="A65" s="3464"/>
      <c r="B65" s="2540"/>
      <c r="C65" s="2153"/>
      <c r="D65" s="2539"/>
      <c r="E65" s="2539"/>
      <c r="F65" s="2539"/>
      <c r="G65" s="2539"/>
      <c r="H65" s="2150">
        <f t="shared" si="22"/>
        <v>0</v>
      </c>
      <c r="I65" s="2539"/>
      <c r="J65" s="2539"/>
      <c r="K65" s="2539"/>
      <c r="L65" s="2539"/>
      <c r="M65" s="2539"/>
      <c r="N65" s="1096">
        <f t="shared" si="23"/>
        <v>0</v>
      </c>
      <c r="O65" s="2539"/>
      <c r="P65" s="2539"/>
      <c r="Q65" s="2539"/>
      <c r="R65" s="2539"/>
      <c r="S65" s="2539"/>
      <c r="T65" s="2539"/>
      <c r="U65" s="2539"/>
      <c r="V65" s="1079">
        <f t="shared" si="24"/>
        <v>0</v>
      </c>
      <c r="W65" s="2539"/>
      <c r="X65" s="1080">
        <f t="shared" si="25"/>
        <v>0</v>
      </c>
      <c r="Y65" s="2539"/>
      <c r="Z65" s="1079">
        <f t="shared" si="26"/>
        <v>0</v>
      </c>
      <c r="AA65" s="2539"/>
      <c r="AB65" s="2539"/>
      <c r="AC65" s="2539"/>
      <c r="AD65" s="2539"/>
      <c r="AE65" s="1079">
        <f t="shared" si="14"/>
        <v>0</v>
      </c>
    </row>
    <row r="66" spans="1:31">
      <c r="A66" s="3464"/>
      <c r="B66" s="2540"/>
      <c r="C66" s="2153"/>
      <c r="D66" s="2539"/>
      <c r="E66" s="2539"/>
      <c r="F66" s="2539"/>
      <c r="G66" s="2539"/>
      <c r="H66" s="2150">
        <f t="shared" si="22"/>
        <v>0</v>
      </c>
      <c r="I66" s="2539"/>
      <c r="J66" s="2539"/>
      <c r="K66" s="2539"/>
      <c r="L66" s="2539"/>
      <c r="M66" s="2539"/>
      <c r="N66" s="1096">
        <f t="shared" si="23"/>
        <v>0</v>
      </c>
      <c r="O66" s="2539"/>
      <c r="P66" s="2539"/>
      <c r="Q66" s="2539"/>
      <c r="R66" s="2539"/>
      <c r="S66" s="2539"/>
      <c r="T66" s="2539"/>
      <c r="U66" s="2539"/>
      <c r="V66" s="1079">
        <f t="shared" si="24"/>
        <v>0</v>
      </c>
      <c r="W66" s="2539"/>
      <c r="X66" s="1080">
        <f t="shared" si="25"/>
        <v>0</v>
      </c>
      <c r="Y66" s="2539"/>
      <c r="Z66" s="1079">
        <f t="shared" si="26"/>
        <v>0</v>
      </c>
      <c r="AA66" s="2539"/>
      <c r="AB66" s="2539"/>
      <c r="AC66" s="2539"/>
      <c r="AD66" s="2539"/>
      <c r="AE66" s="1079">
        <f t="shared" si="14"/>
        <v>0</v>
      </c>
    </row>
    <row r="67" spans="1:31">
      <c r="A67" s="3464"/>
      <c r="B67" s="2540"/>
      <c r="C67" s="2153"/>
      <c r="D67" s="2539"/>
      <c r="E67" s="2539"/>
      <c r="F67" s="2539"/>
      <c r="G67" s="2539"/>
      <c r="H67" s="2150">
        <f t="shared" si="22"/>
        <v>0</v>
      </c>
      <c r="I67" s="2539"/>
      <c r="J67" s="2539"/>
      <c r="K67" s="2539"/>
      <c r="L67" s="2539"/>
      <c r="M67" s="2539"/>
      <c r="N67" s="1096">
        <f t="shared" si="23"/>
        <v>0</v>
      </c>
      <c r="O67" s="2539"/>
      <c r="P67" s="2539"/>
      <c r="Q67" s="2539"/>
      <c r="R67" s="2539"/>
      <c r="S67" s="2539"/>
      <c r="T67" s="2539"/>
      <c r="U67" s="2539"/>
      <c r="V67" s="1079">
        <f t="shared" si="24"/>
        <v>0</v>
      </c>
      <c r="W67" s="2539"/>
      <c r="X67" s="1080">
        <f t="shared" si="25"/>
        <v>0</v>
      </c>
      <c r="Y67" s="2539"/>
      <c r="Z67" s="1079">
        <f t="shared" si="26"/>
        <v>0</v>
      </c>
      <c r="AA67" s="2539"/>
      <c r="AB67" s="2539"/>
      <c r="AC67" s="2539"/>
      <c r="AD67" s="2539"/>
      <c r="AE67" s="1079">
        <f t="shared" si="14"/>
        <v>0</v>
      </c>
    </row>
    <row r="68" spans="1:31">
      <c r="A68" s="3464"/>
      <c r="B68" s="2540"/>
      <c r="C68" s="2153"/>
      <c r="D68" s="2539"/>
      <c r="E68" s="2539"/>
      <c r="F68" s="2539"/>
      <c r="G68" s="2539"/>
      <c r="H68" s="2150">
        <f t="shared" si="22"/>
        <v>0</v>
      </c>
      <c r="I68" s="2539"/>
      <c r="J68" s="2539"/>
      <c r="K68" s="2539"/>
      <c r="L68" s="2539"/>
      <c r="M68" s="2539"/>
      <c r="N68" s="1096">
        <f t="shared" si="23"/>
        <v>0</v>
      </c>
      <c r="O68" s="2539"/>
      <c r="P68" s="2539"/>
      <c r="Q68" s="2539"/>
      <c r="R68" s="2539"/>
      <c r="S68" s="2539"/>
      <c r="T68" s="2539"/>
      <c r="U68" s="2539"/>
      <c r="V68" s="1079">
        <f t="shared" si="24"/>
        <v>0</v>
      </c>
      <c r="W68" s="2539"/>
      <c r="X68" s="1080">
        <f t="shared" si="25"/>
        <v>0</v>
      </c>
      <c r="Y68" s="2539"/>
      <c r="Z68" s="1079">
        <f t="shared" si="26"/>
        <v>0</v>
      </c>
      <c r="AA68" s="2539"/>
      <c r="AB68" s="2539"/>
      <c r="AC68" s="2539"/>
      <c r="AD68" s="2539"/>
      <c r="AE68" s="1079">
        <f t="shared" si="14"/>
        <v>0</v>
      </c>
    </row>
    <row r="69" spans="1:31">
      <c r="A69" s="3464"/>
      <c r="B69" s="2540"/>
      <c r="C69" s="2153"/>
      <c r="D69" s="2539"/>
      <c r="E69" s="2539"/>
      <c r="F69" s="2539"/>
      <c r="G69" s="2539"/>
      <c r="H69" s="2150">
        <f t="shared" si="22"/>
        <v>0</v>
      </c>
      <c r="I69" s="2539"/>
      <c r="J69" s="2539"/>
      <c r="K69" s="2539"/>
      <c r="L69" s="2539"/>
      <c r="M69" s="2539"/>
      <c r="N69" s="1096">
        <f t="shared" si="23"/>
        <v>0</v>
      </c>
      <c r="O69" s="2539"/>
      <c r="P69" s="2539"/>
      <c r="Q69" s="2539"/>
      <c r="R69" s="2539"/>
      <c r="S69" s="2539"/>
      <c r="T69" s="2539"/>
      <c r="U69" s="2539"/>
      <c r="V69" s="1079">
        <f t="shared" si="24"/>
        <v>0</v>
      </c>
      <c r="W69" s="2539"/>
      <c r="X69" s="1080">
        <f t="shared" si="25"/>
        <v>0</v>
      </c>
      <c r="Y69" s="2539"/>
      <c r="Z69" s="1079">
        <f t="shared" si="26"/>
        <v>0</v>
      </c>
      <c r="AA69" s="2539"/>
      <c r="AB69" s="2539"/>
      <c r="AC69" s="2539"/>
      <c r="AD69" s="2539"/>
      <c r="AE69" s="1079">
        <f t="shared" si="14"/>
        <v>0</v>
      </c>
    </row>
    <row r="70" spans="1:31">
      <c r="A70" s="3464"/>
      <c r="B70" s="2540"/>
      <c r="C70" s="2153"/>
      <c r="D70" s="2539"/>
      <c r="E70" s="2539"/>
      <c r="F70" s="2539"/>
      <c r="G70" s="2539"/>
      <c r="H70" s="2150">
        <f t="shared" si="22"/>
        <v>0</v>
      </c>
      <c r="I70" s="2539"/>
      <c r="J70" s="2539"/>
      <c r="K70" s="2539"/>
      <c r="L70" s="2539"/>
      <c r="M70" s="2539"/>
      <c r="N70" s="1096">
        <f t="shared" si="23"/>
        <v>0</v>
      </c>
      <c r="O70" s="2539"/>
      <c r="P70" s="2539"/>
      <c r="Q70" s="2539"/>
      <c r="R70" s="2539"/>
      <c r="S70" s="2539"/>
      <c r="T70" s="2539"/>
      <c r="U70" s="2539"/>
      <c r="V70" s="1079">
        <f t="shared" si="24"/>
        <v>0</v>
      </c>
      <c r="W70" s="2539"/>
      <c r="X70" s="1080">
        <f t="shared" si="25"/>
        <v>0</v>
      </c>
      <c r="Y70" s="2539"/>
      <c r="Z70" s="1079">
        <f t="shared" si="26"/>
        <v>0</v>
      </c>
      <c r="AA70" s="2539"/>
      <c r="AB70" s="2539"/>
      <c r="AC70" s="2539"/>
      <c r="AD70" s="2539"/>
      <c r="AE70" s="1079">
        <f t="shared" si="14"/>
        <v>0</v>
      </c>
    </row>
    <row r="71" spans="1:31">
      <c r="A71" s="3464"/>
      <c r="B71" s="2540"/>
      <c r="C71" s="2153"/>
      <c r="D71" s="2539"/>
      <c r="E71" s="2539"/>
      <c r="F71" s="2539"/>
      <c r="G71" s="2539"/>
      <c r="H71" s="2150">
        <f t="shared" si="22"/>
        <v>0</v>
      </c>
      <c r="I71" s="2539"/>
      <c r="J71" s="2539"/>
      <c r="K71" s="2539"/>
      <c r="L71" s="2539"/>
      <c r="M71" s="2539"/>
      <c r="N71" s="1096">
        <f t="shared" si="23"/>
        <v>0</v>
      </c>
      <c r="O71" s="2539"/>
      <c r="P71" s="2539"/>
      <c r="Q71" s="2539"/>
      <c r="R71" s="2539"/>
      <c r="S71" s="2539"/>
      <c r="T71" s="2539"/>
      <c r="U71" s="2539"/>
      <c r="V71" s="1079">
        <f t="shared" si="24"/>
        <v>0</v>
      </c>
      <c r="W71" s="2539"/>
      <c r="X71" s="1080">
        <f t="shared" si="25"/>
        <v>0</v>
      </c>
      <c r="Y71" s="2539"/>
      <c r="Z71" s="1079">
        <f t="shared" si="26"/>
        <v>0</v>
      </c>
      <c r="AA71" s="2539"/>
      <c r="AB71" s="2539"/>
      <c r="AC71" s="2539"/>
      <c r="AD71" s="2539"/>
      <c r="AE71" s="1079">
        <f t="shared" si="14"/>
        <v>0</v>
      </c>
    </row>
    <row r="72" spans="1:31">
      <c r="A72" s="3464"/>
      <c r="B72" s="2540"/>
      <c r="C72" s="2153"/>
      <c r="D72" s="2539"/>
      <c r="E72" s="2539"/>
      <c r="F72" s="2539"/>
      <c r="G72" s="2539"/>
      <c r="H72" s="2150">
        <f t="shared" si="22"/>
        <v>0</v>
      </c>
      <c r="I72" s="2539"/>
      <c r="J72" s="2539"/>
      <c r="K72" s="2539"/>
      <c r="L72" s="2539"/>
      <c r="M72" s="2539"/>
      <c r="N72" s="1096">
        <f t="shared" si="23"/>
        <v>0</v>
      </c>
      <c r="O72" s="2539"/>
      <c r="P72" s="2539"/>
      <c r="Q72" s="2539"/>
      <c r="R72" s="2539"/>
      <c r="S72" s="2539"/>
      <c r="T72" s="2539"/>
      <c r="U72" s="2539"/>
      <c r="V72" s="1079">
        <f t="shared" si="24"/>
        <v>0</v>
      </c>
      <c r="W72" s="2539"/>
      <c r="X72" s="1080">
        <f t="shared" si="25"/>
        <v>0</v>
      </c>
      <c r="Y72" s="2539"/>
      <c r="Z72" s="1079">
        <f t="shared" si="26"/>
        <v>0</v>
      </c>
      <c r="AA72" s="2539"/>
      <c r="AB72" s="2539"/>
      <c r="AC72" s="2539"/>
      <c r="AD72" s="2539"/>
      <c r="AE72" s="1079">
        <f t="shared" si="14"/>
        <v>0</v>
      </c>
    </row>
    <row r="73" spans="1:31">
      <c r="A73" s="3464"/>
      <c r="B73" s="2540"/>
      <c r="C73" s="2153"/>
      <c r="D73" s="2539"/>
      <c r="E73" s="2539"/>
      <c r="F73" s="2539"/>
      <c r="G73" s="2539"/>
      <c r="H73" s="2150">
        <f t="shared" si="22"/>
        <v>0</v>
      </c>
      <c r="I73" s="2539"/>
      <c r="J73" s="2539"/>
      <c r="K73" s="2539"/>
      <c r="L73" s="2539"/>
      <c r="M73" s="2539"/>
      <c r="N73" s="1096">
        <f t="shared" si="23"/>
        <v>0</v>
      </c>
      <c r="O73" s="2539"/>
      <c r="P73" s="2539"/>
      <c r="Q73" s="2539"/>
      <c r="R73" s="2539"/>
      <c r="S73" s="2539"/>
      <c r="T73" s="2539"/>
      <c r="U73" s="2539"/>
      <c r="V73" s="1079">
        <f t="shared" si="24"/>
        <v>0</v>
      </c>
      <c r="W73" s="2539"/>
      <c r="X73" s="1080">
        <f t="shared" si="25"/>
        <v>0</v>
      </c>
      <c r="Y73" s="2539"/>
      <c r="Z73" s="1079">
        <f t="shared" si="26"/>
        <v>0</v>
      </c>
      <c r="AA73" s="2539"/>
      <c r="AB73" s="2539"/>
      <c r="AC73" s="2539"/>
      <c r="AD73" s="2539"/>
      <c r="AE73" s="1079">
        <f t="shared" si="14"/>
        <v>0</v>
      </c>
    </row>
    <row r="74" spans="1:31">
      <c r="A74" s="3464"/>
      <c r="B74" s="2540"/>
      <c r="C74" s="2153"/>
      <c r="D74" s="2539"/>
      <c r="E74" s="2539"/>
      <c r="F74" s="2539"/>
      <c r="G74" s="2539"/>
      <c r="H74" s="2150">
        <f t="shared" si="22"/>
        <v>0</v>
      </c>
      <c r="I74" s="2539"/>
      <c r="J74" s="2539"/>
      <c r="K74" s="2539"/>
      <c r="L74" s="2539"/>
      <c r="M74" s="2539"/>
      <c r="N74" s="1096">
        <f t="shared" si="23"/>
        <v>0</v>
      </c>
      <c r="O74" s="2539"/>
      <c r="P74" s="2539"/>
      <c r="Q74" s="2539"/>
      <c r="R74" s="2539"/>
      <c r="S74" s="2539"/>
      <c r="T74" s="2539"/>
      <c r="U74" s="2539"/>
      <c r="V74" s="1079">
        <f t="shared" si="24"/>
        <v>0</v>
      </c>
      <c r="W74" s="2539"/>
      <c r="X74" s="1080">
        <f t="shared" si="25"/>
        <v>0</v>
      </c>
      <c r="Y74" s="2539"/>
      <c r="Z74" s="1079">
        <f t="shared" si="26"/>
        <v>0</v>
      </c>
      <c r="AA74" s="2539"/>
      <c r="AB74" s="2539"/>
      <c r="AC74" s="2539"/>
      <c r="AD74" s="2539"/>
      <c r="AE74" s="1079">
        <f t="shared" si="14"/>
        <v>0</v>
      </c>
    </row>
    <row r="75" spans="1:31">
      <c r="A75" s="3464"/>
      <c r="B75" s="2540"/>
      <c r="C75" s="2153"/>
      <c r="D75" s="2539"/>
      <c r="E75" s="2539"/>
      <c r="F75" s="2539"/>
      <c r="G75" s="2539"/>
      <c r="H75" s="2150">
        <f t="shared" si="22"/>
        <v>0</v>
      </c>
      <c r="I75" s="2539"/>
      <c r="J75" s="2539"/>
      <c r="K75" s="2539"/>
      <c r="L75" s="2539"/>
      <c r="M75" s="2539"/>
      <c r="N75" s="1096">
        <f t="shared" si="23"/>
        <v>0</v>
      </c>
      <c r="O75" s="2539"/>
      <c r="P75" s="2539"/>
      <c r="Q75" s="2539"/>
      <c r="R75" s="2539"/>
      <c r="S75" s="2539"/>
      <c r="T75" s="2539"/>
      <c r="U75" s="2539"/>
      <c r="V75" s="1079">
        <f t="shared" si="24"/>
        <v>0</v>
      </c>
      <c r="W75" s="2539"/>
      <c r="X75" s="1080">
        <f t="shared" si="25"/>
        <v>0</v>
      </c>
      <c r="Y75" s="2539"/>
      <c r="Z75" s="1079">
        <f t="shared" si="26"/>
        <v>0</v>
      </c>
      <c r="AA75" s="2539"/>
      <c r="AB75" s="2539"/>
      <c r="AC75" s="2539"/>
      <c r="AD75" s="2539"/>
      <c r="AE75" s="1079">
        <f t="shared" si="14"/>
        <v>0</v>
      </c>
    </row>
    <row r="76" spans="1:31">
      <c r="A76" s="3464"/>
      <c r="B76" s="2540"/>
      <c r="C76" s="2153"/>
      <c r="D76" s="2539"/>
      <c r="E76" s="2539"/>
      <c r="F76" s="2539"/>
      <c r="G76" s="2539"/>
      <c r="H76" s="2150">
        <f t="shared" si="22"/>
        <v>0</v>
      </c>
      <c r="I76" s="2539"/>
      <c r="J76" s="2539"/>
      <c r="K76" s="2539"/>
      <c r="L76" s="2539"/>
      <c r="M76" s="2539"/>
      <c r="N76" s="1096">
        <f t="shared" si="23"/>
        <v>0</v>
      </c>
      <c r="O76" s="2539"/>
      <c r="P76" s="2539"/>
      <c r="Q76" s="2539"/>
      <c r="R76" s="2539"/>
      <c r="S76" s="2539"/>
      <c r="T76" s="2539"/>
      <c r="U76" s="2539"/>
      <c r="V76" s="1079">
        <f t="shared" si="24"/>
        <v>0</v>
      </c>
      <c r="W76" s="2539"/>
      <c r="X76" s="1080">
        <f t="shared" si="25"/>
        <v>0</v>
      </c>
      <c r="Y76" s="2539"/>
      <c r="Z76" s="1079">
        <f t="shared" si="26"/>
        <v>0</v>
      </c>
      <c r="AA76" s="2539"/>
      <c r="AB76" s="2539"/>
      <c r="AC76" s="2539"/>
      <c r="AD76" s="2539"/>
      <c r="AE76" s="1079">
        <f t="shared" si="14"/>
        <v>0</v>
      </c>
    </row>
    <row r="77" spans="1:31">
      <c r="A77" s="3464"/>
      <c r="B77" s="2540"/>
      <c r="C77" s="2153"/>
      <c r="D77" s="2539"/>
      <c r="E77" s="2539"/>
      <c r="F77" s="2539"/>
      <c r="G77" s="2539"/>
      <c r="H77" s="2150">
        <f t="shared" si="22"/>
        <v>0</v>
      </c>
      <c r="I77" s="2539"/>
      <c r="J77" s="2539"/>
      <c r="K77" s="2539"/>
      <c r="L77" s="2539"/>
      <c r="M77" s="2539"/>
      <c r="N77" s="1096">
        <f t="shared" si="23"/>
        <v>0</v>
      </c>
      <c r="O77" s="2539"/>
      <c r="P77" s="2539"/>
      <c r="Q77" s="2539"/>
      <c r="R77" s="2539"/>
      <c r="S77" s="2539"/>
      <c r="T77" s="2539"/>
      <c r="U77" s="2539"/>
      <c r="V77" s="1079">
        <f t="shared" si="24"/>
        <v>0</v>
      </c>
      <c r="W77" s="2539"/>
      <c r="X77" s="1080">
        <f t="shared" si="25"/>
        <v>0</v>
      </c>
      <c r="Y77" s="2539"/>
      <c r="Z77" s="1079">
        <f t="shared" si="26"/>
        <v>0</v>
      </c>
      <c r="AA77" s="2539"/>
      <c r="AB77" s="2539"/>
      <c r="AC77" s="2539"/>
      <c r="AD77" s="2539"/>
      <c r="AE77" s="1079">
        <f t="shared" si="14"/>
        <v>0</v>
      </c>
    </row>
    <row r="78" spans="1:31">
      <c r="A78" s="3464"/>
      <c r="B78" s="2540"/>
      <c r="C78" s="2153"/>
      <c r="D78" s="2539"/>
      <c r="E78" s="2539"/>
      <c r="F78" s="2539"/>
      <c r="G78" s="2539"/>
      <c r="H78" s="2150">
        <f t="shared" si="22"/>
        <v>0</v>
      </c>
      <c r="I78" s="2539"/>
      <c r="J78" s="2539"/>
      <c r="K78" s="2539"/>
      <c r="L78" s="2539"/>
      <c r="M78" s="2539"/>
      <c r="N78" s="1096">
        <f t="shared" si="23"/>
        <v>0</v>
      </c>
      <c r="O78" s="2539"/>
      <c r="P78" s="2539"/>
      <c r="Q78" s="2539"/>
      <c r="R78" s="2539"/>
      <c r="S78" s="2539"/>
      <c r="T78" s="2539"/>
      <c r="U78" s="2539"/>
      <c r="V78" s="1079">
        <f t="shared" si="24"/>
        <v>0</v>
      </c>
      <c r="W78" s="2539"/>
      <c r="X78" s="1080">
        <f t="shared" si="25"/>
        <v>0</v>
      </c>
      <c r="Y78" s="2539"/>
      <c r="Z78" s="1079">
        <f t="shared" si="26"/>
        <v>0</v>
      </c>
      <c r="AA78" s="2539"/>
      <c r="AB78" s="2539"/>
      <c r="AC78" s="2539"/>
      <c r="AD78" s="2539"/>
      <c r="AE78" s="1079">
        <f t="shared" si="14"/>
        <v>0</v>
      </c>
    </row>
    <row r="79" spans="1:31">
      <c r="A79" s="3464"/>
      <c r="B79" s="2540"/>
      <c r="C79" s="2153"/>
      <c r="D79" s="2539"/>
      <c r="E79" s="2539"/>
      <c r="F79" s="2539"/>
      <c r="G79" s="2539"/>
      <c r="H79" s="2150">
        <f t="shared" si="22"/>
        <v>0</v>
      </c>
      <c r="I79" s="2539"/>
      <c r="J79" s="2539"/>
      <c r="K79" s="2539"/>
      <c r="L79" s="2539"/>
      <c r="M79" s="2539"/>
      <c r="N79" s="1096">
        <f t="shared" si="23"/>
        <v>0</v>
      </c>
      <c r="O79" s="2539"/>
      <c r="P79" s="2539"/>
      <c r="Q79" s="2539"/>
      <c r="R79" s="2539"/>
      <c r="S79" s="2539"/>
      <c r="T79" s="2539"/>
      <c r="U79" s="2539"/>
      <c r="V79" s="1079">
        <f t="shared" si="24"/>
        <v>0</v>
      </c>
      <c r="W79" s="2539"/>
      <c r="X79" s="1080">
        <f t="shared" si="25"/>
        <v>0</v>
      </c>
      <c r="Y79" s="2539"/>
      <c r="Z79" s="1079">
        <f t="shared" si="26"/>
        <v>0</v>
      </c>
      <c r="AA79" s="2539"/>
      <c r="AB79" s="2539"/>
      <c r="AC79" s="2539"/>
      <c r="AD79" s="2539"/>
      <c r="AE79" s="1079">
        <f t="shared" si="14"/>
        <v>0</v>
      </c>
    </row>
    <row r="80" spans="1:31">
      <c r="A80" s="3464"/>
      <c r="B80" s="2540"/>
      <c r="C80" s="2153"/>
      <c r="D80" s="2539"/>
      <c r="E80" s="2539"/>
      <c r="F80" s="2539"/>
      <c r="G80" s="2539"/>
      <c r="H80" s="2150">
        <f t="shared" si="22"/>
        <v>0</v>
      </c>
      <c r="I80" s="2539"/>
      <c r="J80" s="2539"/>
      <c r="K80" s="2539"/>
      <c r="L80" s="2539"/>
      <c r="M80" s="2539"/>
      <c r="N80" s="1096">
        <f t="shared" si="23"/>
        <v>0</v>
      </c>
      <c r="O80" s="2539"/>
      <c r="P80" s="2539"/>
      <c r="Q80" s="2539"/>
      <c r="R80" s="2539"/>
      <c r="S80" s="2539"/>
      <c r="T80" s="2539"/>
      <c r="U80" s="2539"/>
      <c r="V80" s="1079">
        <f t="shared" si="24"/>
        <v>0</v>
      </c>
      <c r="W80" s="2539"/>
      <c r="X80" s="1080">
        <f t="shared" si="25"/>
        <v>0</v>
      </c>
      <c r="Y80" s="2539"/>
      <c r="Z80" s="1079">
        <f t="shared" si="26"/>
        <v>0</v>
      </c>
      <c r="AA80" s="2539"/>
      <c r="AB80" s="2539"/>
      <c r="AC80" s="2539"/>
      <c r="AD80" s="2539"/>
      <c r="AE80" s="1079">
        <f t="shared" si="14"/>
        <v>0</v>
      </c>
    </row>
    <row r="81" spans="1:31">
      <c r="A81" s="3464"/>
      <c r="B81" s="2540"/>
      <c r="C81" s="2153"/>
      <c r="D81" s="2539"/>
      <c r="E81" s="2539"/>
      <c r="F81" s="2539"/>
      <c r="G81" s="2539"/>
      <c r="H81" s="2150">
        <f t="shared" si="22"/>
        <v>0</v>
      </c>
      <c r="I81" s="2539"/>
      <c r="J81" s="2539"/>
      <c r="K81" s="2539"/>
      <c r="L81" s="2539"/>
      <c r="M81" s="2539"/>
      <c r="N81" s="1096">
        <f t="shared" si="23"/>
        <v>0</v>
      </c>
      <c r="O81" s="2539"/>
      <c r="P81" s="2539"/>
      <c r="Q81" s="2539"/>
      <c r="R81" s="2539"/>
      <c r="S81" s="2539"/>
      <c r="T81" s="2539"/>
      <c r="U81" s="2539"/>
      <c r="V81" s="1079">
        <f t="shared" si="24"/>
        <v>0</v>
      </c>
      <c r="W81" s="2539"/>
      <c r="X81" s="1080">
        <f t="shared" si="25"/>
        <v>0</v>
      </c>
      <c r="Y81" s="2539"/>
      <c r="Z81" s="1079">
        <f t="shared" si="26"/>
        <v>0</v>
      </c>
      <c r="AA81" s="2539"/>
      <c r="AB81" s="2539"/>
      <c r="AC81" s="2539"/>
      <c r="AD81" s="2539"/>
      <c r="AE81" s="1079">
        <f t="shared" si="14"/>
        <v>0</v>
      </c>
    </row>
    <row r="82" spans="1:31">
      <c r="A82" s="3464"/>
      <c r="B82" s="2540"/>
      <c r="C82" s="2153"/>
      <c r="D82" s="2539"/>
      <c r="E82" s="2539"/>
      <c r="F82" s="2539"/>
      <c r="G82" s="2539"/>
      <c r="H82" s="2150">
        <f t="shared" si="22"/>
        <v>0</v>
      </c>
      <c r="I82" s="2539"/>
      <c r="J82" s="2539"/>
      <c r="K82" s="2539"/>
      <c r="L82" s="2539"/>
      <c r="M82" s="2539"/>
      <c r="N82" s="1096">
        <f t="shared" si="23"/>
        <v>0</v>
      </c>
      <c r="O82" s="2539"/>
      <c r="P82" s="2539"/>
      <c r="Q82" s="2539"/>
      <c r="R82" s="2539"/>
      <c r="S82" s="2539"/>
      <c r="T82" s="2539"/>
      <c r="U82" s="2539"/>
      <c r="V82" s="1079">
        <f t="shared" si="24"/>
        <v>0</v>
      </c>
      <c r="W82" s="2539"/>
      <c r="X82" s="1080">
        <f t="shared" si="25"/>
        <v>0</v>
      </c>
      <c r="Y82" s="2539"/>
      <c r="Z82" s="1079">
        <f t="shared" si="26"/>
        <v>0</v>
      </c>
      <c r="AA82" s="2539"/>
      <c r="AB82" s="2539"/>
      <c r="AC82" s="2539"/>
      <c r="AD82" s="2539"/>
      <c r="AE82" s="1079">
        <f t="shared" si="14"/>
        <v>0</v>
      </c>
    </row>
    <row r="83" spans="1:31">
      <c r="A83" s="3464"/>
      <c r="B83" s="2540"/>
      <c r="C83" s="2153"/>
      <c r="D83" s="2539"/>
      <c r="E83" s="2539"/>
      <c r="F83" s="2539"/>
      <c r="G83" s="2539"/>
      <c r="H83" s="2150">
        <f t="shared" si="22"/>
        <v>0</v>
      </c>
      <c r="I83" s="2539"/>
      <c r="J83" s="2539"/>
      <c r="K83" s="2539"/>
      <c r="L83" s="2539"/>
      <c r="M83" s="2539"/>
      <c r="N83" s="1096">
        <f t="shared" si="23"/>
        <v>0</v>
      </c>
      <c r="O83" s="2539"/>
      <c r="P83" s="2539"/>
      <c r="Q83" s="2539"/>
      <c r="R83" s="2539"/>
      <c r="S83" s="2539"/>
      <c r="T83" s="2539"/>
      <c r="U83" s="2539"/>
      <c r="V83" s="1079">
        <f t="shared" si="24"/>
        <v>0</v>
      </c>
      <c r="W83" s="2539"/>
      <c r="X83" s="1080">
        <f t="shared" si="25"/>
        <v>0</v>
      </c>
      <c r="Y83" s="2539"/>
      <c r="Z83" s="1079">
        <f t="shared" si="26"/>
        <v>0</v>
      </c>
      <c r="AA83" s="2539"/>
      <c r="AB83" s="2539"/>
      <c r="AC83" s="2539"/>
      <c r="AD83" s="2539"/>
      <c r="AE83" s="1079">
        <f t="shared" si="14"/>
        <v>0</v>
      </c>
    </row>
    <row r="84" spans="1:31">
      <c r="A84" s="3464"/>
      <c r="B84" s="2540"/>
      <c r="C84" s="2153"/>
      <c r="D84" s="2539"/>
      <c r="E84" s="2539"/>
      <c r="F84" s="2539"/>
      <c r="G84" s="2539"/>
      <c r="H84" s="2150">
        <f t="shared" si="22"/>
        <v>0</v>
      </c>
      <c r="I84" s="2539"/>
      <c r="J84" s="2539"/>
      <c r="K84" s="2539"/>
      <c r="L84" s="2539"/>
      <c r="M84" s="2539"/>
      <c r="N84" s="1096">
        <f t="shared" si="23"/>
        <v>0</v>
      </c>
      <c r="O84" s="2539"/>
      <c r="P84" s="2539"/>
      <c r="Q84" s="2539"/>
      <c r="R84" s="2539"/>
      <c r="S84" s="2539"/>
      <c r="T84" s="2539"/>
      <c r="U84" s="2539"/>
      <c r="V84" s="1079">
        <f t="shared" si="24"/>
        <v>0</v>
      </c>
      <c r="W84" s="2539"/>
      <c r="X84" s="1080">
        <f t="shared" si="25"/>
        <v>0</v>
      </c>
      <c r="Y84" s="2539"/>
      <c r="Z84" s="1079">
        <f t="shared" si="26"/>
        <v>0</v>
      </c>
      <c r="AA84" s="2539"/>
      <c r="AB84" s="2539"/>
      <c r="AC84" s="2539"/>
      <c r="AD84" s="2539"/>
      <c r="AE84" s="1079">
        <f t="shared" si="14"/>
        <v>0</v>
      </c>
    </row>
    <row r="85" spans="1:31">
      <c r="A85" s="3464"/>
      <c r="B85" s="2540"/>
      <c r="C85" s="2153"/>
      <c r="D85" s="2539"/>
      <c r="E85" s="2539"/>
      <c r="F85" s="2539"/>
      <c r="G85" s="2539"/>
      <c r="H85" s="2150">
        <f t="shared" si="22"/>
        <v>0</v>
      </c>
      <c r="I85" s="2539"/>
      <c r="J85" s="2539"/>
      <c r="K85" s="2539"/>
      <c r="L85" s="2539"/>
      <c r="M85" s="2539"/>
      <c r="N85" s="1096">
        <f t="shared" si="23"/>
        <v>0</v>
      </c>
      <c r="O85" s="2539"/>
      <c r="P85" s="2539"/>
      <c r="Q85" s="2539"/>
      <c r="R85" s="2539"/>
      <c r="S85" s="2539"/>
      <c r="T85" s="2539"/>
      <c r="U85" s="2539"/>
      <c r="V85" s="1079">
        <f t="shared" si="24"/>
        <v>0</v>
      </c>
      <c r="W85" s="2539"/>
      <c r="X85" s="1080">
        <f t="shared" si="25"/>
        <v>0</v>
      </c>
      <c r="Y85" s="2539"/>
      <c r="Z85" s="1079">
        <f t="shared" si="26"/>
        <v>0</v>
      </c>
      <c r="AA85" s="2539"/>
      <c r="AB85" s="2539"/>
      <c r="AC85" s="2539"/>
      <c r="AD85" s="2539"/>
      <c r="AE85" s="1079">
        <f t="shared" si="14"/>
        <v>0</v>
      </c>
    </row>
    <row r="86" spans="1:31">
      <c r="A86" s="3463"/>
      <c r="B86" s="2540"/>
      <c r="C86" s="2153"/>
      <c r="D86" s="2539"/>
      <c r="E86" s="2539"/>
      <c r="F86" s="2539"/>
      <c r="G86" s="2539"/>
      <c r="H86" s="2150">
        <f t="shared" si="22"/>
        <v>0</v>
      </c>
      <c r="I86" s="2539"/>
      <c r="J86" s="2539"/>
      <c r="K86" s="2539"/>
      <c r="L86" s="2539"/>
      <c r="M86" s="2539"/>
      <c r="N86" s="1096">
        <f t="shared" si="23"/>
        <v>0</v>
      </c>
      <c r="O86" s="2539"/>
      <c r="P86" s="2539"/>
      <c r="Q86" s="2539"/>
      <c r="R86" s="2539"/>
      <c r="S86" s="2539"/>
      <c r="T86" s="2539"/>
      <c r="U86" s="2539"/>
      <c r="V86" s="1079">
        <f t="shared" si="24"/>
        <v>0</v>
      </c>
      <c r="W86" s="2539"/>
      <c r="X86" s="1080">
        <f t="shared" si="25"/>
        <v>0</v>
      </c>
      <c r="Y86" s="2539"/>
      <c r="Z86" s="1079">
        <f t="shared" si="26"/>
        <v>0</v>
      </c>
      <c r="AA86" s="2539"/>
      <c r="AB86" s="2539"/>
      <c r="AC86" s="2539"/>
      <c r="AD86" s="2539"/>
      <c r="AE86" s="1079">
        <f t="shared" si="14"/>
        <v>0</v>
      </c>
    </row>
    <row r="87" spans="1:31">
      <c r="A87" s="3464"/>
      <c r="B87" s="2540"/>
      <c r="C87" s="2153"/>
      <c r="D87" s="2539"/>
      <c r="E87" s="2539"/>
      <c r="F87" s="2539"/>
      <c r="G87" s="2539"/>
      <c r="H87" s="2150">
        <f t="shared" si="22"/>
        <v>0</v>
      </c>
      <c r="I87" s="2539"/>
      <c r="J87" s="2539"/>
      <c r="K87" s="2539"/>
      <c r="L87" s="2539"/>
      <c r="M87" s="2539"/>
      <c r="N87" s="1096">
        <f t="shared" si="23"/>
        <v>0</v>
      </c>
      <c r="O87" s="2539"/>
      <c r="P87" s="2539"/>
      <c r="Q87" s="2539"/>
      <c r="R87" s="2539"/>
      <c r="S87" s="2539"/>
      <c r="T87" s="2539"/>
      <c r="U87" s="2539"/>
      <c r="V87" s="1079">
        <f t="shared" si="24"/>
        <v>0</v>
      </c>
      <c r="W87" s="2539"/>
      <c r="X87" s="1080">
        <f t="shared" si="25"/>
        <v>0</v>
      </c>
      <c r="Y87" s="2539"/>
      <c r="Z87" s="1079">
        <f t="shared" si="26"/>
        <v>0</v>
      </c>
      <c r="AA87" s="2539"/>
      <c r="AB87" s="2539"/>
      <c r="AC87" s="2539"/>
      <c r="AD87" s="2539"/>
      <c r="AE87" s="1079">
        <f t="shared" si="14"/>
        <v>0</v>
      </c>
    </row>
    <row r="88" spans="1:31">
      <c r="A88" s="3464"/>
      <c r="B88" s="2540"/>
      <c r="C88" s="2153"/>
      <c r="D88" s="2539"/>
      <c r="E88" s="2539"/>
      <c r="F88" s="2539"/>
      <c r="G88" s="2539"/>
      <c r="H88" s="2150">
        <f t="shared" si="22"/>
        <v>0</v>
      </c>
      <c r="I88" s="2539"/>
      <c r="J88" s="2539"/>
      <c r="K88" s="2539"/>
      <c r="L88" s="2539"/>
      <c r="M88" s="2539"/>
      <c r="N88" s="1096">
        <f t="shared" si="23"/>
        <v>0</v>
      </c>
      <c r="O88" s="2539"/>
      <c r="P88" s="2539"/>
      <c r="Q88" s="2539"/>
      <c r="R88" s="2539"/>
      <c r="S88" s="2539"/>
      <c r="T88" s="2539"/>
      <c r="U88" s="2539"/>
      <c r="V88" s="1079">
        <f t="shared" si="24"/>
        <v>0</v>
      </c>
      <c r="W88" s="2539"/>
      <c r="X88" s="1080">
        <f t="shared" si="25"/>
        <v>0</v>
      </c>
      <c r="Y88" s="2539"/>
      <c r="Z88" s="1079">
        <f t="shared" si="26"/>
        <v>0</v>
      </c>
      <c r="AA88" s="2539"/>
      <c r="AB88" s="2539"/>
      <c r="AC88" s="2539"/>
      <c r="AD88" s="2539"/>
      <c r="AE88" s="1079">
        <f t="shared" si="14"/>
        <v>0</v>
      </c>
    </row>
    <row r="89" spans="1:31">
      <c r="A89" s="3463"/>
      <c r="B89" s="2540"/>
      <c r="C89" s="2153"/>
      <c r="D89" s="2539"/>
      <c r="E89" s="2539"/>
      <c r="F89" s="2539"/>
      <c r="G89" s="2539"/>
      <c r="H89" s="2150">
        <f t="shared" si="22"/>
        <v>0</v>
      </c>
      <c r="I89" s="2539"/>
      <c r="J89" s="2539"/>
      <c r="K89" s="2539"/>
      <c r="L89" s="2539"/>
      <c r="M89" s="2539"/>
      <c r="N89" s="1096">
        <f t="shared" si="23"/>
        <v>0</v>
      </c>
      <c r="O89" s="2539"/>
      <c r="P89" s="2539"/>
      <c r="Q89" s="2539"/>
      <c r="R89" s="2539"/>
      <c r="S89" s="2539"/>
      <c r="T89" s="2539"/>
      <c r="U89" s="2539"/>
      <c r="V89" s="1079">
        <f t="shared" si="24"/>
        <v>0</v>
      </c>
      <c r="W89" s="2539"/>
      <c r="X89" s="1080">
        <f t="shared" si="25"/>
        <v>0</v>
      </c>
      <c r="Y89" s="2539"/>
      <c r="Z89" s="1079">
        <f t="shared" si="26"/>
        <v>0</v>
      </c>
      <c r="AA89" s="2539"/>
      <c r="AB89" s="2539"/>
      <c r="AC89" s="2539"/>
      <c r="AD89" s="2539"/>
      <c r="AE89" s="1079">
        <f t="shared" si="14"/>
        <v>0</v>
      </c>
    </row>
    <row r="90" spans="1:31">
      <c r="A90" s="3463"/>
      <c r="B90" s="332" t="str">
        <f>+B59</f>
        <v>Sub-total</v>
      </c>
      <c r="C90" s="331"/>
      <c r="D90" s="1111">
        <f t="shared" ref="D90:V90" si="27">SUM(D60:D89)</f>
        <v>0</v>
      </c>
      <c r="E90" s="1111">
        <f t="shared" si="27"/>
        <v>0</v>
      </c>
      <c r="F90" s="1111">
        <f t="shared" si="27"/>
        <v>0</v>
      </c>
      <c r="G90" s="1112">
        <f t="shared" si="27"/>
        <v>0</v>
      </c>
      <c r="H90" s="1106">
        <f t="shared" si="27"/>
        <v>0</v>
      </c>
      <c r="I90" s="1113">
        <f t="shared" si="27"/>
        <v>0</v>
      </c>
      <c r="J90" s="1111">
        <f t="shared" si="27"/>
        <v>0</v>
      </c>
      <c r="K90" s="1111">
        <f t="shared" si="27"/>
        <v>0</v>
      </c>
      <c r="L90" s="1111">
        <f t="shared" si="27"/>
        <v>0</v>
      </c>
      <c r="M90" s="1112">
        <f t="shared" si="27"/>
        <v>0</v>
      </c>
      <c r="N90" s="1096">
        <f t="shared" si="27"/>
        <v>0</v>
      </c>
      <c r="O90" s="1114">
        <f t="shared" si="27"/>
        <v>0</v>
      </c>
      <c r="P90" s="1111">
        <f t="shared" si="27"/>
        <v>0</v>
      </c>
      <c r="Q90" s="1111">
        <f t="shared" si="27"/>
        <v>0</v>
      </c>
      <c r="R90" s="1111">
        <f t="shared" si="27"/>
        <v>0</v>
      </c>
      <c r="S90" s="1111">
        <f t="shared" si="27"/>
        <v>0</v>
      </c>
      <c r="T90" s="1111">
        <f t="shared" si="27"/>
        <v>0</v>
      </c>
      <c r="U90" s="1111">
        <f t="shared" si="27"/>
        <v>0</v>
      </c>
      <c r="V90" s="1079">
        <f t="shared" si="27"/>
        <v>0</v>
      </c>
      <c r="W90" s="1109">
        <f>SUM(W60:W89)</f>
        <v>0</v>
      </c>
      <c r="X90" s="1110">
        <f t="shared" ref="X90:AD90" si="28">SUM(X60:X89)</f>
        <v>0</v>
      </c>
      <c r="Y90" s="1109">
        <f t="shared" si="28"/>
        <v>0</v>
      </c>
      <c r="Z90" s="1079">
        <f t="shared" si="28"/>
        <v>0</v>
      </c>
      <c r="AA90" s="1111">
        <f t="shared" si="28"/>
        <v>0</v>
      </c>
      <c r="AB90" s="1111">
        <f t="shared" si="28"/>
        <v>0</v>
      </c>
      <c r="AC90" s="1111">
        <f t="shared" si="28"/>
        <v>0</v>
      </c>
      <c r="AD90" s="1111">
        <f t="shared" si="28"/>
        <v>0</v>
      </c>
      <c r="AE90" s="1079">
        <f t="shared" si="14"/>
        <v>0</v>
      </c>
    </row>
    <row r="91" spans="1:31">
      <c r="A91" s="3463"/>
      <c r="B91" s="333"/>
      <c r="C91" s="318"/>
      <c r="D91" s="1095"/>
      <c r="E91" s="1095"/>
      <c r="F91" s="1095"/>
      <c r="G91" s="1095"/>
      <c r="H91" s="1095"/>
      <c r="I91" s="1095"/>
      <c r="J91" s="1095"/>
      <c r="K91" s="1095"/>
      <c r="L91" s="1095"/>
      <c r="M91" s="1095"/>
      <c r="N91" s="1095"/>
      <c r="O91" s="1095"/>
      <c r="P91" s="1095"/>
      <c r="Q91" s="1095"/>
      <c r="R91" s="1095"/>
      <c r="S91" s="1095"/>
      <c r="T91" s="1095"/>
      <c r="U91" s="1095"/>
      <c r="V91" s="1095"/>
      <c r="W91" s="1095"/>
      <c r="X91" s="1095"/>
      <c r="Y91" s="1095"/>
      <c r="Z91" s="1095"/>
      <c r="AA91" s="1095"/>
      <c r="AB91" s="1095"/>
      <c r="AC91" s="1115"/>
      <c r="AD91" s="1115"/>
      <c r="AE91" s="1103"/>
    </row>
    <row r="92" spans="1:31">
      <c r="A92" s="3463"/>
      <c r="B92" s="329" t="s">
        <v>494</v>
      </c>
      <c r="C92" s="320"/>
      <c r="D92" s="1095"/>
      <c r="E92" s="1095"/>
      <c r="F92" s="1095"/>
      <c r="G92" s="1095"/>
      <c r="H92" s="1095"/>
      <c r="I92" s="1095"/>
      <c r="J92" s="1095"/>
      <c r="K92" s="1095"/>
      <c r="L92" s="1095"/>
      <c r="M92" s="1095"/>
      <c r="N92" s="1095"/>
      <c r="O92" s="1095"/>
      <c r="P92" s="1095"/>
      <c r="Q92" s="1095"/>
      <c r="R92" s="1095"/>
      <c r="S92" s="1095"/>
      <c r="T92" s="1095"/>
      <c r="U92" s="1095"/>
      <c r="V92" s="1095"/>
      <c r="W92" s="1095"/>
      <c r="X92" s="1095"/>
      <c r="Y92" s="1095"/>
      <c r="Z92" s="1095"/>
      <c r="AA92" s="1095"/>
      <c r="AB92" s="1095"/>
      <c r="AC92" s="1115"/>
      <c r="AD92" s="1115"/>
      <c r="AE92" s="1103"/>
    </row>
    <row r="93" spans="1:31" ht="29.25" customHeight="1">
      <c r="A93" s="3463"/>
      <c r="B93" s="2670"/>
      <c r="C93" s="2153"/>
      <c r="D93" s="2539"/>
      <c r="E93" s="2539"/>
      <c r="F93" s="2539"/>
      <c r="G93" s="2539"/>
      <c r="H93" s="2155">
        <f t="shared" ref="H93:H104" si="29">+SUM(D93:G93)</f>
        <v>0</v>
      </c>
      <c r="I93" s="2539"/>
      <c r="J93" s="2539"/>
      <c r="K93" s="2539"/>
      <c r="L93" s="2539"/>
      <c r="M93" s="2539"/>
      <c r="N93" s="1096">
        <f t="shared" ref="N93:N104" si="30">SUM(H93:M93)</f>
        <v>0</v>
      </c>
      <c r="O93" s="2539"/>
      <c r="P93" s="2539"/>
      <c r="Q93" s="2539"/>
      <c r="R93" s="2539"/>
      <c r="S93" s="2539"/>
      <c r="T93" s="2539"/>
      <c r="U93" s="2539"/>
      <c r="V93" s="1079">
        <f t="shared" ref="V93:V104" si="31">SUM(O93:U93)</f>
        <v>0</v>
      </c>
      <c r="W93" s="2539"/>
      <c r="X93" s="1080">
        <f t="shared" ref="X93:X104" si="32">+W93+V93</f>
        <v>0</v>
      </c>
      <c r="Y93" s="2539"/>
      <c r="Z93" s="1079">
        <f t="shared" ref="Z93:Z104" si="33">+Y93+X93+N93</f>
        <v>0</v>
      </c>
      <c r="AA93" s="2539"/>
      <c r="AB93" s="2539"/>
      <c r="AC93" s="2539"/>
      <c r="AD93" s="2539"/>
      <c r="AE93" s="1079">
        <f t="shared" ref="AE93:AE106" si="34">SUM(Z93:AD93)</f>
        <v>0</v>
      </c>
    </row>
    <row r="94" spans="1:31">
      <c r="A94" s="3464"/>
      <c r="B94" s="2540"/>
      <c r="C94" s="2153"/>
      <c r="D94" s="2539"/>
      <c r="E94" s="2539"/>
      <c r="F94" s="2539"/>
      <c r="G94" s="2539"/>
      <c r="H94" s="2155">
        <f t="shared" si="29"/>
        <v>0</v>
      </c>
      <c r="I94" s="2539"/>
      <c r="J94" s="2539"/>
      <c r="K94" s="2539"/>
      <c r="L94" s="2539"/>
      <c r="M94" s="2539"/>
      <c r="N94" s="1096">
        <f t="shared" si="30"/>
        <v>0</v>
      </c>
      <c r="O94" s="2539"/>
      <c r="P94" s="2539"/>
      <c r="Q94" s="2539"/>
      <c r="R94" s="2539"/>
      <c r="S94" s="2539"/>
      <c r="T94" s="2539"/>
      <c r="U94" s="2539"/>
      <c r="V94" s="1079">
        <f t="shared" si="31"/>
        <v>0</v>
      </c>
      <c r="W94" s="2539"/>
      <c r="X94" s="1080">
        <f t="shared" si="32"/>
        <v>0</v>
      </c>
      <c r="Y94" s="2539"/>
      <c r="Z94" s="1079">
        <f t="shared" si="33"/>
        <v>0</v>
      </c>
      <c r="AA94" s="2539"/>
      <c r="AB94" s="2539"/>
      <c r="AC94" s="2539"/>
      <c r="AD94" s="2539"/>
      <c r="AE94" s="1079">
        <f t="shared" ref="AE94:AE97" si="35">SUM(Z94:AD94)</f>
        <v>0</v>
      </c>
    </row>
    <row r="95" spans="1:31">
      <c r="A95" s="3464"/>
      <c r="B95" s="2540"/>
      <c r="C95" s="2153"/>
      <c r="D95" s="2539"/>
      <c r="E95" s="2539"/>
      <c r="F95" s="2539"/>
      <c r="G95" s="2539"/>
      <c r="H95" s="2155">
        <f t="shared" si="29"/>
        <v>0</v>
      </c>
      <c r="I95" s="2539"/>
      <c r="J95" s="2539"/>
      <c r="K95" s="2539"/>
      <c r="L95" s="2539"/>
      <c r="M95" s="2539"/>
      <c r="N95" s="1096">
        <f t="shared" si="30"/>
        <v>0</v>
      </c>
      <c r="O95" s="2539"/>
      <c r="P95" s="2539"/>
      <c r="Q95" s="2539"/>
      <c r="R95" s="2539"/>
      <c r="S95" s="2539"/>
      <c r="T95" s="2539"/>
      <c r="U95" s="2539"/>
      <c r="V95" s="1079">
        <f t="shared" si="31"/>
        <v>0</v>
      </c>
      <c r="W95" s="2539"/>
      <c r="X95" s="1080">
        <f t="shared" si="32"/>
        <v>0</v>
      </c>
      <c r="Y95" s="2539"/>
      <c r="Z95" s="1079">
        <f t="shared" si="33"/>
        <v>0</v>
      </c>
      <c r="AA95" s="2539"/>
      <c r="AB95" s="2539"/>
      <c r="AC95" s="2539"/>
      <c r="AD95" s="2539"/>
      <c r="AE95" s="1079">
        <f t="shared" si="35"/>
        <v>0</v>
      </c>
    </row>
    <row r="96" spans="1:31">
      <c r="A96" s="3464"/>
      <c r="B96" s="2540"/>
      <c r="C96" s="2153"/>
      <c r="D96" s="2539"/>
      <c r="E96" s="2539"/>
      <c r="F96" s="2539"/>
      <c r="G96" s="2539"/>
      <c r="H96" s="2155">
        <f t="shared" si="29"/>
        <v>0</v>
      </c>
      <c r="I96" s="2539"/>
      <c r="J96" s="2539"/>
      <c r="K96" s="2539"/>
      <c r="L96" s="2539"/>
      <c r="M96" s="2539"/>
      <c r="N96" s="1096">
        <f t="shared" si="30"/>
        <v>0</v>
      </c>
      <c r="O96" s="2539"/>
      <c r="P96" s="2539"/>
      <c r="Q96" s="2539"/>
      <c r="R96" s="2539"/>
      <c r="S96" s="2539"/>
      <c r="T96" s="2539"/>
      <c r="U96" s="2539"/>
      <c r="V96" s="1079">
        <f t="shared" si="31"/>
        <v>0</v>
      </c>
      <c r="W96" s="2539"/>
      <c r="X96" s="1080">
        <f t="shared" si="32"/>
        <v>0</v>
      </c>
      <c r="Y96" s="2539"/>
      <c r="Z96" s="1079">
        <f t="shared" si="33"/>
        <v>0</v>
      </c>
      <c r="AA96" s="2539"/>
      <c r="AB96" s="2539"/>
      <c r="AC96" s="2539"/>
      <c r="AD96" s="2539"/>
      <c r="AE96" s="1079">
        <f t="shared" si="35"/>
        <v>0</v>
      </c>
    </row>
    <row r="97" spans="1:31">
      <c r="A97" s="3464"/>
      <c r="B97" s="2540"/>
      <c r="C97" s="2153"/>
      <c r="D97" s="2539"/>
      <c r="E97" s="2539"/>
      <c r="F97" s="2539"/>
      <c r="G97" s="2539"/>
      <c r="H97" s="2155">
        <f t="shared" si="29"/>
        <v>0</v>
      </c>
      <c r="I97" s="2539"/>
      <c r="J97" s="2539"/>
      <c r="K97" s="2539"/>
      <c r="L97" s="2539"/>
      <c r="M97" s="2539"/>
      <c r="N97" s="1096">
        <f t="shared" si="30"/>
        <v>0</v>
      </c>
      <c r="O97" s="2539"/>
      <c r="P97" s="2539"/>
      <c r="Q97" s="2539"/>
      <c r="R97" s="2539"/>
      <c r="S97" s="2539"/>
      <c r="T97" s="2539"/>
      <c r="U97" s="2539"/>
      <c r="V97" s="1079">
        <f t="shared" si="31"/>
        <v>0</v>
      </c>
      <c r="W97" s="2539"/>
      <c r="X97" s="1080">
        <f t="shared" si="32"/>
        <v>0</v>
      </c>
      <c r="Y97" s="2539"/>
      <c r="Z97" s="1079">
        <f t="shared" si="33"/>
        <v>0</v>
      </c>
      <c r="AA97" s="2539"/>
      <c r="AB97" s="2539"/>
      <c r="AC97" s="2539"/>
      <c r="AD97" s="2539"/>
      <c r="AE97" s="1079">
        <f t="shared" si="35"/>
        <v>0</v>
      </c>
    </row>
    <row r="98" spans="1:31">
      <c r="A98" s="3464"/>
      <c r="B98" s="2540"/>
      <c r="C98" s="2153"/>
      <c r="D98" s="2539"/>
      <c r="E98" s="2539"/>
      <c r="F98" s="2539"/>
      <c r="G98" s="2539"/>
      <c r="H98" s="2155">
        <f t="shared" si="29"/>
        <v>0</v>
      </c>
      <c r="I98" s="2539"/>
      <c r="J98" s="2539"/>
      <c r="K98" s="2539"/>
      <c r="L98" s="2539"/>
      <c r="M98" s="2539"/>
      <c r="N98" s="1096">
        <f t="shared" si="30"/>
        <v>0</v>
      </c>
      <c r="O98" s="2539"/>
      <c r="P98" s="2539"/>
      <c r="Q98" s="2539"/>
      <c r="R98" s="2539"/>
      <c r="S98" s="2539"/>
      <c r="T98" s="2539"/>
      <c r="U98" s="2539"/>
      <c r="V98" s="1079">
        <f t="shared" si="31"/>
        <v>0</v>
      </c>
      <c r="W98" s="2539"/>
      <c r="X98" s="1080">
        <f t="shared" si="32"/>
        <v>0</v>
      </c>
      <c r="Y98" s="2539"/>
      <c r="Z98" s="1079">
        <f t="shared" si="33"/>
        <v>0</v>
      </c>
      <c r="AA98" s="2539"/>
      <c r="AB98" s="2539"/>
      <c r="AC98" s="2539"/>
      <c r="AD98" s="2539"/>
      <c r="AE98" s="1079">
        <f t="shared" si="34"/>
        <v>0</v>
      </c>
    </row>
    <row r="99" spans="1:31">
      <c r="A99" s="3464"/>
      <c r="B99" s="2540"/>
      <c r="C99" s="2153"/>
      <c r="D99" s="2539"/>
      <c r="E99" s="2539"/>
      <c r="F99" s="2539"/>
      <c r="G99" s="2539"/>
      <c r="H99" s="2155">
        <f t="shared" si="29"/>
        <v>0</v>
      </c>
      <c r="I99" s="2539"/>
      <c r="J99" s="2539"/>
      <c r="K99" s="2539"/>
      <c r="L99" s="2539"/>
      <c r="M99" s="2539"/>
      <c r="N99" s="1096">
        <f t="shared" si="30"/>
        <v>0</v>
      </c>
      <c r="O99" s="2539"/>
      <c r="P99" s="2539"/>
      <c r="Q99" s="2539"/>
      <c r="R99" s="2539"/>
      <c r="S99" s="2539"/>
      <c r="T99" s="2539"/>
      <c r="U99" s="2539"/>
      <c r="V99" s="1079">
        <f t="shared" si="31"/>
        <v>0</v>
      </c>
      <c r="W99" s="2539"/>
      <c r="X99" s="1080">
        <f t="shared" si="32"/>
        <v>0</v>
      </c>
      <c r="Y99" s="2539"/>
      <c r="Z99" s="1079">
        <f t="shared" si="33"/>
        <v>0</v>
      </c>
      <c r="AA99" s="2539"/>
      <c r="AB99" s="2539"/>
      <c r="AC99" s="2539"/>
      <c r="AD99" s="2539"/>
      <c r="AE99" s="1079">
        <f t="shared" si="34"/>
        <v>0</v>
      </c>
    </row>
    <row r="100" spans="1:31">
      <c r="A100" s="3464"/>
      <c r="B100" s="2540"/>
      <c r="C100" s="2153"/>
      <c r="D100" s="2539"/>
      <c r="E100" s="2539"/>
      <c r="F100" s="2539"/>
      <c r="G100" s="2539"/>
      <c r="H100" s="2155">
        <f t="shared" si="29"/>
        <v>0</v>
      </c>
      <c r="I100" s="2539"/>
      <c r="J100" s="2539"/>
      <c r="K100" s="2539"/>
      <c r="L100" s="2539"/>
      <c r="M100" s="2539"/>
      <c r="N100" s="1096">
        <f t="shared" si="30"/>
        <v>0</v>
      </c>
      <c r="O100" s="2539"/>
      <c r="P100" s="2539"/>
      <c r="Q100" s="2539"/>
      <c r="R100" s="2539"/>
      <c r="S100" s="2539"/>
      <c r="T100" s="2539"/>
      <c r="U100" s="2539"/>
      <c r="V100" s="1079">
        <f t="shared" si="31"/>
        <v>0</v>
      </c>
      <c r="W100" s="2539"/>
      <c r="X100" s="1080">
        <f t="shared" si="32"/>
        <v>0</v>
      </c>
      <c r="Y100" s="2539"/>
      <c r="Z100" s="1079">
        <f t="shared" si="33"/>
        <v>0</v>
      </c>
      <c r="AA100" s="2539"/>
      <c r="AB100" s="2539"/>
      <c r="AC100" s="2539"/>
      <c r="AD100" s="2539"/>
      <c r="AE100" s="1079">
        <f t="shared" ref="AE100:AE101" si="36">SUM(Z100:AD100)</f>
        <v>0</v>
      </c>
    </row>
    <row r="101" spans="1:31">
      <c r="A101" s="3464"/>
      <c r="B101" s="2540"/>
      <c r="C101" s="2153"/>
      <c r="D101" s="2539"/>
      <c r="E101" s="2539"/>
      <c r="F101" s="2539"/>
      <c r="G101" s="2539"/>
      <c r="H101" s="2155">
        <f t="shared" si="29"/>
        <v>0</v>
      </c>
      <c r="I101" s="2539"/>
      <c r="J101" s="2539"/>
      <c r="K101" s="2539"/>
      <c r="L101" s="2539"/>
      <c r="M101" s="2539"/>
      <c r="N101" s="1096">
        <f t="shared" si="30"/>
        <v>0</v>
      </c>
      <c r="O101" s="2539"/>
      <c r="P101" s="2539"/>
      <c r="Q101" s="2539"/>
      <c r="R101" s="2539"/>
      <c r="S101" s="2539"/>
      <c r="T101" s="2539"/>
      <c r="U101" s="2539"/>
      <c r="V101" s="1079">
        <f t="shared" si="31"/>
        <v>0</v>
      </c>
      <c r="W101" s="2539"/>
      <c r="X101" s="1080">
        <f t="shared" si="32"/>
        <v>0</v>
      </c>
      <c r="Y101" s="2539"/>
      <c r="Z101" s="1079">
        <f t="shared" si="33"/>
        <v>0</v>
      </c>
      <c r="AA101" s="2539"/>
      <c r="AB101" s="2539"/>
      <c r="AC101" s="2539"/>
      <c r="AD101" s="2539"/>
      <c r="AE101" s="1079">
        <f t="shared" si="36"/>
        <v>0</v>
      </c>
    </row>
    <row r="102" spans="1:31">
      <c r="A102" s="3464"/>
      <c r="B102" s="2540"/>
      <c r="C102" s="2153"/>
      <c r="D102" s="2539"/>
      <c r="E102" s="2539"/>
      <c r="F102" s="2539"/>
      <c r="G102" s="2539"/>
      <c r="H102" s="2155">
        <f t="shared" si="29"/>
        <v>0</v>
      </c>
      <c r="I102" s="2539"/>
      <c r="J102" s="2539"/>
      <c r="K102" s="2539"/>
      <c r="L102" s="2539"/>
      <c r="M102" s="2539"/>
      <c r="N102" s="1096">
        <f t="shared" si="30"/>
        <v>0</v>
      </c>
      <c r="O102" s="2539"/>
      <c r="P102" s="2539"/>
      <c r="Q102" s="2539"/>
      <c r="R102" s="2539"/>
      <c r="S102" s="2539"/>
      <c r="T102" s="2539"/>
      <c r="U102" s="2539"/>
      <c r="V102" s="1079">
        <f t="shared" si="31"/>
        <v>0</v>
      </c>
      <c r="W102" s="2539"/>
      <c r="X102" s="1080">
        <f t="shared" si="32"/>
        <v>0</v>
      </c>
      <c r="Y102" s="2539"/>
      <c r="Z102" s="1079">
        <f t="shared" si="33"/>
        <v>0</v>
      </c>
      <c r="AA102" s="2539"/>
      <c r="AB102" s="2539"/>
      <c r="AC102" s="2539"/>
      <c r="AD102" s="2539"/>
      <c r="AE102" s="1079">
        <f t="shared" si="34"/>
        <v>0</v>
      </c>
    </row>
    <row r="103" spans="1:31">
      <c r="A103" s="3463"/>
      <c r="B103" s="2540"/>
      <c r="C103" s="2153"/>
      <c r="D103" s="2539"/>
      <c r="E103" s="2539"/>
      <c r="F103" s="2539"/>
      <c r="G103" s="2539"/>
      <c r="H103" s="2155">
        <f t="shared" si="29"/>
        <v>0</v>
      </c>
      <c r="I103" s="2539"/>
      <c r="J103" s="2539"/>
      <c r="K103" s="2539"/>
      <c r="L103" s="2539"/>
      <c r="M103" s="2539"/>
      <c r="N103" s="1096">
        <f t="shared" si="30"/>
        <v>0</v>
      </c>
      <c r="O103" s="2539"/>
      <c r="P103" s="2539"/>
      <c r="Q103" s="2539"/>
      <c r="R103" s="2539"/>
      <c r="S103" s="2539"/>
      <c r="T103" s="2539"/>
      <c r="U103" s="2539"/>
      <c r="V103" s="1079">
        <f t="shared" si="31"/>
        <v>0</v>
      </c>
      <c r="W103" s="2539"/>
      <c r="X103" s="1080">
        <f t="shared" si="32"/>
        <v>0</v>
      </c>
      <c r="Y103" s="2539"/>
      <c r="Z103" s="1079">
        <f t="shared" si="33"/>
        <v>0</v>
      </c>
      <c r="AA103" s="2539"/>
      <c r="AB103" s="2539"/>
      <c r="AC103" s="2539"/>
      <c r="AD103" s="2539"/>
      <c r="AE103" s="1079">
        <f t="shared" si="34"/>
        <v>0</v>
      </c>
    </row>
    <row r="104" spans="1:31">
      <c r="A104" s="3463"/>
      <c r="B104" s="2540"/>
      <c r="C104" s="2153"/>
      <c r="D104" s="2539"/>
      <c r="E104" s="2539"/>
      <c r="F104" s="2539"/>
      <c r="G104" s="2539"/>
      <c r="H104" s="2155">
        <f t="shared" si="29"/>
        <v>0</v>
      </c>
      <c r="I104" s="2539"/>
      <c r="J104" s="2539"/>
      <c r="K104" s="2539"/>
      <c r="L104" s="2539"/>
      <c r="M104" s="2539"/>
      <c r="N104" s="1096">
        <f t="shared" si="30"/>
        <v>0</v>
      </c>
      <c r="O104" s="2539"/>
      <c r="P104" s="2539"/>
      <c r="Q104" s="2539"/>
      <c r="R104" s="2539"/>
      <c r="S104" s="2539"/>
      <c r="T104" s="2539"/>
      <c r="U104" s="2539"/>
      <c r="V104" s="1079">
        <f t="shared" si="31"/>
        <v>0</v>
      </c>
      <c r="W104" s="2539"/>
      <c r="X104" s="1080">
        <f t="shared" si="32"/>
        <v>0</v>
      </c>
      <c r="Y104" s="2539"/>
      <c r="Z104" s="1079">
        <f t="shared" si="33"/>
        <v>0</v>
      </c>
      <c r="AA104" s="2539"/>
      <c r="AB104" s="2539"/>
      <c r="AC104" s="2539"/>
      <c r="AD104" s="2539"/>
      <c r="AE104" s="1079">
        <f t="shared" si="34"/>
        <v>0</v>
      </c>
    </row>
    <row r="105" spans="1:31">
      <c r="A105" s="3463"/>
      <c r="B105" s="332" t="str">
        <f>+B90</f>
        <v>Sub-total</v>
      </c>
      <c r="C105" s="331"/>
      <c r="D105" s="1111">
        <f t="shared" ref="D105:AD105" si="37">SUM(D93:D104)</f>
        <v>0</v>
      </c>
      <c r="E105" s="1111">
        <f t="shared" si="37"/>
        <v>0</v>
      </c>
      <c r="F105" s="1111">
        <f t="shared" si="37"/>
        <v>0</v>
      </c>
      <c r="G105" s="1112">
        <f t="shared" si="37"/>
        <v>0</v>
      </c>
      <c r="H105" s="1116">
        <f t="shared" si="37"/>
        <v>0</v>
      </c>
      <c r="I105" s="1113">
        <f t="shared" si="37"/>
        <v>0</v>
      </c>
      <c r="J105" s="1111">
        <f t="shared" si="37"/>
        <v>0</v>
      </c>
      <c r="K105" s="1111">
        <f t="shared" si="37"/>
        <v>0</v>
      </c>
      <c r="L105" s="1111">
        <f t="shared" si="37"/>
        <v>0</v>
      </c>
      <c r="M105" s="1112">
        <f t="shared" si="37"/>
        <v>0</v>
      </c>
      <c r="N105" s="1096">
        <f t="shared" si="37"/>
        <v>0</v>
      </c>
      <c r="O105" s="1114">
        <f t="shared" si="37"/>
        <v>0</v>
      </c>
      <c r="P105" s="1111">
        <f t="shared" si="37"/>
        <v>0</v>
      </c>
      <c r="Q105" s="1111">
        <f t="shared" si="37"/>
        <v>0</v>
      </c>
      <c r="R105" s="1111">
        <f t="shared" si="37"/>
        <v>0</v>
      </c>
      <c r="S105" s="1111">
        <f t="shared" si="37"/>
        <v>0</v>
      </c>
      <c r="T105" s="1111">
        <f t="shared" si="37"/>
        <v>0</v>
      </c>
      <c r="U105" s="1111">
        <f t="shared" si="37"/>
        <v>0</v>
      </c>
      <c r="V105" s="1079">
        <f t="shared" si="37"/>
        <v>0</v>
      </c>
      <c r="W105" s="1109">
        <f t="shared" si="37"/>
        <v>0</v>
      </c>
      <c r="X105" s="1110">
        <f t="shared" si="37"/>
        <v>0</v>
      </c>
      <c r="Y105" s="1109">
        <f t="shared" si="37"/>
        <v>0</v>
      </c>
      <c r="Z105" s="1079">
        <f t="shared" si="37"/>
        <v>0</v>
      </c>
      <c r="AA105" s="1111">
        <f t="shared" si="37"/>
        <v>0</v>
      </c>
      <c r="AB105" s="1111">
        <f t="shared" si="37"/>
        <v>0</v>
      </c>
      <c r="AC105" s="1111">
        <f t="shared" si="37"/>
        <v>0</v>
      </c>
      <c r="AD105" s="1111">
        <f t="shared" si="37"/>
        <v>0</v>
      </c>
      <c r="AE105" s="1079">
        <f t="shared" si="34"/>
        <v>0</v>
      </c>
    </row>
    <row r="106" spans="1:31">
      <c r="A106" s="3463"/>
      <c r="B106" s="332" t="s">
        <v>495</v>
      </c>
      <c r="C106" s="331"/>
      <c r="D106" s="1111">
        <f t="shared" ref="D106:M106" si="38">+D105+D90+D59+D38</f>
        <v>0</v>
      </c>
      <c r="E106" s="1111">
        <f t="shared" si="38"/>
        <v>0</v>
      </c>
      <c r="F106" s="1111">
        <f t="shared" si="38"/>
        <v>0</v>
      </c>
      <c r="G106" s="1112">
        <f t="shared" si="38"/>
        <v>0</v>
      </c>
      <c r="H106" s="1116">
        <f t="shared" si="38"/>
        <v>0</v>
      </c>
      <c r="I106" s="1113">
        <f t="shared" si="38"/>
        <v>0</v>
      </c>
      <c r="J106" s="1111">
        <f t="shared" si="38"/>
        <v>0</v>
      </c>
      <c r="K106" s="1111">
        <f t="shared" si="38"/>
        <v>0</v>
      </c>
      <c r="L106" s="1111">
        <f t="shared" si="38"/>
        <v>0</v>
      </c>
      <c r="M106" s="1112">
        <f t="shared" si="38"/>
        <v>0</v>
      </c>
      <c r="N106" s="1096">
        <f>SUM(H106:M106)</f>
        <v>0</v>
      </c>
      <c r="O106" s="1114">
        <f t="shared" ref="O106:AD106" si="39">+O105+O90+O59+O38</f>
        <v>0</v>
      </c>
      <c r="P106" s="1111">
        <f t="shared" si="39"/>
        <v>0</v>
      </c>
      <c r="Q106" s="1111">
        <f t="shared" si="39"/>
        <v>0</v>
      </c>
      <c r="R106" s="1111">
        <f t="shared" si="39"/>
        <v>0</v>
      </c>
      <c r="S106" s="1111">
        <f t="shared" si="39"/>
        <v>0</v>
      </c>
      <c r="T106" s="1111">
        <f t="shared" si="39"/>
        <v>0</v>
      </c>
      <c r="U106" s="1111">
        <f t="shared" si="39"/>
        <v>0</v>
      </c>
      <c r="V106" s="1079">
        <f t="shared" si="39"/>
        <v>0</v>
      </c>
      <c r="W106" s="1117">
        <f t="shared" si="39"/>
        <v>0</v>
      </c>
      <c r="X106" s="1079">
        <f t="shared" si="39"/>
        <v>0</v>
      </c>
      <c r="Y106" s="1117">
        <f t="shared" si="39"/>
        <v>0</v>
      </c>
      <c r="Z106" s="1079">
        <f t="shared" si="39"/>
        <v>0</v>
      </c>
      <c r="AA106" s="1086">
        <f t="shared" si="39"/>
        <v>0</v>
      </c>
      <c r="AB106" s="1082">
        <f t="shared" si="39"/>
        <v>0</v>
      </c>
      <c r="AC106" s="1082">
        <f t="shared" si="39"/>
        <v>0</v>
      </c>
      <c r="AD106" s="1082">
        <f t="shared" si="39"/>
        <v>0</v>
      </c>
      <c r="AE106" s="1079">
        <f t="shared" si="34"/>
        <v>0</v>
      </c>
    </row>
    <row r="107" spans="1:31">
      <c r="A107" s="3463"/>
      <c r="B107" s="2156"/>
      <c r="C107" s="2157"/>
      <c r="D107" s="2158"/>
      <c r="E107" s="2158"/>
      <c r="F107" s="2158"/>
      <c r="G107" s="2158"/>
      <c r="H107" s="2158"/>
      <c r="I107" s="2158"/>
      <c r="J107" s="2158"/>
      <c r="K107" s="2158"/>
      <c r="L107" s="2158"/>
      <c r="M107" s="2158"/>
      <c r="N107" s="2158"/>
      <c r="O107" s="2158"/>
      <c r="P107" s="2158"/>
      <c r="Q107" s="2158"/>
      <c r="R107" s="2158"/>
      <c r="S107" s="2158"/>
      <c r="T107" s="2158"/>
      <c r="U107" s="2158"/>
      <c r="V107" s="2158"/>
      <c r="W107" s="2158"/>
      <c r="X107" s="2158"/>
      <c r="Y107" s="2158"/>
      <c r="Z107" s="2158"/>
      <c r="AA107" s="1095"/>
      <c r="AB107" s="1102"/>
      <c r="AC107" s="1103"/>
      <c r="AD107" s="1103"/>
      <c r="AE107" s="1103"/>
    </row>
    <row r="108" spans="1:31">
      <c r="A108" s="3463"/>
      <c r="B108" s="334" t="s">
        <v>496</v>
      </c>
      <c r="C108" s="335"/>
      <c r="D108" s="1118">
        <f t="shared" ref="D108:AE108" si="40">+D110-(D27+D106)</f>
        <v>0</v>
      </c>
      <c r="E108" s="1118">
        <f t="shared" si="40"/>
        <v>0</v>
      </c>
      <c r="F108" s="1118">
        <f t="shared" si="40"/>
        <v>0</v>
      </c>
      <c r="G108" s="1119">
        <f t="shared" si="40"/>
        <v>0</v>
      </c>
      <c r="H108" s="1106" t="e">
        <f t="shared" si="40"/>
        <v>#VALUE!</v>
      </c>
      <c r="I108" s="1120">
        <f t="shared" si="40"/>
        <v>0</v>
      </c>
      <c r="J108" s="1118">
        <f t="shared" si="40"/>
        <v>0</v>
      </c>
      <c r="K108" s="1118">
        <f t="shared" si="40"/>
        <v>0</v>
      </c>
      <c r="L108" s="1118">
        <f t="shared" si="40"/>
        <v>0</v>
      </c>
      <c r="M108" s="1119">
        <f t="shared" si="40"/>
        <v>0</v>
      </c>
      <c r="N108" s="1106" t="e">
        <f t="shared" si="40"/>
        <v>#VALUE!</v>
      </c>
      <c r="O108" s="1118">
        <f t="shared" si="40"/>
        <v>0</v>
      </c>
      <c r="P108" s="1118">
        <f t="shared" si="40"/>
        <v>0</v>
      </c>
      <c r="Q108" s="1118">
        <f t="shared" si="40"/>
        <v>0</v>
      </c>
      <c r="R108" s="1118">
        <f t="shared" si="40"/>
        <v>0</v>
      </c>
      <c r="S108" s="1118">
        <f t="shared" si="40"/>
        <v>0</v>
      </c>
      <c r="T108" s="1118">
        <f t="shared" si="40"/>
        <v>0</v>
      </c>
      <c r="U108" s="1118">
        <f t="shared" si="40"/>
        <v>0</v>
      </c>
      <c r="V108" s="1079">
        <f t="shared" si="40"/>
        <v>0</v>
      </c>
      <c r="W108" s="1110">
        <f t="shared" si="40"/>
        <v>0</v>
      </c>
      <c r="X108" s="1110">
        <f t="shared" si="40"/>
        <v>0</v>
      </c>
      <c r="Y108" s="1110">
        <f t="shared" si="40"/>
        <v>0</v>
      </c>
      <c r="Z108" s="1079" t="e">
        <f t="shared" si="40"/>
        <v>#VALUE!</v>
      </c>
      <c r="AA108" s="1086">
        <f t="shared" si="40"/>
        <v>0</v>
      </c>
      <c r="AB108" s="2496">
        <f t="shared" si="40"/>
        <v>0</v>
      </c>
      <c r="AC108" s="1082">
        <f t="shared" si="40"/>
        <v>0</v>
      </c>
      <c r="AD108" s="1087">
        <f t="shared" si="40"/>
        <v>0</v>
      </c>
      <c r="AE108" s="1079" t="e">
        <f t="shared" si="40"/>
        <v>#VALUE!</v>
      </c>
    </row>
    <row r="109" spans="1:31">
      <c r="A109" s="3463"/>
      <c r="B109" s="329"/>
      <c r="C109" s="320"/>
      <c r="D109" s="1095"/>
      <c r="E109" s="1095"/>
      <c r="F109" s="1095"/>
      <c r="G109" s="1095"/>
      <c r="H109" s="1095"/>
      <c r="I109" s="1095"/>
      <c r="J109" s="1095"/>
      <c r="K109" s="1095"/>
      <c r="L109" s="1095"/>
      <c r="M109" s="1095"/>
      <c r="N109" s="1095"/>
      <c r="O109" s="1095"/>
      <c r="P109" s="1095"/>
      <c r="Q109" s="1095"/>
      <c r="R109" s="1095"/>
      <c r="S109" s="1095"/>
      <c r="T109" s="1095"/>
      <c r="U109" s="1095"/>
      <c r="V109" s="1095"/>
      <c r="W109" s="1095"/>
      <c r="X109" s="1095"/>
      <c r="Y109" s="1095"/>
      <c r="Z109" s="1095"/>
      <c r="AA109" s="1095"/>
      <c r="AB109" s="1095"/>
      <c r="AC109" s="1103"/>
      <c r="AD109" s="1103"/>
      <c r="AE109" s="1103"/>
    </row>
    <row r="110" spans="1:31">
      <c r="A110" s="3465"/>
      <c r="B110" s="319" t="s">
        <v>2001</v>
      </c>
      <c r="C110" s="320"/>
      <c r="D110" s="1118">
        <f>+'3.1 Opex cost matrix'!D40</f>
        <v>0</v>
      </c>
      <c r="E110" s="1118">
        <f>+'3.1 Opex cost matrix'!E40</f>
        <v>0</v>
      </c>
      <c r="F110" s="1118">
        <f>+'3.1 Opex cost matrix'!F40</f>
        <v>0</v>
      </c>
      <c r="G110" s="1118">
        <f>+'3.1 Opex cost matrix'!G40</f>
        <v>0</v>
      </c>
      <c r="H110" s="1118">
        <f>+'3.1 Opex cost matrix'!H40</f>
        <v>0</v>
      </c>
      <c r="I110" s="1118">
        <f>+'3.1 Opex cost matrix'!I40</f>
        <v>0</v>
      </c>
      <c r="J110" s="1118">
        <f>+'3.1 Opex cost matrix'!J40</f>
        <v>0</v>
      </c>
      <c r="K110" s="1118">
        <f>+'3.1 Opex cost matrix'!K40</f>
        <v>0</v>
      </c>
      <c r="L110" s="1118">
        <f>+'3.1 Opex cost matrix'!L40</f>
        <v>0</v>
      </c>
      <c r="M110" s="1118">
        <f>+'3.1 Opex cost matrix'!M40</f>
        <v>0</v>
      </c>
      <c r="N110" s="1118">
        <f>+'3.1 Opex cost matrix'!N40</f>
        <v>0</v>
      </c>
      <c r="O110" s="1118">
        <f>+'3.1 Opex cost matrix'!O40</f>
        <v>0</v>
      </c>
      <c r="P110" s="1118">
        <f>+'3.1 Opex cost matrix'!P40</f>
        <v>0</v>
      </c>
      <c r="Q110" s="1118">
        <f>+'3.1 Opex cost matrix'!Q40</f>
        <v>0</v>
      </c>
      <c r="R110" s="1118">
        <f>+'3.1 Opex cost matrix'!R40</f>
        <v>0</v>
      </c>
      <c r="S110" s="1118">
        <f>+'3.1 Opex cost matrix'!S40</f>
        <v>0</v>
      </c>
      <c r="T110" s="1118">
        <f>+'3.1 Opex cost matrix'!T40</f>
        <v>0</v>
      </c>
      <c r="U110" s="1118">
        <f>+'3.1 Opex cost matrix'!U40</f>
        <v>0</v>
      </c>
      <c r="V110" s="1118">
        <f>+'3.1 Opex cost matrix'!V40</f>
        <v>0</v>
      </c>
      <c r="W110" s="1118">
        <f>+'3.1 Opex cost matrix'!W40</f>
        <v>0</v>
      </c>
      <c r="X110" s="1118">
        <f>+'3.1 Opex cost matrix'!X40</f>
        <v>0</v>
      </c>
      <c r="Y110" s="1118">
        <f>+'3.1 Opex cost matrix'!Y40</f>
        <v>0</v>
      </c>
      <c r="Z110" s="1118">
        <f>+'3.1 Opex cost matrix'!Z40</f>
        <v>0</v>
      </c>
      <c r="AA110" s="1118">
        <f>+'3.1 Opex cost matrix'!AA40</f>
        <v>0</v>
      </c>
      <c r="AB110" s="1118">
        <f>+'3.1 Opex cost matrix'!AB40</f>
        <v>0</v>
      </c>
      <c r="AC110" s="1118">
        <f>+'3.1 Opex cost matrix'!AC40</f>
        <v>0</v>
      </c>
      <c r="AD110" s="1118">
        <f>+'3.1 Opex cost matrix'!AD40</f>
        <v>0</v>
      </c>
      <c r="AE110" s="1118">
        <f>+'3.1 Opex cost matrix'!AE40</f>
        <v>0</v>
      </c>
    </row>
    <row r="111" spans="1:31" s="607" customFormat="1">
      <c r="A111" s="336"/>
      <c r="B111" s="320"/>
      <c r="C111" s="320"/>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6"/>
      <c r="AA111" s="336"/>
    </row>
    <row r="112" spans="1:31">
      <c r="A112" s="316"/>
      <c r="B112" s="316"/>
      <c r="C112" s="318"/>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25"/>
      <c r="Z112" s="313"/>
      <c r="AA112" s="313"/>
    </row>
  </sheetData>
  <customSheetViews>
    <customSheetView guid="{CE066BD8-0FDF-4A69-A83A-AA53661F8FEE}" scale="80" showPageBreaks="1" fitToPage="1" topLeftCell="A10">
      <selection activeCell="B8" sqref="B8"/>
      <pageMargins left="0.70866141732283472" right="0.70866141732283472" top="0.74803149606299213" bottom="0.74803149606299213" header="0.31496062992125984" footer="0.31496062992125984"/>
      <pageSetup paperSize="8" scale="43" orientation="landscape" r:id="rId1"/>
    </customSheetView>
    <customSheetView guid="{97003408-5582-4B4E-BE5D-0A5F17467E22}" scale="80" fitToPage="1">
      <selection activeCell="B8" sqref="B8"/>
      <pageMargins left="0.70866141732283472" right="0.70866141732283472" top="0.74803149606299213" bottom="0.74803149606299213" header="0.31496062992125984" footer="0.31496062992125984"/>
      <pageSetup paperSize="8" scale="45" orientation="landscape" r:id="rId2"/>
    </customSheetView>
    <customSheetView guid="{19FDD237-8F16-4F3B-A94F-90481855813E}" scale="80" fitToPage="1" topLeftCell="A73">
      <selection activeCell="B93" sqref="B93:B104"/>
      <pageMargins left="0.70866141732283472" right="0.70866141732283472" top="0.74803149606299213" bottom="0.74803149606299213" header="0.31496062992125984" footer="0.31496062992125984"/>
      <pageSetup paperSize="8" scale="45" orientation="landscape" r:id="rId3"/>
    </customSheetView>
  </customSheetViews>
  <mergeCells count="11">
    <mergeCell ref="AE6:AE8"/>
    <mergeCell ref="D7:H7"/>
    <mergeCell ref="I7:M7"/>
    <mergeCell ref="N7:N8"/>
    <mergeCell ref="V7:V8"/>
    <mergeCell ref="X7:X8"/>
    <mergeCell ref="A12:A15"/>
    <mergeCell ref="A19:A110"/>
    <mergeCell ref="E6:N6"/>
    <mergeCell ref="Z6:Z8"/>
    <mergeCell ref="AA6:AD6"/>
  </mergeCells>
  <pageMargins left="0.70866141732283472" right="0.70866141732283472" top="0.74803149606299213" bottom="0.74803149606299213" header="0.31496062992125984" footer="0.31496062992125984"/>
  <pageSetup paperSize="8" scale="4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workbookViewId="0"/>
  </sheetViews>
  <sheetFormatPr defaultColWidth="9.1328125" defaultRowHeight="12.4"/>
  <cols>
    <col min="1" max="1" width="21.1328125" style="221" bestFit="1" customWidth="1"/>
    <col min="2" max="2" width="44.59765625" style="221" bestFit="1" customWidth="1"/>
    <col min="3" max="3" width="12" style="221" customWidth="1"/>
    <col min="4" max="4" width="13.3984375" style="221" customWidth="1"/>
    <col min="5" max="6" width="12" style="221" customWidth="1"/>
    <col min="7" max="7" width="2.1328125" style="221" customWidth="1"/>
    <col min="8" max="9" width="14.1328125" style="221" customWidth="1"/>
    <col min="10" max="10" width="17.265625" style="221" bestFit="1" customWidth="1"/>
    <col min="11" max="11" width="4.86328125" style="221" customWidth="1"/>
    <col min="12" max="13" width="9.1328125" style="221"/>
    <col min="14" max="14" width="56.3984375" style="221" customWidth="1"/>
    <col min="15" max="16384" width="9.1328125" style="221"/>
  </cols>
  <sheetData>
    <row r="1" spans="1:11" s="48" customFormat="1" ht="25.15">
      <c r="A1" s="1766" t="str">
        <f>+'Universal data'!$A$1</f>
        <v>Regulatory Reporting Pack</v>
      </c>
      <c r="B1" s="127"/>
      <c r="C1" s="127"/>
      <c r="D1" s="127"/>
      <c r="E1" s="127"/>
      <c r="F1" s="127"/>
      <c r="G1" s="127"/>
      <c r="H1" s="127"/>
      <c r="I1" s="127"/>
      <c r="J1" s="127"/>
    </row>
    <row r="2" spans="1:11" s="48" customFormat="1" ht="25.15">
      <c r="A2" s="1766" t="str">
        <f>+'Universal data'!$A$2</f>
        <v>Master</v>
      </c>
      <c r="B2" s="127"/>
      <c r="C2" s="127"/>
      <c r="D2" s="127"/>
      <c r="E2" s="127"/>
      <c r="F2" s="127"/>
      <c r="G2" s="127"/>
      <c r="H2" s="127"/>
      <c r="I2" s="127"/>
      <c r="J2" s="127"/>
    </row>
    <row r="3" spans="1:11" s="48" customFormat="1" ht="25.15">
      <c r="A3" s="1766" t="str">
        <f>+'Universal data'!$A$3</f>
        <v>2017/18</v>
      </c>
      <c r="B3" s="127"/>
      <c r="C3" s="127"/>
      <c r="D3" s="127"/>
      <c r="E3" s="127"/>
      <c r="F3" s="127"/>
      <c r="G3" s="127"/>
      <c r="H3" s="127"/>
      <c r="I3" s="127"/>
      <c r="J3" s="127"/>
    </row>
    <row r="4" spans="1:11" s="61" customFormat="1" ht="13.5">
      <c r="B4" s="594"/>
      <c r="C4" s="594"/>
      <c r="D4" s="594"/>
      <c r="E4" s="594"/>
      <c r="F4" s="594"/>
      <c r="G4" s="594"/>
      <c r="H4" s="594"/>
      <c r="I4" s="594"/>
      <c r="J4" s="594"/>
      <c r="K4" s="594"/>
    </row>
    <row r="5" spans="1:11" s="63" customFormat="1" ht="19.899999999999999">
      <c r="A5" s="62" t="s">
        <v>1660</v>
      </c>
      <c r="C5" s="62"/>
      <c r="D5" s="62"/>
      <c r="E5" s="62"/>
      <c r="F5" s="62"/>
    </row>
    <row r="6" spans="1:11" ht="13.5">
      <c r="D6" s="595"/>
    </row>
    <row r="7" spans="1:11" ht="13.5">
      <c r="B7" s="596"/>
      <c r="C7" s="596"/>
      <c r="D7" s="597"/>
    </row>
    <row r="8" spans="1:11" ht="13.5">
      <c r="B8" s="596"/>
      <c r="C8" s="596"/>
      <c r="D8" s="597"/>
    </row>
    <row r="9" spans="1:11" ht="28.5" customHeight="1">
      <c r="B9" s="596"/>
      <c r="C9" s="596"/>
      <c r="D9" s="255"/>
      <c r="H9" s="3472" t="s">
        <v>472</v>
      </c>
      <c r="I9" s="3472"/>
      <c r="J9" s="3472"/>
      <c r="K9" s="567"/>
    </row>
    <row r="10" spans="1:11" ht="54">
      <c r="A10" s="598"/>
      <c r="B10" s="622" t="s">
        <v>473</v>
      </c>
      <c r="C10" s="629" t="s">
        <v>474</v>
      </c>
      <c r="D10" s="599" t="s">
        <v>84</v>
      </c>
      <c r="E10" s="629" t="s">
        <v>475</v>
      </c>
      <c r="F10" s="629" t="s">
        <v>476</v>
      </c>
      <c r="H10" s="599" t="s">
        <v>84</v>
      </c>
      <c r="I10" s="629" t="s">
        <v>475</v>
      </c>
      <c r="J10" s="629" t="s">
        <v>476</v>
      </c>
      <c r="K10" s="468"/>
    </row>
    <row r="11" spans="1:11" ht="13.5">
      <c r="B11" s="623"/>
      <c r="C11" s="630"/>
      <c r="D11" s="600" t="s">
        <v>88</v>
      </c>
      <c r="E11" s="600" t="s">
        <v>88</v>
      </c>
      <c r="F11" s="600" t="s">
        <v>88</v>
      </c>
      <c r="G11" s="567"/>
      <c r="H11" s="601" t="s">
        <v>99</v>
      </c>
      <c r="I11" s="601" t="s">
        <v>99</v>
      </c>
      <c r="J11" s="601" t="s">
        <v>99</v>
      </c>
      <c r="K11" s="468"/>
    </row>
    <row r="12" spans="1:11" ht="13.5">
      <c r="B12" s="3473"/>
      <c r="C12" s="3474"/>
      <c r="D12" s="3474"/>
      <c r="E12" s="3474"/>
      <c r="F12" s="3475"/>
      <c r="H12" s="3476"/>
      <c r="I12" s="3474"/>
      <c r="J12" s="3475"/>
      <c r="K12" s="596"/>
    </row>
    <row r="13" spans="1:11" ht="13.5">
      <c r="B13" s="1200" t="s">
        <v>477</v>
      </c>
      <c r="C13" s="1202"/>
      <c r="D13" s="2489">
        <f>E13+F13</f>
        <v>0</v>
      </c>
      <c r="E13" s="2490"/>
      <c r="F13" s="2490"/>
      <c r="H13" s="2868" t="str">
        <f>IF(ISERROR(+D13/$D$30),"",+D13/$D$30)</f>
        <v/>
      </c>
      <c r="I13" s="2868" t="str">
        <f t="shared" ref="I13:J16" si="0">IF(ISERROR(+E13/$D$30),"",+E13/$D$30)</f>
        <v/>
      </c>
      <c r="J13" s="2868" t="str">
        <f t="shared" si="0"/>
        <v/>
      </c>
      <c r="K13" s="596"/>
    </row>
    <row r="14" spans="1:11" ht="13.5">
      <c r="B14" s="1200" t="s">
        <v>478</v>
      </c>
      <c r="C14" s="1202"/>
      <c r="D14" s="2489">
        <f>E14+F14</f>
        <v>0</v>
      </c>
      <c r="E14" s="2490"/>
      <c r="F14" s="2490"/>
      <c r="H14" s="2868" t="str">
        <f>IF(ISERROR(+D14/$D$30),"",+D14/$D$30)</f>
        <v/>
      </c>
      <c r="I14" s="2868" t="str">
        <f t="shared" si="0"/>
        <v/>
      </c>
      <c r="J14" s="2868" t="str">
        <f t="shared" si="0"/>
        <v/>
      </c>
      <c r="K14" s="596"/>
    </row>
    <row r="15" spans="1:11" ht="13.5">
      <c r="B15" s="1200" t="s">
        <v>479</v>
      </c>
      <c r="C15" s="1202"/>
      <c r="D15" s="2489">
        <f>E15+F15</f>
        <v>0</v>
      </c>
      <c r="E15" s="2490"/>
      <c r="F15" s="2490"/>
      <c r="H15" s="2868" t="str">
        <f>IF(ISERROR(+D15/$D$30),"",+D15/$D$30)</f>
        <v/>
      </c>
      <c r="I15" s="2868" t="str">
        <f t="shared" si="0"/>
        <v/>
      </c>
      <c r="J15" s="2868" t="str">
        <f t="shared" si="0"/>
        <v/>
      </c>
      <c r="K15" s="596"/>
    </row>
    <row r="16" spans="1:11" ht="13.5">
      <c r="B16" s="1201" t="s">
        <v>480</v>
      </c>
      <c r="C16" s="1199"/>
      <c r="D16" s="2491">
        <f>SUM(D13:D15)</f>
        <v>0</v>
      </c>
      <c r="E16" s="2491">
        <f>SUM(E13:E15)</f>
        <v>0</v>
      </c>
      <c r="F16" s="2491">
        <f>SUM(F13:F15)</f>
        <v>0</v>
      </c>
      <c r="H16" s="2868" t="str">
        <f>IF(ISERROR(+D16/$D$30),"",+D16/$D$30)</f>
        <v/>
      </c>
      <c r="I16" s="2868" t="str">
        <f t="shared" si="0"/>
        <v/>
      </c>
      <c r="J16" s="2868" t="str">
        <f t="shared" si="0"/>
        <v/>
      </c>
      <c r="K16" s="596"/>
    </row>
    <row r="17" spans="2:11" ht="13.5">
      <c r="B17" s="1200"/>
      <c r="C17" s="1202"/>
      <c r="D17" s="1078" t="str">
        <f>IF(D16=SUM('3.1 Opex cost matrix'!I13,'3.1 Opex cost matrix'!I14),"ok","error")</f>
        <v>ok</v>
      </c>
      <c r="E17" s="2112"/>
      <c r="F17" s="1072"/>
      <c r="H17" s="3477"/>
      <c r="I17" s="3478"/>
      <c r="J17" s="3479"/>
      <c r="K17" s="596"/>
    </row>
    <row r="18" spans="2:11" ht="13.5">
      <c r="B18" s="1201" t="s">
        <v>731</v>
      </c>
      <c r="C18" s="1202"/>
      <c r="D18" s="1073"/>
      <c r="E18" s="1074"/>
      <c r="F18" s="1075"/>
      <c r="H18" s="3480"/>
      <c r="I18" s="3481"/>
      <c r="J18" s="3482"/>
      <c r="K18" s="596"/>
    </row>
    <row r="19" spans="2:11" ht="13.5">
      <c r="B19" s="1200" t="s">
        <v>34</v>
      </c>
      <c r="C19" s="1202"/>
      <c r="D19" s="602">
        <f t="shared" ref="D19:D26" si="1">+E19+F19</f>
        <v>0</v>
      </c>
      <c r="E19" s="2945"/>
      <c r="F19" s="2945"/>
      <c r="H19" s="2868" t="str">
        <f t="shared" ref="H19:J21" si="2">IF(ISERROR(+D19/$D$30),"",+D19/$D$30)</f>
        <v/>
      </c>
      <c r="I19" s="2868" t="str">
        <f t="shared" si="2"/>
        <v/>
      </c>
      <c r="J19" s="2868" t="str">
        <f t="shared" si="2"/>
        <v/>
      </c>
      <c r="K19" s="596"/>
    </row>
    <row r="20" spans="2:11" ht="13.5">
      <c r="B20" s="1200" t="s">
        <v>36</v>
      </c>
      <c r="C20" s="1202"/>
      <c r="D20" s="602">
        <f t="shared" si="1"/>
        <v>0</v>
      </c>
      <c r="E20" s="2945"/>
      <c r="F20" s="2945"/>
      <c r="H20" s="2868" t="str">
        <f t="shared" si="2"/>
        <v/>
      </c>
      <c r="I20" s="2868" t="str">
        <f t="shared" si="2"/>
        <v/>
      </c>
      <c r="J20" s="2868" t="str">
        <f t="shared" si="2"/>
        <v/>
      </c>
      <c r="K20" s="596"/>
    </row>
    <row r="21" spans="2:11" ht="13.5">
      <c r="B21" s="1200" t="s">
        <v>182</v>
      </c>
      <c r="C21" s="1202"/>
      <c r="D21" s="602">
        <f t="shared" si="1"/>
        <v>0</v>
      </c>
      <c r="E21" s="2945"/>
      <c r="F21" s="2945"/>
      <c r="H21" s="2868" t="str">
        <f t="shared" si="2"/>
        <v/>
      </c>
      <c r="I21" s="2868" t="str">
        <f t="shared" si="2"/>
        <v/>
      </c>
      <c r="J21" s="2868" t="str">
        <f t="shared" si="2"/>
        <v/>
      </c>
      <c r="K21" s="596"/>
    </row>
    <row r="22" spans="2:11" ht="13.5">
      <c r="B22" s="1200" t="s">
        <v>481</v>
      </c>
      <c r="C22" s="1202"/>
      <c r="D22" s="3466"/>
      <c r="E22" s="3467"/>
      <c r="F22" s="3468"/>
      <c r="H22" s="2869"/>
      <c r="I22" s="2869"/>
      <c r="J22" s="2869"/>
      <c r="K22" s="596"/>
    </row>
    <row r="23" spans="2:11" ht="13.5">
      <c r="B23" s="2490" t="s">
        <v>2316</v>
      </c>
      <c r="C23" s="1202"/>
      <c r="D23" s="602">
        <f t="shared" si="1"/>
        <v>0</v>
      </c>
      <c r="E23" s="2945"/>
      <c r="F23" s="2945"/>
      <c r="H23" s="2868" t="str">
        <f t="shared" ref="H23:J26" si="3">IF(ISERROR(+D23/$D$30),"",+D23/$D$30)</f>
        <v/>
      </c>
      <c r="I23" s="2868" t="str">
        <f t="shared" si="3"/>
        <v/>
      </c>
      <c r="J23" s="2868" t="str">
        <f t="shared" si="3"/>
        <v/>
      </c>
      <c r="K23" s="596"/>
    </row>
    <row r="24" spans="2:11" ht="13.5">
      <c r="B24" s="2490" t="s">
        <v>2306</v>
      </c>
      <c r="C24" s="1202"/>
      <c r="D24" s="602">
        <f t="shared" si="1"/>
        <v>0</v>
      </c>
      <c r="E24" s="2945"/>
      <c r="F24" s="2945"/>
      <c r="H24" s="2868" t="str">
        <f t="shared" si="3"/>
        <v/>
      </c>
      <c r="I24" s="2868" t="str">
        <f t="shared" si="3"/>
        <v/>
      </c>
      <c r="J24" s="2868" t="str">
        <f t="shared" si="3"/>
        <v/>
      </c>
      <c r="K24" s="596"/>
    </row>
    <row r="25" spans="2:11" ht="13.5">
      <c r="B25" s="2490" t="s">
        <v>2306</v>
      </c>
      <c r="C25" s="1202"/>
      <c r="D25" s="602">
        <f t="shared" si="1"/>
        <v>0</v>
      </c>
      <c r="E25" s="2945"/>
      <c r="F25" s="2945"/>
      <c r="H25" s="2868" t="str">
        <f t="shared" si="3"/>
        <v/>
      </c>
      <c r="I25" s="2868" t="str">
        <f t="shared" si="3"/>
        <v/>
      </c>
      <c r="J25" s="2868" t="str">
        <f t="shared" si="3"/>
        <v/>
      </c>
      <c r="K25" s="596"/>
    </row>
    <row r="26" spans="2:11" ht="13.5">
      <c r="B26" s="2490" t="s">
        <v>2306</v>
      </c>
      <c r="C26" s="1202"/>
      <c r="D26" s="602">
        <f t="shared" si="1"/>
        <v>0</v>
      </c>
      <c r="E26" s="2945"/>
      <c r="F26" s="2945"/>
      <c r="H26" s="2868" t="str">
        <f t="shared" si="3"/>
        <v/>
      </c>
      <c r="I26" s="2868" t="str">
        <f t="shared" si="3"/>
        <v/>
      </c>
      <c r="J26" s="2868" t="str">
        <f t="shared" si="3"/>
        <v/>
      </c>
      <c r="K26" s="596"/>
    </row>
    <row r="27" spans="2:11" ht="13.5">
      <c r="B27" s="1200"/>
      <c r="C27" s="1202"/>
      <c r="D27" s="2125"/>
      <c r="E27" s="2125"/>
      <c r="F27" s="2125"/>
      <c r="H27" s="3477"/>
      <c r="I27" s="3478"/>
      <c r="J27" s="3479"/>
      <c r="K27" s="596"/>
    </row>
    <row r="28" spans="2:11" ht="13.5">
      <c r="B28" s="1201" t="s">
        <v>482</v>
      </c>
      <c r="C28" s="1202"/>
      <c r="D28" s="602">
        <f>E28+F28</f>
        <v>0</v>
      </c>
      <c r="E28" s="2945"/>
      <c r="F28" s="2945"/>
      <c r="H28" s="3480"/>
      <c r="I28" s="3481"/>
      <c r="J28" s="3482"/>
      <c r="K28" s="596"/>
    </row>
    <row r="29" spans="2:11" ht="13.5">
      <c r="B29" s="1200"/>
      <c r="C29" s="1202"/>
      <c r="D29" s="3466"/>
      <c r="E29" s="3467"/>
      <c r="F29" s="3468"/>
      <c r="H29" s="3469"/>
      <c r="I29" s="3470"/>
      <c r="J29" s="3471"/>
      <c r="K29" s="596"/>
    </row>
    <row r="30" spans="2:11" ht="13.5">
      <c r="B30" s="1201" t="s">
        <v>471</v>
      </c>
      <c r="C30" s="1202"/>
      <c r="D30" s="603">
        <f>SUM(D28,D23:D26,D19:D21,D16)</f>
        <v>0</v>
      </c>
      <c r="E30" s="603">
        <f>SUM(E28,E23:E26,E19:E21,E16)</f>
        <v>0</v>
      </c>
      <c r="F30" s="603">
        <f>SUM(F28,F23:F26,F19:F21,F16)</f>
        <v>0</v>
      </c>
      <c r="H30" s="2868" t="str">
        <f>IF(ISERROR(+I30+J30),"",I30+J30)</f>
        <v/>
      </c>
      <c r="I30" s="2868" t="str">
        <f>IF(ISERROR(+E30/$D$30),"",+E30/$D$30)</f>
        <v/>
      </c>
      <c r="J30" s="2868" t="str">
        <f>IF(ISERROR(+F30/$D$30),"",+F30/$D$30)</f>
        <v/>
      </c>
      <c r="K30" s="596"/>
    </row>
    <row r="31" spans="2:11" ht="13.5">
      <c r="B31" s="596"/>
      <c r="C31" s="604"/>
      <c r="D31" s="605"/>
      <c r="E31" s="596"/>
      <c r="F31" s="596"/>
      <c r="H31" s="606"/>
      <c r="I31" s="606"/>
      <c r="J31" s="606"/>
      <c r="K31" s="596"/>
    </row>
    <row r="32" spans="2:11" ht="14.25" hidden="1" customHeight="1">
      <c r="B32" s="596" t="s">
        <v>483</v>
      </c>
      <c r="C32" s="604"/>
      <c r="D32" s="605" t="s">
        <v>484</v>
      </c>
      <c r="E32" s="596" t="s">
        <v>485</v>
      </c>
      <c r="F32" s="596"/>
      <c r="H32" s="606"/>
      <c r="I32" s="606"/>
      <c r="J32" s="606"/>
      <c r="K32" s="596"/>
    </row>
    <row r="33" spans="2:11" ht="13.5">
      <c r="B33" s="596"/>
      <c r="C33" s="596"/>
      <c r="D33" s="605"/>
      <c r="E33" s="596"/>
      <c r="F33" s="596"/>
      <c r="H33" s="596"/>
      <c r="I33" s="596"/>
      <c r="J33" s="596"/>
      <c r="K33" s="596"/>
    </row>
    <row r="34" spans="2:11" ht="13.5">
      <c r="B34" s="596"/>
      <c r="C34" s="596"/>
      <c r="D34" s="605"/>
      <c r="E34" s="596"/>
      <c r="F34" s="596"/>
      <c r="H34" s="596"/>
      <c r="I34" s="596"/>
      <c r="J34" s="596"/>
      <c r="K34" s="596"/>
    </row>
    <row r="35" spans="2:11" ht="32.25" customHeight="1">
      <c r="B35" s="596"/>
      <c r="C35" s="596"/>
      <c r="D35" s="596"/>
      <c r="E35" s="596"/>
      <c r="F35" s="596"/>
      <c r="G35" s="596"/>
      <c r="H35" s="596"/>
      <c r="I35" s="596"/>
      <c r="J35" s="596"/>
      <c r="K35" s="596"/>
    </row>
    <row r="36" spans="2:11" ht="13.5">
      <c r="B36" s="596"/>
      <c r="C36" s="596"/>
      <c r="D36" s="596"/>
      <c r="E36" s="596"/>
      <c r="F36" s="596"/>
      <c r="G36" s="596"/>
      <c r="H36" s="596"/>
      <c r="I36" s="596"/>
      <c r="J36" s="596"/>
      <c r="K36" s="596"/>
    </row>
    <row r="37" spans="2:11" ht="13.5">
      <c r="B37" s="596"/>
      <c r="C37" s="596"/>
      <c r="D37" s="596"/>
      <c r="E37" s="596"/>
      <c r="F37" s="596"/>
      <c r="G37" s="596"/>
      <c r="H37" s="596"/>
      <c r="I37" s="596"/>
      <c r="J37" s="596"/>
      <c r="K37" s="596"/>
    </row>
    <row r="38" spans="2:11" ht="13.5">
      <c r="B38" s="596"/>
      <c r="C38" s="596"/>
      <c r="D38" s="596"/>
      <c r="E38" s="596"/>
      <c r="F38" s="596"/>
      <c r="G38" s="596"/>
      <c r="H38" s="596"/>
      <c r="I38" s="596"/>
      <c r="J38" s="596"/>
      <c r="K38" s="596"/>
    </row>
    <row r="39" spans="2:11" ht="13.5">
      <c r="B39" s="596"/>
      <c r="C39" s="596"/>
      <c r="D39" s="596"/>
      <c r="E39" s="596"/>
      <c r="F39" s="596"/>
      <c r="G39" s="596"/>
      <c r="H39" s="596"/>
      <c r="I39" s="596"/>
      <c r="J39" s="596"/>
      <c r="K39" s="596"/>
    </row>
    <row r="40" spans="2:11" ht="13.5">
      <c r="B40" s="596"/>
      <c r="C40" s="596"/>
      <c r="D40" s="596"/>
      <c r="E40" s="596"/>
      <c r="F40" s="596"/>
      <c r="G40" s="596"/>
      <c r="H40" s="596"/>
      <c r="I40" s="596"/>
      <c r="J40" s="596"/>
      <c r="K40" s="596"/>
    </row>
    <row r="41" spans="2:11" ht="13.5">
      <c r="B41" s="596"/>
      <c r="C41" s="596"/>
      <c r="D41" s="596"/>
      <c r="E41" s="596"/>
      <c r="F41" s="596"/>
      <c r="G41" s="596"/>
      <c r="H41" s="596"/>
      <c r="I41" s="596"/>
      <c r="J41" s="596"/>
      <c r="K41" s="596"/>
    </row>
    <row r="42" spans="2:11" ht="13.5">
      <c r="B42" s="596"/>
      <c r="C42" s="596"/>
      <c r="D42" s="596"/>
      <c r="E42" s="596"/>
      <c r="F42" s="596"/>
      <c r="G42" s="596"/>
      <c r="H42" s="596"/>
      <c r="I42" s="596"/>
      <c r="J42" s="596"/>
      <c r="K42" s="596"/>
    </row>
  </sheetData>
  <customSheetViews>
    <customSheetView guid="{CE066BD8-0FDF-4A69-A83A-AA53661F8FEE}" fitToPage="1" hiddenRows="1">
      <selection activeCell="D13" sqref="D13"/>
      <pageMargins left="0.70866141732283472" right="0.70866141732283472" top="0.74803149606299213" bottom="0.74803149606299213" header="0.31496062992125984" footer="0.31496062992125984"/>
      <pageSetup paperSize="8" scale="82" orientation="portrait" r:id="rId1"/>
    </customSheetView>
    <customSheetView guid="{97003408-5582-4B4E-BE5D-0A5F17467E22}" fitToPage="1" hiddenRows="1">
      <selection activeCell="D13" sqref="D13"/>
      <pageMargins left="0.70866141732283472" right="0.70866141732283472" top="0.74803149606299213" bottom="0.74803149606299213" header="0.31496062992125984" footer="0.31496062992125984"/>
      <pageSetup paperSize="8" scale="82" orientation="portrait" r:id="rId2"/>
    </customSheetView>
    <customSheetView guid="{19FDD237-8F16-4F3B-A94F-90481855813E}" fitToPage="1" hiddenRows="1">
      <selection activeCell="D13" sqref="D13"/>
      <pageMargins left="0.70866141732283472" right="0.70866141732283472" top="0.74803149606299213" bottom="0.74803149606299213" header="0.31496062992125984" footer="0.31496062992125984"/>
      <pageSetup paperSize="8" scale="82" orientation="portrait" r:id="rId3"/>
    </customSheetView>
  </customSheetViews>
  <mergeCells count="8">
    <mergeCell ref="D29:F29"/>
    <mergeCell ref="H29:J29"/>
    <mergeCell ref="H9:J9"/>
    <mergeCell ref="B12:F12"/>
    <mergeCell ref="H12:J12"/>
    <mergeCell ref="H17:J18"/>
    <mergeCell ref="D22:F22"/>
    <mergeCell ref="H27:J28"/>
  </mergeCells>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workbookViewId="0"/>
  </sheetViews>
  <sheetFormatPr defaultRowHeight="12.75" customHeight="1"/>
  <cols>
    <col min="1" max="1" width="7.265625" style="1143" customWidth="1"/>
    <col min="2" max="2" width="8.59765625" style="1144" bestFit="1" customWidth="1"/>
    <col min="3" max="3" width="33.73046875" style="639" bestFit="1" customWidth="1"/>
    <col min="4" max="4" width="42" style="1144" bestFit="1" customWidth="1"/>
    <col min="5" max="5" width="11.73046875" style="1144" bestFit="1" customWidth="1"/>
    <col min="6" max="6" width="8.1328125" style="1144" customWidth="1"/>
    <col min="7" max="15" width="12.59765625" style="1144" customWidth="1"/>
    <col min="16" max="16" width="9.1328125" style="1143"/>
    <col min="17" max="17" width="9.1328125" style="1264"/>
    <col min="18" max="18" width="9.86328125" style="1264" customWidth="1"/>
    <col min="19" max="19" width="50" style="1264" customWidth="1"/>
    <col min="20" max="20" width="19.86328125" style="1264" bestFit="1" customWidth="1"/>
    <col min="21" max="23" width="18" style="1264" customWidth="1"/>
    <col min="24" max="24" width="16.59765625" style="1264" bestFit="1" customWidth="1"/>
    <col min="25" max="25" width="13.3984375" style="1264" customWidth="1"/>
    <col min="26" max="26" width="11.86328125" style="1264" customWidth="1"/>
    <col min="27" max="27" width="12.265625" style="1264" bestFit="1" customWidth="1"/>
    <col min="28" max="28" width="14.3984375" style="1264" customWidth="1"/>
    <col min="29" max="29" width="16" style="1264" customWidth="1"/>
    <col min="30" max="30" width="12.59765625" style="1264" bestFit="1" customWidth="1"/>
    <col min="31" max="31" width="15" style="1264" customWidth="1"/>
    <col min="32" max="32" width="12" style="1264" bestFit="1" customWidth="1"/>
    <col min="33" max="273" width="9.1328125" style="1264"/>
    <col min="274" max="274" width="9.86328125" style="1264" customWidth="1"/>
    <col min="275" max="275" width="50" style="1264" customWidth="1"/>
    <col min="276" max="276" width="19.86328125" style="1264" bestFit="1" customWidth="1"/>
    <col min="277" max="279" width="18" style="1264" customWidth="1"/>
    <col min="280" max="280" width="16.59765625" style="1264" bestFit="1" customWidth="1"/>
    <col min="281" max="281" width="13.3984375" style="1264" customWidth="1"/>
    <col min="282" max="282" width="11.86328125" style="1264" customWidth="1"/>
    <col min="283" max="283" width="12.265625" style="1264" bestFit="1" customWidth="1"/>
    <col min="284" max="284" width="14.3984375" style="1264" customWidth="1"/>
    <col min="285" max="285" width="16" style="1264" customWidth="1"/>
    <col min="286" max="286" width="12.59765625" style="1264" bestFit="1" customWidth="1"/>
    <col min="287" max="287" width="15" style="1264" customWidth="1"/>
    <col min="288" max="288" width="12" style="1264" bestFit="1" customWidth="1"/>
    <col min="289" max="529" width="9.1328125" style="1264"/>
    <col min="530" max="530" width="9.86328125" style="1264" customWidth="1"/>
    <col min="531" max="531" width="50" style="1264" customWidth="1"/>
    <col min="532" max="532" width="19.86328125" style="1264" bestFit="1" customWidth="1"/>
    <col min="533" max="535" width="18" style="1264" customWidth="1"/>
    <col min="536" max="536" width="16.59765625" style="1264" bestFit="1" customWidth="1"/>
    <col min="537" max="537" width="13.3984375" style="1264" customWidth="1"/>
    <col min="538" max="538" width="11.86328125" style="1264" customWidth="1"/>
    <col min="539" max="539" width="12.265625" style="1264" bestFit="1" customWidth="1"/>
    <col min="540" max="540" width="14.3984375" style="1264" customWidth="1"/>
    <col min="541" max="541" width="16" style="1264" customWidth="1"/>
    <col min="542" max="542" width="12.59765625" style="1264" bestFit="1" customWidth="1"/>
    <col min="543" max="543" width="15" style="1264" customWidth="1"/>
    <col min="544" max="544" width="12" style="1264" bestFit="1" customWidth="1"/>
    <col min="545" max="785" width="9.1328125" style="1264"/>
    <col min="786" max="786" width="9.86328125" style="1264" customWidth="1"/>
    <col min="787" max="787" width="50" style="1264" customWidth="1"/>
    <col min="788" max="788" width="19.86328125" style="1264" bestFit="1" customWidth="1"/>
    <col min="789" max="791" width="18" style="1264" customWidth="1"/>
    <col min="792" max="792" width="16.59765625" style="1264" bestFit="1" customWidth="1"/>
    <col min="793" max="793" width="13.3984375" style="1264" customWidth="1"/>
    <col min="794" max="794" width="11.86328125" style="1264" customWidth="1"/>
    <col min="795" max="795" width="12.265625" style="1264" bestFit="1" customWidth="1"/>
    <col min="796" max="796" width="14.3984375" style="1264" customWidth="1"/>
    <col min="797" max="797" width="16" style="1264" customWidth="1"/>
    <col min="798" max="798" width="12.59765625" style="1264" bestFit="1" customWidth="1"/>
    <col min="799" max="799" width="15" style="1264" customWidth="1"/>
    <col min="800" max="800" width="12" style="1264" bestFit="1" customWidth="1"/>
    <col min="801" max="1041" width="9.1328125" style="1264"/>
    <col min="1042" max="1042" width="9.86328125" style="1264" customWidth="1"/>
    <col min="1043" max="1043" width="50" style="1264" customWidth="1"/>
    <col min="1044" max="1044" width="19.86328125" style="1264" bestFit="1" customWidth="1"/>
    <col min="1045" max="1047" width="18" style="1264" customWidth="1"/>
    <col min="1048" max="1048" width="16.59765625" style="1264" bestFit="1" customWidth="1"/>
    <col min="1049" max="1049" width="13.3984375" style="1264" customWidth="1"/>
    <col min="1050" max="1050" width="11.86328125" style="1264" customWidth="1"/>
    <col min="1051" max="1051" width="12.265625" style="1264" bestFit="1" customWidth="1"/>
    <col min="1052" max="1052" width="14.3984375" style="1264" customWidth="1"/>
    <col min="1053" max="1053" width="16" style="1264" customWidth="1"/>
    <col min="1054" max="1054" width="12.59765625" style="1264" bestFit="1" customWidth="1"/>
    <col min="1055" max="1055" width="15" style="1264" customWidth="1"/>
    <col min="1056" max="1056" width="12" style="1264" bestFit="1" customWidth="1"/>
    <col min="1057" max="1297" width="9.1328125" style="1264"/>
    <col min="1298" max="1298" width="9.86328125" style="1264" customWidth="1"/>
    <col min="1299" max="1299" width="50" style="1264" customWidth="1"/>
    <col min="1300" max="1300" width="19.86328125" style="1264" bestFit="1" customWidth="1"/>
    <col min="1301" max="1303" width="18" style="1264" customWidth="1"/>
    <col min="1304" max="1304" width="16.59765625" style="1264" bestFit="1" customWidth="1"/>
    <col min="1305" max="1305" width="13.3984375" style="1264" customWidth="1"/>
    <col min="1306" max="1306" width="11.86328125" style="1264" customWidth="1"/>
    <col min="1307" max="1307" width="12.265625" style="1264" bestFit="1" customWidth="1"/>
    <col min="1308" max="1308" width="14.3984375" style="1264" customWidth="1"/>
    <col min="1309" max="1309" width="16" style="1264" customWidth="1"/>
    <col min="1310" max="1310" width="12.59765625" style="1264" bestFit="1" customWidth="1"/>
    <col min="1311" max="1311" width="15" style="1264" customWidth="1"/>
    <col min="1312" max="1312" width="12" style="1264" bestFit="1" customWidth="1"/>
    <col min="1313" max="1553" width="9.1328125" style="1264"/>
    <col min="1554" max="1554" width="9.86328125" style="1264" customWidth="1"/>
    <col min="1555" max="1555" width="50" style="1264" customWidth="1"/>
    <col min="1556" max="1556" width="19.86328125" style="1264" bestFit="1" customWidth="1"/>
    <col min="1557" max="1559" width="18" style="1264" customWidth="1"/>
    <col min="1560" max="1560" width="16.59765625" style="1264" bestFit="1" customWidth="1"/>
    <col min="1561" max="1561" width="13.3984375" style="1264" customWidth="1"/>
    <col min="1562" max="1562" width="11.86328125" style="1264" customWidth="1"/>
    <col min="1563" max="1563" width="12.265625" style="1264" bestFit="1" customWidth="1"/>
    <col min="1564" max="1564" width="14.3984375" style="1264" customWidth="1"/>
    <col min="1565" max="1565" width="16" style="1264" customWidth="1"/>
    <col min="1566" max="1566" width="12.59765625" style="1264" bestFit="1" customWidth="1"/>
    <col min="1567" max="1567" width="15" style="1264" customWidth="1"/>
    <col min="1568" max="1568" width="12" style="1264" bestFit="1" customWidth="1"/>
    <col min="1569" max="1809" width="9.1328125" style="1264"/>
    <col min="1810" max="1810" width="9.86328125" style="1264" customWidth="1"/>
    <col min="1811" max="1811" width="50" style="1264" customWidth="1"/>
    <col min="1812" max="1812" width="19.86328125" style="1264" bestFit="1" customWidth="1"/>
    <col min="1813" max="1815" width="18" style="1264" customWidth="1"/>
    <col min="1816" max="1816" width="16.59765625" style="1264" bestFit="1" customWidth="1"/>
    <col min="1817" max="1817" width="13.3984375" style="1264" customWidth="1"/>
    <col min="1818" max="1818" width="11.86328125" style="1264" customWidth="1"/>
    <col min="1819" max="1819" width="12.265625" style="1264" bestFit="1" customWidth="1"/>
    <col min="1820" max="1820" width="14.3984375" style="1264" customWidth="1"/>
    <col min="1821" max="1821" width="16" style="1264" customWidth="1"/>
    <col min="1822" max="1822" width="12.59765625" style="1264" bestFit="1" customWidth="1"/>
    <col min="1823" max="1823" width="15" style="1264" customWidth="1"/>
    <col min="1824" max="1824" width="12" style="1264" bestFit="1" customWidth="1"/>
    <col min="1825" max="2065" width="9.1328125" style="1264"/>
    <col min="2066" max="2066" width="9.86328125" style="1264" customWidth="1"/>
    <col min="2067" max="2067" width="50" style="1264" customWidth="1"/>
    <col min="2068" max="2068" width="19.86328125" style="1264" bestFit="1" customWidth="1"/>
    <col min="2069" max="2071" width="18" style="1264" customWidth="1"/>
    <col min="2072" max="2072" width="16.59765625" style="1264" bestFit="1" customWidth="1"/>
    <col min="2073" max="2073" width="13.3984375" style="1264" customWidth="1"/>
    <col min="2074" max="2074" width="11.86328125" style="1264" customWidth="1"/>
    <col min="2075" max="2075" width="12.265625" style="1264" bestFit="1" customWidth="1"/>
    <col min="2076" max="2076" width="14.3984375" style="1264" customWidth="1"/>
    <col min="2077" max="2077" width="16" style="1264" customWidth="1"/>
    <col min="2078" max="2078" width="12.59765625" style="1264" bestFit="1" customWidth="1"/>
    <col min="2079" max="2079" width="15" style="1264" customWidth="1"/>
    <col min="2080" max="2080" width="12" style="1264" bestFit="1" customWidth="1"/>
    <col min="2081" max="2321" width="9.1328125" style="1264"/>
    <col min="2322" max="2322" width="9.86328125" style="1264" customWidth="1"/>
    <col min="2323" max="2323" width="50" style="1264" customWidth="1"/>
    <col min="2324" max="2324" width="19.86328125" style="1264" bestFit="1" customWidth="1"/>
    <col min="2325" max="2327" width="18" style="1264" customWidth="1"/>
    <col min="2328" max="2328" width="16.59765625" style="1264" bestFit="1" customWidth="1"/>
    <col min="2329" max="2329" width="13.3984375" style="1264" customWidth="1"/>
    <col min="2330" max="2330" width="11.86328125" style="1264" customWidth="1"/>
    <col min="2331" max="2331" width="12.265625" style="1264" bestFit="1" customWidth="1"/>
    <col min="2332" max="2332" width="14.3984375" style="1264" customWidth="1"/>
    <col min="2333" max="2333" width="16" style="1264" customWidth="1"/>
    <col min="2334" max="2334" width="12.59765625" style="1264" bestFit="1" customWidth="1"/>
    <col min="2335" max="2335" width="15" style="1264" customWidth="1"/>
    <col min="2336" max="2336" width="12" style="1264" bestFit="1" customWidth="1"/>
    <col min="2337" max="2577" width="9.1328125" style="1264"/>
    <col min="2578" max="2578" width="9.86328125" style="1264" customWidth="1"/>
    <col min="2579" max="2579" width="50" style="1264" customWidth="1"/>
    <col min="2580" max="2580" width="19.86328125" style="1264" bestFit="1" customWidth="1"/>
    <col min="2581" max="2583" width="18" style="1264" customWidth="1"/>
    <col min="2584" max="2584" width="16.59765625" style="1264" bestFit="1" customWidth="1"/>
    <col min="2585" max="2585" width="13.3984375" style="1264" customWidth="1"/>
    <col min="2586" max="2586" width="11.86328125" style="1264" customWidth="1"/>
    <col min="2587" max="2587" width="12.265625" style="1264" bestFit="1" customWidth="1"/>
    <col min="2588" max="2588" width="14.3984375" style="1264" customWidth="1"/>
    <col min="2589" max="2589" width="16" style="1264" customWidth="1"/>
    <col min="2590" max="2590" width="12.59765625" style="1264" bestFit="1" customWidth="1"/>
    <col min="2591" max="2591" width="15" style="1264" customWidth="1"/>
    <col min="2592" max="2592" width="12" style="1264" bestFit="1" customWidth="1"/>
    <col min="2593" max="2833" width="9.1328125" style="1264"/>
    <col min="2834" max="2834" width="9.86328125" style="1264" customWidth="1"/>
    <col min="2835" max="2835" width="50" style="1264" customWidth="1"/>
    <col min="2836" max="2836" width="19.86328125" style="1264" bestFit="1" customWidth="1"/>
    <col min="2837" max="2839" width="18" style="1264" customWidth="1"/>
    <col min="2840" max="2840" width="16.59765625" style="1264" bestFit="1" customWidth="1"/>
    <col min="2841" max="2841" width="13.3984375" style="1264" customWidth="1"/>
    <col min="2842" max="2842" width="11.86328125" style="1264" customWidth="1"/>
    <col min="2843" max="2843" width="12.265625" style="1264" bestFit="1" customWidth="1"/>
    <col min="2844" max="2844" width="14.3984375" style="1264" customWidth="1"/>
    <col min="2845" max="2845" width="16" style="1264" customWidth="1"/>
    <col min="2846" max="2846" width="12.59765625" style="1264" bestFit="1" customWidth="1"/>
    <col min="2847" max="2847" width="15" style="1264" customWidth="1"/>
    <col min="2848" max="2848" width="12" style="1264" bestFit="1" customWidth="1"/>
    <col min="2849" max="3089" width="9.1328125" style="1264"/>
    <col min="3090" max="3090" width="9.86328125" style="1264" customWidth="1"/>
    <col min="3091" max="3091" width="50" style="1264" customWidth="1"/>
    <col min="3092" max="3092" width="19.86328125" style="1264" bestFit="1" customWidth="1"/>
    <col min="3093" max="3095" width="18" style="1264" customWidth="1"/>
    <col min="3096" max="3096" width="16.59765625" style="1264" bestFit="1" customWidth="1"/>
    <col min="3097" max="3097" width="13.3984375" style="1264" customWidth="1"/>
    <col min="3098" max="3098" width="11.86328125" style="1264" customWidth="1"/>
    <col min="3099" max="3099" width="12.265625" style="1264" bestFit="1" customWidth="1"/>
    <col min="3100" max="3100" width="14.3984375" style="1264" customWidth="1"/>
    <col min="3101" max="3101" width="16" style="1264" customWidth="1"/>
    <col min="3102" max="3102" width="12.59765625" style="1264" bestFit="1" customWidth="1"/>
    <col min="3103" max="3103" width="15" style="1264" customWidth="1"/>
    <col min="3104" max="3104" width="12" style="1264" bestFit="1" customWidth="1"/>
    <col min="3105" max="3345" width="9.1328125" style="1264"/>
    <col min="3346" max="3346" width="9.86328125" style="1264" customWidth="1"/>
    <col min="3347" max="3347" width="50" style="1264" customWidth="1"/>
    <col min="3348" max="3348" width="19.86328125" style="1264" bestFit="1" customWidth="1"/>
    <col min="3349" max="3351" width="18" style="1264" customWidth="1"/>
    <col min="3352" max="3352" width="16.59765625" style="1264" bestFit="1" customWidth="1"/>
    <col min="3353" max="3353" width="13.3984375" style="1264" customWidth="1"/>
    <col min="3354" max="3354" width="11.86328125" style="1264" customWidth="1"/>
    <col min="3355" max="3355" width="12.265625" style="1264" bestFit="1" customWidth="1"/>
    <col min="3356" max="3356" width="14.3984375" style="1264" customWidth="1"/>
    <col min="3357" max="3357" width="16" style="1264" customWidth="1"/>
    <col min="3358" max="3358" width="12.59765625" style="1264" bestFit="1" customWidth="1"/>
    <col min="3359" max="3359" width="15" style="1264" customWidth="1"/>
    <col min="3360" max="3360" width="12" style="1264" bestFit="1" customWidth="1"/>
    <col min="3361" max="3601" width="9.1328125" style="1264"/>
    <col min="3602" max="3602" width="9.86328125" style="1264" customWidth="1"/>
    <col min="3603" max="3603" width="50" style="1264" customWidth="1"/>
    <col min="3604" max="3604" width="19.86328125" style="1264" bestFit="1" customWidth="1"/>
    <col min="3605" max="3607" width="18" style="1264" customWidth="1"/>
    <col min="3608" max="3608" width="16.59765625" style="1264" bestFit="1" customWidth="1"/>
    <col min="3609" max="3609" width="13.3984375" style="1264" customWidth="1"/>
    <col min="3610" max="3610" width="11.86328125" style="1264" customWidth="1"/>
    <col min="3611" max="3611" width="12.265625" style="1264" bestFit="1" customWidth="1"/>
    <col min="3612" max="3612" width="14.3984375" style="1264" customWidth="1"/>
    <col min="3613" max="3613" width="16" style="1264" customWidth="1"/>
    <col min="3614" max="3614" width="12.59765625" style="1264" bestFit="1" customWidth="1"/>
    <col min="3615" max="3615" width="15" style="1264" customWidth="1"/>
    <col min="3616" max="3616" width="12" style="1264" bestFit="1" customWidth="1"/>
    <col min="3617" max="3857" width="9.1328125" style="1264"/>
    <col min="3858" max="3858" width="9.86328125" style="1264" customWidth="1"/>
    <col min="3859" max="3859" width="50" style="1264" customWidth="1"/>
    <col min="3860" max="3860" width="19.86328125" style="1264" bestFit="1" customWidth="1"/>
    <col min="3861" max="3863" width="18" style="1264" customWidth="1"/>
    <col min="3864" max="3864" width="16.59765625" style="1264" bestFit="1" customWidth="1"/>
    <col min="3865" max="3865" width="13.3984375" style="1264" customWidth="1"/>
    <col min="3866" max="3866" width="11.86328125" style="1264" customWidth="1"/>
    <col min="3867" max="3867" width="12.265625" style="1264" bestFit="1" customWidth="1"/>
    <col min="3868" max="3868" width="14.3984375" style="1264" customWidth="1"/>
    <col min="3869" max="3869" width="16" style="1264" customWidth="1"/>
    <col min="3870" max="3870" width="12.59765625" style="1264" bestFit="1" customWidth="1"/>
    <col min="3871" max="3871" width="15" style="1264" customWidth="1"/>
    <col min="3872" max="3872" width="12" style="1264" bestFit="1" customWidth="1"/>
    <col min="3873" max="4113" width="9.1328125" style="1264"/>
    <col min="4114" max="4114" width="9.86328125" style="1264" customWidth="1"/>
    <col min="4115" max="4115" width="50" style="1264" customWidth="1"/>
    <col min="4116" max="4116" width="19.86328125" style="1264" bestFit="1" customWidth="1"/>
    <col min="4117" max="4119" width="18" style="1264" customWidth="1"/>
    <col min="4120" max="4120" width="16.59765625" style="1264" bestFit="1" customWidth="1"/>
    <col min="4121" max="4121" width="13.3984375" style="1264" customWidth="1"/>
    <col min="4122" max="4122" width="11.86328125" style="1264" customWidth="1"/>
    <col min="4123" max="4123" width="12.265625" style="1264" bestFit="1" customWidth="1"/>
    <col min="4124" max="4124" width="14.3984375" style="1264" customWidth="1"/>
    <col min="4125" max="4125" width="16" style="1264" customWidth="1"/>
    <col min="4126" max="4126" width="12.59765625" style="1264" bestFit="1" customWidth="1"/>
    <col min="4127" max="4127" width="15" style="1264" customWidth="1"/>
    <col min="4128" max="4128" width="12" style="1264" bestFit="1" customWidth="1"/>
    <col min="4129" max="4369" width="9.1328125" style="1264"/>
    <col min="4370" max="4370" width="9.86328125" style="1264" customWidth="1"/>
    <col min="4371" max="4371" width="50" style="1264" customWidth="1"/>
    <col min="4372" max="4372" width="19.86328125" style="1264" bestFit="1" customWidth="1"/>
    <col min="4373" max="4375" width="18" style="1264" customWidth="1"/>
    <col min="4376" max="4376" width="16.59765625" style="1264" bestFit="1" customWidth="1"/>
    <col min="4377" max="4377" width="13.3984375" style="1264" customWidth="1"/>
    <col min="4378" max="4378" width="11.86328125" style="1264" customWidth="1"/>
    <col min="4379" max="4379" width="12.265625" style="1264" bestFit="1" customWidth="1"/>
    <col min="4380" max="4380" width="14.3984375" style="1264" customWidth="1"/>
    <col min="4381" max="4381" width="16" style="1264" customWidth="1"/>
    <col min="4382" max="4382" width="12.59765625" style="1264" bestFit="1" customWidth="1"/>
    <col min="4383" max="4383" width="15" style="1264" customWidth="1"/>
    <col min="4384" max="4384" width="12" style="1264" bestFit="1" customWidth="1"/>
    <col min="4385" max="4625" width="9.1328125" style="1264"/>
    <col min="4626" max="4626" width="9.86328125" style="1264" customWidth="1"/>
    <col min="4627" max="4627" width="50" style="1264" customWidth="1"/>
    <col min="4628" max="4628" width="19.86328125" style="1264" bestFit="1" customWidth="1"/>
    <col min="4629" max="4631" width="18" style="1264" customWidth="1"/>
    <col min="4632" max="4632" width="16.59765625" style="1264" bestFit="1" customWidth="1"/>
    <col min="4633" max="4633" width="13.3984375" style="1264" customWidth="1"/>
    <col min="4634" max="4634" width="11.86328125" style="1264" customWidth="1"/>
    <col min="4635" max="4635" width="12.265625" style="1264" bestFit="1" customWidth="1"/>
    <col min="4636" max="4636" width="14.3984375" style="1264" customWidth="1"/>
    <col min="4637" max="4637" width="16" style="1264" customWidth="1"/>
    <col min="4638" max="4638" width="12.59765625" style="1264" bestFit="1" customWidth="1"/>
    <col min="4639" max="4639" width="15" style="1264" customWidth="1"/>
    <col min="4640" max="4640" width="12" style="1264" bestFit="1" customWidth="1"/>
    <col min="4641" max="4881" width="9.1328125" style="1264"/>
    <col min="4882" max="4882" width="9.86328125" style="1264" customWidth="1"/>
    <col min="4883" max="4883" width="50" style="1264" customWidth="1"/>
    <col min="4884" max="4884" width="19.86328125" style="1264" bestFit="1" customWidth="1"/>
    <col min="4885" max="4887" width="18" style="1264" customWidth="1"/>
    <col min="4888" max="4888" width="16.59765625" style="1264" bestFit="1" customWidth="1"/>
    <col min="4889" max="4889" width="13.3984375" style="1264" customWidth="1"/>
    <col min="4890" max="4890" width="11.86328125" style="1264" customWidth="1"/>
    <col min="4891" max="4891" width="12.265625" style="1264" bestFit="1" customWidth="1"/>
    <col min="4892" max="4892" width="14.3984375" style="1264" customWidth="1"/>
    <col min="4893" max="4893" width="16" style="1264" customWidth="1"/>
    <col min="4894" max="4894" width="12.59765625" style="1264" bestFit="1" customWidth="1"/>
    <col min="4895" max="4895" width="15" style="1264" customWidth="1"/>
    <col min="4896" max="4896" width="12" style="1264" bestFit="1" customWidth="1"/>
    <col min="4897" max="5137" width="9.1328125" style="1264"/>
    <col min="5138" max="5138" width="9.86328125" style="1264" customWidth="1"/>
    <col min="5139" max="5139" width="50" style="1264" customWidth="1"/>
    <col min="5140" max="5140" width="19.86328125" style="1264" bestFit="1" customWidth="1"/>
    <col min="5141" max="5143" width="18" style="1264" customWidth="1"/>
    <col min="5144" max="5144" width="16.59765625" style="1264" bestFit="1" customWidth="1"/>
    <col min="5145" max="5145" width="13.3984375" style="1264" customWidth="1"/>
    <col min="5146" max="5146" width="11.86328125" style="1264" customWidth="1"/>
    <col min="5147" max="5147" width="12.265625" style="1264" bestFit="1" customWidth="1"/>
    <col min="5148" max="5148" width="14.3984375" style="1264" customWidth="1"/>
    <col min="5149" max="5149" width="16" style="1264" customWidth="1"/>
    <col min="5150" max="5150" width="12.59765625" style="1264" bestFit="1" customWidth="1"/>
    <col min="5151" max="5151" width="15" style="1264" customWidth="1"/>
    <col min="5152" max="5152" width="12" style="1264" bestFit="1" customWidth="1"/>
    <col min="5153" max="5393" width="9.1328125" style="1264"/>
    <col min="5394" max="5394" width="9.86328125" style="1264" customWidth="1"/>
    <col min="5395" max="5395" width="50" style="1264" customWidth="1"/>
    <col min="5396" max="5396" width="19.86328125" style="1264" bestFit="1" customWidth="1"/>
    <col min="5397" max="5399" width="18" style="1264" customWidth="1"/>
    <col min="5400" max="5400" width="16.59765625" style="1264" bestFit="1" customWidth="1"/>
    <col min="5401" max="5401" width="13.3984375" style="1264" customWidth="1"/>
    <col min="5402" max="5402" width="11.86328125" style="1264" customWidth="1"/>
    <col min="5403" max="5403" width="12.265625" style="1264" bestFit="1" customWidth="1"/>
    <col min="5404" max="5404" width="14.3984375" style="1264" customWidth="1"/>
    <col min="5405" max="5405" width="16" style="1264" customWidth="1"/>
    <col min="5406" max="5406" width="12.59765625" style="1264" bestFit="1" customWidth="1"/>
    <col min="5407" max="5407" width="15" style="1264" customWidth="1"/>
    <col min="5408" max="5408" width="12" style="1264" bestFit="1" customWidth="1"/>
    <col min="5409" max="5649" width="9.1328125" style="1264"/>
    <col min="5650" max="5650" width="9.86328125" style="1264" customWidth="1"/>
    <col min="5651" max="5651" width="50" style="1264" customWidth="1"/>
    <col min="5652" max="5652" width="19.86328125" style="1264" bestFit="1" customWidth="1"/>
    <col min="5653" max="5655" width="18" style="1264" customWidth="1"/>
    <col min="5656" max="5656" width="16.59765625" style="1264" bestFit="1" customWidth="1"/>
    <col min="5657" max="5657" width="13.3984375" style="1264" customWidth="1"/>
    <col min="5658" max="5658" width="11.86328125" style="1264" customWidth="1"/>
    <col min="5659" max="5659" width="12.265625" style="1264" bestFit="1" customWidth="1"/>
    <col min="5660" max="5660" width="14.3984375" style="1264" customWidth="1"/>
    <col min="5661" max="5661" width="16" style="1264" customWidth="1"/>
    <col min="5662" max="5662" width="12.59765625" style="1264" bestFit="1" customWidth="1"/>
    <col min="5663" max="5663" width="15" style="1264" customWidth="1"/>
    <col min="5664" max="5664" width="12" style="1264" bestFit="1" customWidth="1"/>
    <col min="5665" max="5905" width="9.1328125" style="1264"/>
    <col min="5906" max="5906" width="9.86328125" style="1264" customWidth="1"/>
    <col min="5907" max="5907" width="50" style="1264" customWidth="1"/>
    <col min="5908" max="5908" width="19.86328125" style="1264" bestFit="1" customWidth="1"/>
    <col min="5909" max="5911" width="18" style="1264" customWidth="1"/>
    <col min="5912" max="5912" width="16.59765625" style="1264" bestFit="1" customWidth="1"/>
    <col min="5913" max="5913" width="13.3984375" style="1264" customWidth="1"/>
    <col min="5914" max="5914" width="11.86328125" style="1264" customWidth="1"/>
    <col min="5915" max="5915" width="12.265625" style="1264" bestFit="1" customWidth="1"/>
    <col min="5916" max="5916" width="14.3984375" style="1264" customWidth="1"/>
    <col min="5917" max="5917" width="16" style="1264" customWidth="1"/>
    <col min="5918" max="5918" width="12.59765625" style="1264" bestFit="1" customWidth="1"/>
    <col min="5919" max="5919" width="15" style="1264" customWidth="1"/>
    <col min="5920" max="5920" width="12" style="1264" bestFit="1" customWidth="1"/>
    <col min="5921" max="6161" width="9.1328125" style="1264"/>
    <col min="6162" max="6162" width="9.86328125" style="1264" customWidth="1"/>
    <col min="6163" max="6163" width="50" style="1264" customWidth="1"/>
    <col min="6164" max="6164" width="19.86328125" style="1264" bestFit="1" customWidth="1"/>
    <col min="6165" max="6167" width="18" style="1264" customWidth="1"/>
    <col min="6168" max="6168" width="16.59765625" style="1264" bestFit="1" customWidth="1"/>
    <col min="6169" max="6169" width="13.3984375" style="1264" customWidth="1"/>
    <col min="6170" max="6170" width="11.86328125" style="1264" customWidth="1"/>
    <col min="6171" max="6171" width="12.265625" style="1264" bestFit="1" customWidth="1"/>
    <col min="6172" max="6172" width="14.3984375" style="1264" customWidth="1"/>
    <col min="6173" max="6173" width="16" style="1264" customWidth="1"/>
    <col min="6174" max="6174" width="12.59765625" style="1264" bestFit="1" customWidth="1"/>
    <col min="6175" max="6175" width="15" style="1264" customWidth="1"/>
    <col min="6176" max="6176" width="12" style="1264" bestFit="1" customWidth="1"/>
    <col min="6177" max="6417" width="9.1328125" style="1264"/>
    <col min="6418" max="6418" width="9.86328125" style="1264" customWidth="1"/>
    <col min="6419" max="6419" width="50" style="1264" customWidth="1"/>
    <col min="6420" max="6420" width="19.86328125" style="1264" bestFit="1" customWidth="1"/>
    <col min="6421" max="6423" width="18" style="1264" customWidth="1"/>
    <col min="6424" max="6424" width="16.59765625" style="1264" bestFit="1" customWidth="1"/>
    <col min="6425" max="6425" width="13.3984375" style="1264" customWidth="1"/>
    <col min="6426" max="6426" width="11.86328125" style="1264" customWidth="1"/>
    <col min="6427" max="6427" width="12.265625" style="1264" bestFit="1" customWidth="1"/>
    <col min="6428" max="6428" width="14.3984375" style="1264" customWidth="1"/>
    <col min="6429" max="6429" width="16" style="1264" customWidth="1"/>
    <col min="6430" max="6430" width="12.59765625" style="1264" bestFit="1" customWidth="1"/>
    <col min="6431" max="6431" width="15" style="1264" customWidth="1"/>
    <col min="6432" max="6432" width="12" style="1264" bestFit="1" customWidth="1"/>
    <col min="6433" max="6673" width="9.1328125" style="1264"/>
    <col min="6674" max="6674" width="9.86328125" style="1264" customWidth="1"/>
    <col min="6675" max="6675" width="50" style="1264" customWidth="1"/>
    <col min="6676" max="6676" width="19.86328125" style="1264" bestFit="1" customWidth="1"/>
    <col min="6677" max="6679" width="18" style="1264" customWidth="1"/>
    <col min="6680" max="6680" width="16.59765625" style="1264" bestFit="1" customWidth="1"/>
    <col min="6681" max="6681" width="13.3984375" style="1264" customWidth="1"/>
    <col min="6682" max="6682" width="11.86328125" style="1264" customWidth="1"/>
    <col min="6683" max="6683" width="12.265625" style="1264" bestFit="1" customWidth="1"/>
    <col min="6684" max="6684" width="14.3984375" style="1264" customWidth="1"/>
    <col min="6685" max="6685" width="16" style="1264" customWidth="1"/>
    <col min="6686" max="6686" width="12.59765625" style="1264" bestFit="1" customWidth="1"/>
    <col min="6687" max="6687" width="15" style="1264" customWidth="1"/>
    <col min="6688" max="6688" width="12" style="1264" bestFit="1" customWidth="1"/>
    <col min="6689" max="6929" width="9.1328125" style="1264"/>
    <col min="6930" max="6930" width="9.86328125" style="1264" customWidth="1"/>
    <col min="6931" max="6931" width="50" style="1264" customWidth="1"/>
    <col min="6932" max="6932" width="19.86328125" style="1264" bestFit="1" customWidth="1"/>
    <col min="6933" max="6935" width="18" style="1264" customWidth="1"/>
    <col min="6936" max="6936" width="16.59765625" style="1264" bestFit="1" customWidth="1"/>
    <col min="6937" max="6937" width="13.3984375" style="1264" customWidth="1"/>
    <col min="6938" max="6938" width="11.86328125" style="1264" customWidth="1"/>
    <col min="6939" max="6939" width="12.265625" style="1264" bestFit="1" customWidth="1"/>
    <col min="6940" max="6940" width="14.3984375" style="1264" customWidth="1"/>
    <col min="6941" max="6941" width="16" style="1264" customWidth="1"/>
    <col min="6942" max="6942" width="12.59765625" style="1264" bestFit="1" customWidth="1"/>
    <col min="6943" max="6943" width="15" style="1264" customWidth="1"/>
    <col min="6944" max="6944" width="12" style="1264" bestFit="1" customWidth="1"/>
    <col min="6945" max="7185" width="9.1328125" style="1264"/>
    <col min="7186" max="7186" width="9.86328125" style="1264" customWidth="1"/>
    <col min="7187" max="7187" width="50" style="1264" customWidth="1"/>
    <col min="7188" max="7188" width="19.86328125" style="1264" bestFit="1" customWidth="1"/>
    <col min="7189" max="7191" width="18" style="1264" customWidth="1"/>
    <col min="7192" max="7192" width="16.59765625" style="1264" bestFit="1" customWidth="1"/>
    <col min="7193" max="7193" width="13.3984375" style="1264" customWidth="1"/>
    <col min="7194" max="7194" width="11.86328125" style="1264" customWidth="1"/>
    <col min="7195" max="7195" width="12.265625" style="1264" bestFit="1" customWidth="1"/>
    <col min="7196" max="7196" width="14.3984375" style="1264" customWidth="1"/>
    <col min="7197" max="7197" width="16" style="1264" customWidth="1"/>
    <col min="7198" max="7198" width="12.59765625" style="1264" bestFit="1" customWidth="1"/>
    <col min="7199" max="7199" width="15" style="1264" customWidth="1"/>
    <col min="7200" max="7200" width="12" style="1264" bestFit="1" customWidth="1"/>
    <col min="7201" max="7441" width="9.1328125" style="1264"/>
    <col min="7442" max="7442" width="9.86328125" style="1264" customWidth="1"/>
    <col min="7443" max="7443" width="50" style="1264" customWidth="1"/>
    <col min="7444" max="7444" width="19.86328125" style="1264" bestFit="1" customWidth="1"/>
    <col min="7445" max="7447" width="18" style="1264" customWidth="1"/>
    <col min="7448" max="7448" width="16.59765625" style="1264" bestFit="1" customWidth="1"/>
    <col min="7449" max="7449" width="13.3984375" style="1264" customWidth="1"/>
    <col min="7450" max="7450" width="11.86328125" style="1264" customWidth="1"/>
    <col min="7451" max="7451" width="12.265625" style="1264" bestFit="1" customWidth="1"/>
    <col min="7452" max="7452" width="14.3984375" style="1264" customWidth="1"/>
    <col min="7453" max="7453" width="16" style="1264" customWidth="1"/>
    <col min="7454" max="7454" width="12.59765625" style="1264" bestFit="1" customWidth="1"/>
    <col min="7455" max="7455" width="15" style="1264" customWidth="1"/>
    <col min="7456" max="7456" width="12" style="1264" bestFit="1" customWidth="1"/>
    <col min="7457" max="7697" width="9.1328125" style="1264"/>
    <col min="7698" max="7698" width="9.86328125" style="1264" customWidth="1"/>
    <col min="7699" max="7699" width="50" style="1264" customWidth="1"/>
    <col min="7700" max="7700" width="19.86328125" style="1264" bestFit="1" customWidth="1"/>
    <col min="7701" max="7703" width="18" style="1264" customWidth="1"/>
    <col min="7704" max="7704" width="16.59765625" style="1264" bestFit="1" customWidth="1"/>
    <col min="7705" max="7705" width="13.3984375" style="1264" customWidth="1"/>
    <col min="7706" max="7706" width="11.86328125" style="1264" customWidth="1"/>
    <col min="7707" max="7707" width="12.265625" style="1264" bestFit="1" customWidth="1"/>
    <col min="7708" max="7708" width="14.3984375" style="1264" customWidth="1"/>
    <col min="7709" max="7709" width="16" style="1264" customWidth="1"/>
    <col min="7710" max="7710" width="12.59765625" style="1264" bestFit="1" customWidth="1"/>
    <col min="7711" max="7711" width="15" style="1264" customWidth="1"/>
    <col min="7712" max="7712" width="12" style="1264" bestFit="1" customWidth="1"/>
    <col min="7713" max="7953" width="9.1328125" style="1264"/>
    <col min="7954" max="7954" width="9.86328125" style="1264" customWidth="1"/>
    <col min="7955" max="7955" width="50" style="1264" customWidth="1"/>
    <col min="7956" max="7956" width="19.86328125" style="1264" bestFit="1" customWidth="1"/>
    <col min="7957" max="7959" width="18" style="1264" customWidth="1"/>
    <col min="7960" max="7960" width="16.59765625" style="1264" bestFit="1" customWidth="1"/>
    <col min="7961" max="7961" width="13.3984375" style="1264" customWidth="1"/>
    <col min="7962" max="7962" width="11.86328125" style="1264" customWidth="1"/>
    <col min="7963" max="7963" width="12.265625" style="1264" bestFit="1" customWidth="1"/>
    <col min="7964" max="7964" width="14.3984375" style="1264" customWidth="1"/>
    <col min="7965" max="7965" width="16" style="1264" customWidth="1"/>
    <col min="7966" max="7966" width="12.59765625" style="1264" bestFit="1" customWidth="1"/>
    <col min="7967" max="7967" width="15" style="1264" customWidth="1"/>
    <col min="7968" max="7968" width="12" style="1264" bestFit="1" customWidth="1"/>
    <col min="7969" max="8209" width="9.1328125" style="1264"/>
    <col min="8210" max="8210" width="9.86328125" style="1264" customWidth="1"/>
    <col min="8211" max="8211" width="50" style="1264" customWidth="1"/>
    <col min="8212" max="8212" width="19.86328125" style="1264" bestFit="1" customWidth="1"/>
    <col min="8213" max="8215" width="18" style="1264" customWidth="1"/>
    <col min="8216" max="8216" width="16.59765625" style="1264" bestFit="1" customWidth="1"/>
    <col min="8217" max="8217" width="13.3984375" style="1264" customWidth="1"/>
    <col min="8218" max="8218" width="11.86328125" style="1264" customWidth="1"/>
    <col min="8219" max="8219" width="12.265625" style="1264" bestFit="1" customWidth="1"/>
    <col min="8220" max="8220" width="14.3984375" style="1264" customWidth="1"/>
    <col min="8221" max="8221" width="16" style="1264" customWidth="1"/>
    <col min="8222" max="8222" width="12.59765625" style="1264" bestFit="1" customWidth="1"/>
    <col min="8223" max="8223" width="15" style="1264" customWidth="1"/>
    <col min="8224" max="8224" width="12" style="1264" bestFit="1" customWidth="1"/>
    <col min="8225" max="8465" width="9.1328125" style="1264"/>
    <col min="8466" max="8466" width="9.86328125" style="1264" customWidth="1"/>
    <col min="8467" max="8467" width="50" style="1264" customWidth="1"/>
    <col min="8468" max="8468" width="19.86328125" style="1264" bestFit="1" customWidth="1"/>
    <col min="8469" max="8471" width="18" style="1264" customWidth="1"/>
    <col min="8472" max="8472" width="16.59765625" style="1264" bestFit="1" customWidth="1"/>
    <col min="8473" max="8473" width="13.3984375" style="1264" customWidth="1"/>
    <col min="8474" max="8474" width="11.86328125" style="1264" customWidth="1"/>
    <col min="8475" max="8475" width="12.265625" style="1264" bestFit="1" customWidth="1"/>
    <col min="8476" max="8476" width="14.3984375" style="1264" customWidth="1"/>
    <col min="8477" max="8477" width="16" style="1264" customWidth="1"/>
    <col min="8478" max="8478" width="12.59765625" style="1264" bestFit="1" customWidth="1"/>
    <col min="8479" max="8479" width="15" style="1264" customWidth="1"/>
    <col min="8480" max="8480" width="12" style="1264" bestFit="1" customWidth="1"/>
    <col min="8481" max="8721" width="9.1328125" style="1264"/>
    <col min="8722" max="8722" width="9.86328125" style="1264" customWidth="1"/>
    <col min="8723" max="8723" width="50" style="1264" customWidth="1"/>
    <col min="8724" max="8724" width="19.86328125" style="1264" bestFit="1" customWidth="1"/>
    <col min="8725" max="8727" width="18" style="1264" customWidth="1"/>
    <col min="8728" max="8728" width="16.59765625" style="1264" bestFit="1" customWidth="1"/>
    <col min="8729" max="8729" width="13.3984375" style="1264" customWidth="1"/>
    <col min="8730" max="8730" width="11.86328125" style="1264" customWidth="1"/>
    <col min="8731" max="8731" width="12.265625" style="1264" bestFit="1" customWidth="1"/>
    <col min="8732" max="8732" width="14.3984375" style="1264" customWidth="1"/>
    <col min="8733" max="8733" width="16" style="1264" customWidth="1"/>
    <col min="8734" max="8734" width="12.59765625" style="1264" bestFit="1" customWidth="1"/>
    <col min="8735" max="8735" width="15" style="1264" customWidth="1"/>
    <col min="8736" max="8736" width="12" style="1264" bestFit="1" customWidth="1"/>
    <col min="8737" max="8977" width="9.1328125" style="1264"/>
    <col min="8978" max="8978" width="9.86328125" style="1264" customWidth="1"/>
    <col min="8979" max="8979" width="50" style="1264" customWidth="1"/>
    <col min="8980" max="8980" width="19.86328125" style="1264" bestFit="1" customWidth="1"/>
    <col min="8981" max="8983" width="18" style="1264" customWidth="1"/>
    <col min="8984" max="8984" width="16.59765625" style="1264" bestFit="1" customWidth="1"/>
    <col min="8985" max="8985" width="13.3984375" style="1264" customWidth="1"/>
    <col min="8986" max="8986" width="11.86328125" style="1264" customWidth="1"/>
    <col min="8987" max="8987" width="12.265625" style="1264" bestFit="1" customWidth="1"/>
    <col min="8988" max="8988" width="14.3984375" style="1264" customWidth="1"/>
    <col min="8989" max="8989" width="16" style="1264" customWidth="1"/>
    <col min="8990" max="8990" width="12.59765625" style="1264" bestFit="1" customWidth="1"/>
    <col min="8991" max="8991" width="15" style="1264" customWidth="1"/>
    <col min="8992" max="8992" width="12" style="1264" bestFit="1" customWidth="1"/>
    <col min="8993" max="9233" width="9.1328125" style="1264"/>
    <col min="9234" max="9234" width="9.86328125" style="1264" customWidth="1"/>
    <col min="9235" max="9235" width="50" style="1264" customWidth="1"/>
    <col min="9236" max="9236" width="19.86328125" style="1264" bestFit="1" customWidth="1"/>
    <col min="9237" max="9239" width="18" style="1264" customWidth="1"/>
    <col min="9240" max="9240" width="16.59765625" style="1264" bestFit="1" customWidth="1"/>
    <col min="9241" max="9241" width="13.3984375" style="1264" customWidth="1"/>
    <col min="9242" max="9242" width="11.86328125" style="1264" customWidth="1"/>
    <col min="9243" max="9243" width="12.265625" style="1264" bestFit="1" customWidth="1"/>
    <col min="9244" max="9244" width="14.3984375" style="1264" customWidth="1"/>
    <col min="9245" max="9245" width="16" style="1264" customWidth="1"/>
    <col min="9246" max="9246" width="12.59765625" style="1264" bestFit="1" customWidth="1"/>
    <col min="9247" max="9247" width="15" style="1264" customWidth="1"/>
    <col min="9248" max="9248" width="12" style="1264" bestFit="1" customWidth="1"/>
    <col min="9249" max="9489" width="9.1328125" style="1264"/>
    <col min="9490" max="9490" width="9.86328125" style="1264" customWidth="1"/>
    <col min="9491" max="9491" width="50" style="1264" customWidth="1"/>
    <col min="9492" max="9492" width="19.86328125" style="1264" bestFit="1" customWidth="1"/>
    <col min="9493" max="9495" width="18" style="1264" customWidth="1"/>
    <col min="9496" max="9496" width="16.59765625" style="1264" bestFit="1" customWidth="1"/>
    <col min="9497" max="9497" width="13.3984375" style="1264" customWidth="1"/>
    <col min="9498" max="9498" width="11.86328125" style="1264" customWidth="1"/>
    <col min="9499" max="9499" width="12.265625" style="1264" bestFit="1" customWidth="1"/>
    <col min="9500" max="9500" width="14.3984375" style="1264" customWidth="1"/>
    <col min="9501" max="9501" width="16" style="1264" customWidth="1"/>
    <col min="9502" max="9502" width="12.59765625" style="1264" bestFit="1" customWidth="1"/>
    <col min="9503" max="9503" width="15" style="1264" customWidth="1"/>
    <col min="9504" max="9504" width="12" style="1264" bestFit="1" customWidth="1"/>
    <col min="9505" max="9745" width="9.1328125" style="1264"/>
    <col min="9746" max="9746" width="9.86328125" style="1264" customWidth="1"/>
    <col min="9747" max="9747" width="50" style="1264" customWidth="1"/>
    <col min="9748" max="9748" width="19.86328125" style="1264" bestFit="1" customWidth="1"/>
    <col min="9749" max="9751" width="18" style="1264" customWidth="1"/>
    <col min="9752" max="9752" width="16.59765625" style="1264" bestFit="1" customWidth="1"/>
    <col min="9753" max="9753" width="13.3984375" style="1264" customWidth="1"/>
    <col min="9754" max="9754" width="11.86328125" style="1264" customWidth="1"/>
    <col min="9755" max="9755" width="12.265625" style="1264" bestFit="1" customWidth="1"/>
    <col min="9756" max="9756" width="14.3984375" style="1264" customWidth="1"/>
    <col min="9757" max="9757" width="16" style="1264" customWidth="1"/>
    <col min="9758" max="9758" width="12.59765625" style="1264" bestFit="1" customWidth="1"/>
    <col min="9759" max="9759" width="15" style="1264" customWidth="1"/>
    <col min="9760" max="9760" width="12" style="1264" bestFit="1" customWidth="1"/>
    <col min="9761" max="10001" width="9.1328125" style="1264"/>
    <col min="10002" max="10002" width="9.86328125" style="1264" customWidth="1"/>
    <col min="10003" max="10003" width="50" style="1264" customWidth="1"/>
    <col min="10004" max="10004" width="19.86328125" style="1264" bestFit="1" customWidth="1"/>
    <col min="10005" max="10007" width="18" style="1264" customWidth="1"/>
    <col min="10008" max="10008" width="16.59765625" style="1264" bestFit="1" customWidth="1"/>
    <col min="10009" max="10009" width="13.3984375" style="1264" customWidth="1"/>
    <col min="10010" max="10010" width="11.86328125" style="1264" customWidth="1"/>
    <col min="10011" max="10011" width="12.265625" style="1264" bestFit="1" customWidth="1"/>
    <col min="10012" max="10012" width="14.3984375" style="1264" customWidth="1"/>
    <col min="10013" max="10013" width="16" style="1264" customWidth="1"/>
    <col min="10014" max="10014" width="12.59765625" style="1264" bestFit="1" customWidth="1"/>
    <col min="10015" max="10015" width="15" style="1264" customWidth="1"/>
    <col min="10016" max="10016" width="12" style="1264" bestFit="1" customWidth="1"/>
    <col min="10017" max="10257" width="9.1328125" style="1264"/>
    <col min="10258" max="10258" width="9.86328125" style="1264" customWidth="1"/>
    <col min="10259" max="10259" width="50" style="1264" customWidth="1"/>
    <col min="10260" max="10260" width="19.86328125" style="1264" bestFit="1" customWidth="1"/>
    <col min="10261" max="10263" width="18" style="1264" customWidth="1"/>
    <col min="10264" max="10264" width="16.59765625" style="1264" bestFit="1" customWidth="1"/>
    <col min="10265" max="10265" width="13.3984375" style="1264" customWidth="1"/>
    <col min="10266" max="10266" width="11.86328125" style="1264" customWidth="1"/>
    <col min="10267" max="10267" width="12.265625" style="1264" bestFit="1" customWidth="1"/>
    <col min="10268" max="10268" width="14.3984375" style="1264" customWidth="1"/>
    <col min="10269" max="10269" width="16" style="1264" customWidth="1"/>
    <col min="10270" max="10270" width="12.59765625" style="1264" bestFit="1" customWidth="1"/>
    <col min="10271" max="10271" width="15" style="1264" customWidth="1"/>
    <col min="10272" max="10272" width="12" style="1264" bestFit="1" customWidth="1"/>
    <col min="10273" max="10513" width="9.1328125" style="1264"/>
    <col min="10514" max="10514" width="9.86328125" style="1264" customWidth="1"/>
    <col min="10515" max="10515" width="50" style="1264" customWidth="1"/>
    <col min="10516" max="10516" width="19.86328125" style="1264" bestFit="1" customWidth="1"/>
    <col min="10517" max="10519" width="18" style="1264" customWidth="1"/>
    <col min="10520" max="10520" width="16.59765625" style="1264" bestFit="1" customWidth="1"/>
    <col min="10521" max="10521" width="13.3984375" style="1264" customWidth="1"/>
    <col min="10522" max="10522" width="11.86328125" style="1264" customWidth="1"/>
    <col min="10523" max="10523" width="12.265625" style="1264" bestFit="1" customWidth="1"/>
    <col min="10524" max="10524" width="14.3984375" style="1264" customWidth="1"/>
    <col min="10525" max="10525" width="16" style="1264" customWidth="1"/>
    <col min="10526" max="10526" width="12.59765625" style="1264" bestFit="1" customWidth="1"/>
    <col min="10527" max="10527" width="15" style="1264" customWidth="1"/>
    <col min="10528" max="10528" width="12" style="1264" bestFit="1" customWidth="1"/>
    <col min="10529" max="10769" width="9.1328125" style="1264"/>
    <col min="10770" max="10770" width="9.86328125" style="1264" customWidth="1"/>
    <col min="10771" max="10771" width="50" style="1264" customWidth="1"/>
    <col min="10772" max="10772" width="19.86328125" style="1264" bestFit="1" customWidth="1"/>
    <col min="10773" max="10775" width="18" style="1264" customWidth="1"/>
    <col min="10776" max="10776" width="16.59765625" style="1264" bestFit="1" customWidth="1"/>
    <col min="10777" max="10777" width="13.3984375" style="1264" customWidth="1"/>
    <col min="10778" max="10778" width="11.86328125" style="1264" customWidth="1"/>
    <col min="10779" max="10779" width="12.265625" style="1264" bestFit="1" customWidth="1"/>
    <col min="10780" max="10780" width="14.3984375" style="1264" customWidth="1"/>
    <col min="10781" max="10781" width="16" style="1264" customWidth="1"/>
    <col min="10782" max="10782" width="12.59765625" style="1264" bestFit="1" customWidth="1"/>
    <col min="10783" max="10783" width="15" style="1264" customWidth="1"/>
    <col min="10784" max="10784" width="12" style="1264" bestFit="1" customWidth="1"/>
    <col min="10785" max="11025" width="9.1328125" style="1264"/>
    <col min="11026" max="11026" width="9.86328125" style="1264" customWidth="1"/>
    <col min="11027" max="11027" width="50" style="1264" customWidth="1"/>
    <col min="11028" max="11028" width="19.86328125" style="1264" bestFit="1" customWidth="1"/>
    <col min="11029" max="11031" width="18" style="1264" customWidth="1"/>
    <col min="11032" max="11032" width="16.59765625" style="1264" bestFit="1" customWidth="1"/>
    <col min="11033" max="11033" width="13.3984375" style="1264" customWidth="1"/>
    <col min="11034" max="11034" width="11.86328125" style="1264" customWidth="1"/>
    <col min="11035" max="11035" width="12.265625" style="1264" bestFit="1" customWidth="1"/>
    <col min="11036" max="11036" width="14.3984375" style="1264" customWidth="1"/>
    <col min="11037" max="11037" width="16" style="1264" customWidth="1"/>
    <col min="11038" max="11038" width="12.59765625" style="1264" bestFit="1" customWidth="1"/>
    <col min="11039" max="11039" width="15" style="1264" customWidth="1"/>
    <col min="11040" max="11040" width="12" style="1264" bestFit="1" customWidth="1"/>
    <col min="11041" max="11281" width="9.1328125" style="1264"/>
    <col min="11282" max="11282" width="9.86328125" style="1264" customWidth="1"/>
    <col min="11283" max="11283" width="50" style="1264" customWidth="1"/>
    <col min="11284" max="11284" width="19.86328125" style="1264" bestFit="1" customWidth="1"/>
    <col min="11285" max="11287" width="18" style="1264" customWidth="1"/>
    <col min="11288" max="11288" width="16.59765625" style="1264" bestFit="1" customWidth="1"/>
    <col min="11289" max="11289" width="13.3984375" style="1264" customWidth="1"/>
    <col min="11290" max="11290" width="11.86328125" style="1264" customWidth="1"/>
    <col min="11291" max="11291" width="12.265625" style="1264" bestFit="1" customWidth="1"/>
    <col min="11292" max="11292" width="14.3984375" style="1264" customWidth="1"/>
    <col min="11293" max="11293" width="16" style="1264" customWidth="1"/>
    <col min="11294" max="11294" width="12.59765625" style="1264" bestFit="1" customWidth="1"/>
    <col min="11295" max="11295" width="15" style="1264" customWidth="1"/>
    <col min="11296" max="11296" width="12" style="1264" bestFit="1" customWidth="1"/>
    <col min="11297" max="11537" width="9.1328125" style="1264"/>
    <col min="11538" max="11538" width="9.86328125" style="1264" customWidth="1"/>
    <col min="11539" max="11539" width="50" style="1264" customWidth="1"/>
    <col min="11540" max="11540" width="19.86328125" style="1264" bestFit="1" customWidth="1"/>
    <col min="11541" max="11543" width="18" style="1264" customWidth="1"/>
    <col min="11544" max="11544" width="16.59765625" style="1264" bestFit="1" customWidth="1"/>
    <col min="11545" max="11545" width="13.3984375" style="1264" customWidth="1"/>
    <col min="11546" max="11546" width="11.86328125" style="1264" customWidth="1"/>
    <col min="11547" max="11547" width="12.265625" style="1264" bestFit="1" customWidth="1"/>
    <col min="11548" max="11548" width="14.3984375" style="1264" customWidth="1"/>
    <col min="11549" max="11549" width="16" style="1264" customWidth="1"/>
    <col min="11550" max="11550" width="12.59765625" style="1264" bestFit="1" customWidth="1"/>
    <col min="11551" max="11551" width="15" style="1264" customWidth="1"/>
    <col min="11552" max="11552" width="12" style="1264" bestFit="1" customWidth="1"/>
    <col min="11553" max="11793" width="9.1328125" style="1264"/>
    <col min="11794" max="11794" width="9.86328125" style="1264" customWidth="1"/>
    <col min="11795" max="11795" width="50" style="1264" customWidth="1"/>
    <col min="11796" max="11796" width="19.86328125" style="1264" bestFit="1" customWidth="1"/>
    <col min="11797" max="11799" width="18" style="1264" customWidth="1"/>
    <col min="11800" max="11800" width="16.59765625" style="1264" bestFit="1" customWidth="1"/>
    <col min="11801" max="11801" width="13.3984375" style="1264" customWidth="1"/>
    <col min="11802" max="11802" width="11.86328125" style="1264" customWidth="1"/>
    <col min="11803" max="11803" width="12.265625" style="1264" bestFit="1" customWidth="1"/>
    <col min="11804" max="11804" width="14.3984375" style="1264" customWidth="1"/>
    <col min="11805" max="11805" width="16" style="1264" customWidth="1"/>
    <col min="11806" max="11806" width="12.59765625" style="1264" bestFit="1" customWidth="1"/>
    <col min="11807" max="11807" width="15" style="1264" customWidth="1"/>
    <col min="11808" max="11808" width="12" style="1264" bestFit="1" customWidth="1"/>
    <col min="11809" max="12049" width="9.1328125" style="1264"/>
    <col min="12050" max="12050" width="9.86328125" style="1264" customWidth="1"/>
    <col min="12051" max="12051" width="50" style="1264" customWidth="1"/>
    <col min="12052" max="12052" width="19.86328125" style="1264" bestFit="1" customWidth="1"/>
    <col min="12053" max="12055" width="18" style="1264" customWidth="1"/>
    <col min="12056" max="12056" width="16.59765625" style="1264" bestFit="1" customWidth="1"/>
    <col min="12057" max="12057" width="13.3984375" style="1264" customWidth="1"/>
    <col min="12058" max="12058" width="11.86328125" style="1264" customWidth="1"/>
    <col min="12059" max="12059" width="12.265625" style="1264" bestFit="1" customWidth="1"/>
    <col min="12060" max="12060" width="14.3984375" style="1264" customWidth="1"/>
    <col min="12061" max="12061" width="16" style="1264" customWidth="1"/>
    <col min="12062" max="12062" width="12.59765625" style="1264" bestFit="1" customWidth="1"/>
    <col min="12063" max="12063" width="15" style="1264" customWidth="1"/>
    <col min="12064" max="12064" width="12" style="1264" bestFit="1" customWidth="1"/>
    <col min="12065" max="12305" width="9.1328125" style="1264"/>
    <col min="12306" max="12306" width="9.86328125" style="1264" customWidth="1"/>
    <col min="12307" max="12307" width="50" style="1264" customWidth="1"/>
    <col min="12308" max="12308" width="19.86328125" style="1264" bestFit="1" customWidth="1"/>
    <col min="12309" max="12311" width="18" style="1264" customWidth="1"/>
    <col min="12312" max="12312" width="16.59765625" style="1264" bestFit="1" customWidth="1"/>
    <col min="12313" max="12313" width="13.3984375" style="1264" customWidth="1"/>
    <col min="12314" max="12314" width="11.86328125" style="1264" customWidth="1"/>
    <col min="12315" max="12315" width="12.265625" style="1264" bestFit="1" customWidth="1"/>
    <col min="12316" max="12316" width="14.3984375" style="1264" customWidth="1"/>
    <col min="12317" max="12317" width="16" style="1264" customWidth="1"/>
    <col min="12318" max="12318" width="12.59765625" style="1264" bestFit="1" customWidth="1"/>
    <col min="12319" max="12319" width="15" style="1264" customWidth="1"/>
    <col min="12320" max="12320" width="12" style="1264" bestFit="1" customWidth="1"/>
    <col min="12321" max="12561" width="9.1328125" style="1264"/>
    <col min="12562" max="12562" width="9.86328125" style="1264" customWidth="1"/>
    <col min="12563" max="12563" width="50" style="1264" customWidth="1"/>
    <col min="12564" max="12564" width="19.86328125" style="1264" bestFit="1" customWidth="1"/>
    <col min="12565" max="12567" width="18" style="1264" customWidth="1"/>
    <col min="12568" max="12568" width="16.59765625" style="1264" bestFit="1" customWidth="1"/>
    <col min="12569" max="12569" width="13.3984375" style="1264" customWidth="1"/>
    <col min="12570" max="12570" width="11.86328125" style="1264" customWidth="1"/>
    <col min="12571" max="12571" width="12.265625" style="1264" bestFit="1" customWidth="1"/>
    <col min="12572" max="12572" width="14.3984375" style="1264" customWidth="1"/>
    <col min="12573" max="12573" width="16" style="1264" customWidth="1"/>
    <col min="12574" max="12574" width="12.59765625" style="1264" bestFit="1" customWidth="1"/>
    <col min="12575" max="12575" width="15" style="1264" customWidth="1"/>
    <col min="12576" max="12576" width="12" style="1264" bestFit="1" customWidth="1"/>
    <col min="12577" max="12817" width="9.1328125" style="1264"/>
    <col min="12818" max="12818" width="9.86328125" style="1264" customWidth="1"/>
    <col min="12819" max="12819" width="50" style="1264" customWidth="1"/>
    <col min="12820" max="12820" width="19.86328125" style="1264" bestFit="1" customWidth="1"/>
    <col min="12821" max="12823" width="18" style="1264" customWidth="1"/>
    <col min="12824" max="12824" width="16.59765625" style="1264" bestFit="1" customWidth="1"/>
    <col min="12825" max="12825" width="13.3984375" style="1264" customWidth="1"/>
    <col min="12826" max="12826" width="11.86328125" style="1264" customWidth="1"/>
    <col min="12827" max="12827" width="12.265625" style="1264" bestFit="1" customWidth="1"/>
    <col min="12828" max="12828" width="14.3984375" style="1264" customWidth="1"/>
    <col min="12829" max="12829" width="16" style="1264" customWidth="1"/>
    <col min="12830" max="12830" width="12.59765625" style="1264" bestFit="1" customWidth="1"/>
    <col min="12831" max="12831" width="15" style="1264" customWidth="1"/>
    <col min="12832" max="12832" width="12" style="1264" bestFit="1" customWidth="1"/>
    <col min="12833" max="13073" width="9.1328125" style="1264"/>
    <col min="13074" max="13074" width="9.86328125" style="1264" customWidth="1"/>
    <col min="13075" max="13075" width="50" style="1264" customWidth="1"/>
    <col min="13076" max="13076" width="19.86328125" style="1264" bestFit="1" customWidth="1"/>
    <col min="13077" max="13079" width="18" style="1264" customWidth="1"/>
    <col min="13080" max="13080" width="16.59765625" style="1264" bestFit="1" customWidth="1"/>
    <col min="13081" max="13081" width="13.3984375" style="1264" customWidth="1"/>
    <col min="13082" max="13082" width="11.86328125" style="1264" customWidth="1"/>
    <col min="13083" max="13083" width="12.265625" style="1264" bestFit="1" customWidth="1"/>
    <col min="13084" max="13084" width="14.3984375" style="1264" customWidth="1"/>
    <col min="13085" max="13085" width="16" style="1264" customWidth="1"/>
    <col min="13086" max="13086" width="12.59765625" style="1264" bestFit="1" customWidth="1"/>
    <col min="13087" max="13087" width="15" style="1264" customWidth="1"/>
    <col min="13088" max="13088" width="12" style="1264" bestFit="1" customWidth="1"/>
    <col min="13089" max="13329" width="9.1328125" style="1264"/>
    <col min="13330" max="13330" width="9.86328125" style="1264" customWidth="1"/>
    <col min="13331" max="13331" width="50" style="1264" customWidth="1"/>
    <col min="13332" max="13332" width="19.86328125" style="1264" bestFit="1" customWidth="1"/>
    <col min="13333" max="13335" width="18" style="1264" customWidth="1"/>
    <col min="13336" max="13336" width="16.59765625" style="1264" bestFit="1" customWidth="1"/>
    <col min="13337" max="13337" width="13.3984375" style="1264" customWidth="1"/>
    <col min="13338" max="13338" width="11.86328125" style="1264" customWidth="1"/>
    <col min="13339" max="13339" width="12.265625" style="1264" bestFit="1" customWidth="1"/>
    <col min="13340" max="13340" width="14.3984375" style="1264" customWidth="1"/>
    <col min="13341" max="13341" width="16" style="1264" customWidth="1"/>
    <col min="13342" max="13342" width="12.59765625" style="1264" bestFit="1" customWidth="1"/>
    <col min="13343" max="13343" width="15" style="1264" customWidth="1"/>
    <col min="13344" max="13344" width="12" style="1264" bestFit="1" customWidth="1"/>
    <col min="13345" max="13585" width="9.1328125" style="1264"/>
    <col min="13586" max="13586" width="9.86328125" style="1264" customWidth="1"/>
    <col min="13587" max="13587" width="50" style="1264" customWidth="1"/>
    <col min="13588" max="13588" width="19.86328125" style="1264" bestFit="1" customWidth="1"/>
    <col min="13589" max="13591" width="18" style="1264" customWidth="1"/>
    <col min="13592" max="13592" width="16.59765625" style="1264" bestFit="1" customWidth="1"/>
    <col min="13593" max="13593" width="13.3984375" style="1264" customWidth="1"/>
    <col min="13594" max="13594" width="11.86328125" style="1264" customWidth="1"/>
    <col min="13595" max="13595" width="12.265625" style="1264" bestFit="1" customWidth="1"/>
    <col min="13596" max="13596" width="14.3984375" style="1264" customWidth="1"/>
    <col min="13597" max="13597" width="16" style="1264" customWidth="1"/>
    <col min="13598" max="13598" width="12.59765625" style="1264" bestFit="1" customWidth="1"/>
    <col min="13599" max="13599" width="15" style="1264" customWidth="1"/>
    <col min="13600" max="13600" width="12" style="1264" bestFit="1" customWidth="1"/>
    <col min="13601" max="13841" width="9.1328125" style="1264"/>
    <col min="13842" max="13842" width="9.86328125" style="1264" customWidth="1"/>
    <col min="13843" max="13843" width="50" style="1264" customWidth="1"/>
    <col min="13844" max="13844" width="19.86328125" style="1264" bestFit="1" customWidth="1"/>
    <col min="13845" max="13847" width="18" style="1264" customWidth="1"/>
    <col min="13848" max="13848" width="16.59765625" style="1264" bestFit="1" customWidth="1"/>
    <col min="13849" max="13849" width="13.3984375" style="1264" customWidth="1"/>
    <col min="13850" max="13850" width="11.86328125" style="1264" customWidth="1"/>
    <col min="13851" max="13851" width="12.265625" style="1264" bestFit="1" customWidth="1"/>
    <col min="13852" max="13852" width="14.3984375" style="1264" customWidth="1"/>
    <col min="13853" max="13853" width="16" style="1264" customWidth="1"/>
    <col min="13854" max="13854" width="12.59765625" style="1264" bestFit="1" customWidth="1"/>
    <col min="13855" max="13855" width="15" style="1264" customWidth="1"/>
    <col min="13856" max="13856" width="12" style="1264" bestFit="1" customWidth="1"/>
    <col min="13857" max="14097" width="9.1328125" style="1264"/>
    <col min="14098" max="14098" width="9.86328125" style="1264" customWidth="1"/>
    <col min="14099" max="14099" width="50" style="1264" customWidth="1"/>
    <col min="14100" max="14100" width="19.86328125" style="1264" bestFit="1" customWidth="1"/>
    <col min="14101" max="14103" width="18" style="1264" customWidth="1"/>
    <col min="14104" max="14104" width="16.59765625" style="1264" bestFit="1" customWidth="1"/>
    <col min="14105" max="14105" width="13.3984375" style="1264" customWidth="1"/>
    <col min="14106" max="14106" width="11.86328125" style="1264" customWidth="1"/>
    <col min="14107" max="14107" width="12.265625" style="1264" bestFit="1" customWidth="1"/>
    <col min="14108" max="14108" width="14.3984375" style="1264" customWidth="1"/>
    <col min="14109" max="14109" width="16" style="1264" customWidth="1"/>
    <col min="14110" max="14110" width="12.59765625" style="1264" bestFit="1" customWidth="1"/>
    <col min="14111" max="14111" width="15" style="1264" customWidth="1"/>
    <col min="14112" max="14112" width="12" style="1264" bestFit="1" customWidth="1"/>
    <col min="14113" max="14353" width="9.1328125" style="1264"/>
    <col min="14354" max="14354" width="9.86328125" style="1264" customWidth="1"/>
    <col min="14355" max="14355" width="50" style="1264" customWidth="1"/>
    <col min="14356" max="14356" width="19.86328125" style="1264" bestFit="1" customWidth="1"/>
    <col min="14357" max="14359" width="18" style="1264" customWidth="1"/>
    <col min="14360" max="14360" width="16.59765625" style="1264" bestFit="1" customWidth="1"/>
    <col min="14361" max="14361" width="13.3984375" style="1264" customWidth="1"/>
    <col min="14362" max="14362" width="11.86328125" style="1264" customWidth="1"/>
    <col min="14363" max="14363" width="12.265625" style="1264" bestFit="1" customWidth="1"/>
    <col min="14364" max="14364" width="14.3984375" style="1264" customWidth="1"/>
    <col min="14365" max="14365" width="16" style="1264" customWidth="1"/>
    <col min="14366" max="14366" width="12.59765625" style="1264" bestFit="1" customWidth="1"/>
    <col min="14367" max="14367" width="15" style="1264" customWidth="1"/>
    <col min="14368" max="14368" width="12" style="1264" bestFit="1" customWidth="1"/>
    <col min="14369" max="14609" width="9.1328125" style="1264"/>
    <col min="14610" max="14610" width="9.86328125" style="1264" customWidth="1"/>
    <col min="14611" max="14611" width="50" style="1264" customWidth="1"/>
    <col min="14612" max="14612" width="19.86328125" style="1264" bestFit="1" customWidth="1"/>
    <col min="14613" max="14615" width="18" style="1264" customWidth="1"/>
    <col min="14616" max="14616" width="16.59765625" style="1264" bestFit="1" customWidth="1"/>
    <col min="14617" max="14617" width="13.3984375" style="1264" customWidth="1"/>
    <col min="14618" max="14618" width="11.86328125" style="1264" customWidth="1"/>
    <col min="14619" max="14619" width="12.265625" style="1264" bestFit="1" customWidth="1"/>
    <col min="14620" max="14620" width="14.3984375" style="1264" customWidth="1"/>
    <col min="14621" max="14621" width="16" style="1264" customWidth="1"/>
    <col min="14622" max="14622" width="12.59765625" style="1264" bestFit="1" customWidth="1"/>
    <col min="14623" max="14623" width="15" style="1264" customWidth="1"/>
    <col min="14624" max="14624" width="12" style="1264" bestFit="1" customWidth="1"/>
    <col min="14625" max="14865" width="9.1328125" style="1264"/>
    <col min="14866" max="14866" width="9.86328125" style="1264" customWidth="1"/>
    <col min="14867" max="14867" width="50" style="1264" customWidth="1"/>
    <col min="14868" max="14868" width="19.86328125" style="1264" bestFit="1" customWidth="1"/>
    <col min="14869" max="14871" width="18" style="1264" customWidth="1"/>
    <col min="14872" max="14872" width="16.59765625" style="1264" bestFit="1" customWidth="1"/>
    <col min="14873" max="14873" width="13.3984375" style="1264" customWidth="1"/>
    <col min="14874" max="14874" width="11.86328125" style="1264" customWidth="1"/>
    <col min="14875" max="14875" width="12.265625" style="1264" bestFit="1" customWidth="1"/>
    <col min="14876" max="14876" width="14.3984375" style="1264" customWidth="1"/>
    <col min="14877" max="14877" width="16" style="1264" customWidth="1"/>
    <col min="14878" max="14878" width="12.59765625" style="1264" bestFit="1" customWidth="1"/>
    <col min="14879" max="14879" width="15" style="1264" customWidth="1"/>
    <col min="14880" max="14880" width="12" style="1264" bestFit="1" customWidth="1"/>
    <col min="14881" max="15121" width="9.1328125" style="1264"/>
    <col min="15122" max="15122" width="9.86328125" style="1264" customWidth="1"/>
    <col min="15123" max="15123" width="50" style="1264" customWidth="1"/>
    <col min="15124" max="15124" width="19.86328125" style="1264" bestFit="1" customWidth="1"/>
    <col min="15125" max="15127" width="18" style="1264" customWidth="1"/>
    <col min="15128" max="15128" width="16.59765625" style="1264" bestFit="1" customWidth="1"/>
    <col min="15129" max="15129" width="13.3984375" style="1264" customWidth="1"/>
    <col min="15130" max="15130" width="11.86328125" style="1264" customWidth="1"/>
    <col min="15131" max="15131" width="12.265625" style="1264" bestFit="1" customWidth="1"/>
    <col min="15132" max="15132" width="14.3984375" style="1264" customWidth="1"/>
    <col min="15133" max="15133" width="16" style="1264" customWidth="1"/>
    <col min="15134" max="15134" width="12.59765625" style="1264" bestFit="1" customWidth="1"/>
    <col min="15135" max="15135" width="15" style="1264" customWidth="1"/>
    <col min="15136" max="15136" width="12" style="1264" bestFit="1" customWidth="1"/>
    <col min="15137" max="15377" width="9.1328125" style="1264"/>
    <col min="15378" max="15378" width="9.86328125" style="1264" customWidth="1"/>
    <col min="15379" max="15379" width="50" style="1264" customWidth="1"/>
    <col min="15380" max="15380" width="19.86328125" style="1264" bestFit="1" customWidth="1"/>
    <col min="15381" max="15383" width="18" style="1264" customWidth="1"/>
    <col min="15384" max="15384" width="16.59765625" style="1264" bestFit="1" customWidth="1"/>
    <col min="15385" max="15385" width="13.3984375" style="1264" customWidth="1"/>
    <col min="15386" max="15386" width="11.86328125" style="1264" customWidth="1"/>
    <col min="15387" max="15387" width="12.265625" style="1264" bestFit="1" customWidth="1"/>
    <col min="15388" max="15388" width="14.3984375" style="1264" customWidth="1"/>
    <col min="15389" max="15389" width="16" style="1264" customWidth="1"/>
    <col min="15390" max="15390" width="12.59765625" style="1264" bestFit="1" customWidth="1"/>
    <col min="15391" max="15391" width="15" style="1264" customWidth="1"/>
    <col min="15392" max="15392" width="12" style="1264" bestFit="1" customWidth="1"/>
    <col min="15393" max="15633" width="9.1328125" style="1264"/>
    <col min="15634" max="15634" width="9.86328125" style="1264" customWidth="1"/>
    <col min="15635" max="15635" width="50" style="1264" customWidth="1"/>
    <col min="15636" max="15636" width="19.86328125" style="1264" bestFit="1" customWidth="1"/>
    <col min="15637" max="15639" width="18" style="1264" customWidth="1"/>
    <col min="15640" max="15640" width="16.59765625" style="1264" bestFit="1" customWidth="1"/>
    <col min="15641" max="15641" width="13.3984375" style="1264" customWidth="1"/>
    <col min="15642" max="15642" width="11.86328125" style="1264" customWidth="1"/>
    <col min="15643" max="15643" width="12.265625" style="1264" bestFit="1" customWidth="1"/>
    <col min="15644" max="15644" width="14.3984375" style="1264" customWidth="1"/>
    <col min="15645" max="15645" width="16" style="1264" customWidth="1"/>
    <col min="15646" max="15646" width="12.59765625" style="1264" bestFit="1" customWidth="1"/>
    <col min="15647" max="15647" width="15" style="1264" customWidth="1"/>
    <col min="15648" max="15648" width="12" style="1264" bestFit="1" customWidth="1"/>
    <col min="15649" max="15889" width="9.1328125" style="1264"/>
    <col min="15890" max="15890" width="9.86328125" style="1264" customWidth="1"/>
    <col min="15891" max="15891" width="50" style="1264" customWidth="1"/>
    <col min="15892" max="15892" width="19.86328125" style="1264" bestFit="1" customWidth="1"/>
    <col min="15893" max="15895" width="18" style="1264" customWidth="1"/>
    <col min="15896" max="15896" width="16.59765625" style="1264" bestFit="1" customWidth="1"/>
    <col min="15897" max="15897" width="13.3984375" style="1264" customWidth="1"/>
    <col min="15898" max="15898" width="11.86328125" style="1264" customWidth="1"/>
    <col min="15899" max="15899" width="12.265625" style="1264" bestFit="1" customWidth="1"/>
    <col min="15900" max="15900" width="14.3984375" style="1264" customWidth="1"/>
    <col min="15901" max="15901" width="16" style="1264" customWidth="1"/>
    <col min="15902" max="15902" width="12.59765625" style="1264" bestFit="1" customWidth="1"/>
    <col min="15903" max="15903" width="15" style="1264" customWidth="1"/>
    <col min="15904" max="15904" width="12" style="1264" bestFit="1" customWidth="1"/>
    <col min="15905" max="16384" width="9.1328125" style="1264"/>
  </cols>
  <sheetData>
    <row r="1" spans="1:16" s="48" customFormat="1" ht="25.15">
      <c r="A1" s="1766" t="str">
        <f>+'Universal data'!$A$1</f>
        <v>Regulatory Reporting Pack</v>
      </c>
      <c r="B1" s="127"/>
      <c r="C1" s="127"/>
      <c r="D1" s="127"/>
      <c r="E1" s="127"/>
      <c r="F1" s="127"/>
      <c r="G1" s="127"/>
      <c r="H1" s="127"/>
      <c r="I1" s="127"/>
      <c r="J1" s="127"/>
      <c r="K1" s="127"/>
      <c r="L1" s="127"/>
      <c r="M1" s="127"/>
      <c r="N1" s="127"/>
      <c r="O1" s="127"/>
    </row>
    <row r="2" spans="1:16" s="48" customFormat="1" ht="25.15">
      <c r="A2" s="1766" t="str">
        <f>+'Universal data'!$A$2</f>
        <v>Master</v>
      </c>
      <c r="B2" s="127"/>
      <c r="C2" s="127"/>
      <c r="D2" s="127"/>
      <c r="E2" s="127"/>
      <c r="F2" s="127"/>
      <c r="G2" s="127"/>
      <c r="H2" s="127"/>
      <c r="I2" s="127"/>
      <c r="J2" s="127"/>
      <c r="K2" s="127"/>
      <c r="L2" s="127"/>
      <c r="M2" s="127"/>
      <c r="N2" s="127"/>
      <c r="O2" s="127"/>
    </row>
    <row r="3" spans="1:16" s="48" customFormat="1" ht="25.15">
      <c r="A3" s="1766" t="str">
        <f>+'Universal data'!$A$3</f>
        <v>2017/18</v>
      </c>
      <c r="B3" s="127"/>
      <c r="C3" s="127"/>
      <c r="D3" s="127"/>
      <c r="E3" s="127"/>
      <c r="F3" s="127"/>
      <c r="G3" s="127"/>
      <c r="H3" s="127"/>
      <c r="I3" s="127"/>
      <c r="J3" s="127"/>
      <c r="K3" s="127"/>
      <c r="L3" s="127"/>
      <c r="M3" s="127"/>
      <c r="N3" s="127"/>
      <c r="O3" s="127"/>
    </row>
    <row r="4" spans="1:16" ht="19.899999999999999">
      <c r="A4" s="637" t="s">
        <v>1955</v>
      </c>
      <c r="B4" s="637"/>
      <c r="C4" s="638"/>
      <c r="D4" s="44"/>
      <c r="E4" s="44"/>
      <c r="F4" s="44"/>
      <c r="G4" s="44"/>
      <c r="H4" s="44"/>
      <c r="I4" s="44"/>
      <c r="J4" s="44"/>
      <c r="K4" s="44"/>
      <c r="L4" s="45"/>
      <c r="M4" s="45"/>
      <c r="N4" s="45"/>
      <c r="O4" s="45"/>
      <c r="P4" s="636"/>
    </row>
    <row r="5" spans="1:16" s="1822" customFormat="1" ht="14.65">
      <c r="A5" s="1816"/>
      <c r="B5" s="1817" t="s">
        <v>2012</v>
      </c>
      <c r="C5" s="1818"/>
      <c r="D5" s="1819"/>
      <c r="E5" s="1819"/>
      <c r="F5" s="1819"/>
      <c r="G5" s="1819"/>
      <c r="H5" s="1819"/>
      <c r="I5" s="1819"/>
      <c r="J5" s="1819"/>
      <c r="K5" s="1819"/>
      <c r="L5" s="1820"/>
      <c r="M5" s="1820"/>
      <c r="N5" s="1820"/>
      <c r="O5" s="1820"/>
      <c r="P5" s="1821"/>
    </row>
    <row r="6" spans="1:16" ht="19.899999999999999">
      <c r="A6" s="637"/>
      <c r="B6" s="637"/>
      <c r="C6" s="638"/>
      <c r="D6" s="44"/>
      <c r="E6" s="44"/>
      <c r="F6" s="44"/>
      <c r="G6" s="44"/>
      <c r="H6" s="44"/>
      <c r="I6" s="44"/>
      <c r="J6" s="44"/>
      <c r="K6" s="44"/>
      <c r="L6" s="45"/>
      <c r="M6" s="45"/>
      <c r="N6" s="45"/>
      <c r="O6" s="45"/>
      <c r="P6" s="636"/>
    </row>
    <row r="7" spans="1:16" s="1267" customFormat="1" ht="27" customHeight="1">
      <c r="A7" s="1266"/>
      <c r="B7" s="3483"/>
      <c r="C7" s="3483"/>
      <c r="D7" s="3483"/>
      <c r="E7" s="3483"/>
      <c r="F7" s="3483"/>
      <c r="G7" s="3483"/>
      <c r="H7" s="3483"/>
      <c r="I7" s="3483"/>
      <c r="J7" s="3483"/>
      <c r="K7" s="3483"/>
      <c r="L7" s="3483"/>
      <c r="M7" s="3483"/>
      <c r="N7" s="3483"/>
      <c r="O7" s="3483"/>
      <c r="P7" s="1266"/>
    </row>
    <row r="8" spans="1:16" s="1267" customFormat="1" ht="12.75" customHeight="1">
      <c r="A8" s="1266"/>
      <c r="B8" s="3483"/>
      <c r="C8" s="3483"/>
      <c r="D8" s="3483"/>
      <c r="E8" s="3483"/>
      <c r="F8" s="3483"/>
      <c r="G8" s="3483"/>
      <c r="H8" s="3483"/>
      <c r="I8" s="3483"/>
      <c r="J8" s="3483"/>
      <c r="K8" s="3483"/>
      <c r="L8" s="3483"/>
      <c r="M8" s="3483"/>
      <c r="N8" s="3483"/>
      <c r="O8" s="3483"/>
      <c r="P8" s="1266"/>
    </row>
    <row r="9" spans="1:16" s="1267" customFormat="1" ht="24.75" customHeight="1">
      <c r="A9" s="1266"/>
      <c r="B9" s="3483"/>
      <c r="C9" s="3483"/>
      <c r="D9" s="3483"/>
      <c r="E9" s="3483"/>
      <c r="F9" s="3483"/>
      <c r="G9" s="3483"/>
      <c r="H9" s="3483"/>
      <c r="I9" s="3483"/>
      <c r="J9" s="3483"/>
      <c r="K9" s="3483"/>
      <c r="L9" s="3483"/>
      <c r="M9" s="3483"/>
      <c r="N9" s="3483"/>
      <c r="O9" s="3483"/>
      <c r="P9" s="1266"/>
    </row>
  </sheetData>
  <customSheetViews>
    <customSheetView guid="{CE066BD8-0FDF-4A69-A83A-AA53661F8FEE}" scale="80" fitToPage="1">
      <pageMargins left="0.70866141732283472" right="0.70866141732283472" top="0.74803149606299213" bottom="0.74803149606299213" header="0.31496062992125984" footer="0.31496062992125984"/>
      <pageSetup paperSize="8" scale="87" orientation="landscape" r:id="rId1"/>
    </customSheetView>
    <customSheetView guid="{97003408-5582-4B4E-BE5D-0A5F17467E22}" scale="80" fitToPage="1">
      <pageMargins left="0.70866141732283472" right="0.70866141732283472" top="0.74803149606299213" bottom="0.74803149606299213" header="0.31496062992125984" footer="0.31496062992125984"/>
      <pageSetup paperSize="8" scale="87" orientation="landscape" r:id="rId2"/>
    </customSheetView>
    <customSheetView guid="{19FDD237-8F16-4F3B-A94F-90481855813E}" scale="80" fitToPage="1">
      <pageMargins left="0.70866141732283472" right="0.70866141732283472" top="0.74803149606299213" bottom="0.74803149606299213" header="0.31496062992125984" footer="0.31496062992125984"/>
      <pageSetup paperSize="8" scale="87" orientation="landscape" r:id="rId3"/>
    </customSheetView>
  </customSheetViews>
  <mergeCells count="3">
    <mergeCell ref="B7:O7"/>
    <mergeCell ref="B8:O8"/>
    <mergeCell ref="B9:O9"/>
  </mergeCells>
  <pageMargins left="0.70866141732283472" right="0.70866141732283472" top="0.74803149606299213" bottom="0.74803149606299213" header="0.31496062992125984" footer="0.31496062992125984"/>
  <pageSetup paperSize="8" scale="86"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645</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352" t="s">
        <v>2</v>
      </c>
      <c r="F4" s="3353"/>
      <c r="G4" s="3354" t="s">
        <v>3</v>
      </c>
      <c r="H4" s="3354"/>
      <c r="I4" s="3354"/>
      <c r="J4" s="3354"/>
      <c r="K4" s="3354"/>
      <c r="L4" s="3354"/>
      <c r="M4" s="3354"/>
      <c r="N4" s="3355"/>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c r="B8" s="41"/>
      <c r="C8" s="38"/>
      <c r="D8" s="18" t="s">
        <v>9</v>
      </c>
      <c r="E8" s="19"/>
      <c r="F8" s="20"/>
      <c r="G8" s="20"/>
      <c r="H8" s="20"/>
      <c r="I8" s="20"/>
      <c r="J8" s="20"/>
      <c r="K8" s="20"/>
      <c r="L8" s="20"/>
      <c r="M8" s="20"/>
      <c r="N8" s="21"/>
    </row>
    <row r="9" spans="1:17" ht="13.15" thickBot="1">
      <c r="A9" s="40"/>
      <c r="B9" s="41"/>
      <c r="C9" s="38"/>
      <c r="D9" s="18" t="s">
        <v>10</v>
      </c>
      <c r="E9" s="19"/>
      <c r="F9" s="20"/>
      <c r="G9" s="20"/>
      <c r="H9" s="20"/>
      <c r="I9" s="20"/>
      <c r="J9" s="20"/>
      <c r="K9" s="20"/>
      <c r="L9" s="20"/>
      <c r="M9" s="20"/>
      <c r="N9" s="21"/>
    </row>
    <row r="10" spans="1:17" ht="13.15" thickBot="1">
      <c r="A10" s="40"/>
      <c r="B10" s="41"/>
      <c r="C10" s="38"/>
      <c r="D10" s="18" t="s">
        <v>11</v>
      </c>
      <c r="E10" s="19"/>
      <c r="F10" s="20"/>
      <c r="G10" s="20"/>
      <c r="H10" s="20"/>
      <c r="I10" s="20"/>
      <c r="J10" s="20"/>
      <c r="K10" s="20"/>
      <c r="L10" s="20"/>
      <c r="M10" s="20"/>
      <c r="N10" s="21"/>
    </row>
    <row r="11" spans="1:17" ht="13.15" thickBot="1">
      <c r="A11" s="40"/>
      <c r="B11" s="41"/>
      <c r="C11" s="38"/>
      <c r="D11" s="18" t="s">
        <v>12</v>
      </c>
      <c r="E11" s="19"/>
      <c r="F11" s="20"/>
      <c r="G11" s="20"/>
      <c r="H11" s="20"/>
      <c r="I11" s="20"/>
      <c r="J11" s="20"/>
      <c r="K11" s="20"/>
      <c r="L11" s="20"/>
      <c r="M11" s="20"/>
      <c r="N11" s="21"/>
    </row>
    <row r="12" spans="1:17" ht="13.15" thickBot="1">
      <c r="A12" s="40"/>
      <c r="B12" s="41"/>
      <c r="C12" s="38"/>
      <c r="D12" s="18" t="s">
        <v>13</v>
      </c>
      <c r="E12" s="19"/>
      <c r="F12" s="20"/>
      <c r="G12" s="20"/>
      <c r="H12" s="20"/>
      <c r="I12" s="20"/>
      <c r="J12" s="20"/>
      <c r="K12" s="20"/>
      <c r="L12" s="20"/>
      <c r="M12" s="20"/>
      <c r="N12" s="21"/>
    </row>
    <row r="13" spans="1:17" ht="13.15" thickBot="1">
      <c r="A13" s="40"/>
      <c r="B13" s="41"/>
      <c r="C13" s="38"/>
      <c r="D13" s="18" t="s">
        <v>14</v>
      </c>
      <c r="E13" s="19"/>
      <c r="F13" s="20"/>
      <c r="G13" s="20"/>
      <c r="H13" s="20"/>
      <c r="I13" s="20"/>
      <c r="J13" s="20"/>
      <c r="K13" s="20"/>
      <c r="L13" s="20"/>
      <c r="M13" s="20"/>
      <c r="N13" s="21"/>
    </row>
    <row r="14" spans="1:17" ht="13.15" thickBot="1">
      <c r="A14" s="40"/>
      <c r="B14" s="41"/>
      <c r="C14" s="38"/>
      <c r="D14" s="18" t="s">
        <v>15</v>
      </c>
      <c r="E14" s="19"/>
      <c r="F14" s="20"/>
      <c r="G14" s="20"/>
      <c r="H14" s="20"/>
      <c r="I14" s="20"/>
      <c r="J14" s="20"/>
      <c r="K14" s="20"/>
      <c r="L14" s="20"/>
      <c r="M14" s="20"/>
      <c r="N14" s="21"/>
    </row>
    <row r="15" spans="1:17" ht="13.15" thickBot="1">
      <c r="A15" s="40"/>
      <c r="B15" s="41"/>
      <c r="C15" s="38"/>
      <c r="D15" s="18" t="s">
        <v>16</v>
      </c>
      <c r="E15" s="19"/>
      <c r="F15" s="20"/>
      <c r="G15" s="20"/>
      <c r="H15" s="20"/>
      <c r="I15" s="20"/>
      <c r="J15" s="20"/>
      <c r="K15" s="20"/>
      <c r="L15" s="20"/>
      <c r="M15" s="20"/>
      <c r="N15" s="21"/>
    </row>
    <row r="16" spans="1:17" ht="13.15" thickBot="1">
      <c r="A16" s="40"/>
      <c r="B16" s="41"/>
      <c r="C16" s="38"/>
      <c r="D16" s="18" t="s">
        <v>16</v>
      </c>
      <c r="E16" s="19"/>
      <c r="F16" s="20"/>
      <c r="G16" s="20"/>
      <c r="H16" s="20"/>
      <c r="I16" s="20"/>
      <c r="J16" s="20"/>
      <c r="K16" s="20"/>
      <c r="L16" s="20"/>
      <c r="M16" s="20"/>
      <c r="N16" s="21"/>
    </row>
    <row r="17" spans="1:14" ht="13.15" thickBot="1">
      <c r="A17" s="40"/>
      <c r="B17" s="41"/>
      <c r="C17" s="38"/>
      <c r="D17" s="18" t="s">
        <v>16</v>
      </c>
      <c r="E17" s="19"/>
      <c r="F17" s="20"/>
      <c r="G17" s="20"/>
      <c r="H17" s="20"/>
      <c r="I17" s="20"/>
      <c r="J17" s="20"/>
      <c r="K17" s="20"/>
      <c r="L17" s="20"/>
      <c r="M17" s="20"/>
      <c r="N17" s="21"/>
    </row>
    <row r="18" spans="1:14" ht="14.2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c r="B19" s="41"/>
      <c r="C19" s="38"/>
      <c r="D19" s="18" t="s">
        <v>18</v>
      </c>
      <c r="E19" s="19"/>
      <c r="F19" s="20"/>
      <c r="G19" s="20"/>
      <c r="H19" s="20"/>
      <c r="I19" s="20"/>
      <c r="J19" s="20"/>
      <c r="K19" s="20"/>
      <c r="L19" s="20"/>
      <c r="M19" s="20"/>
      <c r="N19" s="21"/>
    </row>
    <row r="20" spans="1:14" ht="13.15" thickBot="1">
      <c r="A20" s="40"/>
      <c r="B20" s="41"/>
      <c r="C20" s="38"/>
      <c r="D20" s="18" t="s">
        <v>19</v>
      </c>
      <c r="E20" s="19"/>
      <c r="F20" s="20"/>
      <c r="G20" s="20"/>
      <c r="H20" s="20"/>
      <c r="I20" s="20"/>
      <c r="J20" s="20"/>
      <c r="K20" s="20"/>
      <c r="L20" s="20"/>
      <c r="M20" s="20"/>
      <c r="N20" s="21"/>
    </row>
    <row r="21" spans="1:14" ht="13.15" thickBot="1">
      <c r="A21" s="40"/>
      <c r="B21" s="41"/>
      <c r="C21" s="38"/>
      <c r="D21" s="18" t="s">
        <v>20</v>
      </c>
      <c r="E21" s="19"/>
      <c r="F21" s="20"/>
      <c r="G21" s="20"/>
      <c r="H21" s="20"/>
      <c r="I21" s="20"/>
      <c r="J21" s="20"/>
      <c r="K21" s="20"/>
      <c r="L21" s="20"/>
      <c r="M21" s="20"/>
      <c r="N21" s="21"/>
    </row>
    <row r="22" spans="1:14" ht="14.2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c r="B25" s="41"/>
      <c r="C25" s="39"/>
      <c r="D25" s="18" t="s">
        <v>9</v>
      </c>
      <c r="E25" s="19"/>
      <c r="F25" s="20"/>
      <c r="G25" s="20"/>
      <c r="H25" s="20"/>
      <c r="I25" s="20"/>
      <c r="J25" s="20"/>
      <c r="K25" s="20"/>
      <c r="L25" s="20"/>
      <c r="M25" s="20"/>
      <c r="N25" s="21"/>
    </row>
    <row r="26" spans="1:14" ht="13.15" thickBot="1">
      <c r="A26" s="40"/>
      <c r="B26" s="41"/>
      <c r="C26" s="39"/>
      <c r="D26" s="18" t="s">
        <v>10</v>
      </c>
      <c r="E26" s="19"/>
      <c r="F26" s="20"/>
      <c r="G26" s="20"/>
      <c r="H26" s="20"/>
      <c r="I26" s="20"/>
      <c r="J26" s="20"/>
      <c r="K26" s="20"/>
      <c r="L26" s="20"/>
      <c r="M26" s="20"/>
      <c r="N26" s="21"/>
    </row>
    <row r="27" spans="1:14" ht="13.15" thickBot="1">
      <c r="A27" s="40"/>
      <c r="B27" s="41"/>
      <c r="C27" s="39"/>
      <c r="D27" s="18" t="s">
        <v>11</v>
      </c>
      <c r="E27" s="19"/>
      <c r="F27" s="20"/>
      <c r="G27" s="20"/>
      <c r="H27" s="20"/>
      <c r="I27" s="20"/>
      <c r="J27" s="20"/>
      <c r="K27" s="20"/>
      <c r="L27" s="20"/>
      <c r="M27" s="20"/>
      <c r="N27" s="21"/>
    </row>
    <row r="28" spans="1:14" ht="13.15" thickBot="1">
      <c r="A28" s="40"/>
      <c r="B28" s="41"/>
      <c r="C28" s="39"/>
      <c r="D28" s="18" t="s">
        <v>12</v>
      </c>
      <c r="E28" s="19"/>
      <c r="F28" s="20"/>
      <c r="G28" s="20"/>
      <c r="H28" s="20"/>
      <c r="I28" s="20"/>
      <c r="J28" s="20"/>
      <c r="K28" s="20"/>
      <c r="L28" s="20"/>
      <c r="M28" s="20"/>
      <c r="N28" s="21"/>
    </row>
    <row r="29" spans="1:14" ht="13.15" thickBot="1">
      <c r="A29" s="40"/>
      <c r="B29" s="41"/>
      <c r="C29" s="39"/>
      <c r="D29" s="18" t="s">
        <v>13</v>
      </c>
      <c r="E29" s="19"/>
      <c r="F29" s="20"/>
      <c r="G29" s="20"/>
      <c r="H29" s="20"/>
      <c r="I29" s="20"/>
      <c r="J29" s="20"/>
      <c r="K29" s="20"/>
      <c r="L29" s="20"/>
      <c r="M29" s="20"/>
      <c r="N29" s="21"/>
    </row>
    <row r="30" spans="1:14" ht="13.15" thickBot="1">
      <c r="A30" s="40"/>
      <c r="B30" s="41"/>
      <c r="C30" s="39"/>
      <c r="D30" s="18" t="s">
        <v>14</v>
      </c>
      <c r="E30" s="19"/>
      <c r="F30" s="20"/>
      <c r="G30" s="20"/>
      <c r="H30" s="20"/>
      <c r="I30" s="20"/>
      <c r="J30" s="20"/>
      <c r="K30" s="20"/>
      <c r="L30" s="20"/>
      <c r="M30" s="20"/>
      <c r="N30" s="21"/>
    </row>
    <row r="31" spans="1:14" ht="13.15" thickBot="1">
      <c r="A31" s="40"/>
      <c r="B31" s="41"/>
      <c r="C31" s="39"/>
      <c r="D31" s="18" t="s">
        <v>15</v>
      </c>
      <c r="E31" s="19"/>
      <c r="F31" s="20"/>
      <c r="G31" s="20"/>
      <c r="H31" s="20"/>
      <c r="I31" s="20"/>
      <c r="J31" s="20"/>
      <c r="K31" s="20"/>
      <c r="L31" s="20"/>
      <c r="M31" s="20"/>
      <c r="N31" s="21"/>
    </row>
    <row r="32" spans="1:14" ht="13.15" thickBot="1">
      <c r="A32" s="40"/>
      <c r="B32" s="41"/>
      <c r="C32" s="39"/>
      <c r="D32" s="18" t="s">
        <v>16</v>
      </c>
      <c r="E32" s="19"/>
      <c r="F32" s="20"/>
      <c r="G32" s="20"/>
      <c r="H32" s="20"/>
      <c r="I32" s="20"/>
      <c r="J32" s="20"/>
      <c r="K32" s="20"/>
      <c r="L32" s="20"/>
      <c r="M32" s="20"/>
      <c r="N32" s="21"/>
    </row>
    <row r="33" spans="1:14" ht="13.15" thickBot="1">
      <c r="A33" s="40"/>
      <c r="B33" s="41"/>
      <c r="C33" s="39"/>
      <c r="D33" s="18" t="s">
        <v>16</v>
      </c>
      <c r="E33" s="19"/>
      <c r="F33" s="20"/>
      <c r="G33" s="20"/>
      <c r="H33" s="20"/>
      <c r="I33" s="20"/>
      <c r="J33" s="20"/>
      <c r="K33" s="20"/>
      <c r="L33" s="20"/>
      <c r="M33" s="20"/>
      <c r="N33" s="21"/>
    </row>
    <row r="34" spans="1:14" ht="13.15" thickBot="1">
      <c r="A34" s="40"/>
      <c r="B34" s="41"/>
      <c r="C34" s="39"/>
      <c r="D34" s="18" t="s">
        <v>16</v>
      </c>
      <c r="E34" s="19"/>
      <c r="F34" s="20"/>
      <c r="G34" s="20"/>
      <c r="H34" s="20"/>
      <c r="I34" s="20"/>
      <c r="J34" s="20"/>
      <c r="K34" s="20"/>
      <c r="L34" s="20"/>
      <c r="M34" s="20"/>
      <c r="N34" s="21"/>
    </row>
    <row r="35" spans="1:14" ht="14.2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c r="B36" s="41"/>
      <c r="C36" s="39"/>
      <c r="D36" s="18" t="s">
        <v>18</v>
      </c>
      <c r="E36" s="19"/>
      <c r="F36" s="20"/>
      <c r="G36" s="20"/>
      <c r="H36" s="20"/>
      <c r="I36" s="20"/>
      <c r="J36" s="20"/>
      <c r="K36" s="20"/>
      <c r="L36" s="20"/>
      <c r="M36" s="20"/>
      <c r="N36" s="21"/>
    </row>
    <row r="37" spans="1:14" ht="13.15" thickBot="1">
      <c r="A37" s="40"/>
      <c r="B37" s="41"/>
      <c r="C37" s="39"/>
      <c r="D37" s="18" t="s">
        <v>19</v>
      </c>
      <c r="E37" s="19"/>
      <c r="F37" s="20"/>
      <c r="G37" s="20"/>
      <c r="H37" s="20"/>
      <c r="I37" s="20"/>
      <c r="J37" s="20"/>
      <c r="K37" s="20"/>
      <c r="L37" s="20"/>
      <c r="M37" s="20"/>
      <c r="N37" s="21"/>
    </row>
    <row r="38" spans="1:14" ht="13.15" thickBot="1">
      <c r="A38" s="40"/>
      <c r="B38" s="41"/>
      <c r="C38" s="39"/>
      <c r="D38" s="18" t="s">
        <v>20</v>
      </c>
      <c r="E38" s="19"/>
      <c r="F38" s="20"/>
      <c r="G38" s="20"/>
      <c r="H38" s="20"/>
      <c r="I38" s="20"/>
      <c r="J38" s="20"/>
      <c r="K38" s="20"/>
      <c r="L38" s="20"/>
      <c r="M38" s="20"/>
      <c r="N38" s="21"/>
    </row>
    <row r="39" spans="1:14" ht="14.2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c r="B42" s="41"/>
      <c r="C42" s="42"/>
      <c r="D42" s="18" t="s">
        <v>9</v>
      </c>
      <c r="E42" s="19"/>
      <c r="F42" s="20"/>
      <c r="G42" s="20"/>
      <c r="H42" s="20"/>
      <c r="I42" s="20"/>
      <c r="J42" s="20"/>
      <c r="K42" s="20"/>
      <c r="L42" s="20"/>
      <c r="M42" s="20"/>
      <c r="N42" s="21"/>
    </row>
    <row r="43" spans="1:14" ht="13.15" thickBot="1">
      <c r="A43" s="40"/>
      <c r="B43" s="41"/>
      <c r="C43" s="42"/>
      <c r="D43" s="18" t="s">
        <v>10</v>
      </c>
      <c r="E43" s="19"/>
      <c r="F43" s="20"/>
      <c r="G43" s="20"/>
      <c r="H43" s="20"/>
      <c r="I43" s="20"/>
      <c r="J43" s="20"/>
      <c r="K43" s="20"/>
      <c r="L43" s="20"/>
      <c r="M43" s="20"/>
      <c r="N43" s="21"/>
    </row>
    <row r="44" spans="1:14" ht="13.15" thickBot="1">
      <c r="A44" s="40"/>
      <c r="B44" s="41"/>
      <c r="C44" s="42"/>
      <c r="D44" s="18" t="s">
        <v>11</v>
      </c>
      <c r="E44" s="19"/>
      <c r="F44" s="20"/>
      <c r="G44" s="20"/>
      <c r="H44" s="20"/>
      <c r="I44" s="20"/>
      <c r="J44" s="20"/>
      <c r="K44" s="20"/>
      <c r="L44" s="20"/>
      <c r="M44" s="20"/>
      <c r="N44" s="21"/>
    </row>
    <row r="45" spans="1:14" ht="13.15" thickBot="1">
      <c r="A45" s="40"/>
      <c r="B45" s="41"/>
      <c r="C45" s="42"/>
      <c r="D45" s="18" t="s">
        <v>12</v>
      </c>
      <c r="E45" s="19"/>
      <c r="F45" s="20"/>
      <c r="G45" s="20"/>
      <c r="H45" s="20"/>
      <c r="I45" s="20"/>
      <c r="J45" s="20"/>
      <c r="K45" s="20"/>
      <c r="L45" s="20"/>
      <c r="M45" s="20"/>
      <c r="N45" s="21"/>
    </row>
    <row r="46" spans="1:14" ht="13.15" thickBot="1">
      <c r="A46" s="40"/>
      <c r="B46" s="41"/>
      <c r="C46" s="42"/>
      <c r="D46" s="18" t="s">
        <v>13</v>
      </c>
      <c r="E46" s="19"/>
      <c r="F46" s="20"/>
      <c r="G46" s="20"/>
      <c r="H46" s="20"/>
      <c r="I46" s="20"/>
      <c r="J46" s="20"/>
      <c r="K46" s="20"/>
      <c r="L46" s="20"/>
      <c r="M46" s="20"/>
      <c r="N46" s="21"/>
    </row>
    <row r="47" spans="1:14" ht="13.15" thickBot="1">
      <c r="A47" s="40"/>
      <c r="B47" s="41"/>
      <c r="C47" s="42"/>
      <c r="D47" s="18" t="s">
        <v>14</v>
      </c>
      <c r="E47" s="19"/>
      <c r="F47" s="20"/>
      <c r="G47" s="20"/>
      <c r="H47" s="20"/>
      <c r="I47" s="20"/>
      <c r="J47" s="20"/>
      <c r="K47" s="20"/>
      <c r="L47" s="20"/>
      <c r="M47" s="20"/>
      <c r="N47" s="21"/>
    </row>
    <row r="48" spans="1:14" ht="13.15" thickBot="1">
      <c r="A48" s="40"/>
      <c r="B48" s="41"/>
      <c r="C48" s="42"/>
      <c r="D48" s="18" t="s">
        <v>15</v>
      </c>
      <c r="E48" s="19"/>
      <c r="F48" s="20"/>
      <c r="G48" s="20"/>
      <c r="H48" s="20"/>
      <c r="I48" s="20"/>
      <c r="J48" s="20"/>
      <c r="K48" s="20"/>
      <c r="L48" s="20"/>
      <c r="M48" s="20"/>
      <c r="N48" s="21"/>
    </row>
    <row r="49" spans="1:14" ht="13.15" thickBot="1">
      <c r="A49" s="40"/>
      <c r="B49" s="41"/>
      <c r="C49" s="42"/>
      <c r="D49" s="18" t="s">
        <v>16</v>
      </c>
      <c r="E49" s="19"/>
      <c r="F49" s="20"/>
      <c r="G49" s="20"/>
      <c r="H49" s="20"/>
      <c r="I49" s="20"/>
      <c r="J49" s="20"/>
      <c r="K49" s="20"/>
      <c r="L49" s="20"/>
      <c r="M49" s="20"/>
      <c r="N49" s="21"/>
    </row>
    <row r="50" spans="1:14" ht="13.15" thickBot="1">
      <c r="A50" s="40"/>
      <c r="B50" s="41"/>
      <c r="C50" s="42"/>
      <c r="D50" s="18" t="s">
        <v>16</v>
      </c>
      <c r="E50" s="19"/>
      <c r="F50" s="20"/>
      <c r="G50" s="20"/>
      <c r="H50" s="20"/>
      <c r="I50" s="20"/>
      <c r="J50" s="20"/>
      <c r="K50" s="20"/>
      <c r="L50" s="20"/>
      <c r="M50" s="20"/>
      <c r="N50" s="21"/>
    </row>
    <row r="51" spans="1:14" ht="13.15" thickBot="1">
      <c r="A51" s="40"/>
      <c r="B51" s="41"/>
      <c r="C51" s="42"/>
      <c r="D51" s="18" t="s">
        <v>16</v>
      </c>
      <c r="E51" s="19"/>
      <c r="F51" s="20"/>
      <c r="G51" s="20"/>
      <c r="H51" s="20"/>
      <c r="I51" s="20"/>
      <c r="J51" s="20"/>
      <c r="K51" s="20"/>
      <c r="L51" s="20"/>
      <c r="M51" s="20"/>
      <c r="N51" s="21"/>
    </row>
    <row r="52" spans="1:14" ht="14.2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c r="B53" s="41"/>
      <c r="C53" s="42"/>
      <c r="D53" s="18" t="s">
        <v>18</v>
      </c>
      <c r="E53" s="19"/>
      <c r="F53" s="20"/>
      <c r="G53" s="20"/>
      <c r="H53" s="20"/>
      <c r="I53" s="20"/>
      <c r="J53" s="20"/>
      <c r="K53" s="20"/>
      <c r="L53" s="20"/>
      <c r="M53" s="20"/>
      <c r="N53" s="21"/>
    </row>
    <row r="54" spans="1:14" ht="13.15" thickBot="1">
      <c r="A54" s="40"/>
      <c r="B54" s="41"/>
      <c r="C54" s="42"/>
      <c r="D54" s="18" t="s">
        <v>19</v>
      </c>
      <c r="E54" s="19"/>
      <c r="F54" s="20"/>
      <c r="G54" s="20"/>
      <c r="H54" s="20"/>
      <c r="I54" s="20"/>
      <c r="J54" s="20"/>
      <c r="K54" s="20"/>
      <c r="L54" s="20"/>
      <c r="M54" s="20"/>
      <c r="N54" s="21"/>
    </row>
    <row r="55" spans="1:14" ht="13.15" thickBot="1">
      <c r="A55" s="40"/>
      <c r="B55" s="41"/>
      <c r="C55" s="42"/>
      <c r="D55" s="18" t="s">
        <v>20</v>
      </c>
      <c r="E55" s="19"/>
      <c r="F55" s="20"/>
      <c r="G55" s="20"/>
      <c r="H55" s="20"/>
      <c r="I55" s="20"/>
      <c r="J55" s="20"/>
      <c r="K55" s="20"/>
      <c r="L55" s="20"/>
      <c r="M55" s="20"/>
      <c r="N55" s="21"/>
    </row>
    <row r="56" spans="1:14" ht="14.2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c r="B59" s="41"/>
      <c r="C59" s="39"/>
      <c r="D59" s="18" t="s">
        <v>9</v>
      </c>
      <c r="E59" s="19"/>
      <c r="F59" s="20"/>
      <c r="G59" s="20"/>
      <c r="H59" s="20"/>
      <c r="I59" s="20"/>
      <c r="J59" s="20"/>
      <c r="K59" s="20"/>
      <c r="L59" s="20"/>
      <c r="M59" s="20"/>
      <c r="N59" s="21"/>
    </row>
    <row r="60" spans="1:14" ht="13.15" thickBot="1">
      <c r="A60" s="40"/>
      <c r="B60" s="41"/>
      <c r="C60" s="39"/>
      <c r="D60" s="18" t="s">
        <v>10</v>
      </c>
      <c r="E60" s="19"/>
      <c r="F60" s="20"/>
      <c r="G60" s="20"/>
      <c r="H60" s="20"/>
      <c r="I60" s="20"/>
      <c r="J60" s="20"/>
      <c r="K60" s="20"/>
      <c r="L60" s="20"/>
      <c r="M60" s="20"/>
      <c r="N60" s="21"/>
    </row>
    <row r="61" spans="1:14" ht="13.15" thickBot="1">
      <c r="A61" s="40"/>
      <c r="B61" s="41"/>
      <c r="C61" s="39"/>
      <c r="D61" s="18" t="s">
        <v>11</v>
      </c>
      <c r="E61" s="19"/>
      <c r="F61" s="20"/>
      <c r="G61" s="20"/>
      <c r="H61" s="20"/>
      <c r="I61" s="20"/>
      <c r="J61" s="20"/>
      <c r="K61" s="20"/>
      <c r="L61" s="20"/>
      <c r="M61" s="20"/>
      <c r="N61" s="21"/>
    </row>
    <row r="62" spans="1:14" ht="13.15" thickBot="1">
      <c r="A62" s="40"/>
      <c r="B62" s="41"/>
      <c r="C62" s="39"/>
      <c r="D62" s="18" t="s">
        <v>12</v>
      </c>
      <c r="E62" s="19"/>
      <c r="F62" s="20"/>
      <c r="G62" s="20"/>
      <c r="H62" s="20"/>
      <c r="I62" s="20"/>
      <c r="J62" s="20"/>
      <c r="K62" s="20"/>
      <c r="L62" s="20"/>
      <c r="M62" s="20"/>
      <c r="N62" s="21"/>
    </row>
    <row r="63" spans="1:14" ht="13.15" thickBot="1">
      <c r="A63" s="40"/>
      <c r="B63" s="41"/>
      <c r="C63" s="39"/>
      <c r="D63" s="18" t="s">
        <v>13</v>
      </c>
      <c r="E63" s="19"/>
      <c r="F63" s="20"/>
      <c r="G63" s="20"/>
      <c r="H63" s="20"/>
      <c r="I63" s="20"/>
      <c r="J63" s="20"/>
      <c r="K63" s="20"/>
      <c r="L63" s="20"/>
      <c r="M63" s="20"/>
      <c r="N63" s="21"/>
    </row>
    <row r="64" spans="1:14" ht="13.15" thickBot="1">
      <c r="A64" s="40"/>
      <c r="B64" s="41"/>
      <c r="C64" s="39"/>
      <c r="D64" s="18" t="s">
        <v>14</v>
      </c>
      <c r="E64" s="19"/>
      <c r="F64" s="20"/>
      <c r="G64" s="20"/>
      <c r="H64" s="20"/>
      <c r="I64" s="20"/>
      <c r="J64" s="20"/>
      <c r="K64" s="20"/>
      <c r="L64" s="20"/>
      <c r="M64" s="20"/>
      <c r="N64" s="21"/>
    </row>
    <row r="65" spans="1:14" ht="13.15" thickBot="1">
      <c r="A65" s="40"/>
      <c r="B65" s="41"/>
      <c r="C65" s="39"/>
      <c r="D65" s="18" t="s">
        <v>15</v>
      </c>
      <c r="E65" s="19"/>
      <c r="F65" s="20"/>
      <c r="G65" s="20"/>
      <c r="H65" s="20"/>
      <c r="I65" s="20"/>
      <c r="J65" s="20"/>
      <c r="K65" s="20"/>
      <c r="L65" s="20"/>
      <c r="M65" s="20"/>
      <c r="N65" s="21"/>
    </row>
    <row r="66" spans="1:14" ht="13.15" thickBot="1">
      <c r="A66" s="40"/>
      <c r="B66" s="41"/>
      <c r="C66" s="39"/>
      <c r="D66" s="18" t="s">
        <v>16</v>
      </c>
      <c r="E66" s="19"/>
      <c r="F66" s="20"/>
      <c r="G66" s="20"/>
      <c r="H66" s="20"/>
      <c r="I66" s="20"/>
      <c r="J66" s="20"/>
      <c r="K66" s="20"/>
      <c r="L66" s="20"/>
      <c r="M66" s="20"/>
      <c r="N66" s="21"/>
    </row>
    <row r="67" spans="1:14" ht="13.15" thickBot="1">
      <c r="A67" s="40"/>
      <c r="B67" s="41"/>
      <c r="C67" s="39"/>
      <c r="D67" s="18" t="s">
        <v>16</v>
      </c>
      <c r="E67" s="19"/>
      <c r="F67" s="20"/>
      <c r="G67" s="20"/>
      <c r="H67" s="20"/>
      <c r="I67" s="20"/>
      <c r="J67" s="20"/>
      <c r="K67" s="20"/>
      <c r="L67" s="20"/>
      <c r="M67" s="20"/>
      <c r="N67" s="21"/>
    </row>
    <row r="68" spans="1:14" ht="13.15" thickBot="1">
      <c r="A68" s="40"/>
      <c r="B68" s="41"/>
      <c r="C68" s="39"/>
      <c r="D68" s="18" t="s">
        <v>16</v>
      </c>
      <c r="E68" s="19"/>
      <c r="F68" s="20"/>
      <c r="G68" s="20"/>
      <c r="H68" s="20"/>
      <c r="I68" s="20"/>
      <c r="J68" s="20"/>
      <c r="K68" s="20"/>
      <c r="L68" s="20"/>
      <c r="M68" s="20"/>
      <c r="N68" s="21"/>
    </row>
    <row r="69" spans="1:14" ht="14.2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c r="B70" s="41"/>
      <c r="C70" s="39"/>
      <c r="D70" s="18" t="s">
        <v>18</v>
      </c>
      <c r="E70" s="19"/>
      <c r="F70" s="20"/>
      <c r="G70" s="20"/>
      <c r="H70" s="20"/>
      <c r="I70" s="20"/>
      <c r="J70" s="20"/>
      <c r="K70" s="20"/>
      <c r="L70" s="20"/>
      <c r="M70" s="20"/>
      <c r="N70" s="21"/>
    </row>
    <row r="71" spans="1:14" ht="13.15" thickBot="1">
      <c r="A71" s="40"/>
      <c r="B71" s="41"/>
      <c r="C71" s="39"/>
      <c r="D71" s="18" t="s">
        <v>19</v>
      </c>
      <c r="E71" s="19"/>
      <c r="F71" s="20"/>
      <c r="G71" s="20"/>
      <c r="H71" s="20"/>
      <c r="I71" s="20"/>
      <c r="J71" s="20"/>
      <c r="K71" s="20"/>
      <c r="L71" s="20"/>
      <c r="M71" s="20"/>
      <c r="N71" s="21"/>
    </row>
    <row r="72" spans="1:14" ht="13.15" thickBot="1">
      <c r="A72" s="40"/>
      <c r="B72" s="41"/>
      <c r="C72" s="39"/>
      <c r="D72" s="18" t="s">
        <v>20</v>
      </c>
      <c r="E72" s="19"/>
      <c r="F72" s="20"/>
      <c r="G72" s="20"/>
      <c r="H72" s="20"/>
      <c r="I72" s="20"/>
      <c r="J72" s="20"/>
      <c r="K72" s="20"/>
      <c r="L72" s="20"/>
      <c r="M72" s="20"/>
      <c r="N72" s="21"/>
    </row>
    <row r="73" spans="1:14" ht="14.2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c r="B93" s="39"/>
      <c r="C93" s="39"/>
      <c r="D93" s="18" t="s">
        <v>9</v>
      </c>
      <c r="E93" s="19"/>
      <c r="F93" s="20"/>
      <c r="G93" s="20"/>
      <c r="H93" s="20"/>
      <c r="I93" s="20"/>
      <c r="J93" s="20"/>
      <c r="K93" s="20"/>
      <c r="L93" s="20"/>
      <c r="M93" s="20"/>
      <c r="N93" s="21"/>
    </row>
    <row r="94" spans="1:14" ht="13.15" thickBot="1">
      <c r="A94" s="40"/>
      <c r="B94" s="39"/>
      <c r="C94" s="39"/>
      <c r="D94" s="18" t="s">
        <v>10</v>
      </c>
      <c r="E94" s="19"/>
      <c r="F94" s="20"/>
      <c r="G94" s="20"/>
      <c r="H94" s="20"/>
      <c r="I94" s="20"/>
      <c r="J94" s="20"/>
      <c r="K94" s="20"/>
      <c r="L94" s="20"/>
      <c r="M94" s="20"/>
      <c r="N94" s="21"/>
    </row>
    <row r="95" spans="1:14" ht="13.15" thickBot="1">
      <c r="A95" s="40"/>
      <c r="B95" s="39"/>
      <c r="C95" s="39"/>
      <c r="D95" s="18" t="s">
        <v>11</v>
      </c>
      <c r="E95" s="19"/>
      <c r="F95" s="20"/>
      <c r="G95" s="20"/>
      <c r="H95" s="20"/>
      <c r="I95" s="20"/>
      <c r="J95" s="20"/>
      <c r="K95" s="20"/>
      <c r="L95" s="20"/>
      <c r="M95" s="20"/>
      <c r="N95" s="21"/>
    </row>
    <row r="96" spans="1:14" ht="13.15" thickBot="1">
      <c r="A96" s="40"/>
      <c r="B96" s="39"/>
      <c r="C96" s="39"/>
      <c r="D96" s="18" t="s">
        <v>12</v>
      </c>
      <c r="E96" s="19"/>
      <c r="F96" s="20"/>
      <c r="G96" s="20"/>
      <c r="H96" s="20"/>
      <c r="I96" s="20"/>
      <c r="J96" s="20"/>
      <c r="K96" s="20"/>
      <c r="L96" s="20"/>
      <c r="M96" s="20"/>
      <c r="N96" s="21"/>
    </row>
    <row r="97" spans="1:14" ht="13.15" thickBot="1">
      <c r="A97" s="40"/>
      <c r="B97" s="39"/>
      <c r="C97" s="39"/>
      <c r="D97" s="18" t="s">
        <v>13</v>
      </c>
      <c r="E97" s="19"/>
      <c r="F97" s="20"/>
      <c r="G97" s="20"/>
      <c r="H97" s="20"/>
      <c r="I97" s="20"/>
      <c r="J97" s="20"/>
      <c r="K97" s="20"/>
      <c r="L97" s="20"/>
      <c r="M97" s="20"/>
      <c r="N97" s="21"/>
    </row>
    <row r="98" spans="1:14" ht="13.15" thickBot="1">
      <c r="A98" s="40"/>
      <c r="B98" s="39"/>
      <c r="C98" s="39"/>
      <c r="D98" s="18" t="s">
        <v>14</v>
      </c>
      <c r="E98" s="19"/>
      <c r="F98" s="20"/>
      <c r="G98" s="20"/>
      <c r="H98" s="20"/>
      <c r="I98" s="20"/>
      <c r="J98" s="20"/>
      <c r="K98" s="20"/>
      <c r="L98" s="20"/>
      <c r="M98" s="20"/>
      <c r="N98" s="21"/>
    </row>
    <row r="99" spans="1:14" ht="13.15" thickBot="1">
      <c r="A99" s="40"/>
      <c r="B99" s="39"/>
      <c r="C99" s="39"/>
      <c r="D99" s="18" t="s">
        <v>15</v>
      </c>
      <c r="E99" s="19"/>
      <c r="F99" s="20"/>
      <c r="G99" s="20"/>
      <c r="H99" s="20"/>
      <c r="I99" s="20"/>
      <c r="J99" s="20"/>
      <c r="K99" s="20"/>
      <c r="L99" s="20"/>
      <c r="M99" s="20"/>
      <c r="N99" s="21"/>
    </row>
    <row r="100" spans="1:14" ht="13.15" thickBot="1">
      <c r="A100" s="40"/>
      <c r="B100" s="39"/>
      <c r="C100" s="39"/>
      <c r="D100" s="18" t="s">
        <v>16</v>
      </c>
      <c r="E100" s="19"/>
      <c r="F100" s="20"/>
      <c r="G100" s="20"/>
      <c r="H100" s="20"/>
      <c r="I100" s="20"/>
      <c r="J100" s="20"/>
      <c r="K100" s="20"/>
      <c r="L100" s="20"/>
      <c r="M100" s="20"/>
      <c r="N100" s="21"/>
    </row>
    <row r="101" spans="1:14" ht="13.15" thickBot="1">
      <c r="A101" s="40"/>
      <c r="B101" s="39"/>
      <c r="C101" s="39"/>
      <c r="D101" s="18" t="s">
        <v>16</v>
      </c>
      <c r="E101" s="19"/>
      <c r="F101" s="20"/>
      <c r="G101" s="20"/>
      <c r="H101" s="20"/>
      <c r="I101" s="20"/>
      <c r="J101" s="20"/>
      <c r="K101" s="20"/>
      <c r="L101" s="20"/>
      <c r="M101" s="20"/>
      <c r="N101" s="21"/>
    </row>
    <row r="102" spans="1:14" ht="13.15" thickBot="1">
      <c r="A102" s="40"/>
      <c r="B102" s="39"/>
      <c r="C102" s="39"/>
      <c r="D102" s="18" t="s">
        <v>16</v>
      </c>
      <c r="E102" s="19"/>
      <c r="F102" s="20"/>
      <c r="G102" s="20"/>
      <c r="H102" s="20"/>
      <c r="I102" s="20"/>
      <c r="J102" s="20"/>
      <c r="K102" s="20"/>
      <c r="L102" s="20"/>
      <c r="M102" s="20"/>
      <c r="N102" s="21"/>
    </row>
    <row r="103" spans="1:14" ht="14.2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c r="B104" s="39"/>
      <c r="C104" s="39"/>
      <c r="D104" s="18" t="s">
        <v>18</v>
      </c>
      <c r="E104" s="19"/>
      <c r="F104" s="20"/>
      <c r="G104" s="20"/>
      <c r="H104" s="20"/>
      <c r="I104" s="20"/>
      <c r="J104" s="20"/>
      <c r="K104" s="20"/>
      <c r="L104" s="20"/>
      <c r="M104" s="20"/>
      <c r="N104" s="21"/>
    </row>
    <row r="105" spans="1:14" ht="13.15" thickBot="1">
      <c r="A105" s="40"/>
      <c r="B105" s="39"/>
      <c r="C105" s="39"/>
      <c r="D105" s="18" t="s">
        <v>19</v>
      </c>
      <c r="E105" s="19"/>
      <c r="F105" s="20"/>
      <c r="G105" s="20"/>
      <c r="H105" s="20"/>
      <c r="I105" s="20"/>
      <c r="J105" s="20"/>
      <c r="K105" s="20"/>
      <c r="L105" s="20"/>
      <c r="M105" s="20"/>
      <c r="N105" s="21"/>
    </row>
    <row r="106" spans="1:14" ht="13.15" thickBot="1">
      <c r="A106" s="40"/>
      <c r="B106" s="39"/>
      <c r="C106" s="39"/>
      <c r="D106" s="18" t="s">
        <v>20</v>
      </c>
      <c r="E106" s="19"/>
      <c r="F106" s="20"/>
      <c r="G106" s="20"/>
      <c r="H106" s="20"/>
      <c r="I106" s="20"/>
      <c r="J106" s="20"/>
      <c r="K106" s="20"/>
      <c r="L106" s="20"/>
      <c r="M106" s="20"/>
      <c r="N106" s="21"/>
    </row>
    <row r="107" spans="1:14" ht="14.2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c r="B110" s="39"/>
      <c r="C110" s="39"/>
      <c r="D110" s="18" t="s">
        <v>9</v>
      </c>
      <c r="E110" s="19"/>
      <c r="F110" s="20"/>
      <c r="G110" s="20"/>
      <c r="H110" s="20"/>
      <c r="I110" s="20"/>
      <c r="J110" s="20"/>
      <c r="K110" s="20"/>
      <c r="L110" s="20"/>
      <c r="M110" s="20"/>
      <c r="N110" s="21"/>
    </row>
    <row r="111" spans="1:14" ht="13.15" thickBot="1">
      <c r="A111" s="40"/>
      <c r="B111" s="39"/>
      <c r="C111" s="39"/>
      <c r="D111" s="18" t="s">
        <v>10</v>
      </c>
      <c r="E111" s="19"/>
      <c r="F111" s="20"/>
      <c r="G111" s="20"/>
      <c r="H111" s="20"/>
      <c r="I111" s="20"/>
      <c r="J111" s="20"/>
      <c r="K111" s="20"/>
      <c r="L111" s="20"/>
      <c r="M111" s="20"/>
      <c r="N111" s="21"/>
    </row>
    <row r="112" spans="1:14" ht="13.15" thickBot="1">
      <c r="A112" s="40"/>
      <c r="B112" s="39"/>
      <c r="C112" s="39"/>
      <c r="D112" s="18" t="s">
        <v>11</v>
      </c>
      <c r="E112" s="19"/>
      <c r="F112" s="20"/>
      <c r="G112" s="20"/>
      <c r="H112" s="20"/>
      <c r="I112" s="20"/>
      <c r="J112" s="20"/>
      <c r="K112" s="20"/>
      <c r="L112" s="20"/>
      <c r="M112" s="20"/>
      <c r="N112" s="21"/>
    </row>
    <row r="113" spans="1:14" ht="13.15" thickBot="1">
      <c r="A113" s="40"/>
      <c r="B113" s="39"/>
      <c r="C113" s="39"/>
      <c r="D113" s="18" t="s">
        <v>12</v>
      </c>
      <c r="E113" s="19"/>
      <c r="F113" s="20"/>
      <c r="G113" s="20"/>
      <c r="H113" s="20"/>
      <c r="I113" s="20"/>
      <c r="J113" s="20"/>
      <c r="K113" s="20"/>
      <c r="L113" s="20"/>
      <c r="M113" s="20"/>
      <c r="N113" s="21"/>
    </row>
    <row r="114" spans="1:14" ht="13.15" thickBot="1">
      <c r="A114" s="40"/>
      <c r="B114" s="39"/>
      <c r="C114" s="39"/>
      <c r="D114" s="18" t="s">
        <v>13</v>
      </c>
      <c r="E114" s="19"/>
      <c r="F114" s="20"/>
      <c r="G114" s="20"/>
      <c r="H114" s="20"/>
      <c r="I114" s="20"/>
      <c r="J114" s="20"/>
      <c r="K114" s="20"/>
      <c r="L114" s="20"/>
      <c r="M114" s="20"/>
      <c r="N114" s="21"/>
    </row>
    <row r="115" spans="1:14" ht="13.15" thickBot="1">
      <c r="A115" s="40"/>
      <c r="B115" s="39"/>
      <c r="C115" s="39"/>
      <c r="D115" s="18" t="s">
        <v>14</v>
      </c>
      <c r="E115" s="19"/>
      <c r="F115" s="20"/>
      <c r="G115" s="20"/>
      <c r="H115" s="20"/>
      <c r="I115" s="20"/>
      <c r="J115" s="20"/>
      <c r="K115" s="20"/>
      <c r="L115" s="20"/>
      <c r="M115" s="20"/>
      <c r="N115" s="21"/>
    </row>
    <row r="116" spans="1:14" ht="13.15" thickBot="1">
      <c r="A116" s="40"/>
      <c r="B116" s="39"/>
      <c r="C116" s="39"/>
      <c r="D116" s="18" t="s">
        <v>15</v>
      </c>
      <c r="E116" s="19"/>
      <c r="F116" s="20"/>
      <c r="G116" s="20"/>
      <c r="H116" s="20"/>
      <c r="I116" s="20"/>
      <c r="J116" s="20"/>
      <c r="K116" s="20"/>
      <c r="L116" s="20"/>
      <c r="M116" s="20"/>
      <c r="N116" s="21"/>
    </row>
    <row r="117" spans="1:14" ht="13.15" thickBot="1">
      <c r="A117" s="40"/>
      <c r="B117" s="39"/>
      <c r="C117" s="39"/>
      <c r="D117" s="18" t="s">
        <v>16</v>
      </c>
      <c r="E117" s="19"/>
      <c r="F117" s="20"/>
      <c r="G117" s="20"/>
      <c r="H117" s="20"/>
      <c r="I117" s="20"/>
      <c r="J117" s="20"/>
      <c r="K117" s="20"/>
      <c r="L117" s="20"/>
      <c r="M117" s="20"/>
      <c r="N117" s="21"/>
    </row>
    <row r="118" spans="1:14" ht="13.15" thickBot="1">
      <c r="A118" s="40"/>
      <c r="B118" s="39"/>
      <c r="C118" s="39"/>
      <c r="D118" s="18" t="s">
        <v>16</v>
      </c>
      <c r="E118" s="19"/>
      <c r="F118" s="20"/>
      <c r="G118" s="20"/>
      <c r="H118" s="20"/>
      <c r="I118" s="20"/>
      <c r="J118" s="20"/>
      <c r="K118" s="20"/>
      <c r="L118" s="20"/>
      <c r="M118" s="20"/>
      <c r="N118" s="21"/>
    </row>
    <row r="119" spans="1:14" ht="13.15" thickBot="1">
      <c r="A119" s="40"/>
      <c r="B119" s="39"/>
      <c r="C119" s="39"/>
      <c r="D119" s="18" t="s">
        <v>16</v>
      </c>
      <c r="E119" s="19"/>
      <c r="F119" s="20"/>
      <c r="G119" s="20"/>
      <c r="H119" s="20"/>
      <c r="I119" s="20"/>
      <c r="J119" s="20"/>
      <c r="K119" s="20"/>
      <c r="L119" s="20"/>
      <c r="M119" s="20"/>
      <c r="N119" s="21"/>
    </row>
    <row r="120" spans="1:14" ht="14.2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c r="B121" s="39"/>
      <c r="C121" s="39"/>
      <c r="D121" s="18" t="s">
        <v>19</v>
      </c>
      <c r="E121" s="19"/>
      <c r="F121" s="20"/>
      <c r="G121" s="20"/>
      <c r="H121" s="20"/>
      <c r="I121" s="20"/>
      <c r="J121" s="20"/>
      <c r="K121" s="20"/>
      <c r="L121" s="20"/>
      <c r="M121" s="20"/>
      <c r="N121" s="21"/>
    </row>
    <row r="122" spans="1:14" ht="13.15" thickBot="1">
      <c r="A122" s="40"/>
      <c r="B122" s="39"/>
      <c r="C122" s="39"/>
      <c r="D122" s="18" t="s">
        <v>20</v>
      </c>
      <c r="E122" s="19"/>
      <c r="F122" s="20"/>
      <c r="G122" s="20"/>
      <c r="H122" s="20"/>
      <c r="I122" s="20"/>
      <c r="J122" s="20"/>
      <c r="K122" s="20"/>
      <c r="L122" s="20"/>
      <c r="M122" s="20"/>
      <c r="N122" s="21"/>
    </row>
    <row r="123" spans="1:14" ht="14.2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c r="B126" s="39"/>
      <c r="C126" s="39"/>
      <c r="D126" s="18" t="s">
        <v>9</v>
      </c>
      <c r="E126" s="19"/>
      <c r="F126" s="20"/>
      <c r="G126" s="20"/>
      <c r="H126" s="20"/>
      <c r="I126" s="20"/>
      <c r="J126" s="20"/>
      <c r="K126" s="20"/>
      <c r="L126" s="20"/>
      <c r="M126" s="20"/>
      <c r="N126" s="21"/>
    </row>
    <row r="127" spans="1:14" ht="13.15" thickBot="1">
      <c r="A127" s="40"/>
      <c r="B127" s="39"/>
      <c r="C127" s="39"/>
      <c r="D127" s="18" t="s">
        <v>10</v>
      </c>
      <c r="E127" s="19"/>
      <c r="F127" s="20"/>
      <c r="G127" s="20"/>
      <c r="H127" s="20"/>
      <c r="I127" s="20"/>
      <c r="J127" s="20"/>
      <c r="K127" s="20"/>
      <c r="L127" s="20"/>
      <c r="M127" s="20"/>
      <c r="N127" s="21"/>
    </row>
    <row r="128" spans="1:14" ht="13.15" thickBot="1">
      <c r="A128" s="40"/>
      <c r="B128" s="39"/>
      <c r="C128" s="39"/>
      <c r="D128" s="18" t="s">
        <v>11</v>
      </c>
      <c r="E128" s="19"/>
      <c r="F128" s="20"/>
      <c r="G128" s="20"/>
      <c r="H128" s="20"/>
      <c r="I128" s="20"/>
      <c r="J128" s="20"/>
      <c r="K128" s="20"/>
      <c r="L128" s="20"/>
      <c r="M128" s="20"/>
      <c r="N128" s="21"/>
    </row>
    <row r="129" spans="1:14" ht="13.15" thickBot="1">
      <c r="A129" s="40"/>
      <c r="B129" s="39"/>
      <c r="C129" s="39"/>
      <c r="D129" s="18" t="s">
        <v>12</v>
      </c>
      <c r="E129" s="19"/>
      <c r="F129" s="20"/>
      <c r="G129" s="20"/>
      <c r="H129" s="20"/>
      <c r="I129" s="20"/>
      <c r="J129" s="20"/>
      <c r="K129" s="20"/>
      <c r="L129" s="20"/>
      <c r="M129" s="20"/>
      <c r="N129" s="21"/>
    </row>
    <row r="130" spans="1:14" ht="13.15" thickBot="1">
      <c r="A130" s="40"/>
      <c r="B130" s="39"/>
      <c r="C130" s="39"/>
      <c r="D130" s="18" t="s">
        <v>13</v>
      </c>
      <c r="E130" s="19"/>
      <c r="F130" s="20"/>
      <c r="G130" s="20"/>
      <c r="H130" s="20"/>
      <c r="I130" s="20"/>
      <c r="J130" s="20"/>
      <c r="K130" s="20"/>
      <c r="L130" s="20"/>
      <c r="M130" s="20"/>
      <c r="N130" s="21"/>
    </row>
    <row r="131" spans="1:14" ht="13.15" thickBot="1">
      <c r="A131" s="40"/>
      <c r="B131" s="39"/>
      <c r="C131" s="39"/>
      <c r="D131" s="18" t="s">
        <v>14</v>
      </c>
      <c r="E131" s="19"/>
      <c r="F131" s="20"/>
      <c r="G131" s="20"/>
      <c r="H131" s="20"/>
      <c r="I131" s="20"/>
      <c r="J131" s="20"/>
      <c r="K131" s="20"/>
      <c r="L131" s="20"/>
      <c r="M131" s="20"/>
      <c r="N131" s="21"/>
    </row>
    <row r="132" spans="1:14" ht="13.15" thickBot="1">
      <c r="A132" s="40"/>
      <c r="B132" s="39"/>
      <c r="C132" s="39"/>
      <c r="D132" s="18" t="s">
        <v>15</v>
      </c>
      <c r="E132" s="19"/>
      <c r="F132" s="20"/>
      <c r="G132" s="20"/>
      <c r="H132" s="20"/>
      <c r="I132" s="20"/>
      <c r="J132" s="20"/>
      <c r="K132" s="20"/>
      <c r="L132" s="20"/>
      <c r="M132" s="20"/>
      <c r="N132" s="21"/>
    </row>
    <row r="133" spans="1:14" ht="13.15" thickBot="1">
      <c r="A133" s="40"/>
      <c r="B133" s="39"/>
      <c r="C133" s="39"/>
      <c r="D133" s="18" t="s">
        <v>16</v>
      </c>
      <c r="E133" s="19"/>
      <c r="F133" s="20"/>
      <c r="G133" s="20"/>
      <c r="H133" s="20"/>
      <c r="I133" s="20"/>
      <c r="J133" s="20"/>
      <c r="K133" s="20"/>
      <c r="L133" s="20"/>
      <c r="M133" s="20"/>
      <c r="N133" s="21"/>
    </row>
    <row r="134" spans="1:14" ht="13.15" thickBot="1">
      <c r="A134" s="40"/>
      <c r="B134" s="39"/>
      <c r="C134" s="39"/>
      <c r="D134" s="18" t="s">
        <v>16</v>
      </c>
      <c r="E134" s="19"/>
      <c r="F134" s="20"/>
      <c r="G134" s="20"/>
      <c r="H134" s="20"/>
      <c r="I134" s="20"/>
      <c r="J134" s="20"/>
      <c r="K134" s="20"/>
      <c r="L134" s="20"/>
      <c r="M134" s="20"/>
      <c r="N134" s="21"/>
    </row>
    <row r="135" spans="1:14" ht="13.15" thickBot="1">
      <c r="A135" s="40"/>
      <c r="B135" s="39"/>
      <c r="C135" s="39"/>
      <c r="D135" s="18" t="s">
        <v>16</v>
      </c>
      <c r="E135" s="19"/>
      <c r="F135" s="20"/>
      <c r="G135" s="20"/>
      <c r="H135" s="20"/>
      <c r="I135" s="20"/>
      <c r="J135" s="20"/>
      <c r="K135" s="20"/>
      <c r="L135" s="20"/>
      <c r="M135" s="20"/>
      <c r="N135" s="21"/>
    </row>
    <row r="136" spans="1:14" ht="14.2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c r="B137" s="39"/>
      <c r="C137" s="39"/>
      <c r="D137" s="18" t="s">
        <v>18</v>
      </c>
      <c r="E137" s="19"/>
      <c r="F137" s="20"/>
      <c r="G137" s="20"/>
      <c r="H137" s="20"/>
      <c r="I137" s="20"/>
      <c r="J137" s="20"/>
      <c r="K137" s="20"/>
      <c r="L137" s="20"/>
      <c r="M137" s="20"/>
      <c r="N137" s="21"/>
    </row>
    <row r="138" spans="1:14" ht="13.15" thickBot="1">
      <c r="A138" s="40"/>
      <c r="B138" s="39"/>
      <c r="C138" s="39"/>
      <c r="D138" s="18" t="s">
        <v>19</v>
      </c>
      <c r="E138" s="19"/>
      <c r="F138" s="20"/>
      <c r="G138" s="20"/>
      <c r="H138" s="20"/>
      <c r="I138" s="20"/>
      <c r="J138" s="20"/>
      <c r="K138" s="20"/>
      <c r="L138" s="20"/>
      <c r="M138" s="20"/>
      <c r="N138" s="21"/>
    </row>
    <row r="139" spans="1:14" ht="13.15" thickBot="1">
      <c r="A139" s="40"/>
      <c r="B139" s="39"/>
      <c r="C139" s="39"/>
      <c r="D139" s="18" t="s">
        <v>20</v>
      </c>
      <c r="E139" s="19"/>
      <c r="F139" s="20"/>
      <c r="G139" s="20"/>
      <c r="H139" s="20"/>
      <c r="I139" s="20"/>
      <c r="J139" s="20"/>
      <c r="K139" s="20"/>
      <c r="L139" s="20"/>
      <c r="M139" s="20"/>
      <c r="N139" s="21"/>
    </row>
    <row r="140" spans="1:14" ht="14.2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c r="B143" s="39"/>
      <c r="C143" s="39"/>
      <c r="D143" s="18" t="s">
        <v>9</v>
      </c>
      <c r="E143" s="19"/>
      <c r="F143" s="20"/>
      <c r="G143" s="20"/>
      <c r="H143" s="20"/>
      <c r="I143" s="20"/>
      <c r="J143" s="20"/>
      <c r="K143" s="20"/>
      <c r="L143" s="20"/>
      <c r="M143" s="20"/>
      <c r="N143" s="21"/>
    </row>
    <row r="144" spans="1:14" ht="13.15" thickBot="1">
      <c r="A144" s="40"/>
      <c r="B144" s="39"/>
      <c r="C144" s="39"/>
      <c r="D144" s="18" t="s">
        <v>10</v>
      </c>
      <c r="E144" s="19"/>
      <c r="F144" s="20"/>
      <c r="G144" s="20"/>
      <c r="H144" s="20"/>
      <c r="I144" s="20"/>
      <c r="J144" s="20"/>
      <c r="K144" s="20"/>
      <c r="L144" s="20"/>
      <c r="M144" s="20"/>
      <c r="N144" s="21"/>
    </row>
    <row r="145" spans="1:14" ht="13.15" thickBot="1">
      <c r="A145" s="40"/>
      <c r="B145" s="39"/>
      <c r="C145" s="39"/>
      <c r="D145" s="18" t="s">
        <v>11</v>
      </c>
      <c r="E145" s="19"/>
      <c r="F145" s="20"/>
      <c r="G145" s="20"/>
      <c r="H145" s="20"/>
      <c r="I145" s="20"/>
      <c r="J145" s="20"/>
      <c r="K145" s="20"/>
      <c r="L145" s="20"/>
      <c r="M145" s="20"/>
      <c r="N145" s="21"/>
    </row>
    <row r="146" spans="1:14" ht="13.15" thickBot="1">
      <c r="A146" s="40"/>
      <c r="B146" s="39"/>
      <c r="C146" s="39"/>
      <c r="D146" s="18" t="s">
        <v>12</v>
      </c>
      <c r="E146" s="19"/>
      <c r="F146" s="20"/>
      <c r="G146" s="20"/>
      <c r="H146" s="20"/>
      <c r="I146" s="20"/>
      <c r="J146" s="20"/>
      <c r="K146" s="20"/>
      <c r="L146" s="20"/>
      <c r="M146" s="20"/>
      <c r="N146" s="21"/>
    </row>
    <row r="147" spans="1:14" ht="13.15" thickBot="1">
      <c r="A147" s="40"/>
      <c r="B147" s="39"/>
      <c r="C147" s="39"/>
      <c r="D147" s="18" t="s">
        <v>13</v>
      </c>
      <c r="E147" s="19"/>
      <c r="F147" s="20"/>
      <c r="G147" s="20"/>
      <c r="H147" s="20"/>
      <c r="I147" s="20"/>
      <c r="J147" s="20"/>
      <c r="K147" s="20"/>
      <c r="L147" s="20"/>
      <c r="M147" s="20"/>
      <c r="N147" s="21"/>
    </row>
    <row r="148" spans="1:14" ht="13.15" thickBot="1">
      <c r="A148" s="40"/>
      <c r="B148" s="39"/>
      <c r="C148" s="39"/>
      <c r="D148" s="18" t="s">
        <v>14</v>
      </c>
      <c r="E148" s="19"/>
      <c r="F148" s="20"/>
      <c r="G148" s="20"/>
      <c r="H148" s="20"/>
      <c r="I148" s="20"/>
      <c r="J148" s="20"/>
      <c r="K148" s="20"/>
      <c r="L148" s="20"/>
      <c r="M148" s="20"/>
      <c r="N148" s="21"/>
    </row>
    <row r="149" spans="1:14" ht="13.15" thickBot="1">
      <c r="A149" s="40"/>
      <c r="B149" s="39"/>
      <c r="C149" s="39"/>
      <c r="D149" s="18" t="s">
        <v>15</v>
      </c>
      <c r="E149" s="19"/>
      <c r="F149" s="20"/>
      <c r="G149" s="20"/>
      <c r="H149" s="20"/>
      <c r="I149" s="20"/>
      <c r="J149" s="20"/>
      <c r="K149" s="20"/>
      <c r="L149" s="20"/>
      <c r="M149" s="20"/>
      <c r="N149" s="21"/>
    </row>
    <row r="150" spans="1:14" ht="13.15" thickBot="1">
      <c r="A150" s="40"/>
      <c r="B150" s="39"/>
      <c r="C150" s="39"/>
      <c r="D150" s="18" t="s">
        <v>16</v>
      </c>
      <c r="E150" s="19"/>
      <c r="F150" s="20"/>
      <c r="G150" s="20"/>
      <c r="H150" s="20"/>
      <c r="I150" s="20"/>
      <c r="J150" s="20"/>
      <c r="K150" s="20"/>
      <c r="L150" s="20"/>
      <c r="M150" s="20"/>
      <c r="N150" s="21"/>
    </row>
    <row r="151" spans="1:14" ht="13.15" thickBot="1">
      <c r="A151" s="40"/>
      <c r="B151" s="39"/>
      <c r="C151" s="39"/>
      <c r="D151" s="18" t="s">
        <v>16</v>
      </c>
      <c r="E151" s="19"/>
      <c r="F151" s="20"/>
      <c r="G151" s="20"/>
      <c r="H151" s="20"/>
      <c r="I151" s="20"/>
      <c r="J151" s="20"/>
      <c r="K151" s="20"/>
      <c r="L151" s="20"/>
      <c r="M151" s="20"/>
      <c r="N151" s="21"/>
    </row>
    <row r="152" spans="1:14" ht="13.15" thickBot="1">
      <c r="A152" s="40"/>
      <c r="B152" s="39"/>
      <c r="C152" s="39"/>
      <c r="D152" s="18" t="s">
        <v>16</v>
      </c>
      <c r="E152" s="19"/>
      <c r="F152" s="20"/>
      <c r="G152" s="20"/>
      <c r="H152" s="20"/>
      <c r="I152" s="20"/>
      <c r="J152" s="20"/>
      <c r="K152" s="20"/>
      <c r="L152" s="20"/>
      <c r="M152" s="20"/>
      <c r="N152" s="21"/>
    </row>
    <row r="153" spans="1:14" ht="14.2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c r="B154" s="39"/>
      <c r="C154" s="39"/>
      <c r="D154" s="18" t="s">
        <v>18</v>
      </c>
      <c r="E154" s="19"/>
      <c r="F154" s="20"/>
      <c r="G154" s="20"/>
      <c r="H154" s="20"/>
      <c r="I154" s="20"/>
      <c r="J154" s="20"/>
      <c r="K154" s="20"/>
      <c r="L154" s="20"/>
      <c r="M154" s="20"/>
      <c r="N154" s="21"/>
    </row>
    <row r="155" spans="1:14" ht="13.15" thickBot="1">
      <c r="A155" s="40"/>
      <c r="B155" s="39"/>
      <c r="C155" s="39"/>
      <c r="D155" s="18" t="s">
        <v>19</v>
      </c>
      <c r="E155" s="19"/>
      <c r="F155" s="20"/>
      <c r="G155" s="20"/>
      <c r="H155" s="20"/>
      <c r="I155" s="20"/>
      <c r="J155" s="20"/>
      <c r="K155" s="20"/>
      <c r="L155" s="20"/>
      <c r="M155" s="20"/>
      <c r="N155" s="21"/>
    </row>
    <row r="156" spans="1:14" ht="13.15" thickBot="1">
      <c r="A156" s="40"/>
      <c r="B156" s="39"/>
      <c r="C156" s="39"/>
      <c r="D156" s="18" t="s">
        <v>20</v>
      </c>
      <c r="E156" s="19"/>
      <c r="F156" s="20"/>
      <c r="G156" s="20"/>
      <c r="H156" s="20"/>
      <c r="I156" s="20"/>
      <c r="J156" s="20"/>
      <c r="K156" s="20"/>
      <c r="L156" s="20"/>
      <c r="M156" s="20"/>
      <c r="N156" s="21"/>
    </row>
    <row r="157" spans="1:14" ht="14.2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c r="B160" s="39"/>
      <c r="C160" s="39"/>
      <c r="D160" s="18" t="s">
        <v>9</v>
      </c>
      <c r="E160" s="19"/>
      <c r="F160" s="20"/>
      <c r="G160" s="20"/>
      <c r="H160" s="20"/>
      <c r="I160" s="20"/>
      <c r="J160" s="20"/>
      <c r="K160" s="20"/>
      <c r="L160" s="20"/>
      <c r="M160" s="20"/>
      <c r="N160" s="21"/>
    </row>
    <row r="161" spans="1:14" ht="13.15" thickBot="1">
      <c r="A161" s="40"/>
      <c r="B161" s="39"/>
      <c r="C161" s="39"/>
      <c r="D161" s="18" t="s">
        <v>10</v>
      </c>
      <c r="E161" s="19"/>
      <c r="F161" s="20"/>
      <c r="G161" s="20"/>
      <c r="H161" s="20"/>
      <c r="I161" s="20"/>
      <c r="J161" s="20"/>
      <c r="K161" s="20"/>
      <c r="L161" s="20"/>
      <c r="M161" s="20"/>
      <c r="N161" s="21"/>
    </row>
    <row r="162" spans="1:14" ht="13.15" thickBot="1">
      <c r="A162" s="40"/>
      <c r="B162" s="39"/>
      <c r="C162" s="39"/>
      <c r="D162" s="18" t="s">
        <v>11</v>
      </c>
      <c r="E162" s="19"/>
      <c r="F162" s="20"/>
      <c r="G162" s="20"/>
      <c r="H162" s="20"/>
      <c r="I162" s="20"/>
      <c r="J162" s="20"/>
      <c r="K162" s="20"/>
      <c r="L162" s="20"/>
      <c r="M162" s="20"/>
      <c r="N162" s="21"/>
    </row>
    <row r="163" spans="1:14" ht="13.15" thickBot="1">
      <c r="A163" s="40"/>
      <c r="B163" s="39"/>
      <c r="C163" s="39"/>
      <c r="D163" s="18" t="s">
        <v>12</v>
      </c>
      <c r="E163" s="19"/>
      <c r="F163" s="20"/>
      <c r="G163" s="20"/>
      <c r="H163" s="20"/>
      <c r="I163" s="20"/>
      <c r="J163" s="20"/>
      <c r="K163" s="20"/>
      <c r="L163" s="20"/>
      <c r="M163" s="20"/>
      <c r="N163" s="21"/>
    </row>
    <row r="164" spans="1:14" ht="13.15" thickBot="1">
      <c r="A164" s="40"/>
      <c r="B164" s="39"/>
      <c r="C164" s="39"/>
      <c r="D164" s="18" t="s">
        <v>13</v>
      </c>
      <c r="E164" s="19"/>
      <c r="F164" s="20"/>
      <c r="G164" s="20"/>
      <c r="H164" s="20"/>
      <c r="I164" s="20"/>
      <c r="J164" s="20"/>
      <c r="K164" s="20"/>
      <c r="L164" s="20"/>
      <c r="M164" s="20"/>
      <c r="N164" s="21"/>
    </row>
    <row r="165" spans="1:14" ht="13.15" thickBot="1">
      <c r="A165" s="40"/>
      <c r="B165" s="39"/>
      <c r="C165" s="39"/>
      <c r="D165" s="18" t="s">
        <v>14</v>
      </c>
      <c r="E165" s="19"/>
      <c r="F165" s="20"/>
      <c r="G165" s="20"/>
      <c r="H165" s="20"/>
      <c r="I165" s="20"/>
      <c r="J165" s="20"/>
      <c r="K165" s="20"/>
      <c r="L165" s="20"/>
      <c r="M165" s="20"/>
      <c r="N165" s="21"/>
    </row>
    <row r="166" spans="1:14" ht="13.15" thickBot="1">
      <c r="A166" s="40"/>
      <c r="B166" s="39"/>
      <c r="C166" s="39"/>
      <c r="D166" s="18" t="s">
        <v>15</v>
      </c>
      <c r="E166" s="19"/>
      <c r="F166" s="20"/>
      <c r="G166" s="20"/>
      <c r="H166" s="20"/>
      <c r="I166" s="20"/>
      <c r="J166" s="20"/>
      <c r="K166" s="20"/>
      <c r="L166" s="20"/>
      <c r="M166" s="20"/>
      <c r="N166" s="21"/>
    </row>
    <row r="167" spans="1:14" ht="13.15" thickBot="1">
      <c r="A167" s="40"/>
      <c r="B167" s="39"/>
      <c r="C167" s="39"/>
      <c r="D167" s="18" t="s">
        <v>16</v>
      </c>
      <c r="E167" s="19"/>
      <c r="F167" s="20"/>
      <c r="G167" s="20"/>
      <c r="H167" s="20"/>
      <c r="I167" s="20"/>
      <c r="J167" s="20"/>
      <c r="K167" s="20"/>
      <c r="L167" s="20"/>
      <c r="M167" s="20"/>
      <c r="N167" s="21"/>
    </row>
    <row r="168" spans="1:14" ht="13.15" thickBot="1">
      <c r="A168" s="40"/>
      <c r="B168" s="39"/>
      <c r="C168" s="39"/>
      <c r="D168" s="18" t="s">
        <v>16</v>
      </c>
      <c r="E168" s="19"/>
      <c r="F168" s="20"/>
      <c r="G168" s="20"/>
      <c r="H168" s="20"/>
      <c r="I168" s="20"/>
      <c r="J168" s="20"/>
      <c r="K168" s="20"/>
      <c r="L168" s="20"/>
      <c r="M168" s="20"/>
      <c r="N168" s="21"/>
    </row>
    <row r="169" spans="1:14" ht="13.15" thickBot="1">
      <c r="A169" s="40"/>
      <c r="B169" s="39"/>
      <c r="C169" s="39"/>
      <c r="D169" s="18" t="s">
        <v>16</v>
      </c>
      <c r="E169" s="19"/>
      <c r="F169" s="20"/>
      <c r="G169" s="20"/>
      <c r="H169" s="20"/>
      <c r="I169" s="20"/>
      <c r="J169" s="20"/>
      <c r="K169" s="20"/>
      <c r="L169" s="20"/>
      <c r="M169" s="20"/>
      <c r="N169" s="21"/>
    </row>
    <row r="170" spans="1:14" ht="14.2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c r="B171" s="39"/>
      <c r="C171" s="39"/>
      <c r="D171" s="18" t="s">
        <v>18</v>
      </c>
      <c r="E171" s="19"/>
      <c r="F171" s="20"/>
      <c r="G171" s="20"/>
      <c r="H171" s="20"/>
      <c r="I171" s="20"/>
      <c r="J171" s="20"/>
      <c r="K171" s="20"/>
      <c r="L171" s="20"/>
      <c r="M171" s="20"/>
      <c r="N171" s="21"/>
    </row>
    <row r="172" spans="1:14" ht="13.15" thickBot="1">
      <c r="A172" s="40"/>
      <c r="B172" s="39"/>
      <c r="C172" s="39"/>
      <c r="D172" s="18" t="s">
        <v>19</v>
      </c>
      <c r="E172" s="19"/>
      <c r="F172" s="20"/>
      <c r="G172" s="20"/>
      <c r="H172" s="20"/>
      <c r="I172" s="20"/>
      <c r="J172" s="20"/>
      <c r="K172" s="20"/>
      <c r="L172" s="20"/>
      <c r="M172" s="20"/>
      <c r="N172" s="21"/>
    </row>
    <row r="173" spans="1:14" ht="13.15" thickBot="1">
      <c r="A173" s="40"/>
      <c r="B173" s="39"/>
      <c r="C173" s="39"/>
      <c r="D173" s="18" t="s">
        <v>20</v>
      </c>
      <c r="E173" s="19"/>
      <c r="F173" s="20"/>
      <c r="G173" s="20"/>
      <c r="H173" s="20"/>
      <c r="I173" s="20"/>
      <c r="J173" s="20"/>
      <c r="K173" s="20"/>
      <c r="L173" s="20"/>
      <c r="M173" s="20"/>
      <c r="N173" s="21"/>
    </row>
    <row r="174" spans="1:14" ht="14.2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c r="B194" s="39"/>
      <c r="C194" s="39"/>
      <c r="D194" s="18" t="s">
        <v>9</v>
      </c>
      <c r="E194" s="19"/>
      <c r="F194" s="20"/>
      <c r="G194" s="20"/>
      <c r="H194" s="20"/>
      <c r="I194" s="20"/>
      <c r="J194" s="20"/>
      <c r="K194" s="20"/>
      <c r="L194" s="20"/>
      <c r="M194" s="20"/>
      <c r="N194" s="21"/>
    </row>
    <row r="195" spans="1:14" ht="13.15" thickBot="1">
      <c r="A195" s="39"/>
      <c r="B195" s="39"/>
      <c r="C195" s="39"/>
      <c r="D195" s="18" t="s">
        <v>10</v>
      </c>
      <c r="E195" s="19"/>
      <c r="F195" s="20"/>
      <c r="G195" s="20"/>
      <c r="H195" s="20"/>
      <c r="I195" s="20"/>
      <c r="J195" s="20"/>
      <c r="K195" s="20"/>
      <c r="L195" s="20"/>
      <c r="M195" s="20"/>
      <c r="N195" s="21"/>
    </row>
    <row r="196" spans="1:14" ht="13.15" thickBot="1">
      <c r="A196" s="39"/>
      <c r="B196" s="39"/>
      <c r="C196" s="39"/>
      <c r="D196" s="18" t="s">
        <v>11</v>
      </c>
      <c r="E196" s="19"/>
      <c r="F196" s="20"/>
      <c r="G196" s="20"/>
      <c r="H196" s="20"/>
      <c r="I196" s="20"/>
      <c r="J196" s="20"/>
      <c r="K196" s="20"/>
      <c r="L196" s="20"/>
      <c r="M196" s="20"/>
      <c r="N196" s="21"/>
    </row>
    <row r="197" spans="1:14" ht="13.15" thickBot="1">
      <c r="A197" s="39"/>
      <c r="B197" s="39"/>
      <c r="C197" s="39"/>
      <c r="D197" s="18" t="s">
        <v>12</v>
      </c>
      <c r="E197" s="19"/>
      <c r="F197" s="20"/>
      <c r="G197" s="20"/>
      <c r="H197" s="20"/>
      <c r="I197" s="20"/>
      <c r="J197" s="20"/>
      <c r="K197" s="20"/>
      <c r="L197" s="20"/>
      <c r="M197" s="20"/>
      <c r="N197" s="21"/>
    </row>
    <row r="198" spans="1:14" ht="13.15" thickBot="1">
      <c r="A198" s="39"/>
      <c r="B198" s="39"/>
      <c r="C198" s="39"/>
      <c r="D198" s="18" t="s">
        <v>13</v>
      </c>
      <c r="E198" s="19"/>
      <c r="F198" s="20"/>
      <c r="G198" s="20"/>
      <c r="H198" s="20"/>
      <c r="I198" s="20"/>
      <c r="J198" s="20"/>
      <c r="K198" s="20"/>
      <c r="L198" s="20"/>
      <c r="M198" s="20"/>
      <c r="N198" s="21"/>
    </row>
    <row r="199" spans="1:14" ht="13.15" thickBot="1">
      <c r="A199" s="39"/>
      <c r="B199" s="39"/>
      <c r="C199" s="39"/>
      <c r="D199" s="18" t="s">
        <v>14</v>
      </c>
      <c r="E199" s="19"/>
      <c r="F199" s="20"/>
      <c r="G199" s="20"/>
      <c r="H199" s="20"/>
      <c r="I199" s="20"/>
      <c r="J199" s="20"/>
      <c r="K199" s="20"/>
      <c r="L199" s="20"/>
      <c r="M199" s="20"/>
      <c r="N199" s="21"/>
    </row>
    <row r="200" spans="1:14" ht="13.15" thickBot="1">
      <c r="A200" s="39"/>
      <c r="B200" s="39"/>
      <c r="C200" s="39"/>
      <c r="D200" s="18" t="s">
        <v>15</v>
      </c>
      <c r="E200" s="19"/>
      <c r="F200" s="20"/>
      <c r="G200" s="20"/>
      <c r="H200" s="20"/>
      <c r="I200" s="20"/>
      <c r="J200" s="20"/>
      <c r="K200" s="20"/>
      <c r="L200" s="20"/>
      <c r="M200" s="20"/>
      <c r="N200" s="21"/>
    </row>
    <row r="201" spans="1:14" ht="13.15" thickBot="1">
      <c r="A201" s="39"/>
      <c r="B201" s="39"/>
      <c r="C201" s="39"/>
      <c r="D201" s="18" t="s">
        <v>16</v>
      </c>
      <c r="E201" s="19"/>
      <c r="F201" s="20"/>
      <c r="G201" s="20"/>
      <c r="H201" s="20"/>
      <c r="I201" s="20"/>
      <c r="J201" s="20"/>
      <c r="K201" s="20"/>
      <c r="L201" s="20"/>
      <c r="M201" s="20"/>
      <c r="N201" s="21"/>
    </row>
    <row r="202" spans="1:14" ht="13.15" thickBot="1">
      <c r="A202" s="39"/>
      <c r="B202" s="39"/>
      <c r="C202" s="39"/>
      <c r="D202" s="18" t="s">
        <v>16</v>
      </c>
      <c r="E202" s="19"/>
      <c r="F202" s="20"/>
      <c r="G202" s="20"/>
      <c r="H202" s="20"/>
      <c r="I202" s="20"/>
      <c r="J202" s="20"/>
      <c r="K202" s="20"/>
      <c r="L202" s="20"/>
      <c r="M202" s="20"/>
      <c r="N202" s="21"/>
    </row>
    <row r="203" spans="1:14" ht="13.15" thickBot="1">
      <c r="A203" s="39"/>
      <c r="B203" s="39"/>
      <c r="C203" s="39"/>
      <c r="D203" s="18" t="s">
        <v>16</v>
      </c>
      <c r="E203" s="19"/>
      <c r="F203" s="20"/>
      <c r="G203" s="20"/>
      <c r="H203" s="20"/>
      <c r="I203" s="20"/>
      <c r="J203" s="20"/>
      <c r="K203" s="20"/>
      <c r="L203" s="20"/>
      <c r="M203" s="20"/>
      <c r="N203" s="21"/>
    </row>
    <row r="204" spans="1:14" ht="14.2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c r="B205" s="39"/>
      <c r="C205" s="39"/>
      <c r="D205" s="18" t="s">
        <v>18</v>
      </c>
      <c r="E205" s="19"/>
      <c r="F205" s="20"/>
      <c r="G205" s="20"/>
      <c r="H205" s="20"/>
      <c r="I205" s="20"/>
      <c r="J205" s="20"/>
      <c r="K205" s="20"/>
      <c r="L205" s="20"/>
      <c r="M205" s="20"/>
      <c r="N205" s="21"/>
    </row>
    <row r="206" spans="1:14" ht="13.15" thickBot="1">
      <c r="A206" s="39"/>
      <c r="B206" s="39"/>
      <c r="C206" s="39"/>
      <c r="D206" s="18" t="s">
        <v>19</v>
      </c>
      <c r="E206" s="19"/>
      <c r="F206" s="20"/>
      <c r="G206" s="20"/>
      <c r="H206" s="20"/>
      <c r="I206" s="20"/>
      <c r="J206" s="20"/>
      <c r="K206" s="20"/>
      <c r="L206" s="20"/>
      <c r="M206" s="20"/>
      <c r="N206" s="21"/>
    </row>
    <row r="207" spans="1:14" ht="13.15" thickBot="1">
      <c r="A207" s="39"/>
      <c r="B207" s="39"/>
      <c r="C207" s="39"/>
      <c r="D207" s="18" t="s">
        <v>20</v>
      </c>
      <c r="E207" s="19"/>
      <c r="F207" s="20"/>
      <c r="G207" s="20"/>
      <c r="H207" s="20"/>
      <c r="I207" s="20"/>
      <c r="J207" s="20"/>
      <c r="K207" s="20"/>
      <c r="L207" s="20"/>
      <c r="M207" s="20"/>
      <c r="N207" s="21"/>
    </row>
    <row r="208" spans="1:14" ht="14.2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c r="B211" s="39"/>
      <c r="C211" s="39"/>
      <c r="D211" s="18" t="s">
        <v>9</v>
      </c>
      <c r="E211" s="19"/>
      <c r="F211" s="20"/>
      <c r="G211" s="20"/>
      <c r="H211" s="20"/>
      <c r="I211" s="20"/>
      <c r="J211" s="20"/>
      <c r="K211" s="20"/>
      <c r="L211" s="20"/>
      <c r="M211" s="20"/>
      <c r="N211" s="21"/>
    </row>
    <row r="212" spans="1:14" ht="13.15" thickBot="1">
      <c r="A212" s="39"/>
      <c r="B212" s="39"/>
      <c r="C212" s="39"/>
      <c r="D212" s="18" t="s">
        <v>10</v>
      </c>
      <c r="E212" s="19"/>
      <c r="F212" s="20"/>
      <c r="G212" s="20"/>
      <c r="H212" s="20"/>
      <c r="I212" s="20"/>
      <c r="J212" s="20"/>
      <c r="K212" s="20"/>
      <c r="L212" s="20"/>
      <c r="M212" s="20"/>
      <c r="N212" s="21"/>
    </row>
    <row r="213" spans="1:14" ht="13.15" thickBot="1">
      <c r="A213" s="39"/>
      <c r="B213" s="39"/>
      <c r="C213" s="39"/>
      <c r="D213" s="18" t="s">
        <v>11</v>
      </c>
      <c r="E213" s="19"/>
      <c r="F213" s="20"/>
      <c r="G213" s="20"/>
      <c r="H213" s="20"/>
      <c r="I213" s="20"/>
      <c r="J213" s="20"/>
      <c r="K213" s="20"/>
      <c r="L213" s="20"/>
      <c r="M213" s="20"/>
      <c r="N213" s="21"/>
    </row>
    <row r="214" spans="1:14" ht="13.15" thickBot="1">
      <c r="A214" s="39"/>
      <c r="B214" s="39"/>
      <c r="C214" s="39"/>
      <c r="D214" s="18" t="s">
        <v>12</v>
      </c>
      <c r="E214" s="19"/>
      <c r="F214" s="20"/>
      <c r="G214" s="20"/>
      <c r="H214" s="20"/>
      <c r="I214" s="20"/>
      <c r="J214" s="20"/>
      <c r="K214" s="20"/>
      <c r="L214" s="20"/>
      <c r="M214" s="20"/>
      <c r="N214" s="21"/>
    </row>
    <row r="215" spans="1:14" ht="13.15" thickBot="1">
      <c r="A215" s="39"/>
      <c r="B215" s="39"/>
      <c r="C215" s="39"/>
      <c r="D215" s="18" t="s">
        <v>13</v>
      </c>
      <c r="E215" s="19"/>
      <c r="F215" s="20"/>
      <c r="G215" s="20"/>
      <c r="H215" s="20"/>
      <c r="I215" s="20"/>
      <c r="J215" s="20"/>
      <c r="K215" s="20"/>
      <c r="L215" s="20"/>
      <c r="M215" s="20"/>
      <c r="N215" s="21"/>
    </row>
    <row r="216" spans="1:14" ht="13.15" thickBot="1">
      <c r="A216" s="39"/>
      <c r="B216" s="39"/>
      <c r="C216" s="39"/>
      <c r="D216" s="18" t="s">
        <v>14</v>
      </c>
      <c r="E216" s="19"/>
      <c r="F216" s="20"/>
      <c r="G216" s="20"/>
      <c r="H216" s="20"/>
      <c r="I216" s="20"/>
      <c r="J216" s="20"/>
      <c r="K216" s="20"/>
      <c r="L216" s="20"/>
      <c r="M216" s="20"/>
      <c r="N216" s="21"/>
    </row>
    <row r="217" spans="1:14" ht="13.15" thickBot="1">
      <c r="A217" s="39"/>
      <c r="B217" s="39"/>
      <c r="C217" s="39"/>
      <c r="D217" s="18" t="s">
        <v>15</v>
      </c>
      <c r="E217" s="19"/>
      <c r="F217" s="20"/>
      <c r="G217" s="20"/>
      <c r="H217" s="20"/>
      <c r="I217" s="20"/>
      <c r="J217" s="20"/>
      <c r="K217" s="20"/>
      <c r="L217" s="20"/>
      <c r="M217" s="20"/>
      <c r="N217" s="21"/>
    </row>
    <row r="218" spans="1:14" ht="13.15" thickBot="1">
      <c r="A218" s="39"/>
      <c r="B218" s="39"/>
      <c r="C218" s="39"/>
      <c r="D218" s="18" t="s">
        <v>16</v>
      </c>
      <c r="E218" s="19"/>
      <c r="F218" s="20"/>
      <c r="G218" s="20"/>
      <c r="H218" s="20"/>
      <c r="I218" s="20"/>
      <c r="J218" s="20"/>
      <c r="K218" s="20"/>
      <c r="L218" s="20"/>
      <c r="M218" s="20"/>
      <c r="N218" s="21"/>
    </row>
    <row r="219" spans="1:14" ht="13.15" thickBot="1">
      <c r="A219" s="39"/>
      <c r="B219" s="39"/>
      <c r="C219" s="39"/>
      <c r="D219" s="18" t="s">
        <v>16</v>
      </c>
      <c r="E219" s="19"/>
      <c r="F219" s="20"/>
      <c r="G219" s="20"/>
      <c r="H219" s="20"/>
      <c r="I219" s="20"/>
      <c r="J219" s="20"/>
      <c r="K219" s="20"/>
      <c r="L219" s="20"/>
      <c r="M219" s="20"/>
      <c r="N219" s="21"/>
    </row>
    <row r="220" spans="1:14" ht="13.15" thickBot="1">
      <c r="A220" s="39"/>
      <c r="B220" s="39"/>
      <c r="C220" s="39"/>
      <c r="D220" s="18" t="s">
        <v>16</v>
      </c>
      <c r="E220" s="19"/>
      <c r="F220" s="20"/>
      <c r="G220" s="20"/>
      <c r="H220" s="20"/>
      <c r="I220" s="20"/>
      <c r="J220" s="20"/>
      <c r="K220" s="20"/>
      <c r="L220" s="20"/>
      <c r="M220" s="20"/>
      <c r="N220" s="21"/>
    </row>
    <row r="221" spans="1:14" ht="14.2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c r="B222" s="39"/>
      <c r="C222" s="39"/>
      <c r="D222" s="18" t="s">
        <v>18</v>
      </c>
      <c r="E222" s="19"/>
      <c r="F222" s="20"/>
      <c r="G222" s="20"/>
      <c r="H222" s="20"/>
      <c r="I222" s="20"/>
      <c r="J222" s="20"/>
      <c r="K222" s="20"/>
      <c r="L222" s="20"/>
      <c r="M222" s="20"/>
      <c r="N222" s="21"/>
    </row>
    <row r="223" spans="1:14" ht="13.15" thickBot="1">
      <c r="A223" s="39"/>
      <c r="B223" s="39"/>
      <c r="C223" s="39"/>
      <c r="D223" s="18" t="s">
        <v>19</v>
      </c>
      <c r="E223" s="19"/>
      <c r="F223" s="20"/>
      <c r="G223" s="20"/>
      <c r="H223" s="20"/>
      <c r="I223" s="20"/>
      <c r="J223" s="20"/>
      <c r="K223" s="20"/>
      <c r="L223" s="20"/>
      <c r="M223" s="20"/>
      <c r="N223" s="21"/>
    </row>
    <row r="224" spans="1:14" ht="13.15" thickBot="1">
      <c r="A224" s="39"/>
      <c r="B224" s="39"/>
      <c r="C224" s="39"/>
      <c r="D224" s="18" t="s">
        <v>20</v>
      </c>
      <c r="E224" s="19"/>
      <c r="F224" s="20"/>
      <c r="G224" s="20"/>
      <c r="H224" s="20"/>
      <c r="I224" s="20"/>
      <c r="J224" s="20"/>
      <c r="K224" s="20"/>
      <c r="L224" s="20"/>
      <c r="M224" s="20"/>
      <c r="N224" s="21"/>
    </row>
    <row r="225" spans="1:14" ht="14.2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c r="B228" s="39"/>
      <c r="C228" s="39"/>
      <c r="D228" s="18" t="s">
        <v>9</v>
      </c>
      <c r="E228" s="19"/>
      <c r="F228" s="20"/>
      <c r="G228" s="20"/>
      <c r="H228" s="20"/>
      <c r="I228" s="20"/>
      <c r="J228" s="20"/>
      <c r="K228" s="20"/>
      <c r="L228" s="20"/>
      <c r="M228" s="20"/>
      <c r="N228" s="21"/>
    </row>
    <row r="229" spans="1:14" ht="13.15" thickBot="1">
      <c r="A229" s="39"/>
      <c r="B229" s="39"/>
      <c r="C229" s="39"/>
      <c r="D229" s="18" t="s">
        <v>10</v>
      </c>
      <c r="E229" s="19"/>
      <c r="F229" s="20"/>
      <c r="G229" s="20"/>
      <c r="H229" s="20"/>
      <c r="I229" s="20"/>
      <c r="J229" s="20"/>
      <c r="K229" s="20"/>
      <c r="L229" s="20"/>
      <c r="M229" s="20"/>
      <c r="N229" s="21"/>
    </row>
    <row r="230" spans="1:14" ht="13.15" thickBot="1">
      <c r="A230" s="39"/>
      <c r="B230" s="39"/>
      <c r="C230" s="39"/>
      <c r="D230" s="18" t="s">
        <v>11</v>
      </c>
      <c r="E230" s="19"/>
      <c r="F230" s="20"/>
      <c r="G230" s="20"/>
      <c r="H230" s="20"/>
      <c r="I230" s="20"/>
      <c r="J230" s="20"/>
      <c r="K230" s="20"/>
      <c r="L230" s="20"/>
      <c r="M230" s="20"/>
      <c r="N230" s="21"/>
    </row>
    <row r="231" spans="1:14" ht="13.15" thickBot="1">
      <c r="A231" s="39"/>
      <c r="B231" s="39"/>
      <c r="C231" s="39"/>
      <c r="D231" s="18" t="s">
        <v>12</v>
      </c>
      <c r="E231" s="19"/>
      <c r="F231" s="20"/>
      <c r="G231" s="20"/>
      <c r="H231" s="20"/>
      <c r="I231" s="20"/>
      <c r="J231" s="20"/>
      <c r="K231" s="20"/>
      <c r="L231" s="20"/>
      <c r="M231" s="20"/>
      <c r="N231" s="21"/>
    </row>
    <row r="232" spans="1:14" ht="13.15" thickBot="1">
      <c r="A232" s="39"/>
      <c r="B232" s="39"/>
      <c r="C232" s="39"/>
      <c r="D232" s="18" t="s">
        <v>13</v>
      </c>
      <c r="E232" s="19"/>
      <c r="F232" s="20"/>
      <c r="G232" s="20"/>
      <c r="H232" s="20"/>
      <c r="I232" s="20"/>
      <c r="J232" s="20"/>
      <c r="K232" s="20"/>
      <c r="L232" s="20"/>
      <c r="M232" s="20"/>
      <c r="N232" s="21"/>
    </row>
    <row r="233" spans="1:14" ht="13.15" thickBot="1">
      <c r="A233" s="39"/>
      <c r="B233" s="39"/>
      <c r="C233" s="39"/>
      <c r="D233" s="18" t="s">
        <v>14</v>
      </c>
      <c r="E233" s="19"/>
      <c r="F233" s="20"/>
      <c r="G233" s="20"/>
      <c r="H233" s="20"/>
      <c r="I233" s="20"/>
      <c r="J233" s="20"/>
      <c r="K233" s="20"/>
      <c r="L233" s="20"/>
      <c r="M233" s="20"/>
      <c r="N233" s="21"/>
    </row>
    <row r="234" spans="1:14" ht="13.15" thickBot="1">
      <c r="A234" s="39"/>
      <c r="B234" s="39"/>
      <c r="C234" s="39"/>
      <c r="D234" s="18" t="s">
        <v>15</v>
      </c>
      <c r="E234" s="19"/>
      <c r="F234" s="20"/>
      <c r="G234" s="20"/>
      <c r="H234" s="20"/>
      <c r="I234" s="20"/>
      <c r="J234" s="20"/>
      <c r="K234" s="20"/>
      <c r="L234" s="20"/>
      <c r="M234" s="20"/>
      <c r="N234" s="21"/>
    </row>
    <row r="235" spans="1:14" ht="13.15" thickBot="1">
      <c r="A235" s="39"/>
      <c r="B235" s="39"/>
      <c r="C235" s="39"/>
      <c r="D235" s="18" t="s">
        <v>16</v>
      </c>
      <c r="E235" s="19"/>
      <c r="F235" s="20"/>
      <c r="G235" s="20"/>
      <c r="H235" s="20"/>
      <c r="I235" s="20"/>
      <c r="J235" s="20"/>
      <c r="K235" s="20"/>
      <c r="L235" s="20"/>
      <c r="M235" s="20"/>
      <c r="N235" s="21"/>
    </row>
    <row r="236" spans="1:14" ht="13.15" thickBot="1">
      <c r="A236" s="39"/>
      <c r="B236" s="39"/>
      <c r="C236" s="39"/>
      <c r="D236" s="18" t="s">
        <v>16</v>
      </c>
      <c r="E236" s="19"/>
      <c r="F236" s="20"/>
      <c r="G236" s="20"/>
      <c r="H236" s="20"/>
      <c r="I236" s="20"/>
      <c r="J236" s="20"/>
      <c r="K236" s="20"/>
      <c r="L236" s="20"/>
      <c r="M236" s="20"/>
      <c r="N236" s="21"/>
    </row>
    <row r="237" spans="1:14" ht="13.15" thickBot="1">
      <c r="A237" s="39"/>
      <c r="B237" s="39"/>
      <c r="C237" s="39"/>
      <c r="D237" s="18" t="s">
        <v>16</v>
      </c>
      <c r="E237" s="19"/>
      <c r="F237" s="20"/>
      <c r="G237" s="20"/>
      <c r="H237" s="20"/>
      <c r="I237" s="20"/>
      <c r="J237" s="20"/>
      <c r="K237" s="20"/>
      <c r="L237" s="20"/>
      <c r="M237" s="20"/>
      <c r="N237" s="21"/>
    </row>
    <row r="238" spans="1:14" ht="14.2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c r="B239" s="39"/>
      <c r="C239" s="39"/>
      <c r="D239" s="18" t="s">
        <v>18</v>
      </c>
      <c r="E239" s="19"/>
      <c r="F239" s="20"/>
      <c r="G239" s="20"/>
      <c r="H239" s="20"/>
      <c r="I239" s="20"/>
      <c r="J239" s="20"/>
      <c r="K239" s="20"/>
      <c r="L239" s="20"/>
      <c r="M239" s="20"/>
      <c r="N239" s="21"/>
    </row>
    <row r="240" spans="1:14" ht="13.15" thickBot="1">
      <c r="A240" s="39"/>
      <c r="B240" s="39"/>
      <c r="C240" s="39"/>
      <c r="D240" s="18" t="s">
        <v>19</v>
      </c>
      <c r="E240" s="19"/>
      <c r="F240" s="20"/>
      <c r="G240" s="20"/>
      <c r="H240" s="20"/>
      <c r="I240" s="20"/>
      <c r="J240" s="20"/>
      <c r="K240" s="20"/>
      <c r="L240" s="20"/>
      <c r="M240" s="20"/>
      <c r="N240" s="21"/>
    </row>
    <row r="241" spans="1:14" ht="13.15" thickBot="1">
      <c r="A241" s="39"/>
      <c r="B241" s="39"/>
      <c r="C241" s="39"/>
      <c r="D241" s="18" t="s">
        <v>20</v>
      </c>
      <c r="E241" s="19"/>
      <c r="F241" s="20"/>
      <c r="G241" s="20"/>
      <c r="H241" s="20"/>
      <c r="I241" s="20"/>
      <c r="J241" s="20"/>
      <c r="K241" s="20"/>
      <c r="L241" s="20"/>
      <c r="M241" s="20"/>
      <c r="N241" s="21"/>
    </row>
    <row r="242" spans="1:14" ht="14.2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c r="B245" s="39"/>
      <c r="C245" s="39"/>
      <c r="D245" s="18" t="s">
        <v>9</v>
      </c>
      <c r="E245" s="19"/>
      <c r="F245" s="20"/>
      <c r="G245" s="20"/>
      <c r="H245" s="20"/>
      <c r="I245" s="20"/>
      <c r="J245" s="20"/>
      <c r="K245" s="20"/>
      <c r="L245" s="20"/>
      <c r="M245" s="20"/>
      <c r="N245" s="21"/>
    </row>
    <row r="246" spans="1:14" ht="13.15" thickBot="1">
      <c r="A246" s="39"/>
      <c r="B246" s="39"/>
      <c r="C246" s="39"/>
      <c r="D246" s="18" t="s">
        <v>10</v>
      </c>
      <c r="E246" s="19"/>
      <c r="F246" s="20"/>
      <c r="G246" s="20"/>
      <c r="H246" s="20"/>
      <c r="I246" s="20"/>
      <c r="J246" s="20"/>
      <c r="K246" s="20"/>
      <c r="L246" s="20"/>
      <c r="M246" s="20"/>
      <c r="N246" s="21"/>
    </row>
    <row r="247" spans="1:14" ht="13.15" thickBot="1">
      <c r="A247" s="39"/>
      <c r="B247" s="39"/>
      <c r="C247" s="39"/>
      <c r="D247" s="18" t="s">
        <v>11</v>
      </c>
      <c r="E247" s="19"/>
      <c r="F247" s="20"/>
      <c r="G247" s="20"/>
      <c r="H247" s="20"/>
      <c r="I247" s="20"/>
      <c r="J247" s="20"/>
      <c r="K247" s="20"/>
      <c r="L247" s="20"/>
      <c r="M247" s="20"/>
      <c r="N247" s="21"/>
    </row>
    <row r="248" spans="1:14" ht="13.15" thickBot="1">
      <c r="A248" s="39"/>
      <c r="B248" s="39"/>
      <c r="C248" s="39"/>
      <c r="D248" s="18" t="s">
        <v>12</v>
      </c>
      <c r="E248" s="19"/>
      <c r="F248" s="20"/>
      <c r="G248" s="20"/>
      <c r="H248" s="20"/>
      <c r="I248" s="20"/>
      <c r="J248" s="20"/>
      <c r="K248" s="20"/>
      <c r="L248" s="20"/>
      <c r="M248" s="20"/>
      <c r="N248" s="21"/>
    </row>
    <row r="249" spans="1:14" ht="13.15" thickBot="1">
      <c r="A249" s="39"/>
      <c r="B249" s="39"/>
      <c r="C249" s="39"/>
      <c r="D249" s="18" t="s">
        <v>13</v>
      </c>
      <c r="E249" s="19"/>
      <c r="F249" s="20"/>
      <c r="G249" s="20"/>
      <c r="H249" s="20"/>
      <c r="I249" s="20"/>
      <c r="J249" s="20"/>
      <c r="K249" s="20"/>
      <c r="L249" s="20"/>
      <c r="M249" s="20"/>
      <c r="N249" s="21"/>
    </row>
    <row r="250" spans="1:14" ht="13.15" thickBot="1">
      <c r="A250" s="39"/>
      <c r="B250" s="39"/>
      <c r="C250" s="39"/>
      <c r="D250" s="18" t="s">
        <v>14</v>
      </c>
      <c r="E250" s="19"/>
      <c r="F250" s="20"/>
      <c r="G250" s="20"/>
      <c r="H250" s="20"/>
      <c r="I250" s="20"/>
      <c r="J250" s="20"/>
      <c r="K250" s="20"/>
      <c r="L250" s="20"/>
      <c r="M250" s="20"/>
      <c r="N250" s="21"/>
    </row>
    <row r="251" spans="1:14" ht="13.15" thickBot="1">
      <c r="A251" s="39"/>
      <c r="B251" s="39"/>
      <c r="C251" s="39"/>
      <c r="D251" s="18" t="s">
        <v>15</v>
      </c>
      <c r="E251" s="19"/>
      <c r="F251" s="20"/>
      <c r="G251" s="20"/>
      <c r="H251" s="20"/>
      <c r="I251" s="20"/>
      <c r="J251" s="20"/>
      <c r="K251" s="20"/>
      <c r="L251" s="20"/>
      <c r="M251" s="20"/>
      <c r="N251" s="21"/>
    </row>
    <row r="252" spans="1:14" ht="13.15" thickBot="1">
      <c r="A252" s="39"/>
      <c r="B252" s="39"/>
      <c r="C252" s="39"/>
      <c r="D252" s="18" t="s">
        <v>16</v>
      </c>
      <c r="E252" s="19"/>
      <c r="F252" s="20"/>
      <c r="G252" s="20"/>
      <c r="H252" s="20"/>
      <c r="I252" s="20"/>
      <c r="J252" s="20"/>
      <c r="K252" s="20"/>
      <c r="L252" s="20"/>
      <c r="M252" s="20"/>
      <c r="N252" s="21"/>
    </row>
    <row r="253" spans="1:14" ht="13.15" thickBot="1">
      <c r="A253" s="39"/>
      <c r="B253" s="39"/>
      <c r="C253" s="39"/>
      <c r="D253" s="18" t="s">
        <v>16</v>
      </c>
      <c r="E253" s="19"/>
      <c r="F253" s="20"/>
      <c r="G253" s="20"/>
      <c r="H253" s="20"/>
      <c r="I253" s="20"/>
      <c r="J253" s="20"/>
      <c r="K253" s="20"/>
      <c r="L253" s="20"/>
      <c r="M253" s="20"/>
      <c r="N253" s="21"/>
    </row>
    <row r="254" spans="1:14" ht="13.15" thickBot="1">
      <c r="A254" s="39"/>
      <c r="B254" s="39"/>
      <c r="C254" s="39"/>
      <c r="D254" s="18" t="s">
        <v>16</v>
      </c>
      <c r="E254" s="19"/>
      <c r="F254" s="20"/>
      <c r="G254" s="20"/>
      <c r="H254" s="20"/>
      <c r="I254" s="20"/>
      <c r="J254" s="20"/>
      <c r="K254" s="20"/>
      <c r="L254" s="20"/>
      <c r="M254" s="20"/>
      <c r="N254" s="21"/>
    </row>
    <row r="255" spans="1:14" ht="14.2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c r="B256" s="39"/>
      <c r="C256" s="39"/>
      <c r="D256" s="18" t="s">
        <v>18</v>
      </c>
      <c r="E256" s="19"/>
      <c r="F256" s="20"/>
      <c r="G256" s="20"/>
      <c r="H256" s="20"/>
      <c r="I256" s="20"/>
      <c r="J256" s="20"/>
      <c r="K256" s="20"/>
      <c r="L256" s="20"/>
      <c r="M256" s="20"/>
      <c r="N256" s="21"/>
    </row>
    <row r="257" spans="1:14" ht="13.15" thickBot="1">
      <c r="A257" s="39"/>
      <c r="B257" s="39"/>
      <c r="C257" s="39"/>
      <c r="D257" s="18" t="s">
        <v>19</v>
      </c>
      <c r="E257" s="19"/>
      <c r="F257" s="20"/>
      <c r="G257" s="20"/>
      <c r="H257" s="20"/>
      <c r="I257" s="20"/>
      <c r="J257" s="20"/>
      <c r="K257" s="20"/>
      <c r="L257" s="20"/>
      <c r="M257" s="20"/>
      <c r="N257" s="21"/>
    </row>
    <row r="258" spans="1:14" ht="13.15" thickBot="1">
      <c r="A258" s="39"/>
      <c r="B258" s="39"/>
      <c r="C258" s="39"/>
      <c r="D258" s="18" t="s">
        <v>20</v>
      </c>
      <c r="E258" s="19"/>
      <c r="F258" s="20"/>
      <c r="G258" s="20"/>
      <c r="H258" s="20"/>
      <c r="I258" s="20"/>
      <c r="J258" s="20"/>
      <c r="K258" s="20"/>
      <c r="L258" s="20"/>
      <c r="M258" s="20"/>
      <c r="N258" s="21"/>
    </row>
    <row r="259" spans="1:14" ht="14.2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c r="B262" s="39"/>
      <c r="C262" s="39"/>
      <c r="D262" s="18" t="s">
        <v>9</v>
      </c>
      <c r="E262" s="19"/>
      <c r="F262" s="20"/>
      <c r="G262" s="20"/>
      <c r="H262" s="20"/>
      <c r="I262" s="20"/>
      <c r="J262" s="20"/>
      <c r="K262" s="20"/>
      <c r="L262" s="20"/>
      <c r="M262" s="20"/>
      <c r="N262" s="21"/>
    </row>
    <row r="263" spans="1:14" ht="13.15" thickBot="1">
      <c r="A263" s="39"/>
      <c r="B263" s="39"/>
      <c r="C263" s="39"/>
      <c r="D263" s="18" t="s">
        <v>10</v>
      </c>
      <c r="E263" s="19"/>
      <c r="F263" s="20"/>
      <c r="G263" s="20"/>
      <c r="H263" s="20"/>
      <c r="I263" s="20"/>
      <c r="J263" s="20"/>
      <c r="K263" s="20"/>
      <c r="L263" s="20"/>
      <c r="M263" s="20"/>
      <c r="N263" s="21"/>
    </row>
    <row r="264" spans="1:14" ht="13.15" thickBot="1">
      <c r="A264" s="39"/>
      <c r="B264" s="39"/>
      <c r="C264" s="39"/>
      <c r="D264" s="18" t="s">
        <v>11</v>
      </c>
      <c r="E264" s="19"/>
      <c r="F264" s="20"/>
      <c r="G264" s="20"/>
      <c r="H264" s="20"/>
      <c r="I264" s="20"/>
      <c r="J264" s="20"/>
      <c r="K264" s="20"/>
      <c r="L264" s="20"/>
      <c r="M264" s="20"/>
      <c r="N264" s="21"/>
    </row>
    <row r="265" spans="1:14" ht="13.15" thickBot="1">
      <c r="A265" s="39"/>
      <c r="B265" s="39"/>
      <c r="C265" s="39"/>
      <c r="D265" s="18" t="s">
        <v>12</v>
      </c>
      <c r="E265" s="19"/>
      <c r="F265" s="20"/>
      <c r="G265" s="20"/>
      <c r="H265" s="20"/>
      <c r="I265" s="20"/>
      <c r="J265" s="20"/>
      <c r="K265" s="20"/>
      <c r="L265" s="20"/>
      <c r="M265" s="20"/>
      <c r="N265" s="21"/>
    </row>
    <row r="266" spans="1:14" ht="13.15" thickBot="1">
      <c r="A266" s="39"/>
      <c r="B266" s="39"/>
      <c r="C266" s="39"/>
      <c r="D266" s="18" t="s">
        <v>13</v>
      </c>
      <c r="E266" s="19"/>
      <c r="F266" s="20"/>
      <c r="G266" s="20"/>
      <c r="H266" s="20"/>
      <c r="I266" s="20"/>
      <c r="J266" s="20"/>
      <c r="K266" s="20"/>
      <c r="L266" s="20"/>
      <c r="M266" s="20"/>
      <c r="N266" s="21"/>
    </row>
    <row r="267" spans="1:14" ht="13.15" thickBot="1">
      <c r="A267" s="39"/>
      <c r="B267" s="39"/>
      <c r="C267" s="39"/>
      <c r="D267" s="18" t="s">
        <v>14</v>
      </c>
      <c r="E267" s="19"/>
      <c r="F267" s="20"/>
      <c r="G267" s="20"/>
      <c r="H267" s="20"/>
      <c r="I267" s="20"/>
      <c r="J267" s="20"/>
      <c r="K267" s="20"/>
      <c r="L267" s="20"/>
      <c r="M267" s="20"/>
      <c r="N267" s="21"/>
    </row>
    <row r="268" spans="1:14" ht="13.15" thickBot="1">
      <c r="A268" s="39"/>
      <c r="B268" s="39"/>
      <c r="C268" s="39"/>
      <c r="D268" s="18" t="s">
        <v>15</v>
      </c>
      <c r="E268" s="19"/>
      <c r="F268" s="20"/>
      <c r="G268" s="20"/>
      <c r="H268" s="20"/>
      <c r="I268" s="20"/>
      <c r="J268" s="20"/>
      <c r="K268" s="20"/>
      <c r="L268" s="20"/>
      <c r="M268" s="20"/>
      <c r="N268" s="21"/>
    </row>
    <row r="269" spans="1:14" ht="13.15" thickBot="1">
      <c r="A269" s="39"/>
      <c r="B269" s="39"/>
      <c r="C269" s="39"/>
      <c r="D269" s="18" t="s">
        <v>16</v>
      </c>
      <c r="E269" s="19"/>
      <c r="F269" s="20"/>
      <c r="G269" s="20"/>
      <c r="H269" s="20"/>
      <c r="I269" s="20"/>
      <c r="J269" s="20"/>
      <c r="K269" s="20"/>
      <c r="L269" s="20"/>
      <c r="M269" s="20"/>
      <c r="N269" s="21"/>
    </row>
    <row r="270" spans="1:14" ht="13.15" thickBot="1">
      <c r="A270" s="39"/>
      <c r="B270" s="39"/>
      <c r="C270" s="39"/>
      <c r="D270" s="18" t="s">
        <v>16</v>
      </c>
      <c r="E270" s="19"/>
      <c r="F270" s="20"/>
      <c r="G270" s="20"/>
      <c r="H270" s="20"/>
      <c r="I270" s="20"/>
      <c r="J270" s="20"/>
      <c r="K270" s="20"/>
      <c r="L270" s="20"/>
      <c r="M270" s="20"/>
      <c r="N270" s="21"/>
    </row>
    <row r="271" spans="1:14" ht="13.15" thickBot="1">
      <c r="A271" s="39"/>
      <c r="B271" s="39"/>
      <c r="C271" s="39"/>
      <c r="D271" s="18" t="s">
        <v>16</v>
      </c>
      <c r="E271" s="19"/>
      <c r="F271" s="20"/>
      <c r="G271" s="20"/>
      <c r="H271" s="20"/>
      <c r="I271" s="20"/>
      <c r="J271" s="20"/>
      <c r="K271" s="20"/>
      <c r="L271" s="20"/>
      <c r="M271" s="20"/>
      <c r="N271" s="21"/>
    </row>
    <row r="272" spans="1:14" ht="14.2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c r="B273" s="39"/>
      <c r="C273" s="39"/>
      <c r="D273" s="18" t="s">
        <v>18</v>
      </c>
      <c r="E273" s="19"/>
      <c r="F273" s="20"/>
      <c r="G273" s="20"/>
      <c r="H273" s="20"/>
      <c r="I273" s="20"/>
      <c r="J273" s="20"/>
      <c r="K273" s="20"/>
      <c r="L273" s="20"/>
      <c r="M273" s="20"/>
      <c r="N273" s="21"/>
    </row>
    <row r="274" spans="1:14" ht="13.15" thickBot="1">
      <c r="A274" s="39"/>
      <c r="B274" s="39"/>
      <c r="C274" s="39"/>
      <c r="D274" s="18" t="s">
        <v>19</v>
      </c>
      <c r="E274" s="19"/>
      <c r="F274" s="20"/>
      <c r="G274" s="20"/>
      <c r="H274" s="20"/>
      <c r="I274" s="20"/>
      <c r="J274" s="20"/>
      <c r="K274" s="20"/>
      <c r="L274" s="20"/>
      <c r="M274" s="20"/>
      <c r="N274" s="21"/>
    </row>
    <row r="275" spans="1:14" ht="13.15" thickBot="1">
      <c r="A275" s="39"/>
      <c r="B275" s="39"/>
      <c r="C275" s="39"/>
      <c r="D275" s="18" t="s">
        <v>20</v>
      </c>
      <c r="E275" s="19"/>
      <c r="F275" s="20"/>
      <c r="G275" s="20"/>
      <c r="H275" s="20"/>
      <c r="I275" s="20"/>
      <c r="J275" s="20"/>
      <c r="K275" s="20"/>
      <c r="L275" s="20"/>
      <c r="M275" s="20"/>
      <c r="N275" s="21"/>
    </row>
    <row r="276" spans="1:14" ht="14.2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c r="B279" s="39"/>
      <c r="C279" s="39"/>
      <c r="D279" s="18" t="s">
        <v>9</v>
      </c>
      <c r="E279" s="19"/>
      <c r="F279" s="20"/>
      <c r="G279" s="20"/>
      <c r="H279" s="20"/>
      <c r="I279" s="20"/>
      <c r="J279" s="20"/>
      <c r="K279" s="20"/>
      <c r="L279" s="20"/>
      <c r="M279" s="20"/>
      <c r="N279" s="21"/>
    </row>
    <row r="280" spans="1:14" ht="13.15" thickBot="1">
      <c r="A280" s="39"/>
      <c r="B280" s="39"/>
      <c r="C280" s="39"/>
      <c r="D280" s="18" t="s">
        <v>10</v>
      </c>
      <c r="E280" s="19"/>
      <c r="F280" s="20"/>
      <c r="G280" s="20"/>
      <c r="H280" s="20"/>
      <c r="I280" s="20"/>
      <c r="J280" s="20"/>
      <c r="K280" s="20"/>
      <c r="L280" s="20"/>
      <c r="M280" s="20"/>
      <c r="N280" s="21"/>
    </row>
    <row r="281" spans="1:14" ht="13.15" thickBot="1">
      <c r="A281" s="39"/>
      <c r="B281" s="39"/>
      <c r="C281" s="39"/>
      <c r="D281" s="18" t="s">
        <v>11</v>
      </c>
      <c r="E281" s="19"/>
      <c r="F281" s="20"/>
      <c r="G281" s="20"/>
      <c r="H281" s="20"/>
      <c r="I281" s="20"/>
      <c r="J281" s="20"/>
      <c r="K281" s="20"/>
      <c r="L281" s="20"/>
      <c r="M281" s="20"/>
      <c r="N281" s="21"/>
    </row>
    <row r="282" spans="1:14" ht="13.15" thickBot="1">
      <c r="A282" s="39"/>
      <c r="B282" s="39"/>
      <c r="C282" s="39"/>
      <c r="D282" s="18" t="s">
        <v>12</v>
      </c>
      <c r="E282" s="19"/>
      <c r="F282" s="20"/>
      <c r="G282" s="20"/>
      <c r="H282" s="20"/>
      <c r="I282" s="20"/>
      <c r="J282" s="20"/>
      <c r="K282" s="20"/>
      <c r="L282" s="20"/>
      <c r="M282" s="20"/>
      <c r="N282" s="21"/>
    </row>
    <row r="283" spans="1:14" ht="13.15" thickBot="1">
      <c r="A283" s="39"/>
      <c r="B283" s="39"/>
      <c r="C283" s="39"/>
      <c r="D283" s="18" t="s">
        <v>13</v>
      </c>
      <c r="E283" s="19"/>
      <c r="F283" s="20"/>
      <c r="G283" s="20"/>
      <c r="H283" s="20"/>
      <c r="I283" s="20"/>
      <c r="J283" s="20"/>
      <c r="K283" s="20"/>
      <c r="L283" s="20"/>
      <c r="M283" s="20"/>
      <c r="N283" s="21"/>
    </row>
    <row r="284" spans="1:14" ht="13.15" thickBot="1">
      <c r="A284" s="39"/>
      <c r="B284" s="39"/>
      <c r="C284" s="39"/>
      <c r="D284" s="18" t="s">
        <v>14</v>
      </c>
      <c r="E284" s="19"/>
      <c r="F284" s="20"/>
      <c r="G284" s="20"/>
      <c r="H284" s="20"/>
      <c r="I284" s="20"/>
      <c r="J284" s="20"/>
      <c r="K284" s="20"/>
      <c r="L284" s="20"/>
      <c r="M284" s="20"/>
      <c r="N284" s="21"/>
    </row>
    <row r="285" spans="1:14" ht="13.15" thickBot="1">
      <c r="A285" s="39"/>
      <c r="B285" s="39"/>
      <c r="C285" s="39"/>
      <c r="D285" s="18" t="s">
        <v>15</v>
      </c>
      <c r="E285" s="19"/>
      <c r="F285" s="20"/>
      <c r="G285" s="20"/>
      <c r="H285" s="20"/>
      <c r="I285" s="20"/>
      <c r="J285" s="20"/>
      <c r="K285" s="20"/>
      <c r="L285" s="20"/>
      <c r="M285" s="20"/>
      <c r="N285" s="21"/>
    </row>
    <row r="286" spans="1:14" ht="13.15" thickBot="1">
      <c r="A286" s="39"/>
      <c r="B286" s="39"/>
      <c r="C286" s="39"/>
      <c r="D286" s="18" t="s">
        <v>16</v>
      </c>
      <c r="E286" s="19"/>
      <c r="F286" s="20"/>
      <c r="G286" s="20"/>
      <c r="H286" s="20"/>
      <c r="I286" s="20"/>
      <c r="J286" s="20"/>
      <c r="K286" s="20"/>
      <c r="L286" s="20"/>
      <c r="M286" s="20"/>
      <c r="N286" s="21"/>
    </row>
    <row r="287" spans="1:14" ht="13.15" thickBot="1">
      <c r="A287" s="39"/>
      <c r="B287" s="39"/>
      <c r="C287" s="39"/>
      <c r="D287" s="18" t="s">
        <v>16</v>
      </c>
      <c r="E287" s="19"/>
      <c r="F287" s="20"/>
      <c r="G287" s="20"/>
      <c r="H287" s="20"/>
      <c r="I287" s="20"/>
      <c r="J287" s="20"/>
      <c r="K287" s="20"/>
      <c r="L287" s="20"/>
      <c r="M287" s="20"/>
      <c r="N287" s="21"/>
    </row>
    <row r="288" spans="1:14" ht="13.15" thickBot="1">
      <c r="A288" s="39"/>
      <c r="B288" s="39"/>
      <c r="C288" s="39"/>
      <c r="D288" s="18" t="s">
        <v>16</v>
      </c>
      <c r="E288" s="19"/>
      <c r="F288" s="20"/>
      <c r="G288" s="20"/>
      <c r="H288" s="20"/>
      <c r="I288" s="20"/>
      <c r="J288" s="20"/>
      <c r="K288" s="20"/>
      <c r="L288" s="20"/>
      <c r="M288" s="20"/>
      <c r="N288" s="21"/>
    </row>
    <row r="289" spans="1:14" ht="14.2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c r="B290" s="39"/>
      <c r="C290" s="39"/>
      <c r="D290" s="18" t="s">
        <v>18</v>
      </c>
      <c r="E290" s="19"/>
      <c r="F290" s="20"/>
      <c r="G290" s="20"/>
      <c r="H290" s="20"/>
      <c r="I290" s="20"/>
      <c r="J290" s="20"/>
      <c r="K290" s="20"/>
      <c r="L290" s="20"/>
      <c r="M290" s="20"/>
      <c r="N290" s="21"/>
    </row>
    <row r="291" spans="1:14" ht="13.15" thickBot="1">
      <c r="A291" s="39"/>
      <c r="B291" s="39"/>
      <c r="C291" s="39"/>
      <c r="D291" s="18" t="s">
        <v>19</v>
      </c>
      <c r="E291" s="19"/>
      <c r="F291" s="20"/>
      <c r="G291" s="20"/>
      <c r="H291" s="20"/>
      <c r="I291" s="20"/>
      <c r="J291" s="20"/>
      <c r="K291" s="20"/>
      <c r="L291" s="20"/>
      <c r="M291" s="20"/>
      <c r="N291" s="21"/>
    </row>
    <row r="292" spans="1:14" ht="13.15" thickBot="1">
      <c r="A292" s="39"/>
      <c r="B292" s="39"/>
      <c r="C292" s="39"/>
      <c r="D292" s="18" t="s">
        <v>20</v>
      </c>
      <c r="E292" s="19"/>
      <c r="F292" s="20"/>
      <c r="G292" s="20"/>
      <c r="H292" s="20"/>
      <c r="I292" s="20"/>
      <c r="J292" s="20"/>
      <c r="K292" s="20"/>
      <c r="L292" s="20"/>
      <c r="M292" s="20"/>
      <c r="N292" s="21"/>
    </row>
    <row r="293" spans="1:14" ht="14.2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c r="B296" s="39"/>
      <c r="C296" s="39"/>
      <c r="D296" s="18" t="s">
        <v>9</v>
      </c>
      <c r="E296" s="19"/>
      <c r="F296" s="20"/>
      <c r="G296" s="20"/>
      <c r="H296" s="20"/>
      <c r="I296" s="20"/>
      <c r="J296" s="20"/>
      <c r="K296" s="20"/>
      <c r="L296" s="20"/>
      <c r="M296" s="20"/>
      <c r="N296" s="21"/>
    </row>
    <row r="297" spans="1:14" ht="13.15" thickBot="1">
      <c r="A297" s="39"/>
      <c r="B297" s="39"/>
      <c r="C297" s="39"/>
      <c r="D297" s="18" t="s">
        <v>10</v>
      </c>
      <c r="E297" s="19"/>
      <c r="F297" s="20"/>
      <c r="G297" s="20"/>
      <c r="H297" s="20"/>
      <c r="I297" s="20"/>
      <c r="J297" s="20"/>
      <c r="K297" s="20"/>
      <c r="L297" s="20"/>
      <c r="M297" s="20"/>
      <c r="N297" s="21"/>
    </row>
    <row r="298" spans="1:14" ht="13.15" thickBot="1">
      <c r="A298" s="39"/>
      <c r="B298" s="39"/>
      <c r="C298" s="39"/>
      <c r="D298" s="18" t="s">
        <v>11</v>
      </c>
      <c r="E298" s="19"/>
      <c r="F298" s="20"/>
      <c r="G298" s="20"/>
      <c r="H298" s="20"/>
      <c r="I298" s="20"/>
      <c r="J298" s="20"/>
      <c r="K298" s="20"/>
      <c r="L298" s="20"/>
      <c r="M298" s="20"/>
      <c r="N298" s="21"/>
    </row>
    <row r="299" spans="1:14" ht="13.15" thickBot="1">
      <c r="A299" s="39"/>
      <c r="B299" s="39"/>
      <c r="C299" s="39"/>
      <c r="D299" s="18" t="s">
        <v>12</v>
      </c>
      <c r="E299" s="19"/>
      <c r="F299" s="20"/>
      <c r="G299" s="20"/>
      <c r="H299" s="20"/>
      <c r="I299" s="20"/>
      <c r="J299" s="20"/>
      <c r="K299" s="20"/>
      <c r="L299" s="20"/>
      <c r="M299" s="20"/>
      <c r="N299" s="21"/>
    </row>
    <row r="300" spans="1:14" ht="13.15" thickBot="1">
      <c r="A300" s="39"/>
      <c r="B300" s="39"/>
      <c r="C300" s="39"/>
      <c r="D300" s="18" t="s">
        <v>13</v>
      </c>
      <c r="E300" s="19"/>
      <c r="F300" s="20"/>
      <c r="G300" s="20"/>
      <c r="H300" s="20"/>
      <c r="I300" s="20"/>
      <c r="J300" s="20"/>
      <c r="K300" s="20"/>
      <c r="L300" s="20"/>
      <c r="M300" s="20"/>
      <c r="N300" s="21"/>
    </row>
    <row r="301" spans="1:14" ht="13.15" thickBot="1">
      <c r="A301" s="39"/>
      <c r="B301" s="39"/>
      <c r="C301" s="39"/>
      <c r="D301" s="18" t="s">
        <v>14</v>
      </c>
      <c r="E301" s="19"/>
      <c r="F301" s="20"/>
      <c r="G301" s="20"/>
      <c r="H301" s="20"/>
      <c r="I301" s="20"/>
      <c r="J301" s="20"/>
      <c r="K301" s="20"/>
      <c r="L301" s="20"/>
      <c r="M301" s="20"/>
      <c r="N301" s="21"/>
    </row>
    <row r="302" spans="1:14" ht="13.15" thickBot="1">
      <c r="A302" s="39"/>
      <c r="B302" s="39"/>
      <c r="C302" s="39"/>
      <c r="D302" s="18" t="s">
        <v>15</v>
      </c>
      <c r="E302" s="19"/>
      <c r="F302" s="20"/>
      <c r="G302" s="20"/>
      <c r="H302" s="20"/>
      <c r="I302" s="20"/>
      <c r="J302" s="20"/>
      <c r="K302" s="20"/>
      <c r="L302" s="20"/>
      <c r="M302" s="20"/>
      <c r="N302" s="21"/>
    </row>
    <row r="303" spans="1:14" ht="13.15" thickBot="1">
      <c r="A303" s="39"/>
      <c r="B303" s="39"/>
      <c r="C303" s="39"/>
      <c r="D303" s="18" t="s">
        <v>16</v>
      </c>
      <c r="E303" s="19"/>
      <c r="F303" s="20"/>
      <c r="G303" s="20"/>
      <c r="H303" s="20"/>
      <c r="I303" s="20"/>
      <c r="J303" s="20"/>
      <c r="K303" s="20"/>
      <c r="L303" s="20"/>
      <c r="M303" s="20"/>
      <c r="N303" s="21"/>
    </row>
    <row r="304" spans="1:14" ht="13.15" thickBot="1">
      <c r="A304" s="39"/>
      <c r="B304" s="39"/>
      <c r="C304" s="39"/>
      <c r="D304" s="18" t="s">
        <v>16</v>
      </c>
      <c r="E304" s="19"/>
      <c r="F304" s="20"/>
      <c r="G304" s="20"/>
      <c r="H304" s="20"/>
      <c r="I304" s="20"/>
      <c r="J304" s="20"/>
      <c r="K304" s="20"/>
      <c r="L304" s="20"/>
      <c r="M304" s="20"/>
      <c r="N304" s="21"/>
    </row>
    <row r="305" spans="1:14" ht="13.15" thickBot="1">
      <c r="A305" s="39"/>
      <c r="B305" s="39"/>
      <c r="C305" s="39"/>
      <c r="D305" s="18" t="s">
        <v>16</v>
      </c>
      <c r="E305" s="19"/>
      <c r="F305" s="20"/>
      <c r="G305" s="20"/>
      <c r="H305" s="20"/>
      <c r="I305" s="20"/>
      <c r="J305" s="20"/>
      <c r="K305" s="20"/>
      <c r="L305" s="20"/>
      <c r="M305" s="20"/>
      <c r="N305" s="21"/>
    </row>
    <row r="306" spans="1:14" ht="14.2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c r="B307" s="39"/>
      <c r="C307" s="39"/>
      <c r="D307" s="18" t="s">
        <v>18</v>
      </c>
      <c r="E307" s="19"/>
      <c r="F307" s="20"/>
      <c r="G307" s="20"/>
      <c r="H307" s="20"/>
      <c r="I307" s="20"/>
      <c r="J307" s="20"/>
      <c r="K307" s="20"/>
      <c r="L307" s="20"/>
      <c r="M307" s="20"/>
      <c r="N307" s="21"/>
    </row>
    <row r="308" spans="1:14" ht="13.15" thickBot="1">
      <c r="A308" s="39"/>
      <c r="B308" s="39"/>
      <c r="C308" s="39"/>
      <c r="D308" s="18" t="s">
        <v>19</v>
      </c>
      <c r="E308" s="19"/>
      <c r="F308" s="20"/>
      <c r="G308" s="20"/>
      <c r="H308" s="20"/>
      <c r="I308" s="20"/>
      <c r="J308" s="20"/>
      <c r="K308" s="20"/>
      <c r="L308" s="20"/>
      <c r="M308" s="20"/>
      <c r="N308" s="21"/>
    </row>
    <row r="309" spans="1:14" ht="13.15" thickBot="1">
      <c r="A309" s="39"/>
      <c r="B309" s="39"/>
      <c r="C309" s="39"/>
      <c r="D309" s="18" t="s">
        <v>20</v>
      </c>
      <c r="E309" s="19"/>
      <c r="F309" s="20"/>
      <c r="G309" s="20"/>
      <c r="H309" s="20"/>
      <c r="I309" s="20"/>
      <c r="J309" s="20"/>
      <c r="K309" s="20"/>
      <c r="L309" s="20"/>
      <c r="M309" s="20"/>
      <c r="N309" s="21"/>
    </row>
    <row r="310" spans="1:14" ht="14.2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c r="B313" s="39"/>
      <c r="C313" s="39"/>
      <c r="D313" s="18" t="s">
        <v>9</v>
      </c>
      <c r="E313" s="19"/>
      <c r="F313" s="20"/>
      <c r="G313" s="20"/>
      <c r="H313" s="20"/>
      <c r="I313" s="20"/>
      <c r="J313" s="20"/>
      <c r="K313" s="20"/>
      <c r="L313" s="20"/>
      <c r="M313" s="20"/>
      <c r="N313" s="21"/>
    </row>
    <row r="314" spans="1:14" ht="13.15" thickBot="1">
      <c r="A314" s="39"/>
      <c r="B314" s="39"/>
      <c r="C314" s="39"/>
      <c r="D314" s="18" t="s">
        <v>10</v>
      </c>
      <c r="E314" s="19"/>
      <c r="F314" s="20"/>
      <c r="G314" s="20"/>
      <c r="H314" s="20"/>
      <c r="I314" s="20"/>
      <c r="J314" s="20"/>
      <c r="K314" s="20"/>
      <c r="L314" s="20"/>
      <c r="M314" s="20"/>
      <c r="N314" s="21"/>
    </row>
    <row r="315" spans="1:14" ht="13.15" thickBot="1">
      <c r="A315" s="39"/>
      <c r="B315" s="39"/>
      <c r="C315" s="39"/>
      <c r="D315" s="18" t="s">
        <v>11</v>
      </c>
      <c r="E315" s="19"/>
      <c r="F315" s="20"/>
      <c r="G315" s="20"/>
      <c r="H315" s="20"/>
      <c r="I315" s="20"/>
      <c r="J315" s="20"/>
      <c r="K315" s="20"/>
      <c r="L315" s="20"/>
      <c r="M315" s="20"/>
      <c r="N315" s="21"/>
    </row>
    <row r="316" spans="1:14" ht="13.15" thickBot="1">
      <c r="A316" s="39"/>
      <c r="B316" s="39"/>
      <c r="C316" s="39"/>
      <c r="D316" s="18" t="s">
        <v>12</v>
      </c>
      <c r="E316" s="19"/>
      <c r="F316" s="20"/>
      <c r="G316" s="20"/>
      <c r="H316" s="20"/>
      <c r="I316" s="20"/>
      <c r="J316" s="20"/>
      <c r="K316" s="20"/>
      <c r="L316" s="20"/>
      <c r="M316" s="20"/>
      <c r="N316" s="21"/>
    </row>
    <row r="317" spans="1:14" ht="13.15" thickBot="1">
      <c r="A317" s="39"/>
      <c r="B317" s="39"/>
      <c r="C317" s="39"/>
      <c r="D317" s="18" t="s">
        <v>13</v>
      </c>
      <c r="E317" s="19"/>
      <c r="F317" s="20"/>
      <c r="G317" s="20"/>
      <c r="H317" s="20"/>
      <c r="I317" s="20"/>
      <c r="J317" s="20"/>
      <c r="K317" s="20"/>
      <c r="L317" s="20"/>
      <c r="M317" s="20"/>
      <c r="N317" s="21"/>
    </row>
    <row r="318" spans="1:14" ht="13.15" thickBot="1">
      <c r="A318" s="39"/>
      <c r="B318" s="39"/>
      <c r="C318" s="39"/>
      <c r="D318" s="18" t="s">
        <v>14</v>
      </c>
      <c r="E318" s="19"/>
      <c r="F318" s="20"/>
      <c r="G318" s="20"/>
      <c r="H318" s="20"/>
      <c r="I318" s="20"/>
      <c r="J318" s="20"/>
      <c r="K318" s="20"/>
      <c r="L318" s="20"/>
      <c r="M318" s="20"/>
      <c r="N318" s="21"/>
    </row>
    <row r="319" spans="1:14" ht="13.15" thickBot="1">
      <c r="A319" s="39"/>
      <c r="B319" s="39"/>
      <c r="C319" s="39"/>
      <c r="D319" s="18" t="s">
        <v>15</v>
      </c>
      <c r="E319" s="19"/>
      <c r="F319" s="20"/>
      <c r="G319" s="20"/>
      <c r="H319" s="20"/>
      <c r="I319" s="20"/>
      <c r="J319" s="20"/>
      <c r="K319" s="20"/>
      <c r="L319" s="20"/>
      <c r="M319" s="20"/>
      <c r="N319" s="21"/>
    </row>
    <row r="320" spans="1:14" ht="13.15" thickBot="1">
      <c r="A320" s="39"/>
      <c r="B320" s="39"/>
      <c r="C320" s="39"/>
      <c r="D320" s="18" t="s">
        <v>16</v>
      </c>
      <c r="E320" s="19"/>
      <c r="F320" s="20"/>
      <c r="G320" s="20"/>
      <c r="H320" s="20"/>
      <c r="I320" s="20"/>
      <c r="J320" s="20"/>
      <c r="K320" s="20"/>
      <c r="L320" s="20"/>
      <c r="M320" s="20"/>
      <c r="N320" s="21"/>
    </row>
    <row r="321" spans="1:14" ht="13.15" thickBot="1">
      <c r="A321" s="39"/>
      <c r="B321" s="39"/>
      <c r="C321" s="39"/>
      <c r="D321" s="18" t="s">
        <v>16</v>
      </c>
      <c r="E321" s="19"/>
      <c r="F321" s="20"/>
      <c r="G321" s="20"/>
      <c r="H321" s="20"/>
      <c r="I321" s="20"/>
      <c r="J321" s="20"/>
      <c r="K321" s="20"/>
      <c r="L321" s="20"/>
      <c r="M321" s="20"/>
      <c r="N321" s="21"/>
    </row>
    <row r="322" spans="1:14" ht="13.15" thickBot="1">
      <c r="A322" s="39"/>
      <c r="B322" s="39"/>
      <c r="C322" s="39"/>
      <c r="D322" s="18" t="s">
        <v>16</v>
      </c>
      <c r="E322" s="19"/>
      <c r="F322" s="20"/>
      <c r="G322" s="20"/>
      <c r="H322" s="20"/>
      <c r="I322" s="20"/>
      <c r="J322" s="20"/>
      <c r="K322" s="20"/>
      <c r="L322" s="20"/>
      <c r="M322" s="20"/>
      <c r="N322" s="21"/>
    </row>
    <row r="323" spans="1:14" ht="14.2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c r="B324" s="39"/>
      <c r="C324" s="39"/>
      <c r="D324" s="18" t="s">
        <v>18</v>
      </c>
      <c r="E324" s="19"/>
      <c r="F324" s="20"/>
      <c r="G324" s="20"/>
      <c r="H324" s="20"/>
      <c r="I324" s="20"/>
      <c r="J324" s="20"/>
      <c r="K324" s="20"/>
      <c r="L324" s="20"/>
      <c r="M324" s="20"/>
      <c r="N324" s="21"/>
    </row>
    <row r="325" spans="1:14" ht="13.15" thickBot="1">
      <c r="A325" s="39"/>
      <c r="B325" s="39"/>
      <c r="C325" s="39"/>
      <c r="D325" s="18" t="s">
        <v>19</v>
      </c>
      <c r="E325" s="19"/>
      <c r="F325" s="20"/>
      <c r="G325" s="20"/>
      <c r="H325" s="20"/>
      <c r="I325" s="20"/>
      <c r="J325" s="20"/>
      <c r="K325" s="20"/>
      <c r="L325" s="20"/>
      <c r="M325" s="20"/>
      <c r="N325" s="21"/>
    </row>
    <row r="326" spans="1:14" ht="13.15" thickBot="1">
      <c r="A326" s="39"/>
      <c r="B326" s="39"/>
      <c r="C326" s="39"/>
      <c r="D326" s="18" t="s">
        <v>20</v>
      </c>
      <c r="E326" s="19"/>
      <c r="F326" s="20"/>
      <c r="G326" s="20"/>
      <c r="H326" s="20"/>
      <c r="I326" s="20"/>
      <c r="J326" s="20"/>
      <c r="K326" s="20"/>
      <c r="L326" s="20"/>
      <c r="M326" s="20"/>
      <c r="N326" s="21"/>
    </row>
    <row r="327" spans="1:14" ht="14.2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c r="B330" s="39"/>
      <c r="C330" s="39"/>
      <c r="D330" s="18" t="s">
        <v>9</v>
      </c>
      <c r="E330" s="19"/>
      <c r="F330" s="20"/>
      <c r="G330" s="20"/>
      <c r="H330" s="20"/>
      <c r="I330" s="20"/>
      <c r="J330" s="20"/>
      <c r="K330" s="20"/>
      <c r="L330" s="20"/>
      <c r="M330" s="20"/>
      <c r="N330" s="21"/>
    </row>
    <row r="331" spans="1:14" ht="13.15" thickBot="1">
      <c r="A331" s="39"/>
      <c r="B331" s="39"/>
      <c r="C331" s="39"/>
      <c r="D331" s="18" t="s">
        <v>10</v>
      </c>
      <c r="E331" s="19"/>
      <c r="F331" s="20"/>
      <c r="G331" s="20"/>
      <c r="H331" s="20"/>
      <c r="I331" s="20"/>
      <c r="J331" s="20"/>
      <c r="K331" s="20"/>
      <c r="L331" s="20"/>
      <c r="M331" s="20"/>
      <c r="N331" s="21"/>
    </row>
    <row r="332" spans="1:14" ht="13.15" thickBot="1">
      <c r="A332" s="39"/>
      <c r="B332" s="39"/>
      <c r="C332" s="39"/>
      <c r="D332" s="18" t="s">
        <v>11</v>
      </c>
      <c r="E332" s="19"/>
      <c r="F332" s="20"/>
      <c r="G332" s="20"/>
      <c r="H332" s="20"/>
      <c r="I332" s="20"/>
      <c r="J332" s="20"/>
      <c r="K332" s="20"/>
      <c r="L332" s="20"/>
      <c r="M332" s="20"/>
      <c r="N332" s="21"/>
    </row>
    <row r="333" spans="1:14" ht="13.15" thickBot="1">
      <c r="A333" s="39"/>
      <c r="B333" s="39"/>
      <c r="C333" s="39"/>
      <c r="D333" s="18" t="s">
        <v>12</v>
      </c>
      <c r="E333" s="19"/>
      <c r="F333" s="20"/>
      <c r="G333" s="20"/>
      <c r="H333" s="20"/>
      <c r="I333" s="20"/>
      <c r="J333" s="20"/>
      <c r="K333" s="20"/>
      <c r="L333" s="20"/>
      <c r="M333" s="20"/>
      <c r="N333" s="21"/>
    </row>
    <row r="334" spans="1:14" ht="13.15" thickBot="1">
      <c r="A334" s="39"/>
      <c r="B334" s="39"/>
      <c r="C334" s="39"/>
      <c r="D334" s="18" t="s">
        <v>13</v>
      </c>
      <c r="E334" s="19"/>
      <c r="F334" s="20"/>
      <c r="G334" s="20"/>
      <c r="H334" s="20"/>
      <c r="I334" s="20"/>
      <c r="J334" s="20"/>
      <c r="K334" s="20"/>
      <c r="L334" s="20"/>
      <c r="M334" s="20"/>
      <c r="N334" s="21"/>
    </row>
    <row r="335" spans="1:14" ht="13.15" thickBot="1">
      <c r="A335" s="39"/>
      <c r="B335" s="39"/>
      <c r="C335" s="39"/>
      <c r="D335" s="18" t="s">
        <v>14</v>
      </c>
      <c r="E335" s="19"/>
      <c r="F335" s="20"/>
      <c r="G335" s="20"/>
      <c r="H335" s="20"/>
      <c r="I335" s="20"/>
      <c r="J335" s="20"/>
      <c r="K335" s="20"/>
      <c r="L335" s="20"/>
      <c r="M335" s="20"/>
      <c r="N335" s="21"/>
    </row>
    <row r="336" spans="1:14" ht="13.15" thickBot="1">
      <c r="A336" s="39"/>
      <c r="B336" s="39"/>
      <c r="C336" s="39"/>
      <c r="D336" s="18" t="s">
        <v>15</v>
      </c>
      <c r="E336" s="19"/>
      <c r="F336" s="20"/>
      <c r="G336" s="20"/>
      <c r="H336" s="20"/>
      <c r="I336" s="20"/>
      <c r="J336" s="20"/>
      <c r="K336" s="20"/>
      <c r="L336" s="20"/>
      <c r="M336" s="20"/>
      <c r="N336" s="21"/>
    </row>
    <row r="337" spans="1:14" ht="13.15" thickBot="1">
      <c r="A337" s="39"/>
      <c r="B337" s="39"/>
      <c r="C337" s="39"/>
      <c r="D337" s="18" t="s">
        <v>16</v>
      </c>
      <c r="E337" s="19"/>
      <c r="F337" s="20"/>
      <c r="G337" s="20"/>
      <c r="H337" s="20"/>
      <c r="I337" s="20"/>
      <c r="J337" s="20"/>
      <c r="K337" s="20"/>
      <c r="L337" s="20"/>
      <c r="M337" s="20"/>
      <c r="N337" s="21"/>
    </row>
    <row r="338" spans="1:14" ht="13.15" thickBot="1">
      <c r="A338" s="39"/>
      <c r="B338" s="39"/>
      <c r="C338" s="39"/>
      <c r="D338" s="18" t="s">
        <v>16</v>
      </c>
      <c r="E338" s="19"/>
      <c r="F338" s="20"/>
      <c r="G338" s="20"/>
      <c r="H338" s="20"/>
      <c r="I338" s="20"/>
      <c r="J338" s="20"/>
      <c r="K338" s="20"/>
      <c r="L338" s="20"/>
      <c r="M338" s="20"/>
      <c r="N338" s="21"/>
    </row>
    <row r="339" spans="1:14" ht="13.15" thickBot="1">
      <c r="A339" s="39"/>
      <c r="B339" s="39"/>
      <c r="C339" s="39"/>
      <c r="D339" s="18" t="s">
        <v>16</v>
      </c>
      <c r="E339" s="19"/>
      <c r="F339" s="20"/>
      <c r="G339" s="20"/>
      <c r="H339" s="20"/>
      <c r="I339" s="20"/>
      <c r="J339" s="20"/>
      <c r="K339" s="20"/>
      <c r="L339" s="20"/>
      <c r="M339" s="20"/>
      <c r="N339" s="21"/>
    </row>
    <row r="340" spans="1:14" ht="14.2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c r="B341" s="39"/>
      <c r="C341" s="39"/>
      <c r="D341" s="18" t="s">
        <v>18</v>
      </c>
      <c r="E341" s="19"/>
      <c r="F341" s="20"/>
      <c r="G341" s="20"/>
      <c r="H341" s="20"/>
      <c r="I341" s="20"/>
      <c r="J341" s="20"/>
      <c r="K341" s="20"/>
      <c r="L341" s="20"/>
      <c r="M341" s="20"/>
      <c r="N341" s="21"/>
    </row>
    <row r="342" spans="1:14" ht="13.15" thickBot="1">
      <c r="A342" s="39"/>
      <c r="B342" s="39"/>
      <c r="C342" s="39"/>
      <c r="D342" s="18" t="s">
        <v>19</v>
      </c>
      <c r="E342" s="19"/>
      <c r="F342" s="20"/>
      <c r="G342" s="20"/>
      <c r="H342" s="20"/>
      <c r="I342" s="20"/>
      <c r="J342" s="20"/>
      <c r="K342" s="20"/>
      <c r="L342" s="20"/>
      <c r="M342" s="20"/>
      <c r="N342" s="21"/>
    </row>
    <row r="343" spans="1:14" ht="13.15" thickBot="1">
      <c r="A343" s="39"/>
      <c r="B343" s="39"/>
      <c r="C343" s="39"/>
      <c r="D343" s="18" t="s">
        <v>20</v>
      </c>
      <c r="E343" s="19"/>
      <c r="F343" s="20"/>
      <c r="G343" s="20"/>
      <c r="H343" s="20"/>
      <c r="I343" s="20"/>
      <c r="J343" s="20"/>
      <c r="K343" s="20"/>
      <c r="L343" s="20"/>
      <c r="M343" s="20"/>
      <c r="N343" s="21"/>
    </row>
    <row r="344" spans="1:14" ht="14.2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c r="B347" s="39"/>
      <c r="C347" s="39"/>
      <c r="D347" s="18" t="s">
        <v>9</v>
      </c>
      <c r="E347" s="19"/>
      <c r="F347" s="20"/>
      <c r="G347" s="20"/>
      <c r="H347" s="20"/>
      <c r="I347" s="20"/>
      <c r="J347" s="20"/>
      <c r="K347" s="20"/>
      <c r="L347" s="20"/>
      <c r="M347" s="20"/>
      <c r="N347" s="21"/>
    </row>
    <row r="348" spans="1:14" ht="13.15" thickBot="1">
      <c r="A348" s="39"/>
      <c r="B348" s="39"/>
      <c r="C348" s="39"/>
      <c r="D348" s="18" t="s">
        <v>10</v>
      </c>
      <c r="E348" s="19"/>
      <c r="F348" s="20"/>
      <c r="G348" s="20"/>
      <c r="H348" s="20"/>
      <c r="I348" s="20"/>
      <c r="J348" s="20"/>
      <c r="K348" s="20"/>
      <c r="L348" s="20"/>
      <c r="M348" s="20"/>
      <c r="N348" s="21"/>
    </row>
    <row r="349" spans="1:14" ht="13.15" thickBot="1">
      <c r="A349" s="39"/>
      <c r="B349" s="39"/>
      <c r="C349" s="39"/>
      <c r="D349" s="18" t="s">
        <v>11</v>
      </c>
      <c r="E349" s="19"/>
      <c r="F349" s="20"/>
      <c r="G349" s="20"/>
      <c r="H349" s="20"/>
      <c r="I349" s="20"/>
      <c r="J349" s="20"/>
      <c r="K349" s="20"/>
      <c r="L349" s="20"/>
      <c r="M349" s="20"/>
      <c r="N349" s="21"/>
    </row>
    <row r="350" spans="1:14" ht="13.15" thickBot="1">
      <c r="A350" s="39"/>
      <c r="B350" s="39"/>
      <c r="C350" s="39"/>
      <c r="D350" s="18" t="s">
        <v>12</v>
      </c>
      <c r="E350" s="19"/>
      <c r="F350" s="20"/>
      <c r="G350" s="20"/>
      <c r="H350" s="20"/>
      <c r="I350" s="20"/>
      <c r="J350" s="20"/>
      <c r="K350" s="20"/>
      <c r="L350" s="20"/>
      <c r="M350" s="20"/>
      <c r="N350" s="21"/>
    </row>
    <row r="351" spans="1:14" ht="13.15" thickBot="1">
      <c r="A351" s="39"/>
      <c r="B351" s="39"/>
      <c r="C351" s="39"/>
      <c r="D351" s="18" t="s">
        <v>13</v>
      </c>
      <c r="E351" s="19"/>
      <c r="F351" s="20"/>
      <c r="G351" s="20"/>
      <c r="H351" s="20"/>
      <c r="I351" s="20"/>
      <c r="J351" s="20"/>
      <c r="K351" s="20"/>
      <c r="L351" s="20"/>
      <c r="M351" s="20"/>
      <c r="N351" s="21"/>
    </row>
    <row r="352" spans="1:14" ht="13.15" thickBot="1">
      <c r="A352" s="39"/>
      <c r="B352" s="39"/>
      <c r="C352" s="39"/>
      <c r="D352" s="18" t="s">
        <v>14</v>
      </c>
      <c r="E352" s="19"/>
      <c r="F352" s="20"/>
      <c r="G352" s="20"/>
      <c r="H352" s="20"/>
      <c r="I352" s="20"/>
      <c r="J352" s="20"/>
      <c r="K352" s="20"/>
      <c r="L352" s="20"/>
      <c r="M352" s="20"/>
      <c r="N352" s="21"/>
    </row>
    <row r="353" spans="1:14" ht="13.15" thickBot="1">
      <c r="A353" s="39"/>
      <c r="B353" s="39"/>
      <c r="C353" s="39"/>
      <c r="D353" s="18" t="s">
        <v>15</v>
      </c>
      <c r="E353" s="19"/>
      <c r="F353" s="20"/>
      <c r="G353" s="20"/>
      <c r="H353" s="20"/>
      <c r="I353" s="20"/>
      <c r="J353" s="20"/>
      <c r="K353" s="20"/>
      <c r="L353" s="20"/>
      <c r="M353" s="20"/>
      <c r="N353" s="21"/>
    </row>
    <row r="354" spans="1:14" ht="13.15" thickBot="1">
      <c r="A354" s="39"/>
      <c r="B354" s="39"/>
      <c r="C354" s="39"/>
      <c r="D354" s="18" t="s">
        <v>16</v>
      </c>
      <c r="E354" s="19"/>
      <c r="F354" s="20"/>
      <c r="G354" s="20"/>
      <c r="H354" s="20"/>
      <c r="I354" s="20"/>
      <c r="J354" s="20"/>
      <c r="K354" s="20"/>
      <c r="L354" s="20"/>
      <c r="M354" s="20"/>
      <c r="N354" s="21"/>
    </row>
    <row r="355" spans="1:14" ht="13.15" thickBot="1">
      <c r="A355" s="39"/>
      <c r="B355" s="39"/>
      <c r="C355" s="39"/>
      <c r="D355" s="18" t="s">
        <v>16</v>
      </c>
      <c r="E355" s="19"/>
      <c r="F355" s="20"/>
      <c r="G355" s="20"/>
      <c r="H355" s="20"/>
      <c r="I355" s="20"/>
      <c r="J355" s="20"/>
      <c r="K355" s="20"/>
      <c r="L355" s="20"/>
      <c r="M355" s="20"/>
      <c r="N355" s="21"/>
    </row>
    <row r="356" spans="1:14" ht="13.15" thickBot="1">
      <c r="A356" s="39"/>
      <c r="B356" s="39"/>
      <c r="C356" s="39"/>
      <c r="D356" s="18" t="s">
        <v>16</v>
      </c>
      <c r="E356" s="19"/>
      <c r="F356" s="20"/>
      <c r="G356" s="20"/>
      <c r="H356" s="20"/>
      <c r="I356" s="20"/>
      <c r="J356" s="20"/>
      <c r="K356" s="20"/>
      <c r="L356" s="20"/>
      <c r="M356" s="20"/>
      <c r="N356" s="21"/>
    </row>
    <row r="357" spans="1:14" ht="14.2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c r="B358" s="39"/>
      <c r="C358" s="39"/>
      <c r="D358" s="18" t="s">
        <v>18</v>
      </c>
      <c r="E358" s="19"/>
      <c r="F358" s="20"/>
      <c r="G358" s="20"/>
      <c r="H358" s="20"/>
      <c r="I358" s="20"/>
      <c r="J358" s="20"/>
      <c r="K358" s="20"/>
      <c r="L358" s="20"/>
      <c r="M358" s="20"/>
      <c r="N358" s="21"/>
    </row>
    <row r="359" spans="1:14" ht="13.15" thickBot="1">
      <c r="A359" s="39"/>
      <c r="B359" s="39"/>
      <c r="C359" s="39"/>
      <c r="D359" s="18" t="s">
        <v>19</v>
      </c>
      <c r="E359" s="19"/>
      <c r="F359" s="20"/>
      <c r="G359" s="20"/>
      <c r="H359" s="20"/>
      <c r="I359" s="20"/>
      <c r="J359" s="20"/>
      <c r="K359" s="20"/>
      <c r="L359" s="20"/>
      <c r="M359" s="20"/>
      <c r="N359" s="21"/>
    </row>
    <row r="360" spans="1:14" ht="13.15" thickBot="1">
      <c r="A360" s="39"/>
      <c r="B360" s="39"/>
      <c r="C360" s="39"/>
      <c r="D360" s="18" t="s">
        <v>20</v>
      </c>
      <c r="E360" s="19"/>
      <c r="F360" s="20"/>
      <c r="G360" s="20"/>
      <c r="H360" s="20"/>
      <c r="I360" s="20"/>
      <c r="J360" s="20"/>
      <c r="K360" s="20"/>
      <c r="L360" s="20"/>
      <c r="M360" s="20"/>
      <c r="N360" s="21"/>
    </row>
    <row r="361" spans="1:14" ht="14.2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c r="B398" s="39"/>
      <c r="C398" s="39"/>
      <c r="D398" s="18" t="s">
        <v>9</v>
      </c>
      <c r="E398" s="19"/>
      <c r="F398" s="20"/>
      <c r="G398" s="20"/>
      <c r="H398" s="20"/>
      <c r="I398" s="20"/>
      <c r="J398" s="20"/>
      <c r="K398" s="20"/>
      <c r="L398" s="20"/>
      <c r="M398" s="20"/>
      <c r="N398" s="21"/>
    </row>
    <row r="399" spans="1:14" ht="13.15" thickBot="1">
      <c r="A399" s="39"/>
      <c r="B399" s="39"/>
      <c r="C399" s="39"/>
      <c r="D399" s="18" t="s">
        <v>10</v>
      </c>
      <c r="E399" s="19"/>
      <c r="F399" s="20"/>
      <c r="G399" s="20"/>
      <c r="H399" s="20"/>
      <c r="I399" s="20"/>
      <c r="J399" s="20"/>
      <c r="K399" s="20"/>
      <c r="L399" s="20"/>
      <c r="M399" s="20"/>
      <c r="N399" s="21"/>
    </row>
    <row r="400" spans="1:14" ht="13.15" thickBot="1">
      <c r="A400" s="39"/>
      <c r="B400" s="39"/>
      <c r="C400" s="39"/>
      <c r="D400" s="18" t="s">
        <v>11</v>
      </c>
      <c r="E400" s="19"/>
      <c r="F400" s="20"/>
      <c r="G400" s="20"/>
      <c r="H400" s="20"/>
      <c r="I400" s="20"/>
      <c r="J400" s="20"/>
      <c r="K400" s="20"/>
      <c r="L400" s="20"/>
      <c r="M400" s="20"/>
      <c r="N400" s="21"/>
    </row>
    <row r="401" spans="1:14" ht="13.15" thickBot="1">
      <c r="A401" s="39"/>
      <c r="B401" s="39"/>
      <c r="C401" s="39"/>
      <c r="D401" s="18" t="s">
        <v>12</v>
      </c>
      <c r="E401" s="19"/>
      <c r="F401" s="20"/>
      <c r="G401" s="20"/>
      <c r="H401" s="20"/>
      <c r="I401" s="20"/>
      <c r="J401" s="20"/>
      <c r="K401" s="20"/>
      <c r="L401" s="20"/>
      <c r="M401" s="20"/>
      <c r="N401" s="21"/>
    </row>
    <row r="402" spans="1:14" ht="13.15" thickBot="1">
      <c r="A402" s="39"/>
      <c r="B402" s="39"/>
      <c r="C402" s="39"/>
      <c r="D402" s="18" t="s">
        <v>13</v>
      </c>
      <c r="E402" s="19"/>
      <c r="F402" s="20"/>
      <c r="G402" s="20"/>
      <c r="H402" s="20"/>
      <c r="I402" s="20"/>
      <c r="J402" s="20"/>
      <c r="K402" s="20"/>
      <c r="L402" s="20"/>
      <c r="M402" s="20"/>
      <c r="N402" s="21"/>
    </row>
    <row r="403" spans="1:14" ht="13.15" thickBot="1">
      <c r="A403" s="39"/>
      <c r="B403" s="39"/>
      <c r="C403" s="39"/>
      <c r="D403" s="18" t="s">
        <v>14</v>
      </c>
      <c r="E403" s="19"/>
      <c r="F403" s="20"/>
      <c r="G403" s="20"/>
      <c r="H403" s="20"/>
      <c r="I403" s="20"/>
      <c r="J403" s="20"/>
      <c r="K403" s="20"/>
      <c r="L403" s="20"/>
      <c r="M403" s="20"/>
      <c r="N403" s="21"/>
    </row>
    <row r="404" spans="1:14" ht="13.15" thickBot="1">
      <c r="A404" s="39"/>
      <c r="B404" s="39"/>
      <c r="C404" s="39"/>
      <c r="D404" s="18" t="s">
        <v>15</v>
      </c>
      <c r="E404" s="19"/>
      <c r="F404" s="20"/>
      <c r="G404" s="20"/>
      <c r="H404" s="20"/>
      <c r="I404" s="20"/>
      <c r="J404" s="20"/>
      <c r="K404" s="20"/>
      <c r="L404" s="20"/>
      <c r="M404" s="20"/>
      <c r="N404" s="21"/>
    </row>
    <row r="405" spans="1:14" ht="13.15" thickBot="1">
      <c r="A405" s="39"/>
      <c r="B405" s="39"/>
      <c r="C405" s="39"/>
      <c r="D405" s="18" t="s">
        <v>16</v>
      </c>
      <c r="E405" s="19"/>
      <c r="F405" s="20"/>
      <c r="G405" s="20"/>
      <c r="H405" s="20"/>
      <c r="I405" s="20"/>
      <c r="J405" s="20"/>
      <c r="K405" s="20"/>
      <c r="L405" s="20"/>
      <c r="M405" s="20"/>
      <c r="N405" s="21"/>
    </row>
    <row r="406" spans="1:14" ht="13.15" thickBot="1">
      <c r="A406" s="39"/>
      <c r="B406" s="39"/>
      <c r="C406" s="39"/>
      <c r="D406" s="18" t="s">
        <v>16</v>
      </c>
      <c r="E406" s="19"/>
      <c r="F406" s="20"/>
      <c r="G406" s="20"/>
      <c r="H406" s="20"/>
      <c r="I406" s="20"/>
      <c r="J406" s="20"/>
      <c r="K406" s="20"/>
      <c r="L406" s="20"/>
      <c r="M406" s="20"/>
      <c r="N406" s="21"/>
    </row>
    <row r="407" spans="1:14" ht="13.15" thickBot="1">
      <c r="A407" s="39"/>
      <c r="B407" s="39"/>
      <c r="C407" s="39"/>
      <c r="D407" s="18" t="s">
        <v>16</v>
      </c>
      <c r="E407" s="19"/>
      <c r="F407" s="20"/>
      <c r="G407" s="20"/>
      <c r="H407" s="20"/>
      <c r="I407" s="20"/>
      <c r="J407" s="20"/>
      <c r="K407" s="20"/>
      <c r="L407" s="20"/>
      <c r="M407" s="20"/>
      <c r="N407" s="21"/>
    </row>
    <row r="408" spans="1:14" ht="14.2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c r="B409" s="39"/>
      <c r="C409" s="39"/>
      <c r="D409" s="18" t="s">
        <v>18</v>
      </c>
      <c r="E409" s="19"/>
      <c r="F409" s="20"/>
      <c r="G409" s="20"/>
      <c r="H409" s="20"/>
      <c r="I409" s="20"/>
      <c r="J409" s="20"/>
      <c r="K409" s="20"/>
      <c r="L409" s="20"/>
      <c r="M409" s="20"/>
      <c r="N409" s="21"/>
    </row>
    <row r="410" spans="1:14" ht="13.15" thickBot="1">
      <c r="A410" s="39"/>
      <c r="B410" s="39"/>
      <c r="C410" s="39"/>
      <c r="D410" s="18" t="s">
        <v>19</v>
      </c>
      <c r="E410" s="19"/>
      <c r="F410" s="20"/>
      <c r="G410" s="20"/>
      <c r="H410" s="20"/>
      <c r="I410" s="20"/>
      <c r="J410" s="20"/>
      <c r="K410" s="20"/>
      <c r="L410" s="20"/>
      <c r="M410" s="20"/>
      <c r="N410" s="21"/>
    </row>
    <row r="411" spans="1:14" ht="13.15" thickBot="1">
      <c r="A411" s="39"/>
      <c r="B411" s="39"/>
      <c r="C411" s="39"/>
      <c r="D411" s="18" t="s">
        <v>20</v>
      </c>
      <c r="E411" s="19"/>
      <c r="F411" s="20"/>
      <c r="G411" s="20"/>
      <c r="H411" s="20"/>
      <c r="I411" s="20"/>
      <c r="J411" s="20"/>
      <c r="K411" s="20"/>
      <c r="L411" s="20"/>
      <c r="M411" s="20"/>
      <c r="N411" s="21"/>
    </row>
    <row r="412" spans="1:14" ht="14.2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c r="B415" s="39"/>
      <c r="C415" s="39"/>
      <c r="D415" s="18" t="s">
        <v>9</v>
      </c>
      <c r="E415" s="19"/>
      <c r="F415" s="20"/>
      <c r="G415" s="20"/>
      <c r="H415" s="20"/>
      <c r="I415" s="20"/>
      <c r="J415" s="20"/>
      <c r="K415" s="20"/>
      <c r="L415" s="20"/>
      <c r="M415" s="20"/>
      <c r="N415" s="21"/>
    </row>
    <row r="416" spans="1:14" ht="13.15" thickBot="1">
      <c r="A416" s="39"/>
      <c r="B416" s="39"/>
      <c r="C416" s="39"/>
      <c r="D416" s="18" t="s">
        <v>10</v>
      </c>
      <c r="E416" s="19"/>
      <c r="F416" s="20"/>
      <c r="G416" s="20"/>
      <c r="H416" s="20"/>
      <c r="I416" s="20"/>
      <c r="J416" s="20"/>
      <c r="K416" s="20"/>
      <c r="L416" s="20"/>
      <c r="M416" s="20"/>
      <c r="N416" s="21"/>
    </row>
    <row r="417" spans="1:14" ht="13.15" thickBot="1">
      <c r="A417" s="39"/>
      <c r="B417" s="39"/>
      <c r="C417" s="39"/>
      <c r="D417" s="18" t="s">
        <v>11</v>
      </c>
      <c r="E417" s="19"/>
      <c r="F417" s="20"/>
      <c r="G417" s="20"/>
      <c r="H417" s="20"/>
      <c r="I417" s="20"/>
      <c r="J417" s="20"/>
      <c r="K417" s="20"/>
      <c r="L417" s="20"/>
      <c r="M417" s="20"/>
      <c r="N417" s="21"/>
    </row>
    <row r="418" spans="1:14" ht="13.15" thickBot="1">
      <c r="A418" s="39"/>
      <c r="B418" s="39"/>
      <c r="C418" s="39"/>
      <c r="D418" s="18" t="s">
        <v>12</v>
      </c>
      <c r="E418" s="19"/>
      <c r="F418" s="20"/>
      <c r="G418" s="20"/>
      <c r="H418" s="20"/>
      <c r="I418" s="20"/>
      <c r="J418" s="20"/>
      <c r="K418" s="20"/>
      <c r="L418" s="20"/>
      <c r="M418" s="20"/>
      <c r="N418" s="21"/>
    </row>
    <row r="419" spans="1:14" ht="13.15" thickBot="1">
      <c r="A419" s="39"/>
      <c r="B419" s="39"/>
      <c r="C419" s="39"/>
      <c r="D419" s="18" t="s">
        <v>13</v>
      </c>
      <c r="E419" s="19"/>
      <c r="F419" s="20"/>
      <c r="G419" s="20"/>
      <c r="H419" s="20"/>
      <c r="I419" s="20"/>
      <c r="J419" s="20"/>
      <c r="K419" s="20"/>
      <c r="L419" s="20"/>
      <c r="M419" s="20"/>
      <c r="N419" s="21"/>
    </row>
    <row r="420" spans="1:14" ht="13.15" thickBot="1">
      <c r="A420" s="39"/>
      <c r="B420" s="39"/>
      <c r="C420" s="39"/>
      <c r="D420" s="18" t="s">
        <v>14</v>
      </c>
      <c r="E420" s="19"/>
      <c r="F420" s="20"/>
      <c r="G420" s="20"/>
      <c r="H420" s="20"/>
      <c r="I420" s="20"/>
      <c r="J420" s="20"/>
      <c r="K420" s="20"/>
      <c r="L420" s="20"/>
      <c r="M420" s="20"/>
      <c r="N420" s="21"/>
    </row>
    <row r="421" spans="1:14" ht="13.15" thickBot="1">
      <c r="A421" s="39"/>
      <c r="B421" s="39"/>
      <c r="C421" s="39"/>
      <c r="D421" s="18" t="s">
        <v>15</v>
      </c>
      <c r="E421" s="19"/>
      <c r="F421" s="20"/>
      <c r="G421" s="20"/>
      <c r="H421" s="20"/>
      <c r="I421" s="20"/>
      <c r="J421" s="20"/>
      <c r="K421" s="20"/>
      <c r="L421" s="20"/>
      <c r="M421" s="20"/>
      <c r="N421" s="21"/>
    </row>
    <row r="422" spans="1:14" ht="13.15" thickBot="1">
      <c r="A422" s="39"/>
      <c r="B422" s="39"/>
      <c r="C422" s="39"/>
      <c r="D422" s="18" t="s">
        <v>16</v>
      </c>
      <c r="E422" s="19"/>
      <c r="F422" s="20"/>
      <c r="G422" s="20"/>
      <c r="H422" s="20"/>
      <c r="I422" s="20"/>
      <c r="J422" s="20"/>
      <c r="K422" s="20"/>
      <c r="L422" s="20"/>
      <c r="M422" s="20"/>
      <c r="N422" s="21"/>
    </row>
    <row r="423" spans="1:14" ht="13.15" thickBot="1">
      <c r="A423" s="39"/>
      <c r="B423" s="39"/>
      <c r="C423" s="39"/>
      <c r="D423" s="18" t="s">
        <v>16</v>
      </c>
      <c r="E423" s="19"/>
      <c r="F423" s="20"/>
      <c r="G423" s="20"/>
      <c r="H423" s="20"/>
      <c r="I423" s="20"/>
      <c r="J423" s="20"/>
      <c r="K423" s="20"/>
      <c r="L423" s="20"/>
      <c r="M423" s="20"/>
      <c r="N423" s="21"/>
    </row>
    <row r="424" spans="1:14" ht="13.15" thickBot="1">
      <c r="A424" s="39"/>
      <c r="B424" s="39"/>
      <c r="C424" s="39"/>
      <c r="D424" s="18" t="s">
        <v>16</v>
      </c>
      <c r="E424" s="19"/>
      <c r="F424" s="20"/>
      <c r="G424" s="20"/>
      <c r="H424" s="20"/>
      <c r="I424" s="20"/>
      <c r="J424" s="20"/>
      <c r="K424" s="20"/>
      <c r="L424" s="20"/>
      <c r="M424" s="20"/>
      <c r="N424" s="21"/>
    </row>
    <row r="425" spans="1:14" ht="14.2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c r="B426" s="39"/>
      <c r="C426" s="39"/>
      <c r="D426" s="18" t="s">
        <v>18</v>
      </c>
      <c r="E426" s="19"/>
      <c r="F426" s="20"/>
      <c r="G426" s="20"/>
      <c r="H426" s="20"/>
      <c r="I426" s="20"/>
      <c r="J426" s="20"/>
      <c r="K426" s="20"/>
      <c r="L426" s="20"/>
      <c r="M426" s="20"/>
      <c r="N426" s="21"/>
    </row>
    <row r="427" spans="1:14" ht="13.15" thickBot="1">
      <c r="A427" s="39"/>
      <c r="B427" s="39"/>
      <c r="C427" s="39"/>
      <c r="D427" s="18" t="s">
        <v>19</v>
      </c>
      <c r="E427" s="19"/>
      <c r="F427" s="20"/>
      <c r="G427" s="20"/>
      <c r="H427" s="20"/>
      <c r="I427" s="20"/>
      <c r="J427" s="20"/>
      <c r="K427" s="20"/>
      <c r="L427" s="20"/>
      <c r="M427" s="20"/>
      <c r="N427" s="21"/>
    </row>
    <row r="428" spans="1:14" ht="13.15" thickBot="1">
      <c r="A428" s="39"/>
      <c r="B428" s="39"/>
      <c r="C428" s="39"/>
      <c r="D428" s="18" t="s">
        <v>20</v>
      </c>
      <c r="E428" s="19"/>
      <c r="F428" s="20"/>
      <c r="G428" s="20"/>
      <c r="H428" s="20"/>
      <c r="I428" s="20"/>
      <c r="J428" s="20"/>
      <c r="K428" s="20"/>
      <c r="L428" s="20"/>
      <c r="M428" s="20"/>
      <c r="N428" s="21"/>
    </row>
    <row r="429" spans="1:14" ht="14.2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c r="B432" s="39"/>
      <c r="C432" s="39"/>
      <c r="D432" s="18" t="s">
        <v>9</v>
      </c>
      <c r="E432" s="19"/>
      <c r="F432" s="20"/>
      <c r="G432" s="20"/>
      <c r="H432" s="20"/>
      <c r="I432" s="20"/>
      <c r="J432" s="20"/>
      <c r="K432" s="20"/>
      <c r="L432" s="20"/>
      <c r="M432" s="20"/>
      <c r="N432" s="21"/>
    </row>
    <row r="433" spans="1:14" ht="13.15" thickBot="1">
      <c r="A433" s="39"/>
      <c r="B433" s="39"/>
      <c r="C433" s="39"/>
      <c r="D433" s="18" t="s">
        <v>10</v>
      </c>
      <c r="E433" s="19"/>
      <c r="F433" s="20"/>
      <c r="G433" s="20"/>
      <c r="H433" s="20"/>
      <c r="I433" s="20"/>
      <c r="J433" s="20"/>
      <c r="K433" s="20"/>
      <c r="L433" s="20"/>
      <c r="M433" s="20"/>
      <c r="N433" s="21"/>
    </row>
    <row r="434" spans="1:14" ht="13.15" thickBot="1">
      <c r="A434" s="39"/>
      <c r="B434" s="39"/>
      <c r="C434" s="39"/>
      <c r="D434" s="18" t="s">
        <v>11</v>
      </c>
      <c r="E434" s="19"/>
      <c r="F434" s="20"/>
      <c r="G434" s="20"/>
      <c r="H434" s="20"/>
      <c r="I434" s="20"/>
      <c r="J434" s="20"/>
      <c r="K434" s="20"/>
      <c r="L434" s="20"/>
      <c r="M434" s="20"/>
      <c r="N434" s="21"/>
    </row>
    <row r="435" spans="1:14" ht="13.15" thickBot="1">
      <c r="A435" s="39"/>
      <c r="B435" s="39"/>
      <c r="C435" s="39"/>
      <c r="D435" s="18" t="s">
        <v>12</v>
      </c>
      <c r="E435" s="19"/>
      <c r="F435" s="20"/>
      <c r="G435" s="20"/>
      <c r="H435" s="20"/>
      <c r="I435" s="20"/>
      <c r="J435" s="20"/>
      <c r="K435" s="20"/>
      <c r="L435" s="20"/>
      <c r="M435" s="20"/>
      <c r="N435" s="21"/>
    </row>
    <row r="436" spans="1:14" ht="13.15" thickBot="1">
      <c r="A436" s="39"/>
      <c r="B436" s="39"/>
      <c r="C436" s="39"/>
      <c r="D436" s="18" t="s">
        <v>13</v>
      </c>
      <c r="E436" s="19"/>
      <c r="F436" s="20"/>
      <c r="G436" s="20"/>
      <c r="H436" s="20"/>
      <c r="I436" s="20"/>
      <c r="J436" s="20"/>
      <c r="K436" s="20"/>
      <c r="L436" s="20"/>
      <c r="M436" s="20"/>
      <c r="N436" s="21"/>
    </row>
    <row r="437" spans="1:14" ht="13.15" thickBot="1">
      <c r="A437" s="39"/>
      <c r="B437" s="39"/>
      <c r="C437" s="39"/>
      <c r="D437" s="18" t="s">
        <v>14</v>
      </c>
      <c r="E437" s="19"/>
      <c r="F437" s="20"/>
      <c r="G437" s="20"/>
      <c r="H437" s="20"/>
      <c r="I437" s="20"/>
      <c r="J437" s="20"/>
      <c r="K437" s="20"/>
      <c r="L437" s="20"/>
      <c r="M437" s="20"/>
      <c r="N437" s="21"/>
    </row>
    <row r="438" spans="1:14" ht="13.15" thickBot="1">
      <c r="A438" s="39"/>
      <c r="B438" s="39"/>
      <c r="C438" s="39"/>
      <c r="D438" s="18" t="s">
        <v>15</v>
      </c>
      <c r="E438" s="19"/>
      <c r="F438" s="20"/>
      <c r="G438" s="20"/>
      <c r="H438" s="20"/>
      <c r="I438" s="20"/>
      <c r="J438" s="20"/>
      <c r="K438" s="20"/>
      <c r="L438" s="20"/>
      <c r="M438" s="20"/>
      <c r="N438" s="21"/>
    </row>
    <row r="439" spans="1:14" ht="13.15" thickBot="1">
      <c r="A439" s="39"/>
      <c r="B439" s="39"/>
      <c r="C439" s="39"/>
      <c r="D439" s="18" t="s">
        <v>16</v>
      </c>
      <c r="E439" s="19"/>
      <c r="F439" s="20"/>
      <c r="G439" s="20"/>
      <c r="H439" s="20"/>
      <c r="I439" s="20"/>
      <c r="J439" s="20"/>
      <c r="K439" s="20"/>
      <c r="L439" s="20"/>
      <c r="M439" s="20"/>
      <c r="N439" s="21"/>
    </row>
    <row r="440" spans="1:14" ht="13.15" thickBot="1">
      <c r="A440" s="39"/>
      <c r="B440" s="39"/>
      <c r="C440" s="39"/>
      <c r="D440" s="18" t="s">
        <v>16</v>
      </c>
      <c r="E440" s="19"/>
      <c r="F440" s="20"/>
      <c r="G440" s="20"/>
      <c r="H440" s="20"/>
      <c r="I440" s="20"/>
      <c r="J440" s="20"/>
      <c r="K440" s="20"/>
      <c r="L440" s="20"/>
      <c r="M440" s="20"/>
      <c r="N440" s="21"/>
    </row>
    <row r="441" spans="1:14" ht="13.15" thickBot="1">
      <c r="A441" s="39"/>
      <c r="B441" s="39"/>
      <c r="C441" s="39"/>
      <c r="D441" s="18" t="s">
        <v>16</v>
      </c>
      <c r="E441" s="19"/>
      <c r="F441" s="20"/>
      <c r="G441" s="20"/>
      <c r="H441" s="20"/>
      <c r="I441" s="20"/>
      <c r="J441" s="20"/>
      <c r="K441" s="20"/>
      <c r="L441" s="20"/>
      <c r="M441" s="20"/>
      <c r="N441" s="21"/>
    </row>
    <row r="442" spans="1:14" ht="14.2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c r="B443" s="39"/>
      <c r="C443" s="39"/>
      <c r="D443" s="18" t="s">
        <v>18</v>
      </c>
      <c r="E443" s="19"/>
      <c r="F443" s="20"/>
      <c r="G443" s="20"/>
      <c r="H443" s="20"/>
      <c r="I443" s="20"/>
      <c r="J443" s="20"/>
      <c r="K443" s="20"/>
      <c r="L443" s="20"/>
      <c r="M443" s="20"/>
      <c r="N443" s="21"/>
    </row>
    <row r="444" spans="1:14" ht="13.15" thickBot="1">
      <c r="A444" s="39"/>
      <c r="B444" s="39"/>
      <c r="C444" s="39"/>
      <c r="D444" s="18" t="s">
        <v>19</v>
      </c>
      <c r="E444" s="19"/>
      <c r="F444" s="20"/>
      <c r="G444" s="20"/>
      <c r="H444" s="20"/>
      <c r="I444" s="20"/>
      <c r="J444" s="20"/>
      <c r="K444" s="20"/>
      <c r="L444" s="20"/>
      <c r="M444" s="20"/>
      <c r="N444" s="21"/>
    </row>
    <row r="445" spans="1:14" ht="13.15" thickBot="1">
      <c r="A445" s="39"/>
      <c r="B445" s="39"/>
      <c r="C445" s="39"/>
      <c r="D445" s="18" t="s">
        <v>20</v>
      </c>
      <c r="E445" s="19"/>
      <c r="F445" s="20"/>
      <c r="G445" s="20"/>
      <c r="H445" s="20"/>
      <c r="I445" s="20"/>
      <c r="J445" s="20"/>
      <c r="K445" s="20"/>
      <c r="L445" s="20"/>
      <c r="M445" s="20"/>
      <c r="N445" s="21"/>
    </row>
    <row r="446" spans="1:14" ht="14.2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c r="B449" s="39"/>
      <c r="C449" s="39"/>
      <c r="D449" s="18" t="s">
        <v>9</v>
      </c>
      <c r="E449" s="19"/>
      <c r="F449" s="20"/>
      <c r="G449" s="20"/>
      <c r="H449" s="20"/>
      <c r="I449" s="20"/>
      <c r="J449" s="20"/>
      <c r="K449" s="20"/>
      <c r="L449" s="20"/>
      <c r="M449" s="20"/>
      <c r="N449" s="21"/>
    </row>
    <row r="450" spans="1:14" ht="13.15" thickBot="1">
      <c r="A450" s="39"/>
      <c r="B450" s="39"/>
      <c r="C450" s="39"/>
      <c r="D450" s="18" t="s">
        <v>10</v>
      </c>
      <c r="E450" s="19"/>
      <c r="F450" s="20"/>
      <c r="G450" s="20"/>
      <c r="H450" s="20"/>
      <c r="I450" s="20"/>
      <c r="J450" s="20"/>
      <c r="K450" s="20"/>
      <c r="L450" s="20"/>
      <c r="M450" s="20"/>
      <c r="N450" s="21"/>
    </row>
    <row r="451" spans="1:14" ht="13.15" thickBot="1">
      <c r="A451" s="39"/>
      <c r="B451" s="39"/>
      <c r="C451" s="39"/>
      <c r="D451" s="18" t="s">
        <v>11</v>
      </c>
      <c r="E451" s="19"/>
      <c r="F451" s="20"/>
      <c r="G451" s="20"/>
      <c r="H451" s="20"/>
      <c r="I451" s="20"/>
      <c r="J451" s="20"/>
      <c r="K451" s="20"/>
      <c r="L451" s="20"/>
      <c r="M451" s="20"/>
      <c r="N451" s="21"/>
    </row>
    <row r="452" spans="1:14" ht="13.15" thickBot="1">
      <c r="A452" s="39"/>
      <c r="B452" s="39"/>
      <c r="C452" s="39"/>
      <c r="D452" s="18" t="s">
        <v>12</v>
      </c>
      <c r="E452" s="19"/>
      <c r="F452" s="20"/>
      <c r="G452" s="20"/>
      <c r="H452" s="20"/>
      <c r="I452" s="20"/>
      <c r="J452" s="20"/>
      <c r="K452" s="20"/>
      <c r="L452" s="20"/>
      <c r="M452" s="20"/>
      <c r="N452" s="21"/>
    </row>
    <row r="453" spans="1:14" ht="13.15" thickBot="1">
      <c r="A453" s="39"/>
      <c r="B453" s="39"/>
      <c r="C453" s="39"/>
      <c r="D453" s="18" t="s">
        <v>13</v>
      </c>
      <c r="E453" s="19"/>
      <c r="F453" s="20"/>
      <c r="G453" s="20"/>
      <c r="H453" s="20"/>
      <c r="I453" s="20"/>
      <c r="J453" s="20"/>
      <c r="K453" s="20"/>
      <c r="L453" s="20"/>
      <c r="M453" s="20"/>
      <c r="N453" s="21"/>
    </row>
    <row r="454" spans="1:14" ht="13.15" thickBot="1">
      <c r="A454" s="39"/>
      <c r="B454" s="39"/>
      <c r="C454" s="39"/>
      <c r="D454" s="18" t="s">
        <v>14</v>
      </c>
      <c r="E454" s="19"/>
      <c r="F454" s="20"/>
      <c r="G454" s="20"/>
      <c r="H454" s="20"/>
      <c r="I454" s="20"/>
      <c r="J454" s="20"/>
      <c r="K454" s="20"/>
      <c r="L454" s="20"/>
      <c r="M454" s="20"/>
      <c r="N454" s="21"/>
    </row>
    <row r="455" spans="1:14" ht="13.15" thickBot="1">
      <c r="A455" s="39"/>
      <c r="B455" s="39"/>
      <c r="C455" s="39"/>
      <c r="D455" s="18" t="s">
        <v>15</v>
      </c>
      <c r="E455" s="19"/>
      <c r="F455" s="20"/>
      <c r="G455" s="20"/>
      <c r="H455" s="20"/>
      <c r="I455" s="20"/>
      <c r="J455" s="20"/>
      <c r="K455" s="20"/>
      <c r="L455" s="20"/>
      <c r="M455" s="20"/>
      <c r="N455" s="21"/>
    </row>
    <row r="456" spans="1:14" ht="13.15" thickBot="1">
      <c r="A456" s="39"/>
      <c r="B456" s="39"/>
      <c r="C456" s="39"/>
      <c r="D456" s="18" t="s">
        <v>16</v>
      </c>
      <c r="E456" s="19"/>
      <c r="F456" s="20"/>
      <c r="G456" s="20"/>
      <c r="H456" s="20"/>
      <c r="I456" s="20"/>
      <c r="J456" s="20"/>
      <c r="K456" s="20"/>
      <c r="L456" s="20"/>
      <c r="M456" s="20"/>
      <c r="N456" s="21"/>
    </row>
    <row r="457" spans="1:14" ht="13.15" thickBot="1">
      <c r="A457" s="39"/>
      <c r="B457" s="39"/>
      <c r="C457" s="39"/>
      <c r="D457" s="18" t="s">
        <v>16</v>
      </c>
      <c r="E457" s="19"/>
      <c r="F457" s="20"/>
      <c r="G457" s="20"/>
      <c r="H457" s="20"/>
      <c r="I457" s="20"/>
      <c r="J457" s="20"/>
      <c r="K457" s="20"/>
      <c r="L457" s="20"/>
      <c r="M457" s="20"/>
      <c r="N457" s="21"/>
    </row>
    <row r="458" spans="1:14" ht="13.15" thickBot="1">
      <c r="A458" s="39"/>
      <c r="B458" s="39"/>
      <c r="C458" s="39"/>
      <c r="D458" s="18" t="s">
        <v>16</v>
      </c>
      <c r="E458" s="19"/>
      <c r="F458" s="20"/>
      <c r="G458" s="20"/>
      <c r="H458" s="20"/>
      <c r="I458" s="20"/>
      <c r="J458" s="20"/>
      <c r="K458" s="20"/>
      <c r="L458" s="20"/>
      <c r="M458" s="20"/>
      <c r="N458" s="21"/>
    </row>
    <row r="459" spans="1:14" ht="14.2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c r="B460" s="39"/>
      <c r="C460" s="39"/>
      <c r="D460" s="18" t="s">
        <v>18</v>
      </c>
      <c r="E460" s="19"/>
      <c r="F460" s="20"/>
      <c r="G460" s="20"/>
      <c r="H460" s="20"/>
      <c r="I460" s="20"/>
      <c r="J460" s="20"/>
      <c r="K460" s="20"/>
      <c r="L460" s="20"/>
      <c r="M460" s="20"/>
      <c r="N460" s="21"/>
    </row>
    <row r="461" spans="1:14" ht="13.15" thickBot="1">
      <c r="A461" s="39"/>
      <c r="B461" s="39"/>
      <c r="C461" s="39"/>
      <c r="D461" s="18" t="s">
        <v>19</v>
      </c>
      <c r="E461" s="19"/>
      <c r="F461" s="20"/>
      <c r="G461" s="20"/>
      <c r="H461" s="20"/>
      <c r="I461" s="20"/>
      <c r="J461" s="20"/>
      <c r="K461" s="20"/>
      <c r="L461" s="20"/>
      <c r="M461" s="20"/>
      <c r="N461" s="21"/>
    </row>
    <row r="462" spans="1:14" ht="13.15" thickBot="1">
      <c r="A462" s="39"/>
      <c r="B462" s="39"/>
      <c r="C462" s="39"/>
      <c r="D462" s="18" t="s">
        <v>20</v>
      </c>
      <c r="E462" s="19"/>
      <c r="F462" s="20"/>
      <c r="G462" s="20"/>
      <c r="H462" s="20"/>
      <c r="I462" s="20"/>
      <c r="J462" s="20"/>
      <c r="K462" s="20"/>
      <c r="L462" s="20"/>
      <c r="M462" s="20"/>
      <c r="N462" s="21"/>
    </row>
    <row r="463" spans="1:14" ht="14.2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CE066BD8-0FDF-4A69-A83A-AA53661F8FEE}" state="hidden">
      <pageMargins left="0.7" right="0.7" top="0.75" bottom="0.75" header="0.3" footer="0.3"/>
    </customSheetView>
    <customSheetView guid="{97003408-5582-4B4E-BE5D-0A5F17467E22}" state="hidden">
      <pageMargins left="0.7" right="0.7" top="0.75" bottom="0.75" header="0.3" footer="0.3"/>
    </customSheetView>
    <customSheetView guid="{19FDD237-8F16-4F3B-A94F-90481855813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workbookViewId="0"/>
  </sheetViews>
  <sheetFormatPr defaultColWidth="9.1328125" defaultRowHeight="12.4"/>
  <cols>
    <col min="1" max="1" width="5.73046875" style="640" customWidth="1"/>
    <col min="2" max="2" width="33.265625" style="640" customWidth="1"/>
    <col min="3" max="3" width="39.3984375" style="640" bestFit="1" customWidth="1"/>
    <col min="4" max="4" width="47.265625" style="640" bestFit="1" customWidth="1"/>
    <col min="5" max="5" width="44.3984375" style="640" bestFit="1" customWidth="1"/>
    <col min="6" max="6" width="6.86328125" style="640" bestFit="1" customWidth="1"/>
    <col min="7" max="11" width="17" style="640" customWidth="1"/>
    <col min="12" max="12" width="23.59765625" style="1264" bestFit="1" customWidth="1"/>
    <col min="13" max="15" width="17" style="1264" customWidth="1"/>
    <col min="16" max="16" width="16.86328125" style="1264" customWidth="1"/>
    <col min="17" max="32" width="14.3984375" style="1264" customWidth="1"/>
    <col min="33" max="269" width="9.1328125" style="1264"/>
    <col min="270" max="270" width="9.86328125" style="1264" customWidth="1"/>
    <col min="271" max="271" width="68.59765625" style="1264" customWidth="1"/>
    <col min="272" max="272" width="14" style="1264" customWidth="1"/>
    <col min="273" max="288" width="14.3984375" style="1264" customWidth="1"/>
    <col min="289" max="525" width="9.1328125" style="1264"/>
    <col min="526" max="526" width="9.86328125" style="1264" customWidth="1"/>
    <col min="527" max="527" width="68.59765625" style="1264" customWidth="1"/>
    <col min="528" max="528" width="14" style="1264" customWidth="1"/>
    <col min="529" max="544" width="14.3984375" style="1264" customWidth="1"/>
    <col min="545" max="781" width="9.1328125" style="1264"/>
    <col min="782" max="782" width="9.86328125" style="1264" customWidth="1"/>
    <col min="783" max="783" width="68.59765625" style="1264" customWidth="1"/>
    <col min="784" max="784" width="14" style="1264" customWidth="1"/>
    <col min="785" max="800" width="14.3984375" style="1264" customWidth="1"/>
    <col min="801" max="1037" width="9.1328125" style="1264"/>
    <col min="1038" max="1038" width="9.86328125" style="1264" customWidth="1"/>
    <col min="1039" max="1039" width="68.59765625" style="1264" customWidth="1"/>
    <col min="1040" max="1040" width="14" style="1264" customWidth="1"/>
    <col min="1041" max="1056" width="14.3984375" style="1264" customWidth="1"/>
    <col min="1057" max="1293" width="9.1328125" style="1264"/>
    <col min="1294" max="1294" width="9.86328125" style="1264" customWidth="1"/>
    <col min="1295" max="1295" width="68.59765625" style="1264" customWidth="1"/>
    <col min="1296" max="1296" width="14" style="1264" customWidth="1"/>
    <col min="1297" max="1312" width="14.3984375" style="1264" customWidth="1"/>
    <col min="1313" max="1549" width="9.1328125" style="1264"/>
    <col min="1550" max="1550" width="9.86328125" style="1264" customWidth="1"/>
    <col min="1551" max="1551" width="68.59765625" style="1264" customWidth="1"/>
    <col min="1552" max="1552" width="14" style="1264" customWidth="1"/>
    <col min="1553" max="1568" width="14.3984375" style="1264" customWidth="1"/>
    <col min="1569" max="1805" width="9.1328125" style="1264"/>
    <col min="1806" max="1806" width="9.86328125" style="1264" customWidth="1"/>
    <col min="1807" max="1807" width="68.59765625" style="1264" customWidth="1"/>
    <col min="1808" max="1808" width="14" style="1264" customWidth="1"/>
    <col min="1809" max="1824" width="14.3984375" style="1264" customWidth="1"/>
    <col min="1825" max="2061" width="9.1328125" style="1264"/>
    <col min="2062" max="2062" width="9.86328125" style="1264" customWidth="1"/>
    <col min="2063" max="2063" width="68.59765625" style="1264" customWidth="1"/>
    <col min="2064" max="2064" width="14" style="1264" customWidth="1"/>
    <col min="2065" max="2080" width="14.3984375" style="1264" customWidth="1"/>
    <col min="2081" max="2317" width="9.1328125" style="1264"/>
    <col min="2318" max="2318" width="9.86328125" style="1264" customWidth="1"/>
    <col min="2319" max="2319" width="68.59765625" style="1264" customWidth="1"/>
    <col min="2320" max="2320" width="14" style="1264" customWidth="1"/>
    <col min="2321" max="2336" width="14.3984375" style="1264" customWidth="1"/>
    <col min="2337" max="2573" width="9.1328125" style="1264"/>
    <col min="2574" max="2574" width="9.86328125" style="1264" customWidth="1"/>
    <col min="2575" max="2575" width="68.59765625" style="1264" customWidth="1"/>
    <col min="2576" max="2576" width="14" style="1264" customWidth="1"/>
    <col min="2577" max="2592" width="14.3984375" style="1264" customWidth="1"/>
    <col min="2593" max="2829" width="9.1328125" style="1264"/>
    <col min="2830" max="2830" width="9.86328125" style="1264" customWidth="1"/>
    <col min="2831" max="2831" width="68.59765625" style="1264" customWidth="1"/>
    <col min="2832" max="2832" width="14" style="1264" customWidth="1"/>
    <col min="2833" max="2848" width="14.3984375" style="1264" customWidth="1"/>
    <col min="2849" max="3085" width="9.1328125" style="1264"/>
    <col min="3086" max="3086" width="9.86328125" style="1264" customWidth="1"/>
    <col min="3087" max="3087" width="68.59765625" style="1264" customWidth="1"/>
    <col min="3088" max="3088" width="14" style="1264" customWidth="1"/>
    <col min="3089" max="3104" width="14.3984375" style="1264" customWidth="1"/>
    <col min="3105" max="3341" width="9.1328125" style="1264"/>
    <col min="3342" max="3342" width="9.86328125" style="1264" customWidth="1"/>
    <col min="3343" max="3343" width="68.59765625" style="1264" customWidth="1"/>
    <col min="3344" max="3344" width="14" style="1264" customWidth="1"/>
    <col min="3345" max="3360" width="14.3984375" style="1264" customWidth="1"/>
    <col min="3361" max="3597" width="9.1328125" style="1264"/>
    <col min="3598" max="3598" width="9.86328125" style="1264" customWidth="1"/>
    <col min="3599" max="3599" width="68.59765625" style="1264" customWidth="1"/>
    <col min="3600" max="3600" width="14" style="1264" customWidth="1"/>
    <col min="3601" max="3616" width="14.3984375" style="1264" customWidth="1"/>
    <col min="3617" max="3853" width="9.1328125" style="1264"/>
    <col min="3854" max="3854" width="9.86328125" style="1264" customWidth="1"/>
    <col min="3855" max="3855" width="68.59765625" style="1264" customWidth="1"/>
    <col min="3856" max="3856" width="14" style="1264" customWidth="1"/>
    <col min="3857" max="3872" width="14.3984375" style="1264" customWidth="1"/>
    <col min="3873" max="4109" width="9.1328125" style="1264"/>
    <col min="4110" max="4110" width="9.86328125" style="1264" customWidth="1"/>
    <col min="4111" max="4111" width="68.59765625" style="1264" customWidth="1"/>
    <col min="4112" max="4112" width="14" style="1264" customWidth="1"/>
    <col min="4113" max="4128" width="14.3984375" style="1264" customWidth="1"/>
    <col min="4129" max="4365" width="9.1328125" style="1264"/>
    <col min="4366" max="4366" width="9.86328125" style="1264" customWidth="1"/>
    <col min="4367" max="4367" width="68.59765625" style="1264" customWidth="1"/>
    <col min="4368" max="4368" width="14" style="1264" customWidth="1"/>
    <col min="4369" max="4384" width="14.3984375" style="1264" customWidth="1"/>
    <col min="4385" max="4621" width="9.1328125" style="1264"/>
    <col min="4622" max="4622" width="9.86328125" style="1264" customWidth="1"/>
    <col min="4623" max="4623" width="68.59765625" style="1264" customWidth="1"/>
    <col min="4624" max="4624" width="14" style="1264" customWidth="1"/>
    <col min="4625" max="4640" width="14.3984375" style="1264" customWidth="1"/>
    <col min="4641" max="4877" width="9.1328125" style="1264"/>
    <col min="4878" max="4878" width="9.86328125" style="1264" customWidth="1"/>
    <col min="4879" max="4879" width="68.59765625" style="1264" customWidth="1"/>
    <col min="4880" max="4880" width="14" style="1264" customWidth="1"/>
    <col min="4881" max="4896" width="14.3984375" style="1264" customWidth="1"/>
    <col min="4897" max="5133" width="9.1328125" style="1264"/>
    <col min="5134" max="5134" width="9.86328125" style="1264" customWidth="1"/>
    <col min="5135" max="5135" width="68.59765625" style="1264" customWidth="1"/>
    <col min="5136" max="5136" width="14" style="1264" customWidth="1"/>
    <col min="5137" max="5152" width="14.3984375" style="1264" customWidth="1"/>
    <col min="5153" max="5389" width="9.1328125" style="1264"/>
    <col min="5390" max="5390" width="9.86328125" style="1264" customWidth="1"/>
    <col min="5391" max="5391" width="68.59765625" style="1264" customWidth="1"/>
    <col min="5392" max="5392" width="14" style="1264" customWidth="1"/>
    <col min="5393" max="5408" width="14.3984375" style="1264" customWidth="1"/>
    <col min="5409" max="5645" width="9.1328125" style="1264"/>
    <col min="5646" max="5646" width="9.86328125" style="1264" customWidth="1"/>
    <col min="5647" max="5647" width="68.59765625" style="1264" customWidth="1"/>
    <col min="5648" max="5648" width="14" style="1264" customWidth="1"/>
    <col min="5649" max="5664" width="14.3984375" style="1264" customWidth="1"/>
    <col min="5665" max="5901" width="9.1328125" style="1264"/>
    <col min="5902" max="5902" width="9.86328125" style="1264" customWidth="1"/>
    <col min="5903" max="5903" width="68.59765625" style="1264" customWidth="1"/>
    <col min="5904" max="5904" width="14" style="1264" customWidth="1"/>
    <col min="5905" max="5920" width="14.3984375" style="1264" customWidth="1"/>
    <col min="5921" max="6157" width="9.1328125" style="1264"/>
    <col min="6158" max="6158" width="9.86328125" style="1264" customWidth="1"/>
    <col min="6159" max="6159" width="68.59765625" style="1264" customWidth="1"/>
    <col min="6160" max="6160" width="14" style="1264" customWidth="1"/>
    <col min="6161" max="6176" width="14.3984375" style="1264" customWidth="1"/>
    <col min="6177" max="6413" width="9.1328125" style="1264"/>
    <col min="6414" max="6414" width="9.86328125" style="1264" customWidth="1"/>
    <col min="6415" max="6415" width="68.59765625" style="1264" customWidth="1"/>
    <col min="6416" max="6416" width="14" style="1264" customWidth="1"/>
    <col min="6417" max="6432" width="14.3984375" style="1264" customWidth="1"/>
    <col min="6433" max="6669" width="9.1328125" style="1264"/>
    <col min="6670" max="6670" width="9.86328125" style="1264" customWidth="1"/>
    <col min="6671" max="6671" width="68.59765625" style="1264" customWidth="1"/>
    <col min="6672" max="6672" width="14" style="1264" customWidth="1"/>
    <col min="6673" max="6688" width="14.3984375" style="1264" customWidth="1"/>
    <col min="6689" max="6925" width="9.1328125" style="1264"/>
    <col min="6926" max="6926" width="9.86328125" style="1264" customWidth="1"/>
    <col min="6927" max="6927" width="68.59765625" style="1264" customWidth="1"/>
    <col min="6928" max="6928" width="14" style="1264" customWidth="1"/>
    <col min="6929" max="6944" width="14.3984375" style="1264" customWidth="1"/>
    <col min="6945" max="7181" width="9.1328125" style="1264"/>
    <col min="7182" max="7182" width="9.86328125" style="1264" customWidth="1"/>
    <col min="7183" max="7183" width="68.59765625" style="1264" customWidth="1"/>
    <col min="7184" max="7184" width="14" style="1264" customWidth="1"/>
    <col min="7185" max="7200" width="14.3984375" style="1264" customWidth="1"/>
    <col min="7201" max="7437" width="9.1328125" style="1264"/>
    <col min="7438" max="7438" width="9.86328125" style="1264" customWidth="1"/>
    <col min="7439" max="7439" width="68.59765625" style="1264" customWidth="1"/>
    <col min="7440" max="7440" width="14" style="1264" customWidth="1"/>
    <col min="7441" max="7456" width="14.3984375" style="1264" customWidth="1"/>
    <col min="7457" max="7693" width="9.1328125" style="1264"/>
    <col min="7694" max="7694" width="9.86328125" style="1264" customWidth="1"/>
    <col min="7695" max="7695" width="68.59765625" style="1264" customWidth="1"/>
    <col min="7696" max="7696" width="14" style="1264" customWidth="1"/>
    <col min="7697" max="7712" width="14.3984375" style="1264" customWidth="1"/>
    <col min="7713" max="7949" width="9.1328125" style="1264"/>
    <col min="7950" max="7950" width="9.86328125" style="1264" customWidth="1"/>
    <col min="7951" max="7951" width="68.59765625" style="1264" customWidth="1"/>
    <col min="7952" max="7952" width="14" style="1264" customWidth="1"/>
    <col min="7953" max="7968" width="14.3984375" style="1264" customWidth="1"/>
    <col min="7969" max="8205" width="9.1328125" style="1264"/>
    <col min="8206" max="8206" width="9.86328125" style="1264" customWidth="1"/>
    <col min="8207" max="8207" width="68.59765625" style="1264" customWidth="1"/>
    <col min="8208" max="8208" width="14" style="1264" customWidth="1"/>
    <col min="8209" max="8224" width="14.3984375" style="1264" customWidth="1"/>
    <col min="8225" max="8461" width="9.1328125" style="1264"/>
    <col min="8462" max="8462" width="9.86328125" style="1264" customWidth="1"/>
    <col min="8463" max="8463" width="68.59765625" style="1264" customWidth="1"/>
    <col min="8464" max="8464" width="14" style="1264" customWidth="1"/>
    <col min="8465" max="8480" width="14.3984375" style="1264" customWidth="1"/>
    <col min="8481" max="8717" width="9.1328125" style="1264"/>
    <col min="8718" max="8718" width="9.86328125" style="1264" customWidth="1"/>
    <col min="8719" max="8719" width="68.59765625" style="1264" customWidth="1"/>
    <col min="8720" max="8720" width="14" style="1264" customWidth="1"/>
    <col min="8721" max="8736" width="14.3984375" style="1264" customWidth="1"/>
    <col min="8737" max="8973" width="9.1328125" style="1264"/>
    <col min="8974" max="8974" width="9.86328125" style="1264" customWidth="1"/>
    <col min="8975" max="8975" width="68.59765625" style="1264" customWidth="1"/>
    <col min="8976" max="8976" width="14" style="1264" customWidth="1"/>
    <col min="8977" max="8992" width="14.3984375" style="1264" customWidth="1"/>
    <col min="8993" max="9229" width="9.1328125" style="1264"/>
    <col min="9230" max="9230" width="9.86328125" style="1264" customWidth="1"/>
    <col min="9231" max="9231" width="68.59765625" style="1264" customWidth="1"/>
    <col min="9232" max="9232" width="14" style="1264" customWidth="1"/>
    <col min="9233" max="9248" width="14.3984375" style="1264" customWidth="1"/>
    <col min="9249" max="9485" width="9.1328125" style="1264"/>
    <col min="9486" max="9486" width="9.86328125" style="1264" customWidth="1"/>
    <col min="9487" max="9487" width="68.59765625" style="1264" customWidth="1"/>
    <col min="9488" max="9488" width="14" style="1264" customWidth="1"/>
    <col min="9489" max="9504" width="14.3984375" style="1264" customWidth="1"/>
    <col min="9505" max="9741" width="9.1328125" style="1264"/>
    <col min="9742" max="9742" width="9.86328125" style="1264" customWidth="1"/>
    <col min="9743" max="9743" width="68.59765625" style="1264" customWidth="1"/>
    <col min="9744" max="9744" width="14" style="1264" customWidth="1"/>
    <col min="9745" max="9760" width="14.3984375" style="1264" customWidth="1"/>
    <col min="9761" max="9997" width="9.1328125" style="1264"/>
    <col min="9998" max="9998" width="9.86328125" style="1264" customWidth="1"/>
    <col min="9999" max="9999" width="68.59765625" style="1264" customWidth="1"/>
    <col min="10000" max="10000" width="14" style="1264" customWidth="1"/>
    <col min="10001" max="10016" width="14.3984375" style="1264" customWidth="1"/>
    <col min="10017" max="10253" width="9.1328125" style="1264"/>
    <col min="10254" max="10254" width="9.86328125" style="1264" customWidth="1"/>
    <col min="10255" max="10255" width="68.59765625" style="1264" customWidth="1"/>
    <col min="10256" max="10256" width="14" style="1264" customWidth="1"/>
    <col min="10257" max="10272" width="14.3984375" style="1264" customWidth="1"/>
    <col min="10273" max="10509" width="9.1328125" style="1264"/>
    <col min="10510" max="10510" width="9.86328125" style="1264" customWidth="1"/>
    <col min="10511" max="10511" width="68.59765625" style="1264" customWidth="1"/>
    <col min="10512" max="10512" width="14" style="1264" customWidth="1"/>
    <col min="10513" max="10528" width="14.3984375" style="1264" customWidth="1"/>
    <col min="10529" max="10765" width="9.1328125" style="1264"/>
    <col min="10766" max="10766" width="9.86328125" style="1264" customWidth="1"/>
    <col min="10767" max="10767" width="68.59765625" style="1264" customWidth="1"/>
    <col min="10768" max="10768" width="14" style="1264" customWidth="1"/>
    <col min="10769" max="10784" width="14.3984375" style="1264" customWidth="1"/>
    <col min="10785" max="11021" width="9.1328125" style="1264"/>
    <col min="11022" max="11022" width="9.86328125" style="1264" customWidth="1"/>
    <col min="11023" max="11023" width="68.59765625" style="1264" customWidth="1"/>
    <col min="11024" max="11024" width="14" style="1264" customWidth="1"/>
    <col min="11025" max="11040" width="14.3984375" style="1264" customWidth="1"/>
    <col min="11041" max="11277" width="9.1328125" style="1264"/>
    <col min="11278" max="11278" width="9.86328125" style="1264" customWidth="1"/>
    <col min="11279" max="11279" width="68.59765625" style="1264" customWidth="1"/>
    <col min="11280" max="11280" width="14" style="1264" customWidth="1"/>
    <col min="11281" max="11296" width="14.3984375" style="1264" customWidth="1"/>
    <col min="11297" max="11533" width="9.1328125" style="1264"/>
    <col min="11534" max="11534" width="9.86328125" style="1264" customWidth="1"/>
    <col min="11535" max="11535" width="68.59765625" style="1264" customWidth="1"/>
    <col min="11536" max="11536" width="14" style="1264" customWidth="1"/>
    <col min="11537" max="11552" width="14.3984375" style="1264" customWidth="1"/>
    <col min="11553" max="11789" width="9.1328125" style="1264"/>
    <col min="11790" max="11790" width="9.86328125" style="1264" customWidth="1"/>
    <col min="11791" max="11791" width="68.59765625" style="1264" customWidth="1"/>
    <col min="11792" max="11792" width="14" style="1264" customWidth="1"/>
    <col min="11793" max="11808" width="14.3984375" style="1264" customWidth="1"/>
    <col min="11809" max="12045" width="9.1328125" style="1264"/>
    <col min="12046" max="12046" width="9.86328125" style="1264" customWidth="1"/>
    <col min="12047" max="12047" width="68.59765625" style="1264" customWidth="1"/>
    <col min="12048" max="12048" width="14" style="1264" customWidth="1"/>
    <col min="12049" max="12064" width="14.3984375" style="1264" customWidth="1"/>
    <col min="12065" max="12301" width="9.1328125" style="1264"/>
    <col min="12302" max="12302" width="9.86328125" style="1264" customWidth="1"/>
    <col min="12303" max="12303" width="68.59765625" style="1264" customWidth="1"/>
    <col min="12304" max="12304" width="14" style="1264" customWidth="1"/>
    <col min="12305" max="12320" width="14.3984375" style="1264" customWidth="1"/>
    <col min="12321" max="12557" width="9.1328125" style="1264"/>
    <col min="12558" max="12558" width="9.86328125" style="1264" customWidth="1"/>
    <col min="12559" max="12559" width="68.59765625" style="1264" customWidth="1"/>
    <col min="12560" max="12560" width="14" style="1264" customWidth="1"/>
    <col min="12561" max="12576" width="14.3984375" style="1264" customWidth="1"/>
    <col min="12577" max="12813" width="9.1328125" style="1264"/>
    <col min="12814" max="12814" width="9.86328125" style="1264" customWidth="1"/>
    <col min="12815" max="12815" width="68.59765625" style="1264" customWidth="1"/>
    <col min="12816" max="12816" width="14" style="1264" customWidth="1"/>
    <col min="12817" max="12832" width="14.3984375" style="1264" customWidth="1"/>
    <col min="12833" max="13069" width="9.1328125" style="1264"/>
    <col min="13070" max="13070" width="9.86328125" style="1264" customWidth="1"/>
    <col min="13071" max="13071" width="68.59765625" style="1264" customWidth="1"/>
    <col min="13072" max="13072" width="14" style="1264" customWidth="1"/>
    <col min="13073" max="13088" width="14.3984375" style="1264" customWidth="1"/>
    <col min="13089" max="13325" width="9.1328125" style="1264"/>
    <col min="13326" max="13326" width="9.86328125" style="1264" customWidth="1"/>
    <col min="13327" max="13327" width="68.59765625" style="1264" customWidth="1"/>
    <col min="13328" max="13328" width="14" style="1264" customWidth="1"/>
    <col min="13329" max="13344" width="14.3984375" style="1264" customWidth="1"/>
    <col min="13345" max="13581" width="9.1328125" style="1264"/>
    <col min="13582" max="13582" width="9.86328125" style="1264" customWidth="1"/>
    <col min="13583" max="13583" width="68.59765625" style="1264" customWidth="1"/>
    <col min="13584" max="13584" width="14" style="1264" customWidth="1"/>
    <col min="13585" max="13600" width="14.3984375" style="1264" customWidth="1"/>
    <col min="13601" max="13837" width="9.1328125" style="1264"/>
    <col min="13838" max="13838" width="9.86328125" style="1264" customWidth="1"/>
    <col min="13839" max="13839" width="68.59765625" style="1264" customWidth="1"/>
    <col min="13840" max="13840" width="14" style="1264" customWidth="1"/>
    <col min="13841" max="13856" width="14.3984375" style="1264" customWidth="1"/>
    <col min="13857" max="14093" width="9.1328125" style="1264"/>
    <col min="14094" max="14094" width="9.86328125" style="1264" customWidth="1"/>
    <col min="14095" max="14095" width="68.59765625" style="1264" customWidth="1"/>
    <col min="14096" max="14096" width="14" style="1264" customWidth="1"/>
    <col min="14097" max="14112" width="14.3984375" style="1264" customWidth="1"/>
    <col min="14113" max="14349" width="9.1328125" style="1264"/>
    <col min="14350" max="14350" width="9.86328125" style="1264" customWidth="1"/>
    <col min="14351" max="14351" width="68.59765625" style="1264" customWidth="1"/>
    <col min="14352" max="14352" width="14" style="1264" customWidth="1"/>
    <col min="14353" max="14368" width="14.3984375" style="1264" customWidth="1"/>
    <col min="14369" max="14605" width="9.1328125" style="1264"/>
    <col min="14606" max="14606" width="9.86328125" style="1264" customWidth="1"/>
    <col min="14607" max="14607" width="68.59765625" style="1264" customWidth="1"/>
    <col min="14608" max="14608" width="14" style="1264" customWidth="1"/>
    <col min="14609" max="14624" width="14.3984375" style="1264" customWidth="1"/>
    <col min="14625" max="14861" width="9.1328125" style="1264"/>
    <col min="14862" max="14862" width="9.86328125" style="1264" customWidth="1"/>
    <col min="14863" max="14863" width="68.59765625" style="1264" customWidth="1"/>
    <col min="14864" max="14864" width="14" style="1264" customWidth="1"/>
    <col min="14865" max="14880" width="14.3984375" style="1264" customWidth="1"/>
    <col min="14881" max="15117" width="9.1328125" style="1264"/>
    <col min="15118" max="15118" width="9.86328125" style="1264" customWidth="1"/>
    <col min="15119" max="15119" width="68.59765625" style="1264" customWidth="1"/>
    <col min="15120" max="15120" width="14" style="1264" customWidth="1"/>
    <col min="15121" max="15136" width="14.3984375" style="1264" customWidth="1"/>
    <col min="15137" max="15373" width="9.1328125" style="1264"/>
    <col min="15374" max="15374" width="9.86328125" style="1264" customWidth="1"/>
    <col min="15375" max="15375" width="68.59765625" style="1264" customWidth="1"/>
    <col min="15376" max="15376" width="14" style="1264" customWidth="1"/>
    <col min="15377" max="15392" width="14.3984375" style="1264" customWidth="1"/>
    <col min="15393" max="15629" width="9.1328125" style="1264"/>
    <col min="15630" max="15630" width="9.86328125" style="1264" customWidth="1"/>
    <col min="15631" max="15631" width="68.59765625" style="1264" customWidth="1"/>
    <col min="15632" max="15632" width="14" style="1264" customWidth="1"/>
    <col min="15633" max="15648" width="14.3984375" style="1264" customWidth="1"/>
    <col min="15649" max="15885" width="9.1328125" style="1264"/>
    <col min="15886" max="15886" width="9.86328125" style="1264" customWidth="1"/>
    <col min="15887" max="15887" width="68.59765625" style="1264" customWidth="1"/>
    <col min="15888" max="15888" width="14" style="1264" customWidth="1"/>
    <col min="15889" max="15904" width="14.3984375" style="1264" customWidth="1"/>
    <col min="15905" max="16384" width="9.1328125" style="1264"/>
  </cols>
  <sheetData>
    <row r="1" spans="1:29" s="48" customFormat="1" ht="25.15">
      <c r="A1" s="1766" t="str">
        <f>+'Universal data'!$A$1</f>
        <v>Regulatory Reporting Pack</v>
      </c>
      <c r="B1" s="127"/>
      <c r="C1" s="127"/>
      <c r="D1" s="127"/>
      <c r="E1" s="127"/>
      <c r="F1" s="127"/>
      <c r="G1" s="127"/>
      <c r="H1" s="127"/>
      <c r="I1" s="127"/>
      <c r="J1" s="127"/>
      <c r="K1" s="127"/>
      <c r="L1" s="127"/>
      <c r="M1" s="127"/>
      <c r="N1" s="127"/>
      <c r="O1" s="127"/>
    </row>
    <row r="2" spans="1:29" s="48" customFormat="1" ht="25.15">
      <c r="A2" s="1766" t="str">
        <f>+'Universal data'!$A$2</f>
        <v>Master</v>
      </c>
      <c r="B2" s="127"/>
      <c r="C2" s="127"/>
      <c r="D2" s="127"/>
      <c r="E2" s="127"/>
      <c r="F2" s="127"/>
      <c r="G2" s="127"/>
      <c r="H2" s="127"/>
      <c r="I2" s="127"/>
      <c r="J2" s="127"/>
      <c r="K2" s="127"/>
      <c r="L2" s="127"/>
      <c r="M2" s="127"/>
      <c r="N2" s="127"/>
      <c r="O2" s="127"/>
    </row>
    <row r="3" spans="1:29" s="48" customFormat="1" ht="25.15">
      <c r="A3" s="1766" t="str">
        <f>+'Universal data'!$A$3</f>
        <v>2017/18</v>
      </c>
      <c r="B3" s="127"/>
      <c r="C3" s="127"/>
      <c r="D3" s="127"/>
      <c r="E3" s="127"/>
      <c r="F3" s="127"/>
      <c r="G3" s="127"/>
      <c r="H3" s="127"/>
      <c r="I3" s="127"/>
      <c r="J3" s="127"/>
      <c r="K3" s="127"/>
      <c r="L3" s="127"/>
      <c r="M3" s="127"/>
      <c r="N3" s="127"/>
      <c r="O3" s="127"/>
    </row>
    <row r="4" spans="1:29" ht="13.5">
      <c r="B4" s="47"/>
      <c r="C4" s="47"/>
      <c r="D4" s="47"/>
      <c r="E4" s="47"/>
      <c r="F4" s="47"/>
      <c r="G4" s="47"/>
      <c r="H4" s="47"/>
      <c r="I4" s="47"/>
      <c r="J4" s="47"/>
      <c r="K4" s="47"/>
      <c r="Q4" s="47"/>
      <c r="R4" s="47"/>
      <c r="S4" s="47"/>
      <c r="T4" s="47"/>
      <c r="U4" s="47"/>
      <c r="V4" s="47"/>
      <c r="W4" s="47"/>
      <c r="X4" s="47"/>
      <c r="Y4" s="47"/>
      <c r="Z4" s="47"/>
      <c r="AA4" s="47"/>
      <c r="AB4" s="47"/>
      <c r="AC4" s="47"/>
    </row>
    <row r="5" spans="1:29" ht="19.899999999999999">
      <c r="A5" s="46" t="s">
        <v>2273</v>
      </c>
      <c r="B5" s="46"/>
      <c r="C5" s="46"/>
      <c r="D5" s="47"/>
      <c r="E5" s="47"/>
      <c r="F5" s="47"/>
      <c r="G5" s="47"/>
      <c r="H5" s="47"/>
      <c r="I5" s="47"/>
      <c r="J5" s="47"/>
      <c r="K5" s="47"/>
      <c r="P5" s="47"/>
      <c r="Q5" s="47"/>
      <c r="R5" s="47"/>
      <c r="S5" s="47"/>
      <c r="T5" s="47"/>
      <c r="U5" s="47"/>
      <c r="V5" s="47"/>
      <c r="W5" s="47"/>
      <c r="X5" s="47"/>
      <c r="Y5" s="47"/>
      <c r="Z5" s="47"/>
      <c r="AA5" s="47"/>
      <c r="AB5" s="47"/>
      <c r="AC5" s="47"/>
    </row>
    <row r="6" spans="1:29" ht="19.899999999999999">
      <c r="A6" s="46"/>
      <c r="B6" s="46"/>
      <c r="C6" s="46"/>
      <c r="D6" s="47"/>
      <c r="E6" s="47"/>
      <c r="F6" s="47"/>
      <c r="G6" s="47"/>
      <c r="H6" s="47"/>
      <c r="I6" s="47"/>
      <c r="J6" s="47"/>
      <c r="K6" s="47"/>
      <c r="P6" s="47"/>
      <c r="Q6" s="47"/>
      <c r="R6" s="47"/>
      <c r="S6" s="47"/>
      <c r="T6" s="47"/>
      <c r="U6" s="47"/>
      <c r="V6" s="47"/>
      <c r="W6" s="47"/>
      <c r="X6" s="47"/>
      <c r="Y6" s="47"/>
      <c r="Z6" s="47"/>
      <c r="AA6" s="47"/>
      <c r="AB6" s="47"/>
      <c r="AC6" s="47"/>
    </row>
    <row r="7" spans="1:29" s="47" customFormat="1" ht="19.899999999999999">
      <c r="A7" s="46"/>
      <c r="B7" s="46"/>
      <c r="C7" s="46"/>
      <c r="L7" s="1264"/>
      <c r="M7" s="1264"/>
      <c r="N7" s="1264"/>
      <c r="O7" s="1264"/>
    </row>
    <row r="8" spans="1:29" ht="19.899999999999999">
      <c r="A8" s="46"/>
      <c r="B8" s="46"/>
      <c r="C8" s="46"/>
      <c r="D8" s="47"/>
      <c r="E8" s="47"/>
      <c r="F8" s="47"/>
      <c r="G8" s="47"/>
      <c r="H8" s="47"/>
      <c r="I8" s="47"/>
      <c r="J8" s="47"/>
      <c r="K8" s="47"/>
      <c r="P8" s="47"/>
      <c r="Q8" s="47"/>
      <c r="R8" s="47"/>
      <c r="S8" s="47"/>
      <c r="T8" s="47"/>
      <c r="U8" s="47"/>
      <c r="V8" s="47"/>
      <c r="W8" s="47"/>
      <c r="X8" s="47"/>
      <c r="Y8" s="47"/>
      <c r="Z8" s="47"/>
      <c r="AA8" s="47"/>
      <c r="AB8" s="47"/>
      <c r="AC8" s="47"/>
    </row>
    <row r="9" spans="1:29" s="47" customFormat="1" ht="19.899999999999999">
      <c r="A9" s="46"/>
      <c r="B9" s="46"/>
      <c r="C9" s="46"/>
      <c r="L9" s="1264"/>
      <c r="M9" s="1264"/>
      <c r="N9" s="1264"/>
      <c r="O9" s="1264"/>
    </row>
    <row r="10" spans="1:29" s="47" customFormat="1" ht="14.25" customHeight="1">
      <c r="A10" s="46"/>
      <c r="B10" s="46"/>
      <c r="C10" s="46"/>
      <c r="L10" s="1264"/>
      <c r="M10" s="1264"/>
      <c r="N10" s="1264"/>
      <c r="O10" s="1264"/>
    </row>
    <row r="11" spans="1:29" s="47" customFormat="1" ht="19.899999999999999">
      <c r="A11" s="46"/>
      <c r="B11" s="46"/>
      <c r="C11" s="46"/>
      <c r="L11" s="1264"/>
      <c r="M11" s="1264"/>
      <c r="N11" s="1264"/>
      <c r="O11" s="1264"/>
    </row>
    <row r="12" spans="1:29" s="47" customFormat="1" ht="19.899999999999999">
      <c r="A12" s="46"/>
      <c r="B12" s="46"/>
      <c r="C12" s="46"/>
      <c r="L12" s="1264"/>
      <c r="M12" s="1264"/>
      <c r="N12" s="1264"/>
      <c r="O12" s="1264"/>
    </row>
    <row r="13" spans="1:29" s="47" customFormat="1" ht="19.899999999999999">
      <c r="A13" s="46"/>
      <c r="B13" s="46"/>
      <c r="C13" s="46"/>
      <c r="L13" s="1264"/>
      <c r="M13" s="1264"/>
      <c r="N13" s="1264"/>
      <c r="O13" s="1264"/>
    </row>
    <row r="14" spans="1:29" s="47" customFormat="1" ht="19.899999999999999">
      <c r="A14" s="46"/>
      <c r="B14" s="46"/>
      <c r="C14" s="46"/>
      <c r="L14" s="1264"/>
      <c r="M14" s="1264"/>
      <c r="N14" s="1264"/>
      <c r="O14" s="1264"/>
    </row>
    <row r="15" spans="1:29" s="47" customFormat="1" ht="19.899999999999999">
      <c r="A15" s="46"/>
      <c r="B15" s="46"/>
      <c r="C15" s="46"/>
      <c r="L15" s="1264"/>
      <c r="M15" s="1264"/>
      <c r="N15" s="1264"/>
      <c r="O15" s="1264"/>
    </row>
    <row r="16" spans="1:29" s="47" customFormat="1" ht="19.899999999999999">
      <c r="A16" s="46"/>
      <c r="B16" s="46"/>
      <c r="C16" s="46"/>
      <c r="L16" s="1264"/>
      <c r="M16" s="1264"/>
      <c r="N16" s="1264"/>
      <c r="O16" s="1264"/>
    </row>
    <row r="17" spans="1:16" s="47" customFormat="1" ht="19.899999999999999">
      <c r="A17" s="46"/>
      <c r="B17" s="46"/>
      <c r="C17" s="46"/>
      <c r="L17" s="1264"/>
      <c r="M17" s="1264"/>
      <c r="N17" s="1264"/>
      <c r="O17" s="1264"/>
    </row>
    <row r="18" spans="1:16" s="47" customFormat="1" ht="19.899999999999999">
      <c r="A18" s="46"/>
      <c r="B18" s="46"/>
      <c r="C18" s="46"/>
      <c r="L18" s="1264"/>
      <c r="M18" s="1264"/>
      <c r="N18" s="1264"/>
      <c r="O18" s="1264"/>
    </row>
    <row r="19" spans="1:16" s="47" customFormat="1" ht="19.899999999999999">
      <c r="A19" s="46"/>
      <c r="B19" s="46"/>
      <c r="C19" s="46"/>
      <c r="L19" s="1264"/>
      <c r="M19" s="1264"/>
      <c r="N19" s="1264"/>
      <c r="O19" s="1264"/>
    </row>
    <row r="20" spans="1:16" s="47" customFormat="1" ht="19.899999999999999">
      <c r="A20" s="46"/>
      <c r="B20" s="46"/>
      <c r="C20" s="46"/>
      <c r="L20" s="1264"/>
      <c r="M20" s="1264"/>
      <c r="N20" s="1264"/>
      <c r="O20" s="1264"/>
    </row>
    <row r="21" spans="1:16" s="47" customFormat="1" ht="19.899999999999999">
      <c r="A21" s="46"/>
      <c r="B21" s="46"/>
      <c r="C21" s="46"/>
      <c r="L21" s="1264"/>
      <c r="M21" s="1264"/>
      <c r="N21" s="1264"/>
      <c r="O21" s="1264"/>
    </row>
    <row r="22" spans="1:16" s="47" customFormat="1" ht="19.899999999999999">
      <c r="A22" s="46"/>
      <c r="B22" s="46"/>
      <c r="C22" s="46"/>
      <c r="L22" s="1264"/>
      <c r="M22" s="1264"/>
      <c r="N22" s="1264"/>
      <c r="O22" s="1264"/>
    </row>
    <row r="23" spans="1:16" s="47" customFormat="1" ht="19.899999999999999">
      <c r="A23" s="46"/>
      <c r="B23" s="46"/>
      <c r="C23" s="46"/>
      <c r="L23" s="1264"/>
      <c r="M23" s="1264"/>
      <c r="N23" s="1264"/>
      <c r="O23" s="1264"/>
    </row>
    <row r="24" spans="1:16" ht="19.899999999999999">
      <c r="A24" s="46"/>
      <c r="B24" s="46"/>
      <c r="C24" s="46"/>
      <c r="D24" s="47"/>
      <c r="E24" s="47"/>
      <c r="F24" s="47"/>
      <c r="G24" s="47"/>
      <c r="H24" s="47"/>
      <c r="I24" s="47"/>
      <c r="J24" s="47"/>
      <c r="K24" s="47"/>
      <c r="P24" s="47"/>
    </row>
    <row r="25" spans="1:16" ht="19.899999999999999">
      <c r="A25" s="46"/>
      <c r="B25" s="46"/>
      <c r="C25" s="46"/>
      <c r="D25" s="47"/>
      <c r="E25" s="47"/>
      <c r="F25" s="47"/>
      <c r="G25" s="47"/>
      <c r="H25" s="47"/>
      <c r="I25" s="47"/>
      <c r="J25" s="47"/>
      <c r="K25" s="47"/>
      <c r="P25" s="47"/>
    </row>
    <row r="26" spans="1:16" ht="19.899999999999999">
      <c r="A26" s="46"/>
      <c r="B26" s="46"/>
      <c r="C26" s="46"/>
      <c r="D26" s="47"/>
      <c r="E26" s="47"/>
      <c r="F26" s="47"/>
      <c r="G26" s="47"/>
      <c r="H26" s="47"/>
      <c r="I26" s="47"/>
      <c r="J26" s="47"/>
      <c r="K26" s="47"/>
      <c r="P26" s="47"/>
    </row>
    <row r="27" spans="1:16" ht="19.899999999999999">
      <c r="A27" s="46"/>
      <c r="B27" s="46"/>
      <c r="C27" s="46"/>
      <c r="D27" s="47"/>
      <c r="E27" s="47"/>
      <c r="F27" s="47"/>
      <c r="G27" s="47"/>
      <c r="H27" s="47"/>
      <c r="I27" s="47"/>
      <c r="J27" s="47"/>
      <c r="K27" s="47"/>
      <c r="P27" s="47"/>
    </row>
    <row r="28" spans="1:16" ht="19.899999999999999">
      <c r="A28" s="46"/>
      <c r="B28" s="46"/>
      <c r="C28" s="46"/>
      <c r="D28" s="47"/>
      <c r="E28" s="47"/>
      <c r="F28" s="47"/>
      <c r="G28" s="47"/>
      <c r="H28" s="47"/>
      <c r="I28" s="47"/>
      <c r="J28" s="47"/>
      <c r="K28" s="47"/>
      <c r="P28" s="47"/>
    </row>
    <row r="29" spans="1:16" ht="19.899999999999999">
      <c r="A29" s="46"/>
      <c r="B29" s="46"/>
      <c r="C29" s="46"/>
      <c r="D29" s="47"/>
      <c r="E29" s="47"/>
      <c r="F29" s="47"/>
      <c r="G29" s="47"/>
      <c r="H29" s="47"/>
      <c r="I29" s="47"/>
      <c r="J29" s="47"/>
      <c r="K29" s="47"/>
      <c r="P29" s="47"/>
    </row>
    <row r="30" spans="1:16" ht="19.899999999999999">
      <c r="A30" s="46"/>
      <c r="B30" s="46"/>
      <c r="C30" s="46"/>
      <c r="D30" s="47"/>
      <c r="E30" s="47"/>
      <c r="F30" s="47"/>
      <c r="G30" s="47"/>
      <c r="H30" s="47"/>
      <c r="I30" s="47"/>
      <c r="J30" s="47"/>
      <c r="K30" s="47"/>
      <c r="P30" s="47"/>
    </row>
    <row r="31" spans="1:16" ht="19.899999999999999">
      <c r="A31" s="46"/>
      <c r="B31" s="46"/>
      <c r="C31" s="46"/>
      <c r="D31" s="47"/>
      <c r="E31" s="47"/>
      <c r="F31" s="47"/>
      <c r="G31" s="47"/>
      <c r="H31" s="47"/>
      <c r="I31" s="47"/>
      <c r="J31" s="47"/>
      <c r="K31" s="47"/>
      <c r="P31" s="47"/>
    </row>
    <row r="32" spans="1:16" ht="19.899999999999999">
      <c r="A32" s="46"/>
      <c r="B32" s="46"/>
      <c r="C32" s="46"/>
      <c r="D32" s="47"/>
      <c r="E32" s="47"/>
      <c r="F32" s="47"/>
      <c r="G32" s="47"/>
      <c r="H32" s="47"/>
      <c r="I32" s="47"/>
      <c r="J32" s="47"/>
      <c r="K32" s="47"/>
      <c r="P32" s="47"/>
    </row>
    <row r="33" spans="1:16" ht="19.899999999999999">
      <c r="A33" s="46"/>
      <c r="B33" s="46"/>
      <c r="C33" s="46"/>
      <c r="D33" s="47"/>
      <c r="E33" s="47"/>
      <c r="F33" s="47"/>
      <c r="G33" s="47"/>
      <c r="H33" s="47"/>
      <c r="I33" s="47"/>
      <c r="J33" s="47"/>
      <c r="K33" s="47"/>
      <c r="P33" s="47"/>
    </row>
    <row r="34" spans="1:16" ht="19.899999999999999">
      <c r="A34" s="46"/>
      <c r="B34" s="46"/>
      <c r="C34" s="46"/>
      <c r="D34" s="47"/>
      <c r="E34" s="47"/>
      <c r="F34" s="47"/>
      <c r="G34" s="47"/>
      <c r="H34" s="47"/>
      <c r="I34" s="47"/>
      <c r="J34" s="47"/>
      <c r="K34" s="47"/>
      <c r="P34" s="47"/>
    </row>
    <row r="35" spans="1:16" ht="19.899999999999999">
      <c r="A35" s="46"/>
      <c r="B35" s="46"/>
      <c r="C35" s="46"/>
      <c r="D35" s="47"/>
      <c r="E35" s="47"/>
      <c r="F35" s="47"/>
      <c r="G35" s="47"/>
      <c r="H35" s="47"/>
      <c r="I35" s="47"/>
      <c r="J35" s="47"/>
      <c r="K35" s="47"/>
      <c r="P35" s="47"/>
    </row>
    <row r="36" spans="1:16" ht="19.899999999999999">
      <c r="A36" s="46"/>
      <c r="B36" s="46"/>
      <c r="C36" s="46"/>
      <c r="D36" s="47"/>
      <c r="E36" s="47"/>
      <c r="F36" s="47"/>
      <c r="G36" s="47"/>
      <c r="H36" s="47"/>
      <c r="I36" s="47"/>
      <c r="J36" s="47"/>
      <c r="K36" s="47"/>
      <c r="P36" s="47"/>
    </row>
    <row r="37" spans="1:16" ht="19.899999999999999">
      <c r="A37" s="46"/>
      <c r="B37" s="46"/>
      <c r="C37" s="46"/>
      <c r="D37" s="47"/>
      <c r="E37" s="47"/>
      <c r="F37" s="47"/>
      <c r="G37" s="47"/>
      <c r="H37" s="47"/>
      <c r="I37" s="47"/>
      <c r="J37" s="47"/>
      <c r="K37" s="47"/>
      <c r="P37" s="47"/>
    </row>
    <row r="38" spans="1:16" ht="19.899999999999999">
      <c r="A38" s="46"/>
      <c r="B38" s="46"/>
      <c r="C38" s="46"/>
      <c r="D38" s="47"/>
      <c r="E38" s="47"/>
      <c r="F38" s="47"/>
      <c r="G38" s="47"/>
      <c r="H38" s="47"/>
      <c r="I38" s="47"/>
      <c r="J38" s="47"/>
      <c r="K38" s="47"/>
      <c r="P38" s="47"/>
    </row>
    <row r="39" spans="1:16" ht="19.899999999999999">
      <c r="A39" s="46"/>
      <c r="B39" s="46"/>
      <c r="C39" s="46"/>
      <c r="D39" s="47"/>
      <c r="E39" s="47"/>
      <c r="F39" s="47"/>
      <c r="G39" s="47"/>
      <c r="H39" s="47"/>
      <c r="I39" s="47"/>
      <c r="J39" s="47"/>
      <c r="K39" s="47"/>
      <c r="P39" s="47"/>
    </row>
    <row r="40" spans="1:16" ht="19.899999999999999">
      <c r="A40" s="46"/>
      <c r="B40" s="46"/>
      <c r="C40" s="46"/>
      <c r="D40" s="47"/>
      <c r="E40" s="47"/>
      <c r="F40" s="47"/>
      <c r="G40" s="47"/>
      <c r="H40" s="47"/>
      <c r="I40" s="47"/>
      <c r="J40" s="47"/>
      <c r="K40" s="47"/>
      <c r="P40" s="47"/>
    </row>
    <row r="41" spans="1:16" ht="19.899999999999999">
      <c r="A41" s="46"/>
      <c r="B41" s="46"/>
      <c r="C41" s="46"/>
      <c r="D41" s="47"/>
      <c r="E41" s="47"/>
      <c r="F41" s="47"/>
      <c r="G41" s="47"/>
      <c r="H41" s="47"/>
      <c r="I41" s="47"/>
      <c r="J41" s="47"/>
      <c r="K41" s="47"/>
      <c r="P41" s="47"/>
    </row>
    <row r="42" spans="1:16" ht="19.899999999999999">
      <c r="A42" s="46"/>
      <c r="B42" s="46"/>
      <c r="C42" s="46"/>
      <c r="D42" s="47"/>
      <c r="E42" s="47"/>
      <c r="F42" s="47"/>
      <c r="G42" s="47"/>
      <c r="H42" s="47"/>
      <c r="I42" s="47"/>
      <c r="J42" s="47"/>
      <c r="K42" s="47"/>
      <c r="P42" s="47"/>
    </row>
    <row r="43" spans="1:16" ht="19.899999999999999">
      <c r="A43" s="46"/>
      <c r="B43" s="46"/>
      <c r="C43" s="46"/>
      <c r="D43" s="47"/>
      <c r="E43" s="47"/>
      <c r="F43" s="47"/>
      <c r="G43" s="47"/>
      <c r="H43" s="47"/>
      <c r="I43" s="47"/>
      <c r="J43" s="47"/>
      <c r="K43" s="47"/>
      <c r="P43" s="47"/>
    </row>
    <row r="44" spans="1:16" ht="19.899999999999999">
      <c r="A44" s="46"/>
      <c r="B44" s="46"/>
      <c r="C44" s="46"/>
      <c r="D44" s="47"/>
      <c r="E44" s="47"/>
      <c r="F44" s="47"/>
      <c r="G44" s="47"/>
      <c r="H44" s="47"/>
      <c r="I44" s="47"/>
      <c r="J44" s="47"/>
      <c r="K44" s="47"/>
      <c r="P44" s="47"/>
    </row>
    <row r="45" spans="1:16" ht="19.899999999999999">
      <c r="A45" s="46"/>
      <c r="B45" s="46"/>
      <c r="C45" s="46"/>
      <c r="D45" s="47"/>
      <c r="E45" s="47"/>
      <c r="F45" s="47"/>
      <c r="G45" s="47"/>
      <c r="H45" s="47"/>
      <c r="I45" s="47"/>
      <c r="J45" s="47"/>
      <c r="K45" s="47"/>
      <c r="P45" s="47"/>
    </row>
    <row r="46" spans="1:16" ht="19.899999999999999">
      <c r="A46" s="46"/>
      <c r="B46" s="46"/>
      <c r="C46" s="46"/>
      <c r="D46" s="47"/>
      <c r="E46" s="47"/>
      <c r="F46" s="47"/>
      <c r="G46" s="47"/>
      <c r="H46" s="47"/>
      <c r="I46" s="47"/>
      <c r="J46" s="47"/>
      <c r="K46" s="47"/>
      <c r="P46" s="47"/>
    </row>
    <row r="47" spans="1:16" ht="19.899999999999999">
      <c r="A47" s="46"/>
      <c r="B47" s="46"/>
      <c r="C47" s="46"/>
      <c r="D47" s="47"/>
      <c r="E47" s="47"/>
      <c r="F47" s="47"/>
      <c r="G47" s="47"/>
      <c r="H47" s="47"/>
      <c r="I47" s="47"/>
      <c r="J47" s="47"/>
      <c r="K47" s="47"/>
      <c r="P47" s="47"/>
    </row>
    <row r="48" spans="1:16" ht="19.899999999999999">
      <c r="A48" s="46"/>
      <c r="B48" s="46"/>
      <c r="C48" s="46"/>
      <c r="D48" s="47"/>
      <c r="E48" s="47"/>
      <c r="F48" s="47"/>
      <c r="G48" s="47"/>
      <c r="H48" s="47"/>
      <c r="I48" s="47"/>
      <c r="J48" s="47"/>
      <c r="K48" s="47"/>
      <c r="P48" s="47"/>
    </row>
    <row r="49" spans="1:16" ht="19.899999999999999">
      <c r="A49" s="46"/>
      <c r="B49" s="46"/>
      <c r="C49" s="46"/>
      <c r="D49" s="47"/>
      <c r="E49" s="47"/>
      <c r="F49" s="47"/>
      <c r="G49" s="47"/>
      <c r="H49" s="47"/>
      <c r="I49" s="47"/>
      <c r="J49" s="47"/>
      <c r="K49" s="47"/>
      <c r="P49" s="47"/>
    </row>
    <row r="50" spans="1:16" ht="19.899999999999999">
      <c r="A50" s="46"/>
      <c r="B50" s="46"/>
      <c r="C50" s="46"/>
      <c r="D50" s="47"/>
      <c r="E50" s="47"/>
      <c r="F50" s="47"/>
      <c r="G50" s="47"/>
      <c r="H50" s="47"/>
      <c r="I50" s="47"/>
      <c r="J50" s="47"/>
      <c r="K50" s="47"/>
      <c r="P50" s="47"/>
    </row>
    <row r="51" spans="1:16" ht="19.899999999999999">
      <c r="A51" s="46"/>
      <c r="B51" s="46"/>
      <c r="C51" s="46"/>
      <c r="D51" s="47"/>
      <c r="E51" s="47"/>
      <c r="F51" s="47"/>
      <c r="G51" s="47"/>
      <c r="H51" s="47"/>
      <c r="I51" s="47"/>
      <c r="J51" s="47"/>
      <c r="K51" s="47"/>
      <c r="P51" s="47"/>
    </row>
    <row r="52" spans="1:16" ht="19.899999999999999">
      <c r="A52" s="46"/>
      <c r="B52" s="46"/>
      <c r="C52" s="46"/>
      <c r="D52" s="47"/>
      <c r="E52" s="47"/>
      <c r="F52" s="47"/>
      <c r="G52" s="47"/>
      <c r="H52" s="47"/>
      <c r="I52" s="47"/>
      <c r="J52" s="47"/>
      <c r="K52" s="47"/>
      <c r="P52" s="47"/>
    </row>
    <row r="53" spans="1:16" ht="19.899999999999999">
      <c r="A53" s="46"/>
      <c r="B53" s="46"/>
      <c r="C53" s="46"/>
      <c r="D53" s="47"/>
      <c r="E53" s="47"/>
      <c r="F53" s="47"/>
      <c r="G53" s="47"/>
      <c r="H53" s="47"/>
      <c r="I53" s="47"/>
      <c r="J53" s="47"/>
      <c r="K53" s="47"/>
      <c r="P53" s="47"/>
    </row>
    <row r="54" spans="1:16" ht="19.899999999999999">
      <c r="A54" s="46"/>
      <c r="B54" s="46"/>
      <c r="C54" s="46"/>
      <c r="D54" s="47"/>
      <c r="E54" s="47"/>
      <c r="F54" s="47"/>
      <c r="G54" s="47"/>
      <c r="H54" s="47"/>
      <c r="I54" s="47"/>
      <c r="J54" s="47"/>
      <c r="K54" s="47"/>
      <c r="P54" s="47"/>
    </row>
    <row r="55" spans="1:16" ht="19.899999999999999">
      <c r="A55" s="46"/>
      <c r="B55" s="46"/>
      <c r="C55" s="46"/>
      <c r="D55" s="47"/>
      <c r="E55" s="47"/>
      <c r="F55" s="47"/>
      <c r="G55" s="47"/>
      <c r="H55" s="47"/>
      <c r="I55" s="47"/>
      <c r="J55" s="47"/>
      <c r="K55" s="47"/>
      <c r="P55" s="47"/>
    </row>
    <row r="56" spans="1:16" ht="19.899999999999999">
      <c r="A56" s="46"/>
      <c r="B56" s="46"/>
      <c r="C56" s="46"/>
      <c r="D56" s="47"/>
      <c r="E56" s="47"/>
      <c r="F56" s="47"/>
      <c r="G56" s="47"/>
      <c r="H56" s="47"/>
      <c r="I56" s="47"/>
      <c r="J56" s="47"/>
      <c r="K56" s="47"/>
      <c r="P56" s="47"/>
    </row>
    <row r="57" spans="1:16" ht="19.899999999999999">
      <c r="A57" s="46"/>
      <c r="B57" s="46"/>
      <c r="C57" s="46"/>
      <c r="D57" s="47"/>
      <c r="E57" s="47"/>
      <c r="F57" s="47"/>
      <c r="G57" s="47"/>
      <c r="H57" s="47"/>
      <c r="I57" s="47"/>
      <c r="J57" s="47"/>
      <c r="K57" s="47"/>
      <c r="P57" s="47"/>
    </row>
    <row r="58" spans="1:16" ht="19.899999999999999">
      <c r="A58" s="46"/>
      <c r="B58" s="46"/>
      <c r="C58" s="46"/>
      <c r="D58" s="47"/>
      <c r="E58" s="47"/>
      <c r="F58" s="47"/>
      <c r="G58" s="47"/>
      <c r="H58" s="47"/>
      <c r="I58" s="47"/>
      <c r="J58" s="47"/>
      <c r="K58" s="47"/>
      <c r="P58" s="47"/>
    </row>
    <row r="59" spans="1:16" ht="19.899999999999999">
      <c r="A59" s="46"/>
      <c r="B59" s="46"/>
      <c r="C59" s="46"/>
      <c r="D59" s="47"/>
      <c r="E59" s="47"/>
      <c r="F59" s="47"/>
      <c r="G59" s="47"/>
      <c r="H59" s="47"/>
      <c r="I59" s="47"/>
      <c r="J59" s="47"/>
      <c r="K59" s="47"/>
      <c r="P59" s="47"/>
    </row>
    <row r="60" spans="1:16" ht="19.899999999999999">
      <c r="A60" s="46"/>
      <c r="B60" s="46"/>
      <c r="C60" s="46"/>
      <c r="D60" s="47"/>
      <c r="E60" s="47"/>
      <c r="F60" s="47"/>
      <c r="G60" s="47"/>
      <c r="H60" s="47"/>
      <c r="I60" s="47"/>
      <c r="J60" s="47"/>
      <c r="K60" s="47"/>
      <c r="P60" s="47"/>
    </row>
    <row r="61" spans="1:16" ht="19.899999999999999">
      <c r="A61" s="46"/>
      <c r="B61" s="46"/>
      <c r="C61" s="46"/>
      <c r="D61" s="47"/>
      <c r="E61" s="47"/>
      <c r="F61" s="47"/>
      <c r="G61" s="47"/>
      <c r="H61" s="47"/>
      <c r="I61" s="47"/>
      <c r="J61" s="47"/>
      <c r="K61" s="47"/>
      <c r="P61" s="47"/>
    </row>
    <row r="62" spans="1:16" ht="19.899999999999999">
      <c r="A62" s="46"/>
      <c r="B62" s="46"/>
      <c r="C62" s="46"/>
      <c r="D62" s="47"/>
      <c r="E62" s="47"/>
      <c r="F62" s="47"/>
      <c r="G62" s="47"/>
      <c r="H62" s="47"/>
      <c r="I62" s="47"/>
      <c r="J62" s="47"/>
      <c r="K62" s="47"/>
      <c r="P62" s="47"/>
    </row>
    <row r="63" spans="1:16" ht="19.899999999999999">
      <c r="A63" s="46"/>
      <c r="B63" s="46"/>
      <c r="C63" s="46"/>
      <c r="D63" s="47"/>
      <c r="E63" s="47"/>
      <c r="F63" s="47"/>
      <c r="G63" s="47"/>
      <c r="H63" s="47"/>
      <c r="I63" s="47"/>
      <c r="J63" s="47"/>
      <c r="K63" s="47"/>
      <c r="P63" s="47"/>
    </row>
    <row r="64" spans="1:16" ht="19.899999999999999">
      <c r="A64" s="46"/>
      <c r="B64" s="46"/>
      <c r="C64" s="46"/>
      <c r="D64" s="47"/>
      <c r="E64" s="47"/>
      <c r="F64" s="47"/>
      <c r="G64" s="47"/>
      <c r="H64" s="47"/>
      <c r="I64" s="47"/>
      <c r="J64" s="47"/>
      <c r="K64" s="47"/>
      <c r="P64" s="47"/>
    </row>
    <row r="65" spans="1:19" ht="19.899999999999999">
      <c r="A65" s="46"/>
      <c r="B65" s="46"/>
      <c r="C65" s="46"/>
      <c r="D65" s="47"/>
      <c r="E65" s="47"/>
      <c r="F65" s="47"/>
      <c r="G65" s="47"/>
      <c r="H65" s="47"/>
      <c r="I65" s="47"/>
      <c r="J65" s="47"/>
      <c r="K65" s="47"/>
      <c r="P65" s="47"/>
    </row>
    <row r="66" spans="1:19" ht="19.899999999999999">
      <c r="A66" s="46"/>
      <c r="B66" s="46"/>
      <c r="C66" s="46"/>
      <c r="D66" s="47"/>
      <c r="E66" s="47"/>
      <c r="F66" s="47"/>
      <c r="G66" s="47"/>
      <c r="H66" s="47"/>
      <c r="I66" s="47"/>
      <c r="J66" s="47"/>
      <c r="K66" s="47"/>
      <c r="P66" s="47"/>
    </row>
    <row r="67" spans="1:19" ht="19.899999999999999">
      <c r="A67" s="46"/>
      <c r="B67" s="46"/>
      <c r="C67" s="46"/>
      <c r="D67" s="47"/>
      <c r="E67" s="47"/>
      <c r="F67" s="47"/>
      <c r="G67" s="47"/>
      <c r="H67" s="47"/>
      <c r="I67" s="47"/>
      <c r="J67" s="47"/>
      <c r="K67" s="47"/>
      <c r="P67" s="47"/>
    </row>
    <row r="68" spans="1:19" ht="19.899999999999999">
      <c r="A68" s="46"/>
      <c r="B68" s="46"/>
      <c r="C68" s="46"/>
      <c r="D68" s="47"/>
      <c r="E68" s="47"/>
      <c r="F68" s="47"/>
      <c r="G68" s="47"/>
      <c r="H68" s="47"/>
      <c r="I68" s="47"/>
      <c r="J68" s="47"/>
      <c r="K68" s="47"/>
      <c r="P68" s="47"/>
    </row>
    <row r="69" spans="1:19" ht="19.899999999999999">
      <c r="A69" s="46"/>
      <c r="B69" s="46"/>
      <c r="C69" s="46"/>
      <c r="D69" s="47"/>
      <c r="E69" s="47"/>
      <c r="F69" s="47"/>
      <c r="G69" s="47"/>
      <c r="H69" s="47"/>
      <c r="I69" s="47"/>
      <c r="J69" s="47"/>
      <c r="K69" s="47"/>
      <c r="P69" s="47"/>
    </row>
    <row r="70" spans="1:19" ht="19.899999999999999">
      <c r="A70" s="46"/>
      <c r="B70" s="46"/>
      <c r="C70" s="46"/>
      <c r="D70" s="47"/>
      <c r="E70" s="47"/>
      <c r="F70" s="47"/>
      <c r="G70" s="47"/>
      <c r="H70" s="47"/>
      <c r="I70" s="47"/>
      <c r="J70" s="47"/>
      <c r="K70" s="47"/>
      <c r="P70" s="47"/>
    </row>
    <row r="71" spans="1:19" ht="19.899999999999999">
      <c r="A71" s="46"/>
      <c r="B71" s="46"/>
      <c r="C71" s="46"/>
      <c r="D71" s="47"/>
      <c r="E71" s="47"/>
      <c r="F71" s="47"/>
      <c r="G71" s="47"/>
      <c r="H71" s="47"/>
      <c r="I71" s="47"/>
      <c r="J71" s="47"/>
      <c r="K71" s="47"/>
      <c r="P71" s="47"/>
    </row>
    <row r="72" spans="1:19" ht="19.899999999999999">
      <c r="A72" s="46"/>
      <c r="B72" s="46"/>
      <c r="C72" s="46"/>
      <c r="D72" s="47"/>
      <c r="E72" s="47"/>
      <c r="F72" s="47"/>
      <c r="G72" s="47"/>
      <c r="H72" s="47"/>
      <c r="I72" s="47"/>
      <c r="J72" s="47"/>
      <c r="K72" s="47"/>
      <c r="P72" s="47"/>
      <c r="R72" s="1145"/>
      <c r="S72" s="1145"/>
    </row>
    <row r="73" spans="1:19" ht="19.899999999999999">
      <c r="A73" s="46"/>
      <c r="B73" s="46"/>
      <c r="C73" s="46"/>
      <c r="D73" s="47"/>
      <c r="E73" s="47"/>
      <c r="F73" s="47"/>
      <c r="G73" s="47"/>
      <c r="H73" s="47"/>
      <c r="I73" s="47"/>
      <c r="J73" s="47"/>
      <c r="K73" s="47"/>
      <c r="P73" s="47"/>
      <c r="R73" s="1145"/>
      <c r="S73" s="1145"/>
    </row>
    <row r="74" spans="1:19" ht="19.899999999999999">
      <c r="A74" s="46"/>
      <c r="B74" s="46"/>
      <c r="C74" s="46"/>
      <c r="D74" s="47"/>
      <c r="E74" s="47"/>
      <c r="F74" s="47"/>
      <c r="G74" s="47"/>
      <c r="H74" s="47"/>
      <c r="I74" s="47"/>
      <c r="J74" s="47"/>
      <c r="K74" s="47"/>
      <c r="P74" s="47"/>
      <c r="R74" s="1145"/>
      <c r="S74" s="1145"/>
    </row>
    <row r="75" spans="1:19" ht="19.899999999999999">
      <c r="A75" s="46"/>
      <c r="B75" s="46"/>
      <c r="C75" s="46"/>
      <c r="D75" s="47"/>
      <c r="E75" s="47"/>
      <c r="F75" s="47"/>
      <c r="G75" s="47"/>
      <c r="H75" s="47"/>
      <c r="I75" s="47"/>
      <c r="J75" s="47"/>
      <c r="K75" s="47"/>
      <c r="P75" s="47"/>
      <c r="R75" s="1145"/>
      <c r="S75" s="1145"/>
    </row>
    <row r="76" spans="1:19" ht="19.899999999999999">
      <c r="A76" s="46"/>
      <c r="B76" s="46"/>
      <c r="C76" s="46"/>
      <c r="D76" s="47"/>
      <c r="E76" s="47"/>
      <c r="F76" s="47"/>
      <c r="G76" s="47"/>
      <c r="H76" s="47"/>
      <c r="I76" s="47"/>
      <c r="J76" s="47"/>
      <c r="K76" s="47"/>
      <c r="P76" s="47"/>
      <c r="R76" s="1145"/>
      <c r="S76" s="1145"/>
    </row>
    <row r="77" spans="1:19" ht="19.899999999999999">
      <c r="A77" s="46"/>
      <c r="B77" s="46"/>
      <c r="C77" s="46"/>
      <c r="D77" s="47"/>
      <c r="E77" s="47"/>
      <c r="F77" s="47"/>
      <c r="G77" s="47"/>
      <c r="H77" s="47"/>
      <c r="I77" s="47"/>
      <c r="J77" s="47"/>
      <c r="K77" s="47"/>
      <c r="P77" s="47"/>
      <c r="R77" s="1145"/>
      <c r="S77" s="1145"/>
    </row>
    <row r="78" spans="1:19" ht="19.899999999999999">
      <c r="A78" s="46"/>
      <c r="B78" s="46"/>
      <c r="C78" s="46"/>
      <c r="D78" s="47"/>
      <c r="E78" s="47"/>
      <c r="F78" s="47"/>
      <c r="G78" s="47"/>
      <c r="H78" s="47"/>
      <c r="I78" s="47"/>
      <c r="J78" s="47"/>
      <c r="K78" s="47"/>
      <c r="P78" s="47"/>
      <c r="R78" s="1145"/>
      <c r="S78" s="1145"/>
    </row>
    <row r="79" spans="1:19" ht="19.899999999999999">
      <c r="A79" s="46"/>
      <c r="B79" s="46"/>
      <c r="C79" s="46"/>
      <c r="D79" s="47"/>
      <c r="E79" s="47"/>
      <c r="F79" s="47"/>
      <c r="G79" s="47"/>
      <c r="H79" s="47"/>
      <c r="I79" s="47"/>
      <c r="J79" s="47"/>
      <c r="K79" s="47"/>
      <c r="P79" s="47"/>
      <c r="R79" s="1145"/>
      <c r="S79" s="1145"/>
    </row>
    <row r="80" spans="1:19" ht="19.899999999999999">
      <c r="A80" s="46"/>
      <c r="B80" s="46"/>
      <c r="C80" s="46"/>
      <c r="D80" s="47"/>
      <c r="E80" s="47"/>
      <c r="F80" s="47"/>
      <c r="G80" s="47"/>
      <c r="H80" s="47"/>
      <c r="I80" s="47"/>
      <c r="J80" s="47"/>
      <c r="K80" s="47"/>
      <c r="P80" s="47"/>
      <c r="R80" s="1145"/>
      <c r="S80" s="1145"/>
    </row>
    <row r="81" spans="1:19" ht="19.899999999999999">
      <c r="A81" s="46"/>
      <c r="B81" s="46"/>
      <c r="C81" s="46"/>
      <c r="D81" s="47"/>
      <c r="E81" s="47"/>
      <c r="F81" s="47"/>
      <c r="G81" s="47"/>
      <c r="H81" s="47"/>
      <c r="I81" s="47"/>
      <c r="J81" s="47"/>
      <c r="K81" s="47"/>
      <c r="P81" s="47"/>
      <c r="R81" s="1145"/>
      <c r="S81" s="1145"/>
    </row>
    <row r="82" spans="1:19" ht="19.899999999999999">
      <c r="A82" s="46"/>
      <c r="B82" s="46"/>
      <c r="C82" s="46"/>
      <c r="D82" s="47"/>
      <c r="E82" s="47"/>
      <c r="F82" s="47"/>
      <c r="G82" s="47"/>
      <c r="H82" s="47"/>
      <c r="I82" s="47"/>
      <c r="J82" s="47"/>
      <c r="K82" s="47"/>
      <c r="P82" s="47"/>
      <c r="R82" s="1145"/>
      <c r="S82" s="1145"/>
    </row>
    <row r="83" spans="1:19" ht="19.899999999999999">
      <c r="A83" s="46"/>
      <c r="B83" s="46"/>
      <c r="C83" s="46"/>
      <c r="D83" s="47"/>
      <c r="E83" s="47"/>
      <c r="F83" s="47"/>
      <c r="G83" s="47"/>
      <c r="H83" s="47"/>
      <c r="I83" s="47"/>
      <c r="J83" s="47"/>
      <c r="K83" s="47"/>
      <c r="P83" s="47"/>
      <c r="R83" s="1145"/>
      <c r="S83" s="1145"/>
    </row>
    <row r="84" spans="1:19" ht="19.899999999999999">
      <c r="A84" s="46"/>
      <c r="B84" s="46"/>
      <c r="C84" s="46"/>
      <c r="D84" s="47"/>
      <c r="E84" s="47"/>
      <c r="F84" s="47"/>
      <c r="G84" s="47"/>
      <c r="H84" s="47"/>
      <c r="I84" s="47"/>
      <c r="J84" s="47"/>
      <c r="K84" s="47"/>
      <c r="P84" s="47"/>
      <c r="R84" s="1145"/>
      <c r="S84" s="1145"/>
    </row>
    <row r="85" spans="1:19" ht="19.899999999999999">
      <c r="A85" s="46"/>
      <c r="B85" s="46"/>
      <c r="C85" s="46"/>
      <c r="D85" s="47"/>
      <c r="E85" s="47"/>
      <c r="F85" s="47"/>
      <c r="G85" s="47"/>
      <c r="H85" s="47"/>
      <c r="I85" s="47"/>
      <c r="J85" s="47"/>
      <c r="K85" s="47"/>
      <c r="P85" s="47"/>
      <c r="R85" s="1145"/>
      <c r="S85" s="1145"/>
    </row>
    <row r="86" spans="1:19" ht="19.899999999999999">
      <c r="A86" s="46"/>
      <c r="B86" s="46"/>
      <c r="C86" s="46"/>
      <c r="D86" s="47"/>
      <c r="E86" s="47"/>
      <c r="F86" s="47"/>
      <c r="G86" s="47"/>
      <c r="H86" s="47"/>
      <c r="I86" s="47"/>
      <c r="J86" s="47"/>
      <c r="K86" s="47"/>
      <c r="P86" s="47"/>
      <c r="R86" s="1145"/>
      <c r="S86" s="1145"/>
    </row>
    <row r="87" spans="1:19" ht="19.899999999999999">
      <c r="A87" s="46"/>
      <c r="B87" s="46"/>
      <c r="C87" s="46"/>
      <c r="D87" s="47"/>
      <c r="E87" s="47"/>
      <c r="F87" s="47"/>
      <c r="G87" s="47"/>
      <c r="H87" s="47"/>
      <c r="I87" s="47"/>
      <c r="J87" s="47"/>
      <c r="K87" s="47"/>
      <c r="P87" s="47"/>
      <c r="R87" s="1145"/>
      <c r="S87" s="1145"/>
    </row>
    <row r="88" spans="1:19" ht="19.899999999999999">
      <c r="A88" s="46"/>
      <c r="B88" s="46"/>
      <c r="C88" s="46"/>
      <c r="D88" s="47"/>
      <c r="E88" s="47"/>
      <c r="F88" s="47"/>
      <c r="G88" s="47"/>
      <c r="H88" s="47"/>
      <c r="I88" s="47"/>
      <c r="J88" s="47"/>
      <c r="K88" s="47"/>
      <c r="P88" s="47"/>
      <c r="R88" s="1145"/>
      <c r="S88" s="1145"/>
    </row>
    <row r="89" spans="1:19" ht="19.899999999999999">
      <c r="A89" s="46"/>
      <c r="B89" s="46"/>
      <c r="C89" s="46"/>
      <c r="D89" s="47"/>
      <c r="E89" s="47"/>
      <c r="F89" s="47"/>
      <c r="G89" s="47"/>
      <c r="H89" s="47"/>
      <c r="I89" s="47"/>
      <c r="J89" s="47"/>
      <c r="K89" s="47"/>
      <c r="P89" s="47"/>
      <c r="R89" s="1145"/>
      <c r="S89" s="1145"/>
    </row>
    <row r="90" spans="1:19" ht="19.899999999999999">
      <c r="A90" s="46"/>
      <c r="B90" s="46"/>
      <c r="C90" s="46"/>
      <c r="D90" s="47"/>
      <c r="E90" s="47"/>
      <c r="F90" s="47"/>
      <c r="G90" s="47"/>
      <c r="H90" s="47"/>
      <c r="I90" s="47"/>
      <c r="J90" s="47"/>
      <c r="K90" s="47"/>
      <c r="P90" s="47"/>
      <c r="R90" s="1145"/>
      <c r="S90" s="1145"/>
    </row>
    <row r="91" spans="1:19" ht="19.899999999999999">
      <c r="A91" s="46"/>
      <c r="B91" s="46"/>
      <c r="C91" s="46"/>
      <c r="D91" s="47"/>
      <c r="E91" s="47"/>
      <c r="F91" s="47"/>
      <c r="G91" s="47"/>
      <c r="H91" s="47"/>
      <c r="I91" s="47"/>
      <c r="J91" s="47"/>
      <c r="K91" s="47"/>
      <c r="P91" s="47"/>
      <c r="R91" s="1145"/>
      <c r="S91" s="1145"/>
    </row>
    <row r="92" spans="1:19" ht="19.899999999999999">
      <c r="A92" s="46"/>
      <c r="B92" s="46"/>
      <c r="C92" s="46"/>
      <c r="D92" s="47"/>
      <c r="E92" s="47"/>
      <c r="F92" s="47"/>
      <c r="G92" s="47"/>
      <c r="H92" s="47"/>
      <c r="I92" s="47"/>
      <c r="J92" s="47"/>
      <c r="K92" s="47"/>
      <c r="P92" s="47"/>
      <c r="R92" s="1145"/>
      <c r="S92" s="1145"/>
    </row>
    <row r="93" spans="1:19" ht="19.899999999999999">
      <c r="A93" s="46"/>
      <c r="B93" s="46"/>
      <c r="C93" s="46"/>
      <c r="D93" s="47"/>
      <c r="E93" s="47"/>
      <c r="F93" s="47"/>
      <c r="G93" s="47"/>
      <c r="H93" s="47"/>
      <c r="I93" s="47"/>
      <c r="J93" s="47"/>
      <c r="K93" s="47"/>
      <c r="P93" s="47"/>
      <c r="R93" s="1145"/>
      <c r="S93" s="1145"/>
    </row>
    <row r="94" spans="1:19" ht="19.899999999999999">
      <c r="A94" s="46"/>
      <c r="B94" s="46"/>
      <c r="C94" s="46"/>
      <c r="D94" s="47"/>
      <c r="E94" s="47"/>
      <c r="F94" s="47"/>
      <c r="G94" s="47"/>
      <c r="H94" s="47"/>
      <c r="I94" s="47"/>
      <c r="J94" s="47"/>
      <c r="K94" s="47"/>
      <c r="P94" s="47"/>
      <c r="R94" s="1145"/>
      <c r="S94" s="1145"/>
    </row>
    <row r="95" spans="1:19" ht="19.899999999999999">
      <c r="A95" s="46"/>
      <c r="B95" s="46"/>
      <c r="C95" s="46"/>
      <c r="D95" s="47"/>
      <c r="E95" s="47"/>
      <c r="F95" s="47"/>
      <c r="G95" s="47"/>
      <c r="H95" s="47"/>
      <c r="I95" s="47"/>
      <c r="J95" s="47"/>
      <c r="K95" s="47"/>
      <c r="P95" s="47"/>
      <c r="R95" s="1145"/>
      <c r="S95" s="1145"/>
    </row>
    <row r="96" spans="1:19" ht="19.899999999999999">
      <c r="A96" s="46"/>
      <c r="B96" s="46"/>
      <c r="C96" s="46"/>
      <c r="D96" s="47"/>
      <c r="E96" s="47"/>
      <c r="F96" s="47"/>
      <c r="G96" s="47"/>
      <c r="H96" s="47"/>
      <c r="I96" s="47"/>
      <c r="J96" s="47"/>
      <c r="K96" s="47"/>
      <c r="P96" s="47"/>
      <c r="R96" s="1145"/>
      <c r="S96" s="1145"/>
    </row>
    <row r="97" spans="1:19" ht="19.899999999999999">
      <c r="A97" s="46"/>
      <c r="B97" s="46"/>
      <c r="C97" s="46"/>
      <c r="D97" s="47"/>
      <c r="E97" s="47"/>
      <c r="F97" s="47"/>
      <c r="G97" s="47"/>
      <c r="H97" s="47"/>
      <c r="I97" s="47"/>
      <c r="J97" s="47"/>
      <c r="K97" s="47"/>
      <c r="P97" s="47"/>
      <c r="R97" s="1145"/>
      <c r="S97" s="1145"/>
    </row>
    <row r="98" spans="1:19" ht="19.899999999999999">
      <c r="A98" s="46"/>
      <c r="B98" s="46"/>
      <c r="C98" s="46"/>
      <c r="D98" s="47"/>
      <c r="E98" s="47"/>
      <c r="F98" s="47"/>
      <c r="G98" s="47"/>
      <c r="H98" s="47"/>
      <c r="I98" s="47"/>
      <c r="J98" s="47"/>
      <c r="K98" s="47"/>
      <c r="P98" s="47"/>
      <c r="R98" s="1145"/>
      <c r="S98" s="1145"/>
    </row>
    <row r="99" spans="1:19" ht="19.899999999999999">
      <c r="A99" s="46"/>
      <c r="B99" s="46"/>
      <c r="C99" s="46"/>
      <c r="D99" s="47"/>
      <c r="E99" s="47"/>
      <c r="F99" s="47"/>
      <c r="G99" s="47"/>
      <c r="H99" s="47"/>
      <c r="I99" s="47"/>
      <c r="J99" s="47"/>
      <c r="K99" s="47"/>
      <c r="P99" s="47"/>
      <c r="R99" s="1145"/>
      <c r="S99" s="1145"/>
    </row>
    <row r="100" spans="1:19" ht="19.899999999999999">
      <c r="A100" s="46"/>
      <c r="B100" s="46"/>
      <c r="C100" s="46"/>
      <c r="D100" s="47"/>
      <c r="E100" s="47"/>
      <c r="F100" s="47"/>
      <c r="G100" s="47"/>
      <c r="H100" s="47"/>
      <c r="I100" s="47"/>
      <c r="J100" s="47"/>
      <c r="K100" s="47"/>
      <c r="P100" s="47"/>
      <c r="R100" s="1145"/>
      <c r="S100" s="1145"/>
    </row>
    <row r="101" spans="1:19" ht="19.899999999999999">
      <c r="A101" s="46"/>
      <c r="B101" s="46"/>
      <c r="C101" s="46"/>
      <c r="D101" s="47"/>
      <c r="E101" s="47"/>
      <c r="F101" s="47"/>
      <c r="G101" s="47"/>
      <c r="H101" s="47"/>
      <c r="I101" s="47"/>
      <c r="J101" s="47"/>
      <c r="K101" s="47"/>
      <c r="P101" s="47"/>
      <c r="R101" s="1145"/>
      <c r="S101" s="1145"/>
    </row>
    <row r="102" spans="1:19" ht="19.899999999999999">
      <c r="A102" s="46"/>
      <c r="B102" s="46"/>
      <c r="C102" s="46"/>
      <c r="D102" s="47"/>
      <c r="E102" s="47"/>
      <c r="F102" s="47"/>
      <c r="G102" s="47"/>
      <c r="H102" s="47"/>
      <c r="I102" s="47"/>
      <c r="J102" s="47"/>
      <c r="K102" s="47"/>
      <c r="P102" s="47"/>
      <c r="R102" s="1145"/>
      <c r="S102" s="1145"/>
    </row>
    <row r="103" spans="1:19" ht="19.899999999999999">
      <c r="A103" s="46"/>
      <c r="B103" s="46"/>
      <c r="C103" s="46"/>
      <c r="D103" s="47"/>
      <c r="E103" s="47"/>
      <c r="F103" s="47"/>
      <c r="G103" s="47"/>
      <c r="H103" s="47"/>
      <c r="I103" s="47"/>
      <c r="J103" s="47"/>
      <c r="K103" s="47"/>
      <c r="P103" s="47"/>
      <c r="R103" s="1145"/>
      <c r="S103" s="1145"/>
    </row>
    <row r="104" spans="1:19" ht="19.899999999999999">
      <c r="A104" s="46"/>
      <c r="B104" s="46"/>
      <c r="C104" s="46"/>
      <c r="D104" s="47"/>
      <c r="E104" s="47"/>
      <c r="F104" s="47"/>
      <c r="G104" s="47"/>
      <c r="H104" s="47"/>
      <c r="I104" s="47"/>
      <c r="J104" s="47"/>
      <c r="K104" s="47"/>
      <c r="P104" s="47"/>
      <c r="R104" s="1145"/>
      <c r="S104" s="1145"/>
    </row>
    <row r="105" spans="1:19" ht="19.899999999999999">
      <c r="A105" s="46"/>
      <c r="B105" s="46"/>
      <c r="C105" s="46"/>
      <c r="D105" s="47"/>
      <c r="E105" s="47"/>
      <c r="F105" s="47"/>
      <c r="G105" s="47"/>
      <c r="H105" s="47"/>
      <c r="I105" s="47"/>
      <c r="J105" s="47"/>
      <c r="K105" s="47"/>
      <c r="P105" s="47"/>
      <c r="R105" s="1145"/>
      <c r="S105" s="1145"/>
    </row>
    <row r="106" spans="1:19" ht="19.899999999999999">
      <c r="A106" s="46"/>
      <c r="B106" s="46"/>
      <c r="C106" s="46"/>
      <c r="D106" s="47"/>
      <c r="E106" s="47"/>
      <c r="F106" s="47"/>
      <c r="G106" s="47"/>
      <c r="H106" s="47"/>
      <c r="I106" s="47"/>
      <c r="J106" s="47"/>
      <c r="K106" s="47"/>
      <c r="P106" s="47"/>
    </row>
    <row r="107" spans="1:19" ht="19.899999999999999">
      <c r="A107" s="46"/>
      <c r="B107" s="46"/>
      <c r="C107" s="46"/>
      <c r="D107" s="47"/>
      <c r="E107" s="47"/>
      <c r="F107" s="47"/>
      <c r="G107" s="47"/>
      <c r="H107" s="47"/>
      <c r="I107" s="47"/>
      <c r="J107" s="47"/>
      <c r="K107" s="47"/>
      <c r="P107" s="47"/>
    </row>
    <row r="108" spans="1:19" ht="19.899999999999999">
      <c r="A108" s="46"/>
      <c r="B108" s="46"/>
      <c r="C108" s="46"/>
      <c r="D108" s="47"/>
      <c r="E108" s="47"/>
      <c r="F108" s="47"/>
      <c r="G108" s="47"/>
      <c r="H108" s="47"/>
      <c r="I108" s="47"/>
      <c r="J108" s="47"/>
      <c r="K108" s="47"/>
      <c r="P108" s="47"/>
    </row>
    <row r="109" spans="1:19" ht="19.899999999999999">
      <c r="A109" s="46"/>
      <c r="B109" s="46"/>
      <c r="C109" s="46"/>
      <c r="D109" s="47"/>
      <c r="E109" s="47"/>
      <c r="F109" s="47"/>
      <c r="G109" s="47"/>
      <c r="H109" s="47"/>
      <c r="I109" s="47"/>
      <c r="J109" s="47"/>
      <c r="K109" s="47"/>
      <c r="P109" s="47"/>
    </row>
    <row r="110" spans="1:19" s="1268" customFormat="1" ht="34.5" customHeight="1">
      <c r="A110" s="46"/>
      <c r="B110" s="46"/>
      <c r="C110" s="46"/>
      <c r="D110" s="47"/>
      <c r="E110" s="47"/>
      <c r="F110" s="47"/>
      <c r="G110" s="47"/>
      <c r="H110" s="47"/>
      <c r="I110" s="47"/>
      <c r="J110" s="47"/>
      <c r="K110" s="47"/>
      <c r="L110" s="1264"/>
      <c r="M110" s="1264"/>
      <c r="N110" s="1264"/>
      <c r="O110" s="1264"/>
      <c r="P110" s="47"/>
    </row>
    <row r="111" spans="1:19" ht="19.899999999999999">
      <c r="A111" s="46"/>
      <c r="B111" s="46"/>
      <c r="C111" s="46"/>
      <c r="D111" s="47"/>
      <c r="E111" s="47"/>
      <c r="F111" s="47"/>
      <c r="G111" s="47"/>
      <c r="H111" s="47"/>
      <c r="I111" s="47"/>
      <c r="J111" s="47"/>
      <c r="K111" s="47"/>
      <c r="P111" s="47"/>
    </row>
    <row r="112" spans="1:19" ht="19.899999999999999">
      <c r="A112" s="46"/>
      <c r="B112" s="46"/>
      <c r="C112" s="46"/>
      <c r="D112" s="47"/>
      <c r="E112" s="47"/>
      <c r="F112" s="47"/>
      <c r="G112" s="47"/>
      <c r="H112" s="47"/>
      <c r="I112" s="47"/>
      <c r="J112" s="47"/>
      <c r="K112" s="47"/>
      <c r="P112" s="47"/>
    </row>
    <row r="113" spans="1:16" ht="19.899999999999999">
      <c r="A113" s="46"/>
      <c r="B113" s="46"/>
      <c r="C113" s="46"/>
      <c r="D113" s="47"/>
      <c r="E113" s="47"/>
      <c r="F113" s="47"/>
      <c r="G113" s="47"/>
      <c r="H113" s="47"/>
      <c r="I113" s="47"/>
      <c r="J113" s="47"/>
      <c r="K113" s="47"/>
      <c r="P113" s="47"/>
    </row>
    <row r="114" spans="1:16" ht="19.899999999999999">
      <c r="A114" s="46"/>
      <c r="B114" s="46"/>
      <c r="C114" s="46"/>
      <c r="D114" s="47"/>
      <c r="E114" s="47"/>
      <c r="F114" s="47"/>
      <c r="G114" s="47"/>
      <c r="H114" s="47"/>
      <c r="I114" s="47"/>
      <c r="J114" s="47"/>
      <c r="K114" s="47"/>
      <c r="P114" s="47"/>
    </row>
    <row r="115" spans="1:16" ht="19.899999999999999">
      <c r="A115" s="46"/>
      <c r="B115" s="46"/>
      <c r="C115" s="46"/>
      <c r="D115" s="47"/>
      <c r="E115" s="47"/>
      <c r="F115" s="47"/>
      <c r="G115" s="47"/>
      <c r="H115" s="47"/>
      <c r="I115" s="47"/>
      <c r="J115" s="47"/>
      <c r="K115" s="47"/>
      <c r="P115" s="47"/>
    </row>
    <row r="116" spans="1:16" ht="19.899999999999999">
      <c r="A116" s="46"/>
      <c r="B116" s="46"/>
      <c r="C116" s="46"/>
      <c r="D116" s="47"/>
      <c r="E116" s="47"/>
      <c r="F116" s="47"/>
      <c r="G116" s="47"/>
      <c r="H116" s="47"/>
      <c r="I116" s="47"/>
      <c r="J116" s="47"/>
      <c r="K116" s="47"/>
      <c r="P116" s="47"/>
    </row>
    <row r="117" spans="1:16" ht="19.899999999999999">
      <c r="A117" s="46"/>
      <c r="B117" s="46"/>
      <c r="C117" s="46"/>
      <c r="D117" s="47"/>
      <c r="E117" s="47"/>
      <c r="F117" s="47"/>
      <c r="G117" s="47"/>
      <c r="H117" s="47"/>
      <c r="I117" s="47"/>
      <c r="J117" s="47"/>
      <c r="K117" s="47"/>
      <c r="P117" s="47"/>
    </row>
    <row r="118" spans="1:16" ht="19.899999999999999">
      <c r="A118" s="46"/>
      <c r="B118" s="46"/>
      <c r="C118" s="46"/>
      <c r="D118" s="47"/>
      <c r="E118" s="47"/>
      <c r="F118" s="47"/>
      <c r="G118" s="47"/>
      <c r="H118" s="47"/>
      <c r="I118" s="47"/>
      <c r="J118" s="47"/>
      <c r="K118" s="47"/>
      <c r="P118" s="47"/>
    </row>
    <row r="119" spans="1:16" ht="19.899999999999999">
      <c r="A119" s="46"/>
      <c r="B119" s="46"/>
      <c r="C119" s="46"/>
      <c r="D119" s="47"/>
      <c r="E119" s="47"/>
      <c r="F119" s="47"/>
      <c r="G119" s="47"/>
      <c r="H119" s="47"/>
      <c r="I119" s="47"/>
      <c r="J119" s="47"/>
      <c r="K119" s="47"/>
      <c r="P119" s="47"/>
    </row>
    <row r="120" spans="1:16" ht="19.899999999999999">
      <c r="A120" s="46"/>
      <c r="B120" s="46"/>
      <c r="C120" s="46"/>
      <c r="D120" s="47"/>
      <c r="E120" s="47"/>
      <c r="F120" s="47"/>
      <c r="G120" s="47"/>
      <c r="H120" s="47"/>
      <c r="I120" s="47"/>
      <c r="J120" s="47"/>
      <c r="K120" s="47"/>
      <c r="P120" s="47"/>
    </row>
    <row r="121" spans="1:16" ht="19.899999999999999">
      <c r="A121" s="46"/>
      <c r="B121" s="46"/>
      <c r="C121" s="46"/>
      <c r="D121" s="47"/>
      <c r="E121" s="47"/>
      <c r="F121" s="47"/>
      <c r="G121" s="47"/>
      <c r="H121" s="47"/>
      <c r="I121" s="47"/>
      <c r="J121" s="47"/>
      <c r="K121" s="47"/>
      <c r="P121" s="47"/>
    </row>
    <row r="122" spans="1:16" ht="34.5" customHeight="1">
      <c r="A122" s="46"/>
      <c r="B122" s="46"/>
      <c r="C122" s="46"/>
      <c r="D122" s="47"/>
      <c r="E122" s="47"/>
      <c r="F122" s="47"/>
      <c r="G122" s="47"/>
      <c r="H122" s="47"/>
      <c r="I122" s="47"/>
      <c r="J122" s="47"/>
      <c r="K122" s="47"/>
      <c r="P122" s="47"/>
    </row>
    <row r="123" spans="1:16" ht="19.899999999999999">
      <c r="A123" s="46"/>
      <c r="B123" s="46"/>
      <c r="C123" s="46"/>
      <c r="D123" s="47"/>
      <c r="E123" s="47"/>
      <c r="F123" s="47"/>
      <c r="G123" s="47"/>
      <c r="H123" s="47"/>
      <c r="I123" s="47"/>
      <c r="J123" s="47"/>
      <c r="K123" s="47"/>
      <c r="P123" s="47"/>
    </row>
    <row r="124" spans="1:16" ht="19.899999999999999">
      <c r="A124" s="46"/>
      <c r="B124" s="46"/>
      <c r="C124" s="46"/>
      <c r="D124" s="47"/>
      <c r="E124" s="47"/>
      <c r="F124" s="47"/>
      <c r="G124" s="47"/>
      <c r="H124" s="47"/>
      <c r="I124" s="47"/>
      <c r="J124" s="47"/>
      <c r="K124" s="47"/>
      <c r="P124" s="47"/>
    </row>
    <row r="125" spans="1:16" ht="19.899999999999999">
      <c r="A125" s="46"/>
      <c r="B125" s="46"/>
      <c r="C125" s="46"/>
      <c r="D125" s="47"/>
      <c r="E125" s="47"/>
      <c r="F125" s="47"/>
      <c r="G125" s="47"/>
      <c r="H125" s="47"/>
      <c r="I125" s="47"/>
      <c r="J125" s="47"/>
      <c r="K125" s="47"/>
      <c r="P125" s="47"/>
    </row>
    <row r="126" spans="1:16" ht="19.899999999999999">
      <c r="A126" s="46"/>
      <c r="B126" s="46"/>
      <c r="C126" s="46"/>
      <c r="D126" s="47"/>
      <c r="E126" s="47"/>
      <c r="F126" s="47"/>
      <c r="G126" s="47"/>
      <c r="H126" s="47"/>
      <c r="I126" s="47"/>
      <c r="J126" s="47"/>
      <c r="K126" s="47"/>
      <c r="P126" s="47"/>
    </row>
    <row r="127" spans="1:16" ht="19.899999999999999">
      <c r="A127" s="46"/>
      <c r="B127" s="46"/>
      <c r="C127" s="46"/>
      <c r="D127" s="47"/>
      <c r="E127" s="47"/>
      <c r="F127" s="47"/>
      <c r="G127" s="47"/>
      <c r="H127" s="47"/>
      <c r="I127" s="47"/>
      <c r="J127" s="47"/>
      <c r="K127" s="47"/>
      <c r="P127" s="47"/>
    </row>
    <row r="128" spans="1:16" ht="19.899999999999999">
      <c r="A128" s="46"/>
      <c r="B128" s="46"/>
      <c r="C128" s="46"/>
      <c r="D128" s="47"/>
      <c r="E128" s="47"/>
      <c r="F128" s="47"/>
      <c r="G128" s="47"/>
      <c r="H128" s="47"/>
      <c r="I128" s="47"/>
      <c r="J128" s="47"/>
      <c r="K128" s="47"/>
      <c r="P128" s="47"/>
    </row>
    <row r="129" spans="1:16" ht="19.899999999999999">
      <c r="A129" s="46"/>
      <c r="B129" s="46"/>
      <c r="C129" s="46"/>
      <c r="D129" s="47"/>
      <c r="E129" s="47"/>
      <c r="F129" s="47"/>
      <c r="G129" s="47"/>
      <c r="H129" s="47"/>
      <c r="I129" s="47"/>
      <c r="J129" s="47"/>
      <c r="K129" s="47"/>
      <c r="P129" s="47"/>
    </row>
    <row r="130" spans="1:16" ht="19.899999999999999">
      <c r="A130" s="46"/>
      <c r="B130" s="46"/>
      <c r="C130" s="46"/>
      <c r="D130" s="47"/>
      <c r="E130" s="47"/>
      <c r="F130" s="47"/>
      <c r="G130" s="47"/>
      <c r="H130" s="47"/>
      <c r="I130" s="47"/>
      <c r="J130" s="47"/>
      <c r="K130" s="47"/>
      <c r="P130" s="47"/>
    </row>
    <row r="131" spans="1:16" ht="19.899999999999999">
      <c r="A131" s="46"/>
      <c r="B131" s="46"/>
      <c r="C131" s="46"/>
      <c r="D131" s="47"/>
      <c r="E131" s="47"/>
      <c r="F131" s="47"/>
      <c r="G131" s="47"/>
      <c r="H131" s="47"/>
      <c r="I131" s="47"/>
      <c r="J131" s="47"/>
      <c r="K131" s="47"/>
      <c r="P131" s="47"/>
    </row>
    <row r="132" spans="1:16" ht="19.899999999999999">
      <c r="A132" s="46"/>
      <c r="B132" s="46"/>
      <c r="C132" s="46"/>
      <c r="D132" s="47"/>
      <c r="E132" s="47"/>
      <c r="F132" s="47"/>
      <c r="G132" s="47"/>
      <c r="H132" s="47"/>
      <c r="I132" s="47"/>
      <c r="J132" s="47"/>
      <c r="K132" s="47"/>
      <c r="P132" s="47"/>
    </row>
    <row r="133" spans="1:16" ht="19.899999999999999">
      <c r="A133" s="46"/>
      <c r="B133" s="46"/>
      <c r="C133" s="46"/>
      <c r="D133" s="47"/>
      <c r="E133" s="47"/>
      <c r="F133" s="47"/>
      <c r="G133" s="47"/>
      <c r="H133" s="47"/>
      <c r="I133" s="47"/>
      <c r="J133" s="47"/>
      <c r="K133" s="47"/>
      <c r="P133" s="47"/>
    </row>
    <row r="134" spans="1:16" ht="19.899999999999999">
      <c r="A134" s="46"/>
      <c r="B134" s="46"/>
      <c r="C134" s="46"/>
      <c r="D134" s="47"/>
      <c r="E134" s="47"/>
      <c r="F134" s="47"/>
      <c r="G134" s="47"/>
      <c r="H134" s="47"/>
      <c r="I134" s="47"/>
      <c r="J134" s="47"/>
      <c r="K134" s="47"/>
      <c r="P134" s="47"/>
    </row>
    <row r="135" spans="1:16" ht="19.899999999999999">
      <c r="A135" s="46"/>
      <c r="B135" s="46"/>
      <c r="C135" s="46"/>
      <c r="D135" s="47"/>
      <c r="E135" s="47"/>
      <c r="F135" s="47"/>
      <c r="G135" s="47"/>
      <c r="H135" s="47"/>
      <c r="I135" s="47"/>
      <c r="J135" s="47"/>
      <c r="K135" s="47"/>
      <c r="P135" s="47"/>
    </row>
    <row r="136" spans="1:16" ht="19.899999999999999">
      <c r="A136" s="46"/>
      <c r="B136" s="46"/>
      <c r="C136" s="46"/>
      <c r="D136" s="47"/>
      <c r="E136" s="47"/>
      <c r="F136" s="47"/>
      <c r="G136" s="47"/>
      <c r="H136" s="47"/>
      <c r="I136" s="47"/>
      <c r="J136" s="47"/>
      <c r="K136" s="47"/>
      <c r="P136" s="47"/>
    </row>
    <row r="137" spans="1:16" ht="19.899999999999999">
      <c r="A137" s="46"/>
      <c r="B137" s="46"/>
      <c r="C137" s="46"/>
      <c r="D137" s="47"/>
      <c r="E137" s="47"/>
      <c r="F137" s="47"/>
      <c r="G137" s="47"/>
      <c r="H137" s="47"/>
      <c r="I137" s="47"/>
      <c r="J137" s="47"/>
      <c r="K137" s="47"/>
      <c r="P137" s="47"/>
    </row>
    <row r="138" spans="1:16" ht="19.899999999999999">
      <c r="A138" s="46"/>
      <c r="B138" s="46"/>
      <c r="C138" s="46"/>
      <c r="D138" s="47"/>
      <c r="E138" s="47"/>
      <c r="F138" s="47"/>
      <c r="G138" s="47"/>
      <c r="H138" s="47"/>
      <c r="I138" s="47"/>
      <c r="J138" s="47"/>
      <c r="K138" s="47"/>
      <c r="P138" s="47"/>
    </row>
    <row r="139" spans="1:16" ht="19.899999999999999">
      <c r="A139" s="46"/>
      <c r="B139" s="46"/>
      <c r="C139" s="46"/>
      <c r="D139" s="47"/>
      <c r="E139" s="47"/>
      <c r="F139" s="47"/>
      <c r="G139" s="47"/>
      <c r="H139" s="47"/>
      <c r="I139" s="47"/>
      <c r="J139" s="47"/>
      <c r="K139" s="47"/>
      <c r="P139" s="47"/>
    </row>
    <row r="140" spans="1:16" ht="19.899999999999999">
      <c r="A140" s="46"/>
      <c r="B140" s="46"/>
      <c r="C140" s="46"/>
      <c r="D140" s="47"/>
      <c r="E140" s="47"/>
      <c r="F140" s="47"/>
      <c r="G140" s="47"/>
      <c r="H140" s="47"/>
      <c r="I140" s="47"/>
      <c r="J140" s="47"/>
      <c r="K140" s="47"/>
      <c r="P140" s="47"/>
    </row>
    <row r="141" spans="1:16" ht="19.899999999999999">
      <c r="A141" s="46"/>
      <c r="B141" s="46"/>
      <c r="C141" s="46"/>
      <c r="D141" s="47"/>
      <c r="E141" s="47"/>
      <c r="F141" s="47"/>
      <c r="G141" s="47"/>
      <c r="H141" s="47"/>
      <c r="I141" s="47"/>
      <c r="J141" s="47"/>
      <c r="K141" s="47"/>
      <c r="P141" s="47"/>
    </row>
    <row r="142" spans="1:16" ht="19.899999999999999">
      <c r="A142" s="46"/>
      <c r="B142" s="46"/>
      <c r="C142" s="46"/>
      <c r="D142" s="47"/>
      <c r="E142" s="47"/>
      <c r="F142" s="47"/>
      <c r="G142" s="47"/>
      <c r="H142" s="47"/>
      <c r="I142" s="47"/>
      <c r="J142" s="47"/>
      <c r="K142" s="47"/>
      <c r="P142" s="47"/>
    </row>
    <row r="143" spans="1:16" ht="19.899999999999999">
      <c r="A143" s="46"/>
      <c r="B143" s="46"/>
      <c r="C143" s="46"/>
      <c r="D143" s="47"/>
      <c r="E143" s="47"/>
      <c r="F143" s="47"/>
      <c r="G143" s="47"/>
      <c r="H143" s="47"/>
      <c r="I143" s="47"/>
      <c r="J143" s="47"/>
      <c r="K143" s="47"/>
      <c r="P143" s="47"/>
    </row>
    <row r="144" spans="1:16" ht="19.899999999999999">
      <c r="A144" s="46"/>
      <c r="B144" s="46"/>
      <c r="C144" s="46"/>
      <c r="D144" s="47"/>
      <c r="E144" s="47"/>
      <c r="F144" s="47"/>
      <c r="G144" s="47"/>
      <c r="H144" s="47"/>
      <c r="I144" s="47"/>
      <c r="J144" s="47"/>
      <c r="K144" s="47"/>
      <c r="P144" s="47"/>
    </row>
    <row r="145" spans="1:16" ht="19.899999999999999">
      <c r="A145" s="46"/>
      <c r="B145" s="46"/>
      <c r="C145" s="46"/>
      <c r="D145" s="47"/>
      <c r="E145" s="47"/>
      <c r="F145" s="47"/>
      <c r="G145" s="47"/>
      <c r="H145" s="47"/>
      <c r="I145" s="47"/>
      <c r="J145" s="47"/>
      <c r="K145" s="47"/>
      <c r="P145" s="47"/>
    </row>
    <row r="146" spans="1:16" ht="19.899999999999999">
      <c r="A146" s="46"/>
      <c r="B146" s="46"/>
      <c r="C146" s="46"/>
      <c r="D146" s="47"/>
      <c r="E146" s="47"/>
      <c r="F146" s="47"/>
      <c r="G146" s="47"/>
      <c r="H146" s="47"/>
      <c r="I146" s="47"/>
      <c r="J146" s="47"/>
      <c r="K146" s="47"/>
      <c r="P146" s="47"/>
    </row>
    <row r="147" spans="1:16" ht="19.899999999999999">
      <c r="A147" s="46"/>
      <c r="B147" s="46"/>
      <c r="C147" s="46"/>
      <c r="D147" s="47"/>
      <c r="E147" s="47"/>
      <c r="F147" s="47"/>
      <c r="G147" s="47"/>
      <c r="H147" s="47"/>
      <c r="I147" s="47"/>
      <c r="J147" s="47"/>
      <c r="K147" s="47"/>
      <c r="P147" s="47"/>
    </row>
    <row r="148" spans="1:16" ht="19.899999999999999">
      <c r="A148" s="46"/>
      <c r="B148" s="46"/>
      <c r="C148" s="46"/>
      <c r="D148" s="47"/>
      <c r="E148" s="47"/>
      <c r="F148" s="47"/>
      <c r="G148" s="47"/>
      <c r="H148" s="47"/>
      <c r="I148" s="47"/>
      <c r="J148" s="47"/>
      <c r="K148" s="47"/>
      <c r="P148" s="47"/>
    </row>
    <row r="149" spans="1:16" ht="19.899999999999999">
      <c r="A149" s="46"/>
      <c r="B149" s="46"/>
      <c r="C149" s="46"/>
      <c r="D149" s="47"/>
      <c r="E149" s="47"/>
      <c r="F149" s="47"/>
      <c r="G149" s="47"/>
      <c r="H149" s="47"/>
      <c r="I149" s="47"/>
      <c r="J149" s="47"/>
      <c r="K149" s="47"/>
      <c r="P149" s="47"/>
    </row>
    <row r="150" spans="1:16" ht="19.899999999999999">
      <c r="A150" s="46"/>
      <c r="B150" s="46"/>
      <c r="C150" s="46"/>
      <c r="D150" s="47"/>
      <c r="E150" s="47"/>
      <c r="F150" s="47"/>
      <c r="G150" s="47"/>
      <c r="H150" s="47"/>
      <c r="I150" s="47"/>
      <c r="J150" s="47"/>
      <c r="K150" s="47"/>
      <c r="P150" s="47"/>
    </row>
    <row r="151" spans="1:16" ht="19.899999999999999">
      <c r="A151" s="46"/>
      <c r="B151" s="46"/>
      <c r="C151" s="46"/>
      <c r="D151" s="47"/>
      <c r="E151" s="47"/>
      <c r="F151" s="47"/>
      <c r="G151" s="47"/>
      <c r="H151" s="47"/>
      <c r="I151" s="47"/>
      <c r="J151" s="47"/>
      <c r="K151" s="47"/>
      <c r="P151" s="47"/>
    </row>
    <row r="152" spans="1:16" ht="19.899999999999999">
      <c r="A152" s="46"/>
      <c r="B152" s="46"/>
      <c r="C152" s="46"/>
      <c r="D152" s="47"/>
      <c r="E152" s="47"/>
      <c r="F152" s="47"/>
      <c r="G152" s="47"/>
      <c r="H152" s="47"/>
      <c r="I152" s="47"/>
      <c r="J152" s="47"/>
      <c r="K152" s="47"/>
      <c r="P152" s="47"/>
    </row>
    <row r="153" spans="1:16" ht="19.899999999999999">
      <c r="A153" s="46"/>
      <c r="B153" s="46"/>
      <c r="C153" s="46"/>
      <c r="D153" s="47"/>
      <c r="E153" s="47"/>
      <c r="F153" s="47"/>
      <c r="G153" s="47"/>
      <c r="H153" s="47"/>
      <c r="I153" s="47"/>
      <c r="J153" s="47"/>
      <c r="K153" s="47"/>
      <c r="P153" s="47"/>
    </row>
    <row r="154" spans="1:16" ht="19.899999999999999">
      <c r="A154" s="46"/>
      <c r="B154" s="46"/>
      <c r="C154" s="46"/>
      <c r="D154" s="47"/>
      <c r="E154" s="47"/>
      <c r="F154" s="47"/>
      <c r="G154" s="47"/>
      <c r="H154" s="47"/>
      <c r="I154" s="47"/>
      <c r="J154" s="47"/>
      <c r="K154" s="47"/>
      <c r="P154" s="47"/>
    </row>
    <row r="155" spans="1:16" ht="19.899999999999999">
      <c r="A155" s="46"/>
      <c r="B155" s="46"/>
      <c r="C155" s="46"/>
      <c r="D155" s="47"/>
      <c r="E155" s="47"/>
      <c r="F155" s="47"/>
      <c r="G155" s="47"/>
      <c r="H155" s="47"/>
      <c r="I155" s="47"/>
      <c r="J155" s="47"/>
      <c r="K155" s="47"/>
      <c r="P155" s="47"/>
    </row>
    <row r="156" spans="1:16" ht="19.899999999999999">
      <c r="A156" s="46"/>
      <c r="B156" s="46"/>
      <c r="C156" s="46"/>
      <c r="D156" s="47"/>
      <c r="E156" s="47"/>
      <c r="F156" s="47"/>
      <c r="G156" s="47"/>
      <c r="H156" s="47"/>
      <c r="I156" s="47"/>
      <c r="J156" s="47"/>
      <c r="K156" s="47"/>
      <c r="P156" s="47"/>
    </row>
    <row r="157" spans="1:16" ht="19.899999999999999">
      <c r="A157" s="46"/>
      <c r="B157" s="46"/>
      <c r="C157" s="46"/>
      <c r="D157" s="47"/>
      <c r="E157" s="47"/>
      <c r="F157" s="47"/>
      <c r="G157" s="47"/>
      <c r="H157" s="47"/>
      <c r="I157" s="47"/>
      <c r="J157" s="47"/>
      <c r="K157" s="47"/>
      <c r="P157" s="47"/>
    </row>
    <row r="158" spans="1:16" ht="19.899999999999999">
      <c r="A158" s="46"/>
      <c r="B158" s="46"/>
      <c r="C158" s="46"/>
      <c r="D158" s="47"/>
      <c r="E158" s="47"/>
      <c r="F158" s="47"/>
      <c r="G158" s="47"/>
      <c r="H158" s="47"/>
      <c r="I158" s="47"/>
      <c r="J158" s="47"/>
      <c r="K158" s="47"/>
      <c r="P158" s="47"/>
    </row>
    <row r="159" spans="1:16" ht="19.899999999999999">
      <c r="A159" s="46"/>
      <c r="B159" s="46"/>
      <c r="C159" s="46"/>
      <c r="D159" s="47"/>
      <c r="E159" s="47"/>
      <c r="F159" s="47"/>
      <c r="G159" s="47"/>
      <c r="H159" s="47"/>
      <c r="I159" s="47"/>
      <c r="J159" s="47"/>
      <c r="K159" s="47"/>
      <c r="P159" s="47"/>
    </row>
    <row r="160" spans="1:16" ht="19.899999999999999">
      <c r="A160" s="46"/>
      <c r="B160" s="46"/>
      <c r="C160" s="46"/>
      <c r="D160" s="47"/>
      <c r="E160" s="47"/>
      <c r="F160" s="47"/>
      <c r="G160" s="47"/>
      <c r="H160" s="47"/>
      <c r="I160" s="47"/>
      <c r="J160" s="47"/>
      <c r="K160" s="47"/>
      <c r="P160" s="47"/>
    </row>
    <row r="161" spans="1:16" ht="19.899999999999999">
      <c r="A161" s="46"/>
      <c r="B161" s="46"/>
      <c r="C161" s="46"/>
      <c r="D161" s="47"/>
      <c r="E161" s="47"/>
      <c r="F161" s="47"/>
      <c r="G161" s="47"/>
      <c r="H161" s="47"/>
      <c r="I161" s="47"/>
      <c r="J161" s="47"/>
      <c r="K161" s="47"/>
      <c r="P161" s="47"/>
    </row>
    <row r="162" spans="1:16" ht="19.899999999999999">
      <c r="A162" s="46"/>
      <c r="B162" s="46"/>
      <c r="C162" s="46"/>
      <c r="D162" s="47"/>
      <c r="E162" s="47"/>
      <c r="F162" s="47"/>
      <c r="G162" s="47"/>
      <c r="H162" s="47"/>
      <c r="I162" s="47"/>
      <c r="J162" s="47"/>
      <c r="K162" s="47"/>
      <c r="P162" s="47"/>
    </row>
    <row r="163" spans="1:16" ht="19.899999999999999">
      <c r="A163" s="46"/>
      <c r="B163" s="46"/>
      <c r="C163" s="46"/>
      <c r="D163" s="47"/>
      <c r="E163" s="47"/>
      <c r="F163" s="47"/>
      <c r="G163" s="47"/>
      <c r="H163" s="47"/>
      <c r="I163" s="47"/>
      <c r="J163" s="47"/>
      <c r="K163" s="47"/>
      <c r="P163" s="47"/>
    </row>
    <row r="164" spans="1:16" ht="19.899999999999999">
      <c r="A164" s="46"/>
      <c r="B164" s="46"/>
      <c r="C164" s="46"/>
      <c r="D164" s="47"/>
      <c r="E164" s="47"/>
      <c r="F164" s="47"/>
      <c r="G164" s="47"/>
      <c r="H164" s="47"/>
      <c r="I164" s="47"/>
      <c r="J164" s="47"/>
      <c r="K164" s="47"/>
      <c r="P164" s="47"/>
    </row>
    <row r="165" spans="1:16" ht="19.899999999999999">
      <c r="A165" s="46"/>
      <c r="B165" s="46"/>
      <c r="C165" s="46"/>
      <c r="D165" s="47"/>
      <c r="E165" s="47"/>
      <c r="F165" s="47"/>
      <c r="G165" s="47"/>
      <c r="H165" s="47"/>
      <c r="I165" s="47"/>
      <c r="J165" s="47"/>
      <c r="K165" s="47"/>
      <c r="P165" s="47"/>
    </row>
    <row r="166" spans="1:16" ht="19.899999999999999">
      <c r="A166" s="46"/>
      <c r="B166" s="46"/>
      <c r="C166" s="46"/>
      <c r="D166" s="47"/>
      <c r="E166" s="47"/>
      <c r="F166" s="47"/>
      <c r="G166" s="47"/>
      <c r="H166" s="47"/>
      <c r="I166" s="47"/>
      <c r="J166" s="47"/>
      <c r="K166" s="47"/>
      <c r="P166" s="47"/>
    </row>
    <row r="167" spans="1:16" ht="19.899999999999999">
      <c r="A167" s="46"/>
      <c r="B167" s="46"/>
      <c r="C167" s="46"/>
      <c r="D167" s="47"/>
      <c r="E167" s="47"/>
      <c r="F167" s="47"/>
      <c r="G167" s="47"/>
      <c r="H167" s="47"/>
      <c r="I167" s="47"/>
      <c r="J167" s="47"/>
      <c r="K167" s="47"/>
      <c r="P167" s="47"/>
    </row>
    <row r="168" spans="1:16" ht="19.899999999999999">
      <c r="A168" s="46"/>
      <c r="B168" s="46"/>
      <c r="C168" s="46"/>
      <c r="D168" s="47"/>
      <c r="E168" s="47"/>
      <c r="F168" s="47"/>
      <c r="G168" s="47"/>
      <c r="H168" s="47"/>
      <c r="I168" s="47"/>
      <c r="J168" s="47"/>
      <c r="K168" s="47"/>
      <c r="P168" s="47"/>
    </row>
    <row r="169" spans="1:16" ht="19.899999999999999">
      <c r="A169" s="46"/>
      <c r="B169" s="46"/>
      <c r="C169" s="46"/>
      <c r="D169" s="47"/>
      <c r="E169" s="47"/>
      <c r="F169" s="47"/>
      <c r="G169" s="47"/>
      <c r="H169" s="47"/>
      <c r="I169" s="47"/>
      <c r="J169" s="47"/>
      <c r="K169" s="47"/>
      <c r="P169" s="47"/>
    </row>
    <row r="170" spans="1:16" ht="19.899999999999999">
      <c r="A170" s="46"/>
      <c r="B170" s="46"/>
      <c r="C170" s="46"/>
      <c r="D170" s="47"/>
      <c r="E170" s="47"/>
      <c r="F170" s="47"/>
      <c r="G170" s="47"/>
      <c r="H170" s="47"/>
      <c r="I170" s="47"/>
      <c r="J170" s="47"/>
      <c r="K170" s="47"/>
      <c r="P170" s="47"/>
    </row>
    <row r="171" spans="1:16" ht="19.899999999999999">
      <c r="A171" s="46"/>
      <c r="B171" s="46"/>
      <c r="C171" s="46"/>
      <c r="D171" s="47"/>
      <c r="E171" s="47"/>
      <c r="F171" s="47"/>
      <c r="G171" s="47"/>
      <c r="H171" s="47"/>
      <c r="I171" s="47"/>
      <c r="J171" s="47"/>
      <c r="K171" s="47"/>
      <c r="P171" s="47"/>
    </row>
    <row r="172" spans="1:16" ht="19.899999999999999">
      <c r="A172" s="46"/>
      <c r="B172" s="46"/>
      <c r="C172" s="46"/>
      <c r="D172" s="47"/>
      <c r="E172" s="47"/>
      <c r="F172" s="47"/>
      <c r="G172" s="47"/>
      <c r="H172" s="47"/>
      <c r="I172" s="47"/>
      <c r="J172" s="47"/>
      <c r="K172" s="47"/>
      <c r="P172" s="47"/>
    </row>
    <row r="173" spans="1:16" ht="19.899999999999999">
      <c r="A173" s="46"/>
      <c r="B173" s="46"/>
      <c r="C173" s="46"/>
      <c r="D173" s="47"/>
      <c r="E173" s="47"/>
      <c r="F173" s="47"/>
      <c r="G173" s="47"/>
      <c r="H173" s="47"/>
      <c r="I173" s="47"/>
      <c r="J173" s="47"/>
      <c r="K173" s="47"/>
      <c r="P173" s="47"/>
    </row>
    <row r="174" spans="1:16" ht="19.899999999999999">
      <c r="A174" s="46"/>
      <c r="B174" s="46"/>
      <c r="C174" s="46"/>
      <c r="D174" s="47"/>
      <c r="E174" s="47"/>
      <c r="F174" s="47"/>
      <c r="G174" s="47"/>
      <c r="H174" s="47"/>
      <c r="I174" s="47"/>
      <c r="J174" s="47"/>
      <c r="K174" s="47"/>
      <c r="P174" s="47"/>
    </row>
    <row r="175" spans="1:16" ht="19.899999999999999">
      <c r="A175" s="46"/>
      <c r="B175" s="46"/>
      <c r="C175" s="46"/>
      <c r="D175" s="47"/>
      <c r="E175" s="47"/>
      <c r="F175" s="47"/>
      <c r="G175" s="47"/>
      <c r="H175" s="47"/>
      <c r="I175" s="47"/>
      <c r="J175" s="47"/>
      <c r="K175" s="47"/>
      <c r="P175" s="47"/>
    </row>
    <row r="176" spans="1:16" ht="19.899999999999999">
      <c r="A176" s="46"/>
      <c r="B176" s="46"/>
      <c r="C176" s="46"/>
      <c r="D176" s="47"/>
      <c r="E176" s="47"/>
      <c r="F176" s="47"/>
      <c r="G176" s="47"/>
      <c r="H176" s="47"/>
      <c r="I176" s="47"/>
      <c r="J176" s="47"/>
      <c r="K176" s="47"/>
      <c r="P176" s="47"/>
    </row>
    <row r="177" spans="1:16" ht="19.899999999999999">
      <c r="A177" s="46"/>
      <c r="B177" s="46"/>
      <c r="C177" s="46"/>
      <c r="D177" s="47"/>
      <c r="E177" s="47"/>
      <c r="F177" s="47"/>
      <c r="G177" s="47"/>
      <c r="H177" s="47"/>
      <c r="I177" s="47"/>
      <c r="J177" s="47"/>
      <c r="K177" s="47"/>
      <c r="P177" s="47"/>
    </row>
    <row r="178" spans="1:16" ht="19.899999999999999">
      <c r="A178" s="46"/>
      <c r="B178" s="46"/>
      <c r="C178" s="46"/>
      <c r="D178" s="47"/>
      <c r="E178" s="47"/>
      <c r="F178" s="47"/>
      <c r="G178" s="47"/>
      <c r="H178" s="47"/>
      <c r="I178" s="47"/>
      <c r="J178" s="47"/>
      <c r="K178" s="47"/>
      <c r="P178" s="47"/>
    </row>
    <row r="179" spans="1:16" ht="19.899999999999999">
      <c r="A179" s="46"/>
      <c r="B179" s="46"/>
      <c r="C179" s="46"/>
      <c r="D179" s="47"/>
      <c r="E179" s="47"/>
      <c r="F179" s="47"/>
      <c r="G179" s="47"/>
      <c r="H179" s="47"/>
      <c r="I179" s="47"/>
      <c r="J179" s="47"/>
      <c r="K179" s="47"/>
      <c r="P179" s="47"/>
    </row>
    <row r="180" spans="1:16" ht="19.899999999999999">
      <c r="A180" s="46"/>
      <c r="B180" s="46"/>
      <c r="C180" s="46"/>
      <c r="D180" s="47"/>
      <c r="E180" s="47"/>
      <c r="F180" s="47"/>
      <c r="G180" s="47"/>
      <c r="H180" s="47"/>
      <c r="I180" s="47"/>
      <c r="J180" s="47"/>
      <c r="K180" s="47"/>
      <c r="P180" s="47"/>
    </row>
    <row r="181" spans="1:16" ht="19.899999999999999">
      <c r="A181" s="46"/>
      <c r="B181" s="46"/>
      <c r="C181" s="46"/>
      <c r="D181" s="47"/>
      <c r="E181" s="47"/>
      <c r="F181" s="47"/>
      <c r="G181" s="47"/>
      <c r="H181" s="47"/>
      <c r="I181" s="47"/>
      <c r="J181" s="47"/>
      <c r="K181" s="47"/>
      <c r="P181" s="47"/>
    </row>
    <row r="182" spans="1:16" ht="19.899999999999999">
      <c r="A182" s="46"/>
      <c r="B182" s="46"/>
      <c r="C182" s="46"/>
      <c r="D182" s="47"/>
      <c r="E182" s="47"/>
      <c r="F182" s="47"/>
      <c r="G182" s="47"/>
      <c r="H182" s="47"/>
      <c r="I182" s="47"/>
      <c r="J182" s="47"/>
      <c r="K182" s="47"/>
      <c r="P182" s="47"/>
    </row>
    <row r="183" spans="1:16" ht="19.899999999999999">
      <c r="A183" s="46"/>
      <c r="B183" s="46"/>
      <c r="C183" s="46"/>
      <c r="D183" s="47"/>
      <c r="E183" s="47"/>
      <c r="F183" s="47"/>
      <c r="G183" s="47"/>
      <c r="H183" s="47"/>
      <c r="I183" s="47"/>
      <c r="J183" s="47"/>
      <c r="K183" s="47"/>
      <c r="P183" s="47"/>
    </row>
    <row r="184" spans="1:16" ht="19.899999999999999">
      <c r="A184" s="46"/>
      <c r="B184" s="46"/>
      <c r="C184" s="46"/>
      <c r="D184" s="47"/>
      <c r="E184" s="47"/>
      <c r="F184" s="47"/>
      <c r="G184" s="47"/>
      <c r="H184" s="47"/>
      <c r="I184" s="47"/>
      <c r="J184" s="47"/>
      <c r="K184" s="47"/>
      <c r="P184" s="47"/>
    </row>
    <row r="185" spans="1:16" ht="19.899999999999999">
      <c r="A185" s="46"/>
      <c r="B185" s="46"/>
      <c r="C185" s="46"/>
      <c r="D185" s="47"/>
      <c r="E185" s="47"/>
      <c r="F185" s="47"/>
      <c r="G185" s="47"/>
      <c r="H185" s="47"/>
      <c r="I185" s="47"/>
      <c r="J185" s="47"/>
      <c r="K185" s="47"/>
      <c r="P185" s="47"/>
    </row>
    <row r="186" spans="1:16" ht="19.899999999999999">
      <c r="A186" s="46"/>
      <c r="B186" s="46"/>
      <c r="C186" s="46"/>
      <c r="D186" s="47"/>
      <c r="E186" s="47"/>
      <c r="F186" s="47"/>
      <c r="G186" s="47"/>
      <c r="H186" s="47"/>
      <c r="I186" s="47"/>
      <c r="J186" s="47"/>
      <c r="K186" s="47"/>
      <c r="P186" s="47"/>
    </row>
    <row r="187" spans="1:16" ht="19.899999999999999">
      <c r="A187" s="46"/>
      <c r="B187" s="46"/>
      <c r="C187" s="46"/>
      <c r="D187" s="47"/>
      <c r="E187" s="47"/>
      <c r="F187" s="47"/>
      <c r="G187" s="47"/>
      <c r="H187" s="47"/>
      <c r="I187" s="47"/>
      <c r="J187" s="47"/>
      <c r="K187" s="47"/>
      <c r="P187" s="47"/>
    </row>
    <row r="188" spans="1:16" ht="19.899999999999999">
      <c r="A188" s="46"/>
      <c r="B188" s="46"/>
      <c r="C188" s="46"/>
      <c r="D188" s="47"/>
      <c r="E188" s="47"/>
      <c r="F188" s="47"/>
      <c r="G188" s="47"/>
      <c r="H188" s="47"/>
      <c r="I188" s="47"/>
      <c r="J188" s="47"/>
      <c r="K188" s="47"/>
      <c r="P188" s="47"/>
    </row>
    <row r="189" spans="1:16" ht="19.899999999999999">
      <c r="A189" s="46"/>
      <c r="B189" s="46"/>
      <c r="C189" s="46"/>
      <c r="D189" s="47"/>
      <c r="E189" s="47"/>
      <c r="F189" s="47"/>
      <c r="G189" s="47"/>
      <c r="H189" s="47"/>
      <c r="I189" s="47"/>
      <c r="J189" s="47"/>
      <c r="K189" s="47"/>
      <c r="P189" s="47"/>
    </row>
    <row r="190" spans="1:16" ht="19.899999999999999">
      <c r="A190" s="46"/>
      <c r="B190" s="46"/>
      <c r="C190" s="46"/>
      <c r="D190" s="47"/>
      <c r="E190" s="47"/>
      <c r="F190" s="47"/>
      <c r="G190" s="47"/>
      <c r="H190" s="47"/>
      <c r="I190" s="47"/>
      <c r="J190" s="47"/>
      <c r="K190" s="47"/>
      <c r="P190" s="47"/>
    </row>
    <row r="191" spans="1:16" ht="19.899999999999999">
      <c r="A191" s="46"/>
      <c r="B191" s="46"/>
      <c r="C191" s="46"/>
      <c r="D191" s="47"/>
      <c r="E191" s="47"/>
      <c r="F191" s="47"/>
      <c r="G191" s="47"/>
      <c r="H191" s="47"/>
      <c r="I191" s="47"/>
      <c r="J191" s="47"/>
      <c r="K191" s="47"/>
      <c r="P191" s="47"/>
    </row>
    <row r="192" spans="1:16" ht="19.899999999999999">
      <c r="A192" s="46"/>
      <c r="B192" s="46"/>
      <c r="C192" s="46"/>
      <c r="D192" s="47"/>
      <c r="E192" s="47"/>
      <c r="F192" s="47"/>
      <c r="G192" s="47"/>
      <c r="H192" s="47"/>
      <c r="I192" s="47"/>
      <c r="J192" s="47"/>
      <c r="K192" s="47"/>
      <c r="P192" s="47"/>
    </row>
    <row r="193" spans="1:16" ht="19.899999999999999">
      <c r="A193" s="46"/>
      <c r="B193" s="46"/>
      <c r="C193" s="46"/>
      <c r="D193" s="47"/>
      <c r="E193" s="47"/>
      <c r="F193" s="47"/>
      <c r="G193" s="47"/>
      <c r="H193" s="47"/>
      <c r="I193" s="47"/>
      <c r="J193" s="47"/>
      <c r="K193" s="47"/>
      <c r="P193" s="47"/>
    </row>
    <row r="194" spans="1:16" ht="19.899999999999999">
      <c r="A194" s="46"/>
      <c r="B194" s="46"/>
      <c r="C194" s="46"/>
      <c r="D194" s="47"/>
      <c r="E194" s="47"/>
      <c r="F194" s="47"/>
      <c r="G194" s="47"/>
      <c r="H194" s="47"/>
      <c r="I194" s="47"/>
      <c r="J194" s="47"/>
      <c r="K194" s="47"/>
      <c r="P194" s="47"/>
    </row>
    <row r="195" spans="1:16" ht="19.899999999999999">
      <c r="A195" s="46"/>
      <c r="B195" s="46"/>
      <c r="C195" s="46"/>
      <c r="D195" s="47"/>
      <c r="E195" s="47"/>
      <c r="F195" s="47"/>
      <c r="G195" s="47"/>
      <c r="H195" s="47"/>
      <c r="I195" s="47"/>
      <c r="J195" s="47"/>
      <c r="K195" s="47"/>
      <c r="P195" s="47"/>
    </row>
    <row r="196" spans="1:16" ht="19.899999999999999">
      <c r="A196" s="46"/>
      <c r="B196" s="46"/>
      <c r="C196" s="46"/>
      <c r="D196" s="47"/>
      <c r="E196" s="47"/>
      <c r="F196" s="47"/>
      <c r="G196" s="47"/>
      <c r="H196" s="47"/>
      <c r="I196" s="47"/>
      <c r="J196" s="47"/>
      <c r="K196" s="47"/>
      <c r="P196" s="47"/>
    </row>
    <row r="197" spans="1:16" ht="19.899999999999999">
      <c r="A197" s="46"/>
      <c r="B197" s="46"/>
      <c r="C197" s="46"/>
      <c r="D197" s="47"/>
      <c r="E197" s="47"/>
      <c r="F197" s="47"/>
      <c r="G197" s="47"/>
      <c r="H197" s="47"/>
      <c r="I197" s="47"/>
      <c r="J197" s="47"/>
      <c r="K197" s="47"/>
      <c r="P197" s="47"/>
    </row>
    <row r="198" spans="1:16" ht="19.899999999999999">
      <c r="A198" s="46"/>
      <c r="B198" s="46"/>
      <c r="C198" s="46"/>
      <c r="D198" s="47"/>
      <c r="E198" s="47"/>
      <c r="F198" s="47"/>
      <c r="G198" s="47"/>
      <c r="H198" s="47"/>
      <c r="I198" s="47"/>
      <c r="J198" s="47"/>
      <c r="K198" s="47"/>
      <c r="P198" s="47"/>
    </row>
    <row r="199" spans="1:16" ht="19.899999999999999">
      <c r="A199" s="46"/>
      <c r="B199" s="46"/>
      <c r="C199" s="46"/>
      <c r="D199" s="47"/>
      <c r="E199" s="47"/>
      <c r="F199" s="47"/>
      <c r="G199" s="47"/>
      <c r="H199" s="47"/>
      <c r="I199" s="47"/>
      <c r="J199" s="47"/>
      <c r="K199" s="47"/>
      <c r="P199" s="47"/>
    </row>
    <row r="200" spans="1:16" ht="19.899999999999999">
      <c r="A200" s="46"/>
      <c r="B200" s="46"/>
      <c r="C200" s="46"/>
      <c r="D200" s="47"/>
      <c r="E200" s="47"/>
      <c r="F200" s="47"/>
      <c r="G200" s="47"/>
      <c r="H200" s="47"/>
      <c r="I200" s="47"/>
      <c r="J200" s="47"/>
      <c r="K200" s="47"/>
      <c r="P200" s="47"/>
    </row>
    <row r="201" spans="1:16" ht="19.899999999999999">
      <c r="A201" s="46"/>
      <c r="B201" s="46"/>
      <c r="C201" s="46"/>
      <c r="D201" s="47"/>
      <c r="E201" s="47"/>
      <c r="F201" s="47"/>
      <c r="G201" s="47"/>
      <c r="H201" s="47"/>
      <c r="I201" s="47"/>
      <c r="J201" s="47"/>
      <c r="K201" s="47"/>
      <c r="P201" s="47"/>
    </row>
    <row r="202" spans="1:16" ht="19.899999999999999">
      <c r="A202" s="46"/>
      <c r="B202" s="46"/>
      <c r="C202" s="46"/>
      <c r="D202" s="47"/>
      <c r="E202" s="47"/>
      <c r="F202" s="47"/>
      <c r="G202" s="47"/>
      <c r="H202" s="47"/>
      <c r="I202" s="47"/>
      <c r="J202" s="47"/>
      <c r="K202" s="47"/>
      <c r="P202" s="47"/>
    </row>
    <row r="203" spans="1:16" ht="19.899999999999999">
      <c r="A203" s="46"/>
      <c r="B203" s="46"/>
      <c r="C203" s="46"/>
      <c r="D203" s="47"/>
      <c r="E203" s="47"/>
      <c r="F203" s="47"/>
      <c r="G203" s="47"/>
      <c r="H203" s="47"/>
      <c r="I203" s="47"/>
      <c r="J203" s="47"/>
      <c r="K203" s="47"/>
      <c r="P203" s="47"/>
    </row>
    <row r="204" spans="1:16" ht="19.899999999999999">
      <c r="A204" s="46"/>
      <c r="B204" s="46"/>
      <c r="C204" s="46"/>
      <c r="D204" s="47"/>
      <c r="E204" s="47"/>
      <c r="F204" s="47"/>
      <c r="G204" s="47"/>
      <c r="H204" s="47"/>
      <c r="I204" s="47"/>
      <c r="J204" s="47"/>
      <c r="K204" s="47"/>
      <c r="P204" s="47"/>
    </row>
    <row r="205" spans="1:16" ht="19.899999999999999">
      <c r="A205" s="46"/>
      <c r="B205" s="46"/>
      <c r="C205" s="46"/>
      <c r="D205" s="47"/>
      <c r="E205" s="47"/>
      <c r="F205" s="47"/>
      <c r="G205" s="47"/>
      <c r="H205" s="47"/>
      <c r="I205" s="47"/>
      <c r="J205" s="47"/>
      <c r="K205" s="47"/>
      <c r="P205" s="47"/>
    </row>
    <row r="206" spans="1:16" ht="19.899999999999999">
      <c r="A206" s="46"/>
      <c r="B206" s="46"/>
      <c r="C206" s="46"/>
      <c r="D206" s="47"/>
      <c r="E206" s="47"/>
      <c r="F206" s="47"/>
      <c r="G206" s="47"/>
      <c r="H206" s="47"/>
      <c r="I206" s="47"/>
      <c r="J206" s="47"/>
      <c r="K206" s="47"/>
      <c r="P206" s="47"/>
    </row>
    <row r="207" spans="1:16" ht="19.899999999999999">
      <c r="A207" s="46"/>
      <c r="B207" s="46"/>
      <c r="C207" s="46"/>
      <c r="D207" s="47"/>
      <c r="E207" s="47"/>
      <c r="F207" s="47"/>
      <c r="G207" s="47"/>
      <c r="H207" s="47"/>
      <c r="I207" s="47"/>
      <c r="J207" s="47"/>
      <c r="K207" s="47"/>
      <c r="P207" s="47"/>
    </row>
    <row r="208" spans="1:16" ht="19.899999999999999">
      <c r="A208" s="46"/>
      <c r="B208" s="46"/>
      <c r="C208" s="46"/>
      <c r="D208" s="47"/>
      <c r="E208" s="47"/>
      <c r="F208" s="47"/>
      <c r="G208" s="47"/>
      <c r="H208" s="47"/>
      <c r="I208" s="47"/>
      <c r="J208" s="47"/>
      <c r="K208" s="47"/>
      <c r="P208" s="47"/>
    </row>
    <row r="209" spans="1:16" ht="19.899999999999999">
      <c r="A209" s="46"/>
      <c r="B209" s="46"/>
      <c r="C209" s="46"/>
      <c r="D209" s="47"/>
      <c r="E209" s="47"/>
      <c r="F209" s="47"/>
      <c r="G209" s="47"/>
      <c r="H209" s="47"/>
      <c r="I209" s="47"/>
      <c r="J209" s="47"/>
      <c r="K209" s="47"/>
      <c r="P209" s="47"/>
    </row>
    <row r="210" spans="1:16" ht="19.899999999999999">
      <c r="A210" s="46"/>
      <c r="B210" s="46"/>
      <c r="C210" s="46"/>
      <c r="D210" s="47"/>
      <c r="E210" s="47"/>
      <c r="F210" s="47"/>
      <c r="G210" s="47"/>
      <c r="H210" s="47"/>
      <c r="I210" s="47"/>
      <c r="J210" s="47"/>
      <c r="K210" s="47"/>
      <c r="P210" s="47"/>
    </row>
    <row r="211" spans="1:16" ht="19.899999999999999">
      <c r="A211" s="46"/>
      <c r="B211" s="46"/>
      <c r="C211" s="46"/>
      <c r="D211" s="47"/>
      <c r="E211" s="47"/>
      <c r="F211" s="47"/>
      <c r="G211" s="47"/>
      <c r="H211" s="47"/>
      <c r="I211" s="47"/>
      <c r="J211" s="47"/>
      <c r="K211" s="47"/>
      <c r="P211" s="47"/>
    </row>
    <row r="212" spans="1:16" ht="19.899999999999999">
      <c r="A212" s="46"/>
      <c r="B212" s="46"/>
      <c r="C212" s="46"/>
      <c r="D212" s="47"/>
      <c r="E212" s="47"/>
      <c r="F212" s="47"/>
      <c r="G212" s="47"/>
      <c r="H212" s="47"/>
      <c r="I212" s="47"/>
      <c r="J212" s="47"/>
      <c r="K212" s="47"/>
      <c r="P212" s="47"/>
    </row>
    <row r="213" spans="1:16" ht="19.899999999999999">
      <c r="A213" s="46"/>
      <c r="B213" s="46"/>
      <c r="C213" s="46"/>
      <c r="D213" s="47"/>
      <c r="E213" s="47"/>
      <c r="F213" s="47"/>
      <c r="G213" s="47"/>
      <c r="H213" s="47"/>
      <c r="I213" s="47"/>
      <c r="J213" s="47"/>
      <c r="K213" s="47"/>
      <c r="P213" s="47"/>
    </row>
    <row r="214" spans="1:16" ht="19.899999999999999">
      <c r="A214" s="46"/>
      <c r="B214" s="46"/>
      <c r="C214" s="46"/>
      <c r="D214" s="47"/>
      <c r="E214" s="47"/>
      <c r="F214" s="47"/>
      <c r="G214" s="47"/>
      <c r="H214" s="47"/>
      <c r="I214" s="47"/>
      <c r="J214" s="47"/>
      <c r="K214" s="47"/>
      <c r="P214" s="47"/>
    </row>
    <row r="215" spans="1:16" ht="19.899999999999999">
      <c r="A215" s="46"/>
      <c r="B215" s="46"/>
      <c r="C215" s="46"/>
      <c r="D215" s="47"/>
      <c r="E215" s="47"/>
      <c r="F215" s="47"/>
      <c r="G215" s="47"/>
      <c r="H215" s="47"/>
      <c r="I215" s="47"/>
      <c r="J215" s="47"/>
      <c r="K215" s="47"/>
      <c r="P215" s="47"/>
    </row>
    <row r="216" spans="1:16" ht="19.899999999999999">
      <c r="A216" s="46"/>
      <c r="B216" s="46"/>
      <c r="C216" s="46"/>
      <c r="D216" s="47"/>
      <c r="E216" s="47"/>
      <c r="F216" s="47"/>
      <c r="G216" s="47"/>
      <c r="H216" s="47"/>
      <c r="I216" s="47"/>
      <c r="J216" s="47"/>
      <c r="K216" s="47"/>
      <c r="P216" s="47"/>
    </row>
    <row r="217" spans="1:16" ht="19.899999999999999">
      <c r="A217" s="46"/>
      <c r="B217" s="46"/>
      <c r="C217" s="46"/>
      <c r="D217" s="47"/>
      <c r="E217" s="47"/>
      <c r="F217" s="47"/>
      <c r="G217" s="47"/>
      <c r="H217" s="47"/>
      <c r="I217" s="47"/>
      <c r="J217" s="47"/>
      <c r="K217" s="47"/>
      <c r="P217" s="47"/>
    </row>
    <row r="218" spans="1:16" ht="19.899999999999999">
      <c r="A218" s="46"/>
      <c r="B218" s="46"/>
      <c r="C218" s="46"/>
      <c r="D218" s="47"/>
      <c r="E218" s="47"/>
      <c r="F218" s="47"/>
      <c r="G218" s="47"/>
      <c r="H218" s="47"/>
      <c r="I218" s="47"/>
      <c r="J218" s="47"/>
      <c r="K218" s="47"/>
      <c r="P218" s="47"/>
    </row>
    <row r="219" spans="1:16" ht="19.899999999999999">
      <c r="A219" s="46"/>
      <c r="B219" s="46"/>
      <c r="C219" s="46"/>
      <c r="D219" s="47"/>
      <c r="E219" s="47"/>
      <c r="F219" s="47"/>
      <c r="G219" s="47"/>
      <c r="H219" s="47"/>
      <c r="I219" s="47"/>
      <c r="J219" s="47"/>
      <c r="K219" s="47"/>
      <c r="P219" s="47"/>
    </row>
    <row r="220" spans="1:16" ht="19.899999999999999">
      <c r="A220" s="46"/>
      <c r="B220" s="46"/>
      <c r="C220" s="46"/>
      <c r="D220" s="47"/>
      <c r="E220" s="47"/>
      <c r="F220" s="47"/>
      <c r="G220" s="47"/>
      <c r="H220" s="47"/>
      <c r="I220" s="47"/>
      <c r="J220" s="47"/>
      <c r="K220" s="47"/>
      <c r="P220" s="47"/>
    </row>
    <row r="221" spans="1:16" ht="19.899999999999999">
      <c r="A221" s="46"/>
      <c r="B221" s="46"/>
      <c r="C221" s="46"/>
      <c r="D221" s="47"/>
      <c r="E221" s="47"/>
      <c r="F221" s="47"/>
      <c r="G221" s="47"/>
      <c r="H221" s="47"/>
      <c r="I221" s="47"/>
      <c r="J221" s="47"/>
      <c r="K221" s="47"/>
      <c r="P221" s="47"/>
    </row>
    <row r="222" spans="1:16" ht="19.899999999999999">
      <c r="A222" s="46"/>
      <c r="B222" s="46"/>
      <c r="C222" s="46"/>
      <c r="D222" s="47"/>
      <c r="E222" s="47"/>
      <c r="F222" s="47"/>
      <c r="G222" s="47"/>
      <c r="H222" s="47"/>
      <c r="I222" s="47"/>
      <c r="J222" s="47"/>
      <c r="K222" s="47"/>
      <c r="P222" s="47"/>
    </row>
    <row r="223" spans="1:16" ht="19.899999999999999">
      <c r="A223" s="46"/>
      <c r="B223" s="46"/>
      <c r="C223" s="46"/>
      <c r="D223" s="47"/>
      <c r="E223" s="47"/>
      <c r="F223" s="47"/>
      <c r="G223" s="47"/>
      <c r="H223" s="47"/>
      <c r="I223" s="47"/>
      <c r="J223" s="47"/>
      <c r="K223" s="47"/>
      <c r="P223" s="47"/>
    </row>
    <row r="224" spans="1:16" ht="19.899999999999999">
      <c r="A224" s="46"/>
      <c r="B224" s="46"/>
      <c r="C224" s="46"/>
      <c r="D224" s="47"/>
      <c r="E224" s="47"/>
      <c r="F224" s="47"/>
      <c r="G224" s="47"/>
      <c r="H224" s="47"/>
      <c r="I224" s="47"/>
      <c r="J224" s="47"/>
      <c r="K224" s="47"/>
      <c r="P224" s="47"/>
    </row>
    <row r="225" spans="1:16" ht="19.899999999999999">
      <c r="A225" s="46"/>
      <c r="B225" s="46"/>
      <c r="C225" s="46"/>
      <c r="D225" s="47"/>
      <c r="E225" s="47"/>
      <c r="F225" s="47"/>
      <c r="G225" s="47"/>
      <c r="H225" s="47"/>
      <c r="I225" s="47"/>
      <c r="J225" s="47"/>
      <c r="K225" s="47"/>
      <c r="P225" s="47"/>
    </row>
    <row r="226" spans="1:16" ht="19.899999999999999">
      <c r="A226" s="46"/>
      <c r="B226" s="46"/>
      <c r="C226" s="46"/>
      <c r="D226" s="47"/>
      <c r="E226" s="47"/>
      <c r="F226" s="47"/>
      <c r="G226" s="47"/>
      <c r="H226" s="47"/>
      <c r="I226" s="47"/>
      <c r="J226" s="47"/>
      <c r="K226" s="47"/>
      <c r="P226" s="47"/>
    </row>
    <row r="227" spans="1:16" ht="19.899999999999999">
      <c r="A227" s="46"/>
      <c r="B227" s="46"/>
      <c r="C227" s="46"/>
      <c r="D227" s="47"/>
      <c r="E227" s="47"/>
      <c r="F227" s="47"/>
      <c r="G227" s="47"/>
      <c r="H227" s="47"/>
      <c r="I227" s="47"/>
      <c r="J227" s="47"/>
      <c r="K227" s="47"/>
      <c r="P227" s="47"/>
    </row>
    <row r="228" spans="1:16" ht="19.899999999999999">
      <c r="A228" s="46"/>
      <c r="B228" s="46"/>
      <c r="C228" s="46"/>
      <c r="D228" s="47"/>
      <c r="E228" s="47"/>
      <c r="F228" s="47"/>
      <c r="G228" s="47"/>
      <c r="H228" s="47"/>
      <c r="I228" s="47"/>
      <c r="J228" s="47"/>
      <c r="K228" s="47"/>
      <c r="P228" s="47"/>
    </row>
    <row r="229" spans="1:16" ht="19.899999999999999">
      <c r="A229" s="46"/>
      <c r="B229" s="46"/>
      <c r="C229" s="46"/>
      <c r="D229" s="47"/>
      <c r="E229" s="47"/>
      <c r="F229" s="47"/>
      <c r="G229" s="47"/>
      <c r="H229" s="47"/>
      <c r="I229" s="47"/>
      <c r="J229" s="47"/>
      <c r="K229" s="47"/>
      <c r="P229" s="47"/>
    </row>
    <row r="230" spans="1:16" ht="19.899999999999999">
      <c r="A230" s="46"/>
      <c r="B230" s="46"/>
      <c r="C230" s="46"/>
      <c r="D230" s="47"/>
      <c r="E230" s="47"/>
      <c r="F230" s="47"/>
      <c r="G230" s="47"/>
      <c r="H230" s="47"/>
      <c r="I230" s="47"/>
      <c r="J230" s="47"/>
      <c r="K230" s="47"/>
      <c r="P230" s="47"/>
    </row>
    <row r="231" spans="1:16" ht="19.899999999999999">
      <c r="A231" s="46"/>
      <c r="B231" s="46"/>
      <c r="C231" s="46"/>
      <c r="D231" s="47"/>
      <c r="E231" s="47"/>
      <c r="F231" s="47"/>
      <c r="G231" s="47"/>
      <c r="H231" s="47"/>
      <c r="I231" s="47"/>
      <c r="J231" s="47"/>
      <c r="K231" s="47"/>
      <c r="P231" s="47"/>
    </row>
    <row r="232" spans="1:16" ht="19.899999999999999">
      <c r="A232" s="46"/>
      <c r="B232" s="46"/>
      <c r="C232" s="46"/>
      <c r="D232" s="47"/>
      <c r="E232" s="47"/>
      <c r="F232" s="47"/>
      <c r="G232" s="47"/>
      <c r="H232" s="47"/>
      <c r="I232" s="47"/>
      <c r="J232" s="47"/>
      <c r="K232" s="47"/>
      <c r="P232" s="47"/>
    </row>
    <row r="233" spans="1:16" ht="19.899999999999999">
      <c r="A233" s="46"/>
      <c r="B233" s="46"/>
      <c r="C233" s="46"/>
      <c r="D233" s="47"/>
      <c r="E233" s="47"/>
      <c r="F233" s="47"/>
      <c r="G233" s="47"/>
      <c r="H233" s="47"/>
      <c r="I233" s="47"/>
      <c r="J233" s="47"/>
      <c r="K233" s="47"/>
      <c r="P233" s="47"/>
    </row>
    <row r="234" spans="1:16" ht="19.899999999999999">
      <c r="A234" s="46"/>
      <c r="B234" s="46"/>
      <c r="C234" s="46"/>
      <c r="D234" s="47"/>
      <c r="E234" s="47"/>
      <c r="F234" s="47"/>
      <c r="G234" s="47"/>
      <c r="H234" s="47"/>
      <c r="I234" s="47"/>
      <c r="J234" s="47"/>
      <c r="K234" s="47"/>
      <c r="P234" s="47"/>
    </row>
    <row r="235" spans="1:16" ht="19.899999999999999">
      <c r="A235" s="46"/>
      <c r="B235" s="46"/>
      <c r="C235" s="46"/>
      <c r="D235" s="47"/>
      <c r="E235" s="47"/>
      <c r="F235" s="47"/>
      <c r="G235" s="47"/>
      <c r="H235" s="47"/>
      <c r="I235" s="47"/>
      <c r="J235" s="47"/>
      <c r="K235" s="47"/>
      <c r="P235" s="47"/>
    </row>
    <row r="236" spans="1:16" ht="19.899999999999999">
      <c r="A236" s="46"/>
      <c r="B236" s="46"/>
      <c r="C236" s="46"/>
      <c r="D236" s="47"/>
      <c r="E236" s="47"/>
      <c r="F236" s="47"/>
      <c r="G236" s="47"/>
      <c r="H236" s="47"/>
      <c r="I236" s="47"/>
      <c r="J236" s="47"/>
      <c r="K236" s="47"/>
      <c r="P236" s="47"/>
    </row>
    <row r="237" spans="1:16" ht="19.899999999999999">
      <c r="A237" s="46"/>
      <c r="B237" s="46"/>
      <c r="C237" s="46"/>
      <c r="D237" s="47"/>
      <c r="E237" s="47"/>
      <c r="F237" s="47"/>
      <c r="G237" s="47"/>
      <c r="H237" s="47"/>
      <c r="I237" s="47"/>
      <c r="J237" s="47"/>
      <c r="K237" s="47"/>
      <c r="P237" s="47"/>
    </row>
    <row r="238" spans="1:16" ht="19.899999999999999">
      <c r="A238" s="46"/>
      <c r="B238" s="46"/>
      <c r="C238" s="46"/>
      <c r="D238" s="47"/>
      <c r="E238" s="47"/>
      <c r="F238" s="47"/>
      <c r="G238" s="47"/>
      <c r="H238" s="47"/>
      <c r="I238" s="47"/>
      <c r="J238" s="47"/>
      <c r="K238" s="47"/>
      <c r="P238" s="47"/>
    </row>
    <row r="239" spans="1:16" ht="19.899999999999999">
      <c r="A239" s="46"/>
      <c r="B239" s="46"/>
      <c r="C239" s="46"/>
      <c r="D239" s="47"/>
      <c r="E239" s="47"/>
      <c r="F239" s="47"/>
      <c r="G239" s="47"/>
      <c r="H239" s="47"/>
      <c r="I239" s="47"/>
      <c r="J239" s="47"/>
      <c r="K239" s="47"/>
      <c r="P239" s="47"/>
    </row>
    <row r="240" spans="1:16" ht="19.899999999999999">
      <c r="A240" s="46"/>
      <c r="B240" s="46"/>
      <c r="C240" s="46"/>
      <c r="D240" s="47"/>
      <c r="E240" s="47"/>
      <c r="F240" s="47"/>
      <c r="G240" s="47"/>
      <c r="H240" s="47"/>
      <c r="I240" s="47"/>
      <c r="J240" s="47"/>
      <c r="K240" s="47"/>
      <c r="P240" s="47"/>
    </row>
    <row r="241" spans="1:16" ht="19.899999999999999">
      <c r="A241" s="46"/>
      <c r="B241" s="46"/>
      <c r="C241" s="46"/>
      <c r="D241" s="47"/>
      <c r="E241" s="47"/>
      <c r="F241" s="47"/>
      <c r="G241" s="47"/>
      <c r="H241" s="47"/>
      <c r="I241" s="47"/>
      <c r="J241" s="47"/>
      <c r="K241" s="47"/>
      <c r="P241" s="47"/>
    </row>
    <row r="242" spans="1:16" ht="19.899999999999999">
      <c r="A242" s="46"/>
      <c r="B242" s="46"/>
      <c r="C242" s="46"/>
      <c r="D242" s="47"/>
      <c r="E242" s="47"/>
      <c r="F242" s="47"/>
      <c r="G242" s="47"/>
      <c r="H242" s="47"/>
      <c r="I242" s="47"/>
      <c r="J242" s="47"/>
      <c r="K242" s="47"/>
      <c r="P242" s="47"/>
    </row>
    <row r="243" spans="1:16" ht="19.899999999999999">
      <c r="A243" s="46"/>
      <c r="B243" s="46"/>
      <c r="C243" s="46"/>
      <c r="D243" s="47"/>
      <c r="E243" s="47"/>
      <c r="F243" s="47"/>
      <c r="G243" s="47"/>
      <c r="H243" s="47"/>
      <c r="I243" s="47"/>
      <c r="J243" s="47"/>
      <c r="K243" s="47"/>
      <c r="P243" s="47"/>
    </row>
    <row r="244" spans="1:16" ht="19.899999999999999">
      <c r="A244" s="46"/>
      <c r="B244" s="46"/>
      <c r="C244" s="46"/>
      <c r="D244" s="47"/>
      <c r="E244" s="47"/>
      <c r="F244" s="47"/>
      <c r="G244" s="47"/>
      <c r="H244" s="47"/>
      <c r="I244" s="47"/>
      <c r="J244" s="47"/>
      <c r="K244" s="47"/>
      <c r="P244" s="47"/>
    </row>
    <row r="245" spans="1:16" ht="19.899999999999999">
      <c r="A245" s="46"/>
      <c r="B245" s="46"/>
      <c r="C245" s="46"/>
      <c r="D245" s="47"/>
      <c r="E245" s="47"/>
      <c r="F245" s="47"/>
      <c r="G245" s="47"/>
      <c r="H245" s="47"/>
      <c r="I245" s="47"/>
      <c r="J245" s="47"/>
      <c r="K245" s="47"/>
      <c r="P245" s="47"/>
    </row>
    <row r="246" spans="1:16" ht="19.899999999999999">
      <c r="A246" s="46"/>
      <c r="B246" s="46"/>
      <c r="C246" s="46"/>
      <c r="D246" s="47"/>
      <c r="E246" s="47"/>
      <c r="F246" s="47"/>
      <c r="G246" s="47"/>
      <c r="H246" s="47"/>
      <c r="I246" s="47"/>
      <c r="J246" s="47"/>
      <c r="K246" s="47"/>
      <c r="P246" s="47"/>
    </row>
    <row r="247" spans="1:16" ht="19.899999999999999">
      <c r="A247" s="46"/>
      <c r="B247" s="46"/>
      <c r="C247" s="46"/>
      <c r="D247" s="47"/>
      <c r="E247" s="47"/>
      <c r="F247" s="47"/>
      <c r="G247" s="47"/>
      <c r="H247" s="47"/>
      <c r="I247" s="47"/>
      <c r="J247" s="47"/>
      <c r="K247" s="47"/>
      <c r="P247" s="47"/>
    </row>
    <row r="248" spans="1:16" ht="19.899999999999999">
      <c r="A248" s="46"/>
      <c r="B248" s="46"/>
      <c r="C248" s="46"/>
      <c r="D248" s="47"/>
      <c r="E248" s="47"/>
      <c r="F248" s="47"/>
      <c r="G248" s="47"/>
      <c r="H248" s="47"/>
      <c r="I248" s="47"/>
      <c r="J248" s="47"/>
      <c r="K248" s="47"/>
      <c r="P248" s="47"/>
    </row>
    <row r="249" spans="1:16" ht="19.899999999999999">
      <c r="A249" s="46"/>
      <c r="B249" s="46"/>
      <c r="C249" s="46"/>
      <c r="D249" s="47"/>
      <c r="E249" s="47"/>
      <c r="F249" s="47"/>
      <c r="G249" s="47"/>
      <c r="H249" s="47"/>
      <c r="I249" s="47"/>
      <c r="J249" s="47"/>
      <c r="K249" s="47"/>
      <c r="P249" s="47"/>
    </row>
    <row r="250" spans="1:16" ht="19.899999999999999">
      <c r="A250" s="46"/>
      <c r="B250" s="46"/>
      <c r="C250" s="46"/>
      <c r="D250" s="47"/>
      <c r="E250" s="47"/>
      <c r="F250" s="47"/>
      <c r="G250" s="47"/>
      <c r="H250" s="47"/>
      <c r="I250" s="47"/>
      <c r="J250" s="47"/>
      <c r="K250" s="47"/>
      <c r="P250" s="47"/>
    </row>
    <row r="251" spans="1:16" ht="19.899999999999999">
      <c r="A251" s="46"/>
      <c r="B251" s="46"/>
      <c r="C251" s="46"/>
      <c r="D251" s="47"/>
      <c r="E251" s="47"/>
      <c r="F251" s="47"/>
      <c r="G251" s="47"/>
      <c r="H251" s="47"/>
      <c r="I251" s="47"/>
      <c r="J251" s="47"/>
      <c r="K251" s="47"/>
      <c r="P251" s="47"/>
    </row>
    <row r="252" spans="1:16" ht="19.899999999999999">
      <c r="A252" s="46"/>
      <c r="B252" s="46"/>
      <c r="C252" s="46"/>
      <c r="D252" s="47"/>
      <c r="E252" s="47"/>
      <c r="F252" s="47"/>
      <c r="G252" s="47"/>
      <c r="H252" s="47"/>
      <c r="I252" s="47"/>
      <c r="J252" s="47"/>
      <c r="K252" s="47"/>
      <c r="P252" s="47"/>
    </row>
    <row r="253" spans="1:16" ht="19.899999999999999">
      <c r="A253" s="46"/>
      <c r="B253" s="46"/>
      <c r="C253" s="46"/>
      <c r="D253" s="47"/>
      <c r="E253" s="47"/>
      <c r="F253" s="47"/>
      <c r="G253" s="47"/>
      <c r="H253" s="47"/>
      <c r="I253" s="47"/>
      <c r="J253" s="47"/>
      <c r="K253" s="47"/>
      <c r="P253" s="47"/>
    </row>
    <row r="254" spans="1:16" ht="19.899999999999999">
      <c r="A254" s="46"/>
      <c r="B254" s="46"/>
      <c r="C254" s="46"/>
      <c r="D254" s="47"/>
      <c r="E254" s="47"/>
      <c r="F254" s="47"/>
      <c r="G254" s="47"/>
      <c r="H254" s="47"/>
      <c r="I254" s="47"/>
      <c r="J254" s="47"/>
      <c r="K254" s="47"/>
      <c r="P254" s="47"/>
    </row>
    <row r="255" spans="1:16" ht="19.899999999999999">
      <c r="A255" s="46"/>
      <c r="B255" s="46"/>
      <c r="C255" s="46"/>
      <c r="D255" s="47"/>
      <c r="E255" s="47"/>
      <c r="F255" s="47"/>
      <c r="G255" s="47"/>
      <c r="H255" s="47"/>
      <c r="I255" s="47"/>
      <c r="J255" s="47"/>
      <c r="K255" s="47"/>
      <c r="P255" s="47"/>
    </row>
    <row r="256" spans="1:16" ht="19.899999999999999">
      <c r="A256" s="46"/>
      <c r="B256" s="46"/>
      <c r="C256" s="46"/>
      <c r="D256" s="47"/>
      <c r="E256" s="47"/>
      <c r="F256" s="47"/>
      <c r="G256" s="47"/>
      <c r="H256" s="47"/>
      <c r="I256" s="47"/>
      <c r="J256" s="47"/>
      <c r="K256" s="47"/>
      <c r="P256" s="47"/>
    </row>
    <row r="257" spans="1:16" ht="19.899999999999999">
      <c r="A257" s="46"/>
      <c r="B257" s="46"/>
      <c r="C257" s="46"/>
      <c r="D257" s="47"/>
      <c r="E257" s="47"/>
      <c r="F257" s="47"/>
      <c r="G257" s="47"/>
      <c r="H257" s="47"/>
      <c r="I257" s="47"/>
      <c r="J257" s="47"/>
      <c r="K257" s="47"/>
      <c r="P257" s="47"/>
    </row>
    <row r="258" spans="1:16" ht="19.899999999999999">
      <c r="A258" s="46"/>
      <c r="B258" s="46"/>
      <c r="C258" s="46"/>
      <c r="D258" s="47"/>
      <c r="E258" s="47"/>
      <c r="F258" s="47"/>
      <c r="G258" s="47"/>
      <c r="H258" s="47"/>
      <c r="I258" s="47"/>
      <c r="J258" s="47"/>
      <c r="K258" s="47"/>
      <c r="P258" s="47"/>
    </row>
    <row r="259" spans="1:16" ht="19.899999999999999">
      <c r="A259" s="46"/>
      <c r="B259" s="46"/>
      <c r="C259" s="46"/>
      <c r="D259" s="47"/>
      <c r="E259" s="47"/>
      <c r="F259" s="47"/>
      <c r="G259" s="47"/>
      <c r="H259" s="47"/>
      <c r="I259" s="47"/>
      <c r="J259" s="47"/>
      <c r="K259" s="47"/>
      <c r="P259" s="47"/>
    </row>
    <row r="260" spans="1:16" ht="19.899999999999999">
      <c r="A260" s="46"/>
      <c r="B260" s="46"/>
      <c r="C260" s="46"/>
      <c r="D260" s="47"/>
      <c r="E260" s="47"/>
      <c r="F260" s="47"/>
      <c r="G260" s="47"/>
      <c r="H260" s="47"/>
      <c r="I260" s="47"/>
      <c r="J260" s="47"/>
      <c r="K260" s="47"/>
      <c r="P260" s="47"/>
    </row>
    <row r="261" spans="1:16" ht="19.899999999999999">
      <c r="A261" s="46"/>
      <c r="B261" s="46"/>
      <c r="C261" s="46"/>
      <c r="D261" s="47"/>
      <c r="E261" s="47"/>
      <c r="F261" s="47"/>
      <c r="G261" s="47"/>
      <c r="H261" s="47"/>
      <c r="I261" s="47"/>
      <c r="J261" s="47"/>
      <c r="K261" s="47"/>
      <c r="P261" s="47"/>
    </row>
    <row r="262" spans="1:16" ht="19.899999999999999">
      <c r="A262" s="46"/>
      <c r="B262" s="46"/>
      <c r="C262" s="46"/>
      <c r="D262" s="47"/>
      <c r="E262" s="47"/>
      <c r="F262" s="47"/>
      <c r="G262" s="47"/>
      <c r="H262" s="47"/>
      <c r="I262" s="47"/>
      <c r="J262" s="47"/>
      <c r="K262" s="47"/>
      <c r="P262" s="47"/>
    </row>
    <row r="263" spans="1:16" ht="19.899999999999999">
      <c r="A263" s="46"/>
      <c r="B263" s="46"/>
      <c r="C263" s="46"/>
      <c r="D263" s="47"/>
      <c r="E263" s="47"/>
      <c r="F263" s="47"/>
      <c r="G263" s="47"/>
      <c r="H263" s="47"/>
      <c r="I263" s="47"/>
      <c r="J263" s="47"/>
      <c r="K263" s="47"/>
      <c r="P263" s="47"/>
    </row>
    <row r="264" spans="1:16" ht="19.899999999999999">
      <c r="A264" s="46"/>
      <c r="B264" s="46"/>
      <c r="C264" s="46"/>
      <c r="D264" s="47"/>
      <c r="E264" s="47"/>
      <c r="F264" s="47"/>
      <c r="G264" s="47"/>
      <c r="H264" s="47"/>
      <c r="I264" s="47"/>
      <c r="J264" s="47"/>
      <c r="K264" s="47"/>
      <c r="P264" s="47"/>
    </row>
    <row r="265" spans="1:16" ht="19.899999999999999">
      <c r="A265" s="46"/>
      <c r="B265" s="46"/>
      <c r="C265" s="46"/>
      <c r="D265" s="47"/>
      <c r="E265" s="47"/>
      <c r="F265" s="47"/>
      <c r="G265" s="47"/>
      <c r="H265" s="47"/>
      <c r="I265" s="47"/>
      <c r="J265" s="47"/>
      <c r="K265" s="47"/>
      <c r="P265" s="47"/>
    </row>
    <row r="266" spans="1:16" ht="19.899999999999999">
      <c r="A266" s="46"/>
      <c r="B266" s="46"/>
      <c r="C266" s="46"/>
      <c r="D266" s="47"/>
      <c r="E266" s="47"/>
      <c r="F266" s="47"/>
      <c r="G266" s="47"/>
      <c r="H266" s="47"/>
      <c r="I266" s="47"/>
      <c r="J266" s="47"/>
      <c r="K266" s="47"/>
      <c r="P266" s="47"/>
    </row>
    <row r="267" spans="1:16" ht="19.899999999999999">
      <c r="A267" s="46"/>
      <c r="B267" s="46"/>
      <c r="C267" s="46"/>
      <c r="D267" s="47"/>
      <c r="E267" s="47"/>
      <c r="F267" s="47"/>
      <c r="G267" s="47"/>
      <c r="H267" s="47"/>
      <c r="I267" s="47"/>
      <c r="J267" s="47"/>
      <c r="K267" s="47"/>
      <c r="P267" s="47"/>
    </row>
    <row r="268" spans="1:16" ht="19.899999999999999">
      <c r="A268" s="46"/>
      <c r="B268" s="46"/>
      <c r="C268" s="46"/>
      <c r="D268" s="47"/>
      <c r="E268" s="47"/>
      <c r="F268" s="47"/>
      <c r="G268" s="47"/>
      <c r="H268" s="47"/>
      <c r="I268" s="47"/>
      <c r="J268" s="47"/>
      <c r="K268" s="47"/>
      <c r="P268" s="47"/>
    </row>
    <row r="269" spans="1:16" ht="19.899999999999999">
      <c r="A269" s="46"/>
      <c r="B269" s="46"/>
      <c r="C269" s="46"/>
      <c r="D269" s="47"/>
      <c r="E269" s="47"/>
      <c r="F269" s="47"/>
      <c r="G269" s="47"/>
      <c r="H269" s="47"/>
      <c r="I269" s="47"/>
      <c r="J269" s="47"/>
      <c r="K269" s="47"/>
      <c r="P269" s="47"/>
    </row>
    <row r="270" spans="1:16" ht="19.899999999999999">
      <c r="A270" s="46"/>
      <c r="B270" s="46"/>
      <c r="C270" s="46"/>
      <c r="D270" s="47"/>
      <c r="E270" s="47"/>
      <c r="F270" s="47"/>
      <c r="G270" s="47"/>
      <c r="H270" s="47"/>
      <c r="I270" s="47"/>
      <c r="J270" s="47"/>
      <c r="K270" s="47"/>
      <c r="P270" s="47"/>
    </row>
    <row r="271" spans="1:16" ht="19.899999999999999">
      <c r="A271" s="46"/>
      <c r="B271" s="46"/>
      <c r="C271" s="46"/>
      <c r="D271" s="47"/>
      <c r="E271" s="47"/>
      <c r="F271" s="47"/>
      <c r="G271" s="47"/>
      <c r="H271" s="47"/>
      <c r="I271" s="47"/>
      <c r="J271" s="47"/>
      <c r="K271" s="47"/>
      <c r="P271" s="47"/>
    </row>
    <row r="272" spans="1:16" ht="19.899999999999999">
      <c r="A272" s="46"/>
      <c r="B272" s="46"/>
      <c r="C272" s="46"/>
      <c r="D272" s="47"/>
      <c r="E272" s="47"/>
      <c r="F272" s="47"/>
      <c r="G272" s="47"/>
      <c r="H272" s="47"/>
      <c r="I272" s="47"/>
      <c r="J272" s="47"/>
      <c r="K272" s="47"/>
      <c r="P272" s="47"/>
    </row>
    <row r="273" spans="1:16" ht="19.899999999999999">
      <c r="A273" s="46"/>
      <c r="B273" s="46"/>
      <c r="C273" s="46"/>
      <c r="D273" s="47"/>
      <c r="E273" s="47"/>
      <c r="F273" s="47"/>
      <c r="G273" s="47"/>
      <c r="H273" s="47"/>
      <c r="I273" s="47"/>
      <c r="J273" s="47"/>
      <c r="K273" s="47"/>
      <c r="P273" s="47"/>
    </row>
    <row r="274" spans="1:16" ht="19.899999999999999">
      <c r="A274" s="46"/>
      <c r="B274" s="46"/>
      <c r="C274" s="46"/>
      <c r="D274" s="47"/>
      <c r="E274" s="47"/>
      <c r="F274" s="47"/>
      <c r="G274" s="47"/>
      <c r="H274" s="47"/>
      <c r="I274" s="47"/>
      <c r="J274" s="47"/>
      <c r="K274" s="47"/>
      <c r="P274" s="47"/>
    </row>
    <row r="275" spans="1:16" ht="19.899999999999999">
      <c r="A275" s="46"/>
      <c r="B275" s="46"/>
      <c r="C275" s="46"/>
      <c r="D275" s="47"/>
      <c r="E275" s="47"/>
      <c r="F275" s="47"/>
      <c r="G275" s="47"/>
      <c r="H275" s="47"/>
      <c r="I275" s="47"/>
      <c r="J275" s="47"/>
      <c r="K275" s="47"/>
      <c r="P275" s="47"/>
    </row>
    <row r="276" spans="1:16" ht="19.899999999999999">
      <c r="A276" s="46"/>
      <c r="B276" s="46"/>
      <c r="C276" s="46"/>
      <c r="D276" s="47"/>
      <c r="E276" s="47"/>
      <c r="F276" s="47"/>
      <c r="G276" s="47"/>
      <c r="H276" s="47"/>
      <c r="I276" s="47"/>
      <c r="J276" s="47"/>
      <c r="K276" s="47"/>
      <c r="P276" s="47"/>
    </row>
    <row r="277" spans="1:16" ht="19.899999999999999">
      <c r="A277" s="46"/>
      <c r="B277" s="46"/>
      <c r="C277" s="46"/>
      <c r="D277" s="47"/>
      <c r="E277" s="47"/>
      <c r="F277" s="47"/>
      <c r="G277" s="47"/>
      <c r="H277" s="47"/>
      <c r="I277" s="47"/>
      <c r="J277" s="47"/>
      <c r="K277" s="47"/>
      <c r="P277" s="47"/>
    </row>
    <row r="278" spans="1:16" ht="19.899999999999999">
      <c r="A278" s="46"/>
      <c r="B278" s="46"/>
      <c r="C278" s="46"/>
      <c r="D278" s="47"/>
      <c r="E278" s="47"/>
      <c r="F278" s="47"/>
      <c r="G278" s="47"/>
      <c r="H278" s="47"/>
      <c r="I278" s="47"/>
      <c r="J278" s="47"/>
      <c r="K278" s="47"/>
      <c r="P278" s="47"/>
    </row>
    <row r="279" spans="1:16" ht="19.899999999999999">
      <c r="A279" s="46"/>
      <c r="B279" s="46"/>
      <c r="C279" s="46"/>
      <c r="D279" s="47"/>
      <c r="E279" s="47"/>
      <c r="F279" s="47"/>
      <c r="G279" s="47"/>
      <c r="H279" s="47"/>
      <c r="I279" s="47"/>
      <c r="J279" s="47"/>
      <c r="K279" s="47"/>
      <c r="P279" s="47"/>
    </row>
    <row r="280" spans="1:16" ht="19.899999999999999">
      <c r="A280" s="46"/>
      <c r="B280" s="46"/>
      <c r="C280" s="46"/>
      <c r="D280" s="47"/>
      <c r="E280" s="47"/>
      <c r="F280" s="47"/>
      <c r="G280" s="47"/>
      <c r="H280" s="47"/>
      <c r="I280" s="47"/>
      <c r="J280" s="47"/>
      <c r="K280" s="47"/>
      <c r="P280" s="47"/>
    </row>
    <row r="281" spans="1:16" ht="19.899999999999999">
      <c r="A281" s="46"/>
      <c r="B281" s="46"/>
      <c r="C281" s="46"/>
      <c r="D281" s="47"/>
      <c r="E281" s="47"/>
      <c r="F281" s="47"/>
      <c r="G281" s="47"/>
      <c r="H281" s="47"/>
      <c r="I281" s="47"/>
      <c r="J281" s="47"/>
      <c r="K281" s="47"/>
      <c r="P281" s="47"/>
    </row>
    <row r="282" spans="1:16" ht="19.899999999999999">
      <c r="A282" s="46"/>
      <c r="B282" s="46"/>
      <c r="C282" s="46"/>
      <c r="D282" s="47"/>
      <c r="E282" s="47"/>
      <c r="F282" s="47"/>
      <c r="G282" s="47"/>
      <c r="H282" s="47"/>
      <c r="I282" s="47"/>
      <c r="J282" s="47"/>
      <c r="K282" s="47"/>
      <c r="P282" s="47"/>
    </row>
  </sheetData>
  <customSheetViews>
    <customSheetView guid="{CE066BD8-0FDF-4A69-A83A-AA53661F8FEE}" scale="74" showPageBreaks="1" fitToPage="1" printArea="1">
      <pageMargins left="0.70866141732283472" right="0.70866141732283472" top="0.74803149606299213" bottom="0.74803149606299213" header="0.31496062992125984" footer="0.31496062992125984"/>
      <pageSetup paperSize="8" scale="29" orientation="landscape" r:id="rId1"/>
    </customSheetView>
    <customSheetView guid="{97003408-5582-4B4E-BE5D-0A5F17467E22}" scale="74" showPageBreaks="1" fitToPage="1" printArea="1">
      <pageMargins left="0.70866141732283472" right="0.70866141732283472" top="0.74803149606299213" bottom="0.74803149606299213" header="0.31496062992125984" footer="0.31496062992125984"/>
      <pageSetup paperSize="8" scale="29" orientation="landscape" r:id="rId2"/>
    </customSheetView>
    <customSheetView guid="{19FDD237-8F16-4F3B-A94F-90481855813E}" scale="74" showPageBreaks="1" fitToPage="1" printArea="1">
      <pageMargins left="0.70866141732283472" right="0.70866141732283472" top="0.74803149606299213" bottom="0.74803149606299213" header="0.31496062992125984" footer="0.31496062992125984"/>
      <pageSetup paperSize="8" scale="29" orientation="landscape" r:id="rId3"/>
    </customSheetView>
  </customSheetView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topLeftCell="A19" workbookViewId="0">
      <selection activeCell="C62" sqref="C62"/>
    </sheetView>
  </sheetViews>
  <sheetFormatPr defaultColWidth="9.1328125" defaultRowHeight="13.5"/>
  <cols>
    <col min="1" max="1" width="5.86328125" style="641" customWidth="1"/>
    <col min="2" max="2" width="47.1328125" style="642" bestFit="1" customWidth="1"/>
    <col min="3" max="3" width="34.1328125" style="642" bestFit="1" customWidth="1"/>
    <col min="4" max="4" width="37.86328125" style="642" bestFit="1" customWidth="1"/>
    <col min="5" max="5" width="13.1328125" style="642" bestFit="1" customWidth="1"/>
    <col min="6" max="6" width="8.1328125" style="643" bestFit="1" customWidth="1"/>
    <col min="7" max="7" width="18.59765625" style="642" customWidth="1"/>
    <col min="8" max="8" width="18.59765625" style="641" customWidth="1"/>
    <col min="9" max="9" width="35" style="641" customWidth="1"/>
    <col min="10" max="10" width="18.59765625" style="641" customWidth="1"/>
    <col min="11" max="16384" width="9.1328125" style="641"/>
  </cols>
  <sheetData>
    <row r="1" spans="1:10" s="48" customFormat="1" ht="25.15">
      <c r="A1" s="1766" t="str">
        <f>+'Universal data'!$A$1</f>
        <v>Regulatory Reporting Pack</v>
      </c>
      <c r="B1" s="127"/>
      <c r="C1" s="127"/>
      <c r="D1" s="127"/>
      <c r="E1" s="127"/>
      <c r="F1" s="127"/>
      <c r="G1" s="127"/>
      <c r="H1" s="127"/>
      <c r="I1" s="127"/>
      <c r="J1" s="127"/>
    </row>
    <row r="2" spans="1:10" s="48" customFormat="1" ht="25.15">
      <c r="A2" s="1766" t="str">
        <f>+'Universal data'!$A$2</f>
        <v>Master</v>
      </c>
      <c r="B2" s="127"/>
      <c r="C2" s="127"/>
      <c r="D2" s="127"/>
      <c r="E2" s="127"/>
      <c r="F2" s="127"/>
      <c r="G2" s="127"/>
      <c r="H2" s="127"/>
      <c r="I2" s="127"/>
      <c r="J2" s="127"/>
    </row>
    <row r="3" spans="1:10" s="48" customFormat="1" ht="25.15">
      <c r="A3" s="1766" t="str">
        <f>+'Universal data'!$A$3</f>
        <v>2017/18</v>
      </c>
      <c r="B3" s="127"/>
      <c r="C3" s="127"/>
      <c r="D3" s="127"/>
      <c r="E3" s="127"/>
      <c r="F3" s="127"/>
      <c r="G3" s="127"/>
      <c r="H3" s="127"/>
      <c r="I3" s="127"/>
      <c r="J3" s="127"/>
    </row>
    <row r="5" spans="1:10" ht="19.899999999999999">
      <c r="A5" s="46" t="s">
        <v>1956</v>
      </c>
      <c r="B5" s="46"/>
      <c r="C5" s="46"/>
      <c r="D5" s="46"/>
      <c r="E5" s="46"/>
      <c r="F5" s="215"/>
    </row>
    <row r="6" spans="1:10">
      <c r="B6" s="666"/>
      <c r="C6" s="666"/>
      <c r="D6" s="666"/>
      <c r="E6" s="641"/>
      <c r="F6" s="641"/>
      <c r="G6" s="641"/>
    </row>
    <row r="7" spans="1:10">
      <c r="A7" s="648"/>
      <c r="B7" s="1709" t="s">
        <v>183</v>
      </c>
      <c r="C7" s="1709" t="s">
        <v>184</v>
      </c>
      <c r="D7" s="1709" t="s">
        <v>185</v>
      </c>
      <c r="E7" s="1709" t="s">
        <v>186</v>
      </c>
      <c r="F7" s="665" t="s">
        <v>78</v>
      </c>
      <c r="G7" s="1265" t="s">
        <v>91</v>
      </c>
      <c r="H7" s="1146"/>
      <c r="I7" s="648"/>
      <c r="J7" s="648"/>
    </row>
    <row r="8" spans="1:10">
      <c r="A8" s="648"/>
      <c r="B8" s="658" t="s">
        <v>1701</v>
      </c>
      <c r="C8" s="664" t="s">
        <v>1422</v>
      </c>
      <c r="D8" s="649" t="s">
        <v>191</v>
      </c>
      <c r="E8" s="1710"/>
      <c r="F8" s="644" t="s">
        <v>88</v>
      </c>
      <c r="G8" s="2603"/>
      <c r="H8" s="1146"/>
      <c r="I8" s="648"/>
      <c r="J8" s="648"/>
    </row>
    <row r="9" spans="1:10" ht="15" customHeight="1">
      <c r="A9" s="648"/>
      <c r="B9" s="1703" t="s">
        <v>1701</v>
      </c>
      <c r="C9" s="1708" t="s">
        <v>1422</v>
      </c>
      <c r="D9" s="649" t="s">
        <v>191</v>
      </c>
      <c r="E9" s="1711"/>
      <c r="F9" s="644" t="s">
        <v>88</v>
      </c>
      <c r="G9" s="2603"/>
      <c r="H9" s="1146"/>
      <c r="I9" s="648"/>
      <c r="J9" s="648"/>
    </row>
    <row r="10" spans="1:10" ht="15" customHeight="1">
      <c r="A10" s="648"/>
      <c r="B10" s="1703" t="s">
        <v>1701</v>
      </c>
      <c r="C10" s="1708" t="s">
        <v>1422</v>
      </c>
      <c r="D10" s="1712" t="s">
        <v>1425</v>
      </c>
      <c r="E10" s="1711"/>
      <c r="F10" s="644" t="s">
        <v>88</v>
      </c>
      <c r="G10" s="2603"/>
      <c r="H10" s="1146"/>
      <c r="I10" s="648"/>
      <c r="J10" s="648"/>
    </row>
    <row r="11" spans="1:10" ht="15" customHeight="1">
      <c r="A11" s="648"/>
      <c r="B11" s="1703" t="s">
        <v>1701</v>
      </c>
      <c r="C11" s="650"/>
      <c r="D11" s="1712" t="s">
        <v>1514</v>
      </c>
      <c r="E11" s="1711"/>
      <c r="F11" s="644" t="s">
        <v>88</v>
      </c>
      <c r="G11" s="2604">
        <f>SUM(G8:G10)</f>
        <v>0</v>
      </c>
      <c r="H11" s="1146"/>
      <c r="I11" s="648"/>
      <c r="J11" s="648"/>
    </row>
    <row r="12" spans="1:10">
      <c r="A12" s="648"/>
      <c r="B12" s="1703" t="s">
        <v>1701</v>
      </c>
      <c r="C12" s="663" t="s">
        <v>1426</v>
      </c>
      <c r="D12" s="1713" t="s">
        <v>1423</v>
      </c>
      <c r="E12" s="1710"/>
      <c r="F12" s="644" t="s">
        <v>88</v>
      </c>
      <c r="G12" s="2603"/>
      <c r="H12" s="1146"/>
      <c r="I12" s="648"/>
      <c r="J12" s="648"/>
    </row>
    <row r="13" spans="1:10">
      <c r="A13" s="648"/>
      <c r="B13" s="1703" t="s">
        <v>1701</v>
      </c>
      <c r="C13" s="1708" t="s">
        <v>1426</v>
      </c>
      <c r="D13" s="1714" t="s">
        <v>1424</v>
      </c>
      <c r="E13" s="1711"/>
      <c r="F13" s="644" t="s">
        <v>88</v>
      </c>
      <c r="G13" s="2603"/>
      <c r="H13" s="1146"/>
      <c r="I13" s="648"/>
      <c r="J13" s="648"/>
    </row>
    <row r="14" spans="1:10">
      <c r="A14" s="648"/>
      <c r="B14" s="1703" t="s">
        <v>1701</v>
      </c>
      <c r="C14" s="1708" t="s">
        <v>1426</v>
      </c>
      <c r="D14" s="1712" t="s">
        <v>1513</v>
      </c>
      <c r="E14" s="1711"/>
      <c r="F14" s="644" t="s">
        <v>88</v>
      </c>
      <c r="G14" s="2603"/>
      <c r="H14" s="1146"/>
      <c r="I14" s="648"/>
      <c r="J14" s="648"/>
    </row>
    <row r="15" spans="1:10">
      <c r="A15" s="648"/>
      <c r="B15" s="1703" t="s">
        <v>1701</v>
      </c>
      <c r="C15" s="650"/>
      <c r="D15" s="1712" t="s">
        <v>1512</v>
      </c>
      <c r="E15" s="1711"/>
      <c r="F15" s="644" t="s">
        <v>88</v>
      </c>
      <c r="G15" s="2604">
        <f>SUM(G12:G14)</f>
        <v>0</v>
      </c>
      <c r="H15" s="1146"/>
      <c r="I15" s="648"/>
      <c r="J15" s="648"/>
    </row>
    <row r="16" spans="1:10">
      <c r="A16" s="648"/>
      <c r="B16" s="1703" t="s">
        <v>1701</v>
      </c>
      <c r="C16" s="662" t="s">
        <v>1427</v>
      </c>
      <c r="D16" s="1715" t="s">
        <v>193</v>
      </c>
      <c r="E16" s="1716"/>
      <c r="F16" s="644" t="s">
        <v>88</v>
      </c>
      <c r="G16" s="2603"/>
      <c r="H16" s="1146"/>
      <c r="I16" s="648"/>
      <c r="J16" s="648"/>
    </row>
    <row r="17" spans="1:10">
      <c r="A17" s="648"/>
      <c r="B17" s="1703" t="s">
        <v>1701</v>
      </c>
      <c r="C17" s="661"/>
      <c r="D17" s="660" t="s">
        <v>1428</v>
      </c>
      <c r="E17" s="660"/>
      <c r="F17" s="659" t="s">
        <v>88</v>
      </c>
      <c r="G17" s="2603"/>
      <c r="H17" s="1146"/>
      <c r="I17" s="648"/>
      <c r="J17" s="648"/>
    </row>
    <row r="18" spans="1:10">
      <c r="A18" s="648"/>
      <c r="B18" s="1703"/>
      <c r="C18" s="1717" t="s">
        <v>1429</v>
      </c>
      <c r="D18" s="1715"/>
      <c r="E18" s="1715"/>
      <c r="F18" s="644"/>
      <c r="G18" s="2604">
        <f>G11+G15+G16+G17</f>
        <v>0</v>
      </c>
      <c r="H18" s="1146"/>
      <c r="I18" s="648"/>
      <c r="J18" s="648"/>
    </row>
    <row r="19" spans="1:10">
      <c r="A19" s="648"/>
      <c r="B19" s="1703" t="s">
        <v>1701</v>
      </c>
      <c r="C19" s="657" t="s">
        <v>1430</v>
      </c>
      <c r="D19" s="649" t="s">
        <v>191</v>
      </c>
      <c r="E19" s="1718"/>
      <c r="F19" s="644" t="s">
        <v>88</v>
      </c>
      <c r="G19" s="2603"/>
      <c r="H19" s="1146"/>
      <c r="I19" s="648"/>
      <c r="J19" s="648"/>
    </row>
    <row r="20" spans="1:10">
      <c r="A20" s="648"/>
      <c r="B20" s="1703" t="s">
        <v>1701</v>
      </c>
      <c r="C20" s="1708" t="s">
        <v>1430</v>
      </c>
      <c r="D20" s="649" t="s">
        <v>191</v>
      </c>
      <c r="E20" s="1718"/>
      <c r="F20" s="644" t="s">
        <v>88</v>
      </c>
      <c r="G20" s="2603"/>
      <c r="H20" s="1146"/>
      <c r="I20" s="648"/>
      <c r="J20" s="648"/>
    </row>
    <row r="21" spans="1:10">
      <c r="A21" s="648"/>
      <c r="B21" s="1703" t="s">
        <v>1701</v>
      </c>
      <c r="C21" s="1708" t="s">
        <v>1430</v>
      </c>
      <c r="D21" s="649" t="s">
        <v>191</v>
      </c>
      <c r="E21" s="1718"/>
      <c r="F21" s="644" t="s">
        <v>88</v>
      </c>
      <c r="G21" s="2603"/>
      <c r="H21" s="1146"/>
      <c r="I21" s="648"/>
      <c r="J21" s="648"/>
    </row>
    <row r="22" spans="1:10">
      <c r="A22" s="648"/>
      <c r="B22" s="1703" t="s">
        <v>1701</v>
      </c>
      <c r="C22" s="1708" t="s">
        <v>1430</v>
      </c>
      <c r="D22" s="649" t="s">
        <v>191</v>
      </c>
      <c r="E22" s="1718"/>
      <c r="F22" s="644" t="s">
        <v>88</v>
      </c>
      <c r="G22" s="2603"/>
      <c r="H22" s="1146"/>
      <c r="I22" s="648"/>
      <c r="J22" s="648"/>
    </row>
    <row r="23" spans="1:10">
      <c r="A23" s="648"/>
      <c r="B23" s="1703" t="s">
        <v>1701</v>
      </c>
      <c r="C23" s="1708" t="s">
        <v>1430</v>
      </c>
      <c r="D23" s="649" t="s">
        <v>191</v>
      </c>
      <c r="E23" s="1718"/>
      <c r="F23" s="644" t="s">
        <v>88</v>
      </c>
      <c r="G23" s="2603"/>
      <c r="H23" s="1146"/>
      <c r="I23" s="648"/>
      <c r="J23" s="648"/>
    </row>
    <row r="24" spans="1:10">
      <c r="A24" s="648"/>
      <c r="B24" s="1703" t="s">
        <v>1701</v>
      </c>
      <c r="C24" s="656"/>
      <c r="D24" s="1715" t="s">
        <v>192</v>
      </c>
      <c r="E24" s="1718"/>
      <c r="F24" s="644" t="s">
        <v>88</v>
      </c>
      <c r="G24" s="2604">
        <f>SUM(G19:G23)</f>
        <v>0</v>
      </c>
      <c r="H24" s="1146"/>
      <c r="I24" s="648"/>
      <c r="J24" s="648"/>
    </row>
    <row r="25" spans="1:10">
      <c r="A25" s="648"/>
      <c r="B25" s="1703"/>
      <c r="C25" s="1719" t="s">
        <v>1431</v>
      </c>
      <c r="D25" s="1718"/>
      <c r="E25" s="1718"/>
      <c r="F25" s="655"/>
      <c r="G25" s="2604">
        <f>G18+G24</f>
        <v>0</v>
      </c>
      <c r="H25" s="1146"/>
      <c r="I25" s="648"/>
      <c r="J25" s="648"/>
    </row>
    <row r="26" spans="1:10">
      <c r="A26" s="648"/>
      <c r="B26" s="658" t="s">
        <v>1432</v>
      </c>
      <c r="C26" s="657" t="s">
        <v>1433</v>
      </c>
      <c r="D26" s="649" t="s">
        <v>191</v>
      </c>
      <c r="E26" s="1718"/>
      <c r="F26" s="644" t="s">
        <v>88</v>
      </c>
      <c r="G26" s="2603"/>
      <c r="H26" s="648"/>
      <c r="I26" s="648"/>
      <c r="J26" s="2115"/>
    </row>
    <row r="27" spans="1:10">
      <c r="A27" s="648"/>
      <c r="B27" s="1703" t="s">
        <v>1432</v>
      </c>
      <c r="C27" s="1708" t="s">
        <v>1433</v>
      </c>
      <c r="D27" s="649" t="s">
        <v>191</v>
      </c>
      <c r="E27" s="1718"/>
      <c r="F27" s="644" t="s">
        <v>88</v>
      </c>
      <c r="G27" s="2603"/>
      <c r="H27" s="648"/>
      <c r="I27" s="648"/>
      <c r="J27" s="2114"/>
    </row>
    <row r="28" spans="1:10">
      <c r="A28" s="648"/>
      <c r="B28" s="1703" t="s">
        <v>1432</v>
      </c>
      <c r="C28" s="1708" t="s">
        <v>1433</v>
      </c>
      <c r="D28" s="649" t="s">
        <v>191</v>
      </c>
      <c r="E28" s="1718"/>
      <c r="F28" s="644" t="s">
        <v>88</v>
      </c>
      <c r="G28" s="2603"/>
      <c r="H28" s="648"/>
      <c r="I28" s="648"/>
      <c r="J28" s="2114"/>
    </row>
    <row r="29" spans="1:10">
      <c r="A29" s="648"/>
      <c r="B29" s="1703" t="s">
        <v>1432</v>
      </c>
      <c r="C29" s="1708" t="s">
        <v>1433</v>
      </c>
      <c r="D29" s="649" t="s">
        <v>191</v>
      </c>
      <c r="E29" s="1718"/>
      <c r="F29" s="644" t="s">
        <v>88</v>
      </c>
      <c r="G29" s="2603"/>
      <c r="H29" s="648"/>
      <c r="I29" s="648"/>
      <c r="J29" s="2114"/>
    </row>
    <row r="30" spans="1:10">
      <c r="A30" s="648"/>
      <c r="B30" s="1703" t="s">
        <v>1432</v>
      </c>
      <c r="C30" s="1708" t="s">
        <v>1433</v>
      </c>
      <c r="D30" s="660" t="s">
        <v>191</v>
      </c>
      <c r="E30" s="1718"/>
      <c r="F30" s="644" t="s">
        <v>88</v>
      </c>
      <c r="G30" s="2603"/>
      <c r="H30" s="648"/>
      <c r="I30" s="648"/>
      <c r="J30" s="2115"/>
    </row>
    <row r="31" spans="1:10">
      <c r="A31" s="648"/>
      <c r="B31" s="656"/>
      <c r="C31" s="1720" t="s">
        <v>1434</v>
      </c>
      <c r="D31" s="1715"/>
      <c r="E31" s="1715"/>
      <c r="F31" s="644" t="s">
        <v>88</v>
      </c>
      <c r="G31" s="2604">
        <f>SUM(G26:G30)</f>
        <v>0</v>
      </c>
      <c r="H31" s="648"/>
      <c r="J31" s="2116"/>
    </row>
    <row r="32" spans="1:10">
      <c r="A32" s="648"/>
      <c r="B32" s="1719" t="s">
        <v>1435</v>
      </c>
      <c r="C32" s="1718"/>
      <c r="D32" s="1718"/>
      <c r="E32" s="1718"/>
      <c r="F32" s="655"/>
      <c r="G32" s="2604">
        <f>G25+G31</f>
        <v>0</v>
      </c>
      <c r="H32" s="1686" t="s">
        <v>1862</v>
      </c>
      <c r="I32" s="648"/>
      <c r="J32" s="1687" t="str">
        <f>IF(ABS($G$32-'3.1 Opex cost matrix'!Y40)&lt;0.0001,"OK","Error")</f>
        <v>OK</v>
      </c>
    </row>
    <row r="33" spans="1:10">
      <c r="A33" s="648"/>
      <c r="B33" s="648"/>
      <c r="C33" s="648"/>
      <c r="D33" s="648"/>
      <c r="E33" s="648"/>
      <c r="F33" s="654"/>
      <c r="G33" s="648"/>
      <c r="H33" s="648"/>
      <c r="I33" s="648"/>
      <c r="J33" s="648"/>
    </row>
    <row r="34" spans="1:10" ht="15" customHeight="1">
      <c r="A34" s="648"/>
      <c r="B34" s="1146"/>
      <c r="C34" s="1146"/>
      <c r="D34" s="1146"/>
      <c r="E34" s="1146"/>
      <c r="F34" s="1146"/>
      <c r="G34" s="1146"/>
      <c r="H34" s="1146"/>
      <c r="I34" s="1146"/>
      <c r="J34" s="1146"/>
    </row>
    <row r="35" spans="1:10" ht="15" customHeight="1">
      <c r="A35" s="648"/>
      <c r="B35" s="1146"/>
      <c r="C35" s="1146"/>
      <c r="D35" s="1146"/>
      <c r="E35" s="1146"/>
      <c r="F35" s="1146"/>
      <c r="G35" s="1146"/>
      <c r="H35" s="1146"/>
      <c r="I35" s="1146"/>
      <c r="J35" s="1146"/>
    </row>
    <row r="36" spans="1:10" ht="15" customHeight="1">
      <c r="A36" s="648"/>
      <c r="B36" s="1146"/>
      <c r="C36" s="1146"/>
      <c r="D36" s="1146"/>
      <c r="E36" s="1146"/>
      <c r="F36" s="1146"/>
      <c r="G36" s="1146"/>
      <c r="H36" s="1146"/>
      <c r="I36" s="1146"/>
      <c r="J36" s="1146"/>
    </row>
    <row r="37" spans="1:10" ht="15" customHeight="1">
      <c r="A37" s="648"/>
      <c r="B37" s="1146"/>
      <c r="C37" s="1146"/>
      <c r="D37" s="1146"/>
      <c r="E37" s="1146"/>
      <c r="F37" s="1146"/>
      <c r="G37" s="1146"/>
      <c r="H37" s="1146"/>
      <c r="I37" s="1146"/>
      <c r="J37" s="1146"/>
    </row>
    <row r="38" spans="1:10" ht="15" customHeight="1">
      <c r="A38" s="648"/>
      <c r="B38" s="1146"/>
      <c r="C38" s="1146"/>
      <c r="D38" s="1146"/>
      <c r="E38" s="1146"/>
      <c r="F38" s="1146"/>
      <c r="G38" s="1146"/>
      <c r="H38" s="1146"/>
      <c r="I38" s="1146"/>
      <c r="J38" s="1146"/>
    </row>
    <row r="39" spans="1:10" ht="15" customHeight="1">
      <c r="A39" s="648"/>
      <c r="B39" s="1146"/>
      <c r="C39" s="1146"/>
      <c r="D39" s="1146"/>
      <c r="E39" s="1146"/>
      <c r="F39" s="1146"/>
      <c r="G39" s="1146"/>
      <c r="H39" s="1146"/>
      <c r="I39" s="1146"/>
      <c r="J39" s="1146"/>
    </row>
    <row r="40" spans="1:10">
      <c r="B40" s="1146"/>
      <c r="C40" s="1146"/>
      <c r="D40" s="1146"/>
      <c r="E40" s="1146"/>
      <c r="F40" s="1146"/>
      <c r="G40" s="1146"/>
      <c r="H40" s="1146"/>
      <c r="I40" s="1146"/>
      <c r="J40" s="1146"/>
    </row>
    <row r="41" spans="1:10">
      <c r="B41" s="1146"/>
      <c r="C41" s="1146"/>
      <c r="D41" s="1146"/>
      <c r="E41" s="1146"/>
      <c r="F41" s="1146"/>
      <c r="G41" s="1146"/>
      <c r="H41" s="1146"/>
      <c r="I41" s="1146"/>
      <c r="J41" s="1146"/>
    </row>
    <row r="42" spans="1:10">
      <c r="B42" s="1146"/>
      <c r="C42" s="1146"/>
      <c r="D42" s="1146"/>
      <c r="E42" s="1146"/>
      <c r="F42" s="1146"/>
      <c r="G42" s="1146"/>
      <c r="H42" s="1146"/>
      <c r="I42" s="1146"/>
      <c r="J42" s="1146"/>
    </row>
    <row r="43" spans="1:10">
      <c r="B43" s="1146"/>
      <c r="C43" s="1146"/>
      <c r="D43" s="1146"/>
      <c r="E43" s="1146"/>
      <c r="F43" s="1146"/>
      <c r="G43" s="1146"/>
      <c r="H43" s="1146"/>
      <c r="I43" s="1146"/>
      <c r="J43" s="1146"/>
    </row>
    <row r="44" spans="1:10">
      <c r="B44" s="1146"/>
      <c r="C44" s="1146"/>
      <c r="D44" s="1146"/>
      <c r="E44" s="1146"/>
      <c r="F44" s="1146"/>
      <c r="G44" s="1146"/>
      <c r="H44" s="1146"/>
      <c r="I44" s="1146"/>
      <c r="J44" s="1146"/>
    </row>
    <row r="45" spans="1:10">
      <c r="B45" s="1146"/>
      <c r="C45" s="1146"/>
      <c r="D45" s="1146"/>
      <c r="E45" s="1146"/>
      <c r="F45" s="1146"/>
      <c r="G45" s="1146"/>
      <c r="H45" s="1146"/>
      <c r="I45" s="1146"/>
      <c r="J45" s="1146"/>
    </row>
    <row r="46" spans="1:10">
      <c r="B46" s="653" t="s">
        <v>1436</v>
      </c>
      <c r="C46" s="652"/>
      <c r="D46" s="652"/>
      <c r="E46" s="646"/>
      <c r="F46" s="644"/>
      <c r="G46" s="651" t="s">
        <v>84</v>
      </c>
      <c r="H46" s="651" t="s">
        <v>1437</v>
      </c>
      <c r="I46" s="651" t="s">
        <v>1438</v>
      </c>
      <c r="J46" s="651" t="s">
        <v>1439</v>
      </c>
    </row>
    <row r="47" spans="1:10">
      <c r="B47" s="1703" t="s">
        <v>1436</v>
      </c>
      <c r="C47" s="646" t="s">
        <v>1511</v>
      </c>
      <c r="D47" s="646" t="s">
        <v>414</v>
      </c>
      <c r="E47" s="645"/>
      <c r="F47" s="644" t="s">
        <v>190</v>
      </c>
      <c r="G47" s="2604">
        <f>SUM(H47:J47)</f>
        <v>0</v>
      </c>
      <c r="H47" s="2603"/>
      <c r="I47" s="2603"/>
      <c r="J47" s="2603"/>
    </row>
    <row r="48" spans="1:10">
      <c r="B48" s="1703" t="s">
        <v>1436</v>
      </c>
      <c r="C48" s="646" t="s">
        <v>1510</v>
      </c>
      <c r="D48" s="646" t="s">
        <v>414</v>
      </c>
      <c r="E48" s="645"/>
      <c r="F48" s="644" t="s">
        <v>190</v>
      </c>
      <c r="G48" s="2604">
        <f>SUM(H48:J48)</f>
        <v>0</v>
      </c>
      <c r="H48" s="2603"/>
      <c r="I48" s="2603"/>
      <c r="J48" s="2603"/>
    </row>
    <row r="49" spans="2:10">
      <c r="B49" s="1703" t="s">
        <v>1436</v>
      </c>
      <c r="C49" s="646" t="s">
        <v>1509</v>
      </c>
      <c r="D49" s="646" t="s">
        <v>414</v>
      </c>
      <c r="E49" s="645"/>
      <c r="F49" s="644" t="s">
        <v>190</v>
      </c>
      <c r="G49" s="2604">
        <f>SUM(H49:J49)</f>
        <v>0</v>
      </c>
      <c r="H49" s="2603"/>
      <c r="I49" s="2603"/>
      <c r="J49" s="2603"/>
    </row>
    <row r="50" spans="2:10">
      <c r="B50" s="1703" t="s">
        <v>1436</v>
      </c>
      <c r="C50" s="646" t="s">
        <v>1508</v>
      </c>
      <c r="D50" s="646" t="s">
        <v>414</v>
      </c>
      <c r="E50" s="645"/>
      <c r="F50" s="644" t="s">
        <v>190</v>
      </c>
      <c r="G50" s="2604">
        <f>SUM(H50:J50)</f>
        <v>0</v>
      </c>
      <c r="H50" s="2603"/>
      <c r="I50" s="2603"/>
      <c r="J50" s="2603"/>
    </row>
    <row r="51" spans="2:10">
      <c r="B51" s="647"/>
      <c r="C51" s="646" t="s">
        <v>84</v>
      </c>
      <c r="D51" s="646" t="s">
        <v>414</v>
      </c>
      <c r="E51" s="645"/>
      <c r="F51" s="644" t="s">
        <v>190</v>
      </c>
      <c r="G51" s="2604">
        <f>SUM(G47:G50)</f>
        <v>0</v>
      </c>
      <c r="H51" s="2604">
        <f>SUM(H47:H50)</f>
        <v>0</v>
      </c>
      <c r="I51" s="2604">
        <f>SUM(I47:I50)</f>
        <v>0</v>
      </c>
      <c r="J51" s="2604">
        <f>SUM(J47:J50)</f>
        <v>0</v>
      </c>
    </row>
  </sheetData>
  <customSheetViews>
    <customSheetView guid="{CE066BD8-0FDF-4A69-A83A-AA53661F8FEE}" showPageBreaks="1" fitToPage="1" printArea="1" topLeftCell="A40">
      <pageMargins left="0.70866141732283472" right="0.70866141732283472" top="0.74803149606299213" bottom="0.74803149606299213" header="0.31496062992125984" footer="0.31496062992125984"/>
      <pageSetup paperSize="9" scale="54" orientation="landscape" r:id="rId1"/>
    </customSheetView>
    <customSheetView guid="{97003408-5582-4B4E-BE5D-0A5F17467E22}" showPageBreaks="1" fitToPage="1" printArea="1" topLeftCell="A40">
      <pageMargins left="0.70866141732283472" right="0.70866141732283472" top="0.74803149606299213" bottom="0.74803149606299213" header="0.31496062992125984" footer="0.31496062992125984"/>
      <pageSetup paperSize="8" scale="54" orientation="portrait" r:id="rId2"/>
    </customSheetView>
    <customSheetView guid="{19FDD237-8F16-4F3B-A94F-90481855813E}" scale="70" showPageBreaks="1" fitToPage="1" printArea="1">
      <pageMargins left="0.70866141732283472" right="0.70866141732283472" top="0.74803149606299213" bottom="0.74803149606299213" header="0.31496062992125984" footer="0.31496062992125984"/>
      <pageSetup paperSize="8" scale="54" orientation="portrait" r:id="rId3"/>
    </customSheetView>
  </customSheetViews>
  <dataValidations count="1">
    <dataValidation type="decimal" operator="lessThanOrEqual" allowBlank="1" showInputMessage="1" showErrorMessage="1" prompt="Enter funding received as negative number.  " sqref="H19:H23">
      <formula1>0</formula1>
    </dataValidation>
  </dataValidations>
  <pageMargins left="0.70866141732283472" right="0.70866141732283472" top="0.74803149606299213" bottom="0.74803149606299213" header="0.31496062992125984" footer="0.31496062992125984"/>
  <pageSetup paperSize="9" scale="5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topLeftCell="A34" workbookViewId="0">
      <selection activeCell="A47" sqref="A47"/>
    </sheetView>
  </sheetViews>
  <sheetFormatPr defaultColWidth="9.1328125" defaultRowHeight="12.4"/>
  <cols>
    <col min="1" max="1" width="112.86328125" style="115" customWidth="1"/>
    <col min="2" max="2" width="21.3984375" style="115" bestFit="1" customWidth="1"/>
    <col min="3" max="3" width="19.73046875" style="115" customWidth="1"/>
    <col min="4" max="4" width="19.73046875" style="116" customWidth="1"/>
    <col min="5" max="5" width="19.73046875" style="115" customWidth="1"/>
    <col min="6" max="6" width="14" style="115" customWidth="1"/>
    <col min="7" max="16384" width="9.1328125" style="115"/>
  </cols>
  <sheetData>
    <row r="1" spans="1:6" s="48" customFormat="1" ht="25.15">
      <c r="A1" s="1766" t="str">
        <f>+'Universal data'!$A$1</f>
        <v>Regulatory Reporting Pack</v>
      </c>
      <c r="B1" s="127"/>
      <c r="C1" s="127"/>
      <c r="D1" s="127"/>
      <c r="E1" s="127"/>
      <c r="F1" s="61"/>
    </row>
    <row r="2" spans="1:6" s="48" customFormat="1" ht="25.15">
      <c r="A2" s="1766" t="str">
        <f>+'Universal data'!$A$2</f>
        <v>Master</v>
      </c>
      <c r="B2" s="127"/>
      <c r="C2" s="127"/>
      <c r="D2" s="127"/>
      <c r="E2" s="127"/>
      <c r="F2" s="61"/>
    </row>
    <row r="3" spans="1:6" s="48" customFormat="1" ht="25.15">
      <c r="A3" s="1766" t="str">
        <f>+'Universal data'!$A$3</f>
        <v>2017/18</v>
      </c>
      <c r="B3" s="127"/>
      <c r="C3" s="127"/>
      <c r="D3" s="127"/>
      <c r="E3" s="127"/>
      <c r="F3" s="61"/>
    </row>
    <row r="4" spans="1:6" s="61" customFormat="1" ht="13.5">
      <c r="A4" s="594"/>
      <c r="B4" s="594"/>
      <c r="C4" s="594"/>
      <c r="D4" s="594"/>
    </row>
    <row r="5" spans="1:6" s="63" customFormat="1" ht="19.899999999999999">
      <c r="A5" s="62" t="s">
        <v>1666</v>
      </c>
      <c r="B5" s="62"/>
      <c r="D5" s="113"/>
    </row>
    <row r="6" spans="1:6" s="63" customFormat="1" ht="19.899999999999999">
      <c r="A6" s="62"/>
      <c r="B6" s="62"/>
      <c r="D6" s="113"/>
    </row>
    <row r="7" spans="1:6" s="63" customFormat="1" ht="69.75" customHeight="1">
      <c r="A7" s="62"/>
      <c r="B7" s="2018" t="s">
        <v>664</v>
      </c>
      <c r="C7" s="2018" t="s">
        <v>665</v>
      </c>
      <c r="D7" s="2019" t="s">
        <v>1982</v>
      </c>
      <c r="E7" s="2019" t="s">
        <v>1657</v>
      </c>
    </row>
    <row r="8" spans="1:6" ht="12.75" customHeight="1">
      <c r="A8" s="114"/>
      <c r="B8" s="2018" t="s">
        <v>88</v>
      </c>
      <c r="C8" s="2018" t="s">
        <v>88</v>
      </c>
      <c r="D8" s="2018" t="s">
        <v>88</v>
      </c>
      <c r="E8" s="2018" t="s">
        <v>88</v>
      </c>
    </row>
    <row r="9" spans="1:6" s="63" customFormat="1" ht="12.75" customHeight="1">
      <c r="A9" s="2020" t="s">
        <v>669</v>
      </c>
      <c r="B9" s="2021">
        <f>SUM(B10:B22)</f>
        <v>0</v>
      </c>
      <c r="C9" s="2021">
        <f>SUM(C10:C22)</f>
        <v>0</v>
      </c>
      <c r="D9" s="2021">
        <f>SUM(D10:D22)</f>
        <v>0</v>
      </c>
      <c r="E9" s="2021">
        <f>SUM(E10:E22)</f>
        <v>0</v>
      </c>
    </row>
    <row r="10" spans="1:6" s="63" customFormat="1" ht="12.75" customHeight="1">
      <c r="A10" s="2022" t="str">
        <f>+A29</f>
        <v>Telemetry / communication</v>
      </c>
      <c r="B10" s="2023">
        <f t="shared" ref="B10:E11" si="0">+B29</f>
        <v>0</v>
      </c>
      <c r="C10" s="2023">
        <f t="shared" si="0"/>
        <v>0</v>
      </c>
      <c r="D10" s="2023">
        <f t="shared" si="0"/>
        <v>0</v>
      </c>
      <c r="E10" s="2023">
        <f t="shared" si="0"/>
        <v>0</v>
      </c>
    </row>
    <row r="11" spans="1:6" s="63" customFormat="1" ht="13.5" customHeight="1">
      <c r="A11" s="2022" t="str">
        <f>+A30</f>
        <v>Cathodic Protection</v>
      </c>
      <c r="B11" s="2023">
        <f t="shared" si="0"/>
        <v>0</v>
      </c>
      <c r="C11" s="2023">
        <f t="shared" si="0"/>
        <v>0</v>
      </c>
      <c r="D11" s="2023">
        <f t="shared" si="0"/>
        <v>0</v>
      </c>
      <c r="E11" s="2023">
        <f t="shared" si="0"/>
        <v>0</v>
      </c>
    </row>
    <row r="12" spans="1:6" s="63" customFormat="1" ht="12.75" customHeight="1">
      <c r="A12" s="2022" t="str">
        <f>A31</f>
        <v>LTS Pipelines</v>
      </c>
      <c r="B12" s="2023">
        <f>+B31</f>
        <v>0</v>
      </c>
      <c r="C12" s="2023">
        <f>+C31</f>
        <v>0</v>
      </c>
      <c r="D12" s="2023">
        <f>+D31</f>
        <v>0</v>
      </c>
      <c r="E12" s="2023">
        <f>+E31</f>
        <v>0</v>
      </c>
    </row>
    <row r="13" spans="1:6" s="63" customFormat="1" ht="12.75" customHeight="1">
      <c r="A13" s="2022" t="str">
        <f>+A37</f>
        <v>Distribution mains inc all services above 2"</v>
      </c>
      <c r="B13" s="2023">
        <f>+B37</f>
        <v>0</v>
      </c>
      <c r="C13" s="2023">
        <f>+C37</f>
        <v>0</v>
      </c>
      <c r="D13" s="2023">
        <f>+D37</f>
        <v>0</v>
      </c>
      <c r="E13" s="2023">
        <f>+E37</f>
        <v>0</v>
      </c>
    </row>
    <row r="14" spans="1:6" s="63" customFormat="1" ht="12.75" customHeight="1">
      <c r="A14" s="2022" t="str">
        <f>+A44</f>
        <v>Services</v>
      </c>
      <c r="B14" s="2023">
        <f t="shared" ref="B14:E15" si="1">+B44</f>
        <v>0</v>
      </c>
      <c r="C14" s="2023">
        <f t="shared" si="1"/>
        <v>0</v>
      </c>
      <c r="D14" s="2023">
        <f t="shared" si="1"/>
        <v>0</v>
      </c>
      <c r="E14" s="2023">
        <f t="shared" si="1"/>
        <v>0</v>
      </c>
    </row>
    <row r="15" spans="1:6" s="63" customFormat="1" ht="12.75" customHeight="1">
      <c r="A15" s="2022" t="str">
        <f>+A45</f>
        <v>MOB Risers Inc. Buy Outs</v>
      </c>
      <c r="B15" s="2023">
        <f t="shared" si="1"/>
        <v>0</v>
      </c>
      <c r="C15" s="2023">
        <f t="shared" si="1"/>
        <v>0</v>
      </c>
      <c r="D15" s="2023">
        <f t="shared" si="1"/>
        <v>0</v>
      </c>
      <c r="E15" s="2023">
        <f t="shared" si="1"/>
        <v>0</v>
      </c>
    </row>
    <row r="16" spans="1:6" s="63" customFormat="1">
      <c r="A16" s="2024" t="str">
        <f>A46</f>
        <v>Storage</v>
      </c>
      <c r="B16" s="2023">
        <f>+B46</f>
        <v>0</v>
      </c>
      <c r="C16" s="2023">
        <f>+C46</f>
        <v>0</v>
      </c>
      <c r="D16" s="2023">
        <f>+D46</f>
        <v>0</v>
      </c>
      <c r="E16" s="2023">
        <f>+E46</f>
        <v>0</v>
      </c>
    </row>
    <row r="17" spans="1:10" s="63" customFormat="1">
      <c r="A17" s="2024" t="str">
        <f>A52</f>
        <v>NTS Offtakes</v>
      </c>
      <c r="B17" s="2023">
        <f>+B52</f>
        <v>0</v>
      </c>
      <c r="C17" s="2023">
        <f>+C52</f>
        <v>0</v>
      </c>
      <c r="D17" s="2023">
        <f>+D52</f>
        <v>0</v>
      </c>
      <c r="E17" s="2023">
        <f>+E52</f>
        <v>0</v>
      </c>
    </row>
    <row r="18" spans="1:10" s="63" customFormat="1" ht="12.75" customHeight="1">
      <c r="A18" s="2024" t="s">
        <v>144</v>
      </c>
      <c r="B18" s="2023">
        <f>+B62</f>
        <v>0</v>
      </c>
      <c r="C18" s="2023">
        <f>+C62</f>
        <v>0</v>
      </c>
      <c r="D18" s="2023">
        <f>+D62</f>
        <v>0</v>
      </c>
      <c r="E18" s="2023">
        <f>+E62</f>
        <v>0</v>
      </c>
      <c r="G18" s="2773"/>
      <c r="H18" s="2773"/>
      <c r="I18" s="2773"/>
      <c r="J18" s="2773"/>
    </row>
    <row r="19" spans="1:10" s="63" customFormat="1" ht="12.75" customHeight="1">
      <c r="A19" s="2024" t="str">
        <f>A71</f>
        <v>Governors</v>
      </c>
      <c r="B19" s="2023">
        <f>+B71</f>
        <v>0</v>
      </c>
      <c r="C19" s="2023">
        <f>+C71</f>
        <v>0</v>
      </c>
      <c r="D19" s="2023">
        <f>+D71</f>
        <v>0</v>
      </c>
      <c r="E19" s="2023">
        <f>+E71</f>
        <v>0</v>
      </c>
      <c r="G19" s="2773"/>
      <c r="H19" s="2773"/>
      <c r="I19" s="2773"/>
      <c r="J19" s="2773"/>
    </row>
    <row r="20" spans="1:10" s="63" customFormat="1">
      <c r="A20" s="2022" t="str">
        <f>A77</f>
        <v>LPG / LNG Networks</v>
      </c>
      <c r="B20" s="2023">
        <f>+B77</f>
        <v>0</v>
      </c>
      <c r="C20" s="2023">
        <f>+C77</f>
        <v>0</v>
      </c>
      <c r="D20" s="2023">
        <f>+D77</f>
        <v>0</v>
      </c>
      <c r="E20" s="2023">
        <f>+E77</f>
        <v>0</v>
      </c>
      <c r="G20" s="2773"/>
      <c r="H20" s="2773"/>
      <c r="I20" s="2773"/>
      <c r="J20" s="2773"/>
    </row>
    <row r="21" spans="1:10" s="63" customFormat="1" ht="19.5" customHeight="1">
      <c r="A21" s="2022" t="str">
        <f>+A82</f>
        <v>DN entry</v>
      </c>
      <c r="B21" s="2023">
        <f>+B82</f>
        <v>0</v>
      </c>
      <c r="C21" s="2023">
        <f>+C82</f>
        <v>0</v>
      </c>
      <c r="D21" s="2023">
        <f>+D82</f>
        <v>0</v>
      </c>
      <c r="E21" s="2023">
        <f>+E82</f>
        <v>0</v>
      </c>
      <c r="G21" s="2773"/>
      <c r="H21" s="2773"/>
      <c r="I21" s="2773"/>
      <c r="J21" s="2773"/>
    </row>
    <row r="22" spans="1:10" s="63" customFormat="1">
      <c r="A22" s="2024" t="s">
        <v>2159</v>
      </c>
      <c r="B22" s="2023">
        <f>+B83</f>
        <v>0</v>
      </c>
      <c r="C22" s="2023">
        <f>+C83</f>
        <v>0</v>
      </c>
      <c r="D22" s="2023">
        <f>+D83</f>
        <v>0</v>
      </c>
      <c r="E22" s="2023">
        <f>+E83</f>
        <v>0</v>
      </c>
      <c r="G22" s="2773"/>
      <c r="H22" s="2773"/>
      <c r="I22" s="2773"/>
      <c r="J22" s="2773"/>
    </row>
    <row r="23" spans="1:10" s="63" customFormat="1" ht="12.75" customHeight="1">
      <c r="A23" s="1076" t="s">
        <v>587</v>
      </c>
      <c r="B23" s="1077" t="str">
        <f>IF(SUM(B10:B22)='3.1 Opex cost matrix'!K72,"Ok","Error")</f>
        <v>Ok</v>
      </c>
      <c r="D23" s="117"/>
      <c r="G23" s="2773"/>
      <c r="H23" s="2773"/>
      <c r="I23" s="2773"/>
      <c r="J23" s="2773"/>
    </row>
    <row r="24" spans="1:10" s="118" customFormat="1" ht="12.75" customHeight="1">
      <c r="D24" s="119"/>
      <c r="G24" s="2773"/>
      <c r="H24" s="2773"/>
      <c r="I24" s="2773"/>
      <c r="J24" s="2773"/>
    </row>
    <row r="25" spans="1:10" s="118" customFormat="1" ht="12.75" customHeight="1">
      <c r="D25" s="119"/>
      <c r="G25" s="2773"/>
      <c r="H25" s="2773"/>
      <c r="I25" s="2773"/>
      <c r="J25" s="2773"/>
    </row>
    <row r="26" spans="1:10" ht="12.75" customHeight="1">
      <c r="A26" s="312"/>
      <c r="B26" s="2018" t="s">
        <v>664</v>
      </c>
      <c r="C26" s="2018" t="s">
        <v>665</v>
      </c>
      <c r="D26" s="2019" t="s">
        <v>1982</v>
      </c>
      <c r="E26" s="2019" t="s">
        <v>1657</v>
      </c>
      <c r="G26" s="2773"/>
      <c r="H26" s="2773"/>
      <c r="I26" s="2773"/>
      <c r="J26" s="2773"/>
    </row>
    <row r="27" spans="1:10" ht="12.75" customHeight="1">
      <c r="A27" s="312"/>
      <c r="B27" s="2018" t="s">
        <v>88</v>
      </c>
      <c r="C27" s="2018" t="s">
        <v>88</v>
      </c>
      <c r="D27" s="2018" t="s">
        <v>88</v>
      </c>
      <c r="E27" s="2018" t="s">
        <v>88</v>
      </c>
      <c r="G27" s="2773"/>
      <c r="H27" s="2773"/>
      <c r="I27" s="2773"/>
      <c r="J27" s="2773"/>
    </row>
    <row r="28" spans="1:10" ht="12.75" customHeight="1">
      <c r="A28" s="2025" t="s">
        <v>664</v>
      </c>
      <c r="B28" s="2026">
        <f>SUM(B29,B30,B31,B77,B44,B45,B82,B46,B52,B62,B71,B83,B37)</f>
        <v>0</v>
      </c>
      <c r="C28" s="2026">
        <f>SUM(C29,C30,C31,C77,C44,C45,C82,C46,C52,C62,C71,C83,C37)</f>
        <v>0</v>
      </c>
      <c r="D28" s="2026">
        <f>SUM(D29,D30,D31,D77,D44,D45,D82,D46,D52,D62,D71,D83,D37)</f>
        <v>0</v>
      </c>
      <c r="E28" s="2026">
        <f>SUM(E29,E30,E31,E77,E44,E45,E82,E46,E52,E62,E71,E83,E37)</f>
        <v>0</v>
      </c>
      <c r="G28" s="2773"/>
      <c r="H28" s="2773"/>
      <c r="I28" s="2773"/>
      <c r="J28" s="2773"/>
    </row>
    <row r="29" spans="1:10" ht="12.75" customHeight="1">
      <c r="A29" s="2025" t="s">
        <v>2157</v>
      </c>
      <c r="B29" s="2027">
        <f>SUM(C29:E29)</f>
        <v>0</v>
      </c>
      <c r="C29" s="2031"/>
      <c r="D29" s="2031"/>
      <c r="E29" s="2321"/>
      <c r="G29" s="2773"/>
      <c r="H29" s="2773"/>
      <c r="I29" s="2773"/>
      <c r="J29" s="2773"/>
    </row>
    <row r="30" spans="1:10" ht="12.75" customHeight="1">
      <c r="A30" s="2025" t="s">
        <v>427</v>
      </c>
      <c r="B30" s="2027">
        <f t="shared" ref="B30:B90" si="2">SUM(C30:E30)</f>
        <v>0</v>
      </c>
      <c r="C30" s="2031"/>
      <c r="D30" s="2031"/>
      <c r="E30" s="2321"/>
      <c r="G30" s="2773"/>
      <c r="H30" s="2773"/>
      <c r="I30" s="2773"/>
      <c r="J30" s="2773"/>
    </row>
    <row r="31" spans="1:10" ht="12.75" customHeight="1">
      <c r="A31" s="2028" t="s">
        <v>1276</v>
      </c>
      <c r="B31" s="2027">
        <f t="shared" si="2"/>
        <v>0</v>
      </c>
      <c r="C31" s="2029">
        <f>SUM(C32:C36)</f>
        <v>0</v>
      </c>
      <c r="D31" s="2029">
        <f>SUM(D32:D36)</f>
        <v>0</v>
      </c>
      <c r="E31" s="2026">
        <f>SUM(E32:E36)</f>
        <v>0</v>
      </c>
      <c r="G31" s="2773"/>
      <c r="H31" s="2773"/>
      <c r="I31" s="2773"/>
      <c r="J31" s="2773"/>
    </row>
    <row r="32" spans="1:10" ht="12.75" customHeight="1">
      <c r="A32" s="2406" t="s">
        <v>334</v>
      </c>
      <c r="B32" s="2030">
        <f t="shared" si="2"/>
        <v>0</v>
      </c>
      <c r="C32" s="2031"/>
      <c r="D32" s="2031"/>
      <c r="E32" s="2321"/>
      <c r="G32" s="2773"/>
      <c r="H32" s="2773"/>
      <c r="I32" s="2773"/>
      <c r="J32" s="2773"/>
    </row>
    <row r="33" spans="1:10" ht="12.75" customHeight="1">
      <c r="A33" s="2406" t="s">
        <v>336</v>
      </c>
      <c r="B33" s="2030">
        <f t="shared" si="2"/>
        <v>0</v>
      </c>
      <c r="C33" s="2031"/>
      <c r="D33" s="2031"/>
      <c r="E33" s="2321"/>
      <c r="G33" s="2773"/>
      <c r="H33" s="2773"/>
      <c r="I33" s="2773"/>
      <c r="J33" s="2773"/>
    </row>
    <row r="34" spans="1:10" ht="12.75" customHeight="1">
      <c r="A34" s="2406" t="s">
        <v>425</v>
      </c>
      <c r="B34" s="2030">
        <f t="shared" si="2"/>
        <v>0</v>
      </c>
      <c r="C34" s="2031"/>
      <c r="D34" s="2031"/>
      <c r="E34" s="2321"/>
      <c r="G34" s="2773"/>
      <c r="H34" s="2773"/>
      <c r="I34" s="2773"/>
      <c r="J34" s="2773"/>
    </row>
    <row r="35" spans="1:10" ht="12.75" customHeight="1">
      <c r="A35" s="2406" t="s">
        <v>426</v>
      </c>
      <c r="B35" s="2030">
        <f t="shared" si="2"/>
        <v>0</v>
      </c>
      <c r="C35" s="2031"/>
      <c r="D35" s="2031"/>
      <c r="E35" s="2321"/>
      <c r="G35" s="2773"/>
      <c r="H35" s="2773"/>
      <c r="I35" s="2773"/>
      <c r="J35" s="2773"/>
    </row>
    <row r="36" spans="1:10" ht="12.75" customHeight="1">
      <c r="A36" s="2406" t="s">
        <v>428</v>
      </c>
      <c r="B36" s="2030">
        <f t="shared" si="2"/>
        <v>0</v>
      </c>
      <c r="C36" s="2031"/>
      <c r="D36" s="2031"/>
      <c r="E36" s="2321"/>
    </row>
    <row r="37" spans="1:10" ht="12.75" customHeight="1">
      <c r="A37" s="2407" t="s">
        <v>1563</v>
      </c>
      <c r="B37" s="2032">
        <f t="shared" si="2"/>
        <v>0</v>
      </c>
      <c r="C37" s="2029">
        <f>SUM(C38:C43)</f>
        <v>0</v>
      </c>
      <c r="D37" s="2029">
        <f>SUM(D38:D43)</f>
        <v>0</v>
      </c>
      <c r="E37" s="2026">
        <f>SUM(E38:E43)</f>
        <v>0</v>
      </c>
    </row>
    <row r="38" spans="1:10" ht="12.75" customHeight="1">
      <c r="A38" s="2406" t="s">
        <v>335</v>
      </c>
      <c r="B38" s="2030">
        <f t="shared" si="2"/>
        <v>0</v>
      </c>
      <c r="C38" s="2031"/>
      <c r="D38" s="2031"/>
      <c r="E38" s="2321"/>
    </row>
    <row r="39" spans="1:10" ht="12.75" customHeight="1">
      <c r="A39" s="2406" t="s">
        <v>429</v>
      </c>
      <c r="B39" s="2030">
        <f t="shared" si="2"/>
        <v>0</v>
      </c>
      <c r="C39" s="2031"/>
      <c r="D39" s="2031"/>
      <c r="E39" s="2321"/>
    </row>
    <row r="40" spans="1:10" ht="12.75" customHeight="1">
      <c r="A40" s="2406" t="s">
        <v>337</v>
      </c>
      <c r="B40" s="2030">
        <f t="shared" si="2"/>
        <v>0</v>
      </c>
      <c r="C40" s="2031"/>
      <c r="D40" s="2031"/>
      <c r="E40" s="2321"/>
    </row>
    <row r="41" spans="1:10" ht="12.75" customHeight="1">
      <c r="A41" s="2406" t="s">
        <v>338</v>
      </c>
      <c r="B41" s="2030">
        <f t="shared" si="2"/>
        <v>0</v>
      </c>
      <c r="C41" s="2031"/>
      <c r="D41" s="2031"/>
      <c r="E41" s="2321"/>
    </row>
    <row r="42" spans="1:10" ht="12.75" customHeight="1">
      <c r="A42" s="2406" t="s">
        <v>339</v>
      </c>
      <c r="B42" s="2030">
        <f t="shared" si="2"/>
        <v>0</v>
      </c>
      <c r="C42" s="2031"/>
      <c r="D42" s="2031"/>
      <c r="E42" s="2321"/>
    </row>
    <row r="43" spans="1:10" ht="12.75" customHeight="1">
      <c r="A43" s="2406" t="s">
        <v>340</v>
      </c>
      <c r="B43" s="2030">
        <f t="shared" si="2"/>
        <v>0</v>
      </c>
      <c r="C43" s="2031"/>
      <c r="D43" s="2031"/>
      <c r="E43" s="2321"/>
    </row>
    <row r="44" spans="1:10" ht="12.75" customHeight="1">
      <c r="A44" s="2408" t="s">
        <v>266</v>
      </c>
      <c r="B44" s="2032">
        <f t="shared" si="2"/>
        <v>0</v>
      </c>
      <c r="C44" s="2031"/>
      <c r="D44" s="2031"/>
      <c r="E44" s="2321"/>
    </row>
    <row r="45" spans="1:10" ht="12.75" customHeight="1">
      <c r="A45" s="2408" t="s">
        <v>2839</v>
      </c>
      <c r="B45" s="2032">
        <f t="shared" si="2"/>
        <v>0</v>
      </c>
      <c r="C45" s="2031"/>
      <c r="D45" s="2031"/>
      <c r="E45" s="2321"/>
    </row>
    <row r="46" spans="1:10" ht="12.75" customHeight="1">
      <c r="A46" s="2407" t="s">
        <v>104</v>
      </c>
      <c r="B46" s="2032">
        <f>SUM(C46:E46)</f>
        <v>0</v>
      </c>
      <c r="C46" s="2029">
        <f>SUM(C47:C51)</f>
        <v>0</v>
      </c>
      <c r="D46" s="2029">
        <f>SUM(D47:D51)</f>
        <v>0</v>
      </c>
      <c r="E46" s="2026">
        <f>SUM(E47:E51)</f>
        <v>0</v>
      </c>
    </row>
    <row r="47" spans="1:10" ht="12.75" customHeight="1">
      <c r="A47" s="2406" t="s">
        <v>341</v>
      </c>
      <c r="B47" s="2030">
        <f t="shared" si="2"/>
        <v>0</v>
      </c>
      <c r="C47" s="2031"/>
      <c r="D47" s="2031"/>
      <c r="E47" s="2321"/>
    </row>
    <row r="48" spans="1:10" ht="12.75" customHeight="1">
      <c r="A48" s="2406" t="s">
        <v>342</v>
      </c>
      <c r="B48" s="2030">
        <f t="shared" si="2"/>
        <v>0</v>
      </c>
      <c r="C48" s="2031"/>
      <c r="D48" s="2031"/>
      <c r="E48" s="2321"/>
    </row>
    <row r="49" spans="1:5" ht="12.75" customHeight="1">
      <c r="A49" s="2406" t="s">
        <v>430</v>
      </c>
      <c r="B49" s="2030">
        <f t="shared" si="2"/>
        <v>0</v>
      </c>
      <c r="C49" s="2031"/>
      <c r="D49" s="2031"/>
      <c r="E49" s="2321"/>
    </row>
    <row r="50" spans="1:5" ht="12.75" customHeight="1">
      <c r="A50" s="2406" t="s">
        <v>437</v>
      </c>
      <c r="B50" s="2030">
        <f t="shared" si="2"/>
        <v>0</v>
      </c>
      <c r="C50" s="2031"/>
      <c r="D50" s="2031"/>
      <c r="E50" s="2321"/>
    </row>
    <row r="51" spans="1:5" ht="12.75" customHeight="1">
      <c r="A51" s="2406" t="s">
        <v>439</v>
      </c>
      <c r="B51" s="2030">
        <f t="shared" si="2"/>
        <v>0</v>
      </c>
      <c r="C51" s="2031"/>
      <c r="D51" s="2031"/>
      <c r="E51" s="2321"/>
    </row>
    <row r="52" spans="1:5">
      <c r="A52" s="2407" t="s">
        <v>343</v>
      </c>
      <c r="B52" s="2032">
        <f t="shared" si="2"/>
        <v>0</v>
      </c>
      <c r="C52" s="2029">
        <f>SUM(C53:C61)</f>
        <v>0</v>
      </c>
      <c r="D52" s="2029">
        <f>SUM(D53:D61)</f>
        <v>0</v>
      </c>
      <c r="E52" s="2026">
        <f>SUM(E53:E61)</f>
        <v>0</v>
      </c>
    </row>
    <row r="53" spans="1:5">
      <c r="A53" s="2406" t="s">
        <v>431</v>
      </c>
      <c r="B53" s="2030">
        <f t="shared" si="2"/>
        <v>0</v>
      </c>
      <c r="C53" s="2031"/>
      <c r="D53" s="2031"/>
      <c r="E53" s="2321"/>
    </row>
    <row r="54" spans="1:5">
      <c r="A54" s="2406" t="s">
        <v>432</v>
      </c>
      <c r="B54" s="2030">
        <f t="shared" si="2"/>
        <v>0</v>
      </c>
      <c r="C54" s="2031"/>
      <c r="D54" s="2031"/>
      <c r="E54" s="2321"/>
    </row>
    <row r="55" spans="1:5">
      <c r="A55" s="2406" t="s">
        <v>433</v>
      </c>
      <c r="B55" s="2030">
        <f t="shared" si="2"/>
        <v>0</v>
      </c>
      <c r="C55" s="2031"/>
      <c r="D55" s="2031"/>
      <c r="E55" s="2321"/>
    </row>
    <row r="56" spans="1:5">
      <c r="A56" s="2406" t="s">
        <v>434</v>
      </c>
      <c r="B56" s="2030">
        <f t="shared" si="2"/>
        <v>0</v>
      </c>
      <c r="C56" s="2031"/>
      <c r="D56" s="2031"/>
      <c r="E56" s="2321"/>
    </row>
    <row r="57" spans="1:5">
      <c r="A57" s="2406" t="s">
        <v>435</v>
      </c>
      <c r="B57" s="2030">
        <f t="shared" si="2"/>
        <v>0</v>
      </c>
      <c r="C57" s="2031"/>
      <c r="D57" s="2031"/>
      <c r="E57" s="2321"/>
    </row>
    <row r="58" spans="1:5">
      <c r="A58" s="2406" t="s">
        <v>436</v>
      </c>
      <c r="B58" s="2030">
        <f t="shared" si="2"/>
        <v>0</v>
      </c>
      <c r="C58" s="2031"/>
      <c r="D58" s="2031"/>
      <c r="E58" s="2321"/>
    </row>
    <row r="59" spans="1:5">
      <c r="A59" s="2406" t="s">
        <v>1564</v>
      </c>
      <c r="B59" s="2030">
        <f t="shared" si="2"/>
        <v>0</v>
      </c>
      <c r="C59" s="2031"/>
      <c r="D59" s="2031"/>
      <c r="E59" s="2321"/>
    </row>
    <row r="60" spans="1:5">
      <c r="A60" s="2406" t="s">
        <v>437</v>
      </c>
      <c r="B60" s="2030">
        <f t="shared" si="2"/>
        <v>0</v>
      </c>
      <c r="C60" s="2031"/>
      <c r="D60" s="2031"/>
      <c r="E60" s="2321"/>
    </row>
    <row r="61" spans="1:5">
      <c r="A61" s="2406" t="s">
        <v>439</v>
      </c>
      <c r="B61" s="2030">
        <f t="shared" si="2"/>
        <v>0</v>
      </c>
      <c r="C61" s="2031"/>
      <c r="D61" s="2031"/>
      <c r="E61" s="2321"/>
    </row>
    <row r="62" spans="1:5">
      <c r="A62" s="2407" t="str">
        <f>A18</f>
        <v>PRSs</v>
      </c>
      <c r="B62" s="2032">
        <f t="shared" si="2"/>
        <v>0</v>
      </c>
      <c r="C62" s="2029">
        <f>SUM(C63:C70)</f>
        <v>0</v>
      </c>
      <c r="D62" s="2029">
        <f>SUM(D63:D70)</f>
        <v>0</v>
      </c>
      <c r="E62" s="2026">
        <f>SUM(E63:E70)</f>
        <v>0</v>
      </c>
    </row>
    <row r="63" spans="1:5">
      <c r="A63" s="2406" t="s">
        <v>431</v>
      </c>
      <c r="B63" s="2030">
        <f t="shared" si="2"/>
        <v>0</v>
      </c>
      <c r="C63" s="2031"/>
      <c r="D63" s="2031"/>
      <c r="E63" s="2321"/>
    </row>
    <row r="64" spans="1:5">
      <c r="A64" s="2406" t="s">
        <v>432</v>
      </c>
      <c r="B64" s="2030">
        <f t="shared" si="2"/>
        <v>0</v>
      </c>
      <c r="C64" s="2031"/>
      <c r="D64" s="2031"/>
      <c r="E64" s="2321"/>
    </row>
    <row r="65" spans="1:5">
      <c r="A65" s="2406" t="s">
        <v>433</v>
      </c>
      <c r="B65" s="2030">
        <f t="shared" si="2"/>
        <v>0</v>
      </c>
      <c r="C65" s="2031"/>
      <c r="D65" s="2031"/>
      <c r="E65" s="2321"/>
    </row>
    <row r="66" spans="1:5">
      <c r="A66" s="2406" t="s">
        <v>434</v>
      </c>
      <c r="B66" s="2030">
        <f t="shared" si="2"/>
        <v>0</v>
      </c>
      <c r="C66" s="2031"/>
      <c r="D66" s="2031"/>
      <c r="E66" s="2321"/>
    </row>
    <row r="67" spans="1:5">
      <c r="A67" s="2406" t="s">
        <v>436</v>
      </c>
      <c r="B67" s="2030">
        <f t="shared" si="2"/>
        <v>0</v>
      </c>
      <c r="C67" s="2031"/>
      <c r="D67" s="2031"/>
      <c r="E67" s="2321"/>
    </row>
    <row r="68" spans="1:5">
      <c r="A68" s="2406" t="s">
        <v>1564</v>
      </c>
      <c r="B68" s="2030">
        <f t="shared" si="2"/>
        <v>0</v>
      </c>
      <c r="C68" s="2031"/>
      <c r="D68" s="2031"/>
      <c r="E68" s="2321"/>
    </row>
    <row r="69" spans="1:5">
      <c r="A69" s="2406" t="s">
        <v>437</v>
      </c>
      <c r="B69" s="2030">
        <f t="shared" si="2"/>
        <v>0</v>
      </c>
      <c r="C69" s="2031"/>
      <c r="D69" s="2031"/>
      <c r="E69" s="2321"/>
    </row>
    <row r="70" spans="1:5">
      <c r="A70" s="2406" t="s">
        <v>439</v>
      </c>
      <c r="B70" s="2030">
        <f t="shared" si="2"/>
        <v>0</v>
      </c>
      <c r="C70" s="2031"/>
      <c r="D70" s="2031"/>
      <c r="E70" s="2321"/>
    </row>
    <row r="71" spans="1:5">
      <c r="A71" s="2407" t="s">
        <v>81</v>
      </c>
      <c r="B71" s="2032">
        <f t="shared" si="2"/>
        <v>0</v>
      </c>
      <c r="C71" s="2029">
        <f>SUM(C72:C76)</f>
        <v>0</v>
      </c>
      <c r="D71" s="2029">
        <f>SUM(D72:D76)</f>
        <v>0</v>
      </c>
      <c r="E71" s="2026">
        <f>SUM(E72:E76)</f>
        <v>0</v>
      </c>
    </row>
    <row r="72" spans="1:5">
      <c r="A72" s="2406" t="s">
        <v>161</v>
      </c>
      <c r="B72" s="2030">
        <f t="shared" si="2"/>
        <v>0</v>
      </c>
      <c r="C72" s="2031"/>
      <c r="D72" s="2031"/>
      <c r="E72" s="2321"/>
    </row>
    <row r="73" spans="1:5">
      <c r="A73" s="2406" t="s">
        <v>344</v>
      </c>
      <c r="B73" s="2030">
        <f t="shared" si="2"/>
        <v>0</v>
      </c>
      <c r="C73" s="2031"/>
      <c r="D73" s="2031"/>
      <c r="E73" s="2321"/>
    </row>
    <row r="74" spans="1:5">
      <c r="A74" s="2406" t="s">
        <v>1565</v>
      </c>
      <c r="B74" s="2030">
        <f t="shared" si="2"/>
        <v>0</v>
      </c>
      <c r="C74" s="2031"/>
      <c r="D74" s="2031"/>
      <c r="E74" s="2321"/>
    </row>
    <row r="75" spans="1:5">
      <c r="A75" s="2406" t="s">
        <v>1566</v>
      </c>
      <c r="B75" s="2030">
        <f t="shared" si="2"/>
        <v>0</v>
      </c>
      <c r="C75" s="2031"/>
      <c r="D75" s="2031"/>
      <c r="E75" s="2321"/>
    </row>
    <row r="76" spans="1:5">
      <c r="A76" s="2406" t="s">
        <v>345</v>
      </c>
      <c r="B76" s="2030">
        <f t="shared" si="2"/>
        <v>0</v>
      </c>
      <c r="C76" s="2031"/>
      <c r="D76" s="2031"/>
      <c r="E76" s="2321"/>
    </row>
    <row r="77" spans="1:5">
      <c r="A77" s="2407" t="s">
        <v>2158</v>
      </c>
      <c r="B77" s="2032">
        <f t="shared" si="2"/>
        <v>0</v>
      </c>
      <c r="C77" s="2029">
        <f>SUM(C78:C81)</f>
        <v>0</v>
      </c>
      <c r="D77" s="2029">
        <f>SUM(D78:D81)</f>
        <v>0</v>
      </c>
      <c r="E77" s="2026">
        <f>SUM(E78:E81)</f>
        <v>0</v>
      </c>
    </row>
    <row r="78" spans="1:5">
      <c r="A78" s="2406" t="s">
        <v>269</v>
      </c>
      <c r="B78" s="2030">
        <f t="shared" si="2"/>
        <v>0</v>
      </c>
      <c r="C78" s="2031"/>
      <c r="D78" s="2031"/>
      <c r="E78" s="2321"/>
    </row>
    <row r="79" spans="1:5">
      <c r="A79" s="2406" t="s">
        <v>346</v>
      </c>
      <c r="B79" s="2030">
        <f t="shared" si="2"/>
        <v>0</v>
      </c>
      <c r="C79" s="2031"/>
      <c r="D79" s="2031"/>
      <c r="E79" s="2321"/>
    </row>
    <row r="80" spans="1:5">
      <c r="A80" s="2406" t="s">
        <v>347</v>
      </c>
      <c r="B80" s="2030">
        <f t="shared" si="2"/>
        <v>0</v>
      </c>
      <c r="C80" s="2031"/>
      <c r="D80" s="2031"/>
      <c r="E80" s="2321"/>
    </row>
    <row r="81" spans="1:6">
      <c r="A81" s="2406" t="s">
        <v>348</v>
      </c>
      <c r="B81" s="2030">
        <f t="shared" si="2"/>
        <v>0</v>
      </c>
      <c r="C81" s="2031"/>
      <c r="D81" s="2031"/>
      <c r="E81" s="2321"/>
    </row>
    <row r="82" spans="1:6">
      <c r="A82" s="2408" t="s">
        <v>2161</v>
      </c>
      <c r="B82" s="2032">
        <f t="shared" si="2"/>
        <v>0</v>
      </c>
      <c r="C82" s="2031"/>
      <c r="D82" s="2031"/>
      <c r="E82" s="2321"/>
    </row>
    <row r="83" spans="1:6">
      <c r="A83" s="2407" t="s">
        <v>732</v>
      </c>
      <c r="B83" s="2032">
        <f t="shared" si="2"/>
        <v>0</v>
      </c>
      <c r="C83" s="2029">
        <f>SUM(C84:C90)</f>
        <v>0</v>
      </c>
      <c r="D83" s="2029">
        <f>SUM(D84:D90)</f>
        <v>0</v>
      </c>
      <c r="E83" s="2026">
        <f>SUM(E84:E90)</f>
        <v>0</v>
      </c>
      <c r="F83" s="1803" t="s">
        <v>1981</v>
      </c>
    </row>
    <row r="84" spans="1:6">
      <c r="A84" s="2406" t="s">
        <v>733</v>
      </c>
      <c r="B84" s="2030">
        <f t="shared" si="2"/>
        <v>0</v>
      </c>
      <c r="C84" s="2031"/>
      <c r="D84" s="2031"/>
      <c r="E84" s="2321"/>
      <c r="F84" s="115" t="str">
        <f>IF(B84='5.6 UNC Sub Deducts'!$I$18,"ok","error")</f>
        <v>ok</v>
      </c>
    </row>
    <row r="85" spans="1:6">
      <c r="A85" s="2406" t="s">
        <v>2180</v>
      </c>
      <c r="B85" s="2030">
        <f t="shared" si="2"/>
        <v>0</v>
      </c>
      <c r="C85" s="2031"/>
      <c r="D85" s="2031"/>
      <c r="E85" s="2321"/>
      <c r="F85" s="115" t="str">
        <f>IF(B85-SUM(C85:E85)=0,"ok","Error")</f>
        <v>ok</v>
      </c>
    </row>
    <row r="86" spans="1:6">
      <c r="A86" s="2406" t="s">
        <v>2181</v>
      </c>
      <c r="B86" s="2030">
        <f t="shared" si="2"/>
        <v>0</v>
      </c>
      <c r="C86" s="2031"/>
      <c r="D86" s="2031"/>
      <c r="E86" s="2321"/>
    </row>
    <row r="87" spans="1:6">
      <c r="A87" s="2031" t="s">
        <v>2317</v>
      </c>
      <c r="B87" s="2030">
        <f t="shared" si="2"/>
        <v>0</v>
      </c>
      <c r="C87" s="2031"/>
      <c r="D87" s="2031"/>
      <c r="E87" s="2321"/>
    </row>
    <row r="88" spans="1:6">
      <c r="A88" s="2031" t="s">
        <v>2317</v>
      </c>
      <c r="B88" s="2030">
        <f t="shared" si="2"/>
        <v>0</v>
      </c>
      <c r="C88" s="2031"/>
      <c r="D88" s="2031"/>
      <c r="E88" s="2321"/>
    </row>
    <row r="89" spans="1:6">
      <c r="A89" s="2031" t="s">
        <v>2317</v>
      </c>
      <c r="B89" s="2030">
        <f t="shared" si="2"/>
        <v>0</v>
      </c>
      <c r="C89" s="2031"/>
      <c r="D89" s="2031"/>
      <c r="E89" s="2321"/>
    </row>
    <row r="90" spans="1:6">
      <c r="A90" s="2031" t="s">
        <v>2317</v>
      </c>
      <c r="B90" s="2030">
        <f t="shared" si="2"/>
        <v>0</v>
      </c>
      <c r="C90" s="2031"/>
      <c r="D90" s="2031"/>
      <c r="E90" s="2321"/>
    </row>
    <row r="96" spans="1:6">
      <c r="D96" s="115"/>
    </row>
    <row r="97" spans="4:4">
      <c r="D97" s="115"/>
    </row>
    <row r="98" spans="4:4">
      <c r="D98" s="115"/>
    </row>
    <row r="99" spans="4:4">
      <c r="D99" s="115"/>
    </row>
    <row r="100" spans="4:4">
      <c r="D100" s="115"/>
    </row>
    <row r="101" spans="4:4">
      <c r="D101" s="115"/>
    </row>
    <row r="102" spans="4:4">
      <c r="D102" s="115"/>
    </row>
    <row r="103" spans="4:4">
      <c r="D103" s="115"/>
    </row>
    <row r="104" spans="4:4">
      <c r="D104" s="115"/>
    </row>
    <row r="105" spans="4:4">
      <c r="D105" s="115"/>
    </row>
    <row r="106" spans="4:4">
      <c r="D106" s="115"/>
    </row>
    <row r="107" spans="4:4">
      <c r="D107" s="115"/>
    </row>
    <row r="108" spans="4:4">
      <c r="D108" s="115"/>
    </row>
    <row r="109" spans="4:4">
      <c r="D109" s="115"/>
    </row>
    <row r="110" spans="4:4">
      <c r="D110" s="115"/>
    </row>
    <row r="111" spans="4:4">
      <c r="D111" s="115"/>
    </row>
    <row r="112" spans="4:4">
      <c r="D112" s="115"/>
    </row>
    <row r="113" spans="4:4">
      <c r="D113" s="115"/>
    </row>
    <row r="114" spans="4:4">
      <c r="D114" s="115"/>
    </row>
    <row r="115" spans="4:4">
      <c r="D115" s="115"/>
    </row>
    <row r="116" spans="4:4">
      <c r="D116" s="115"/>
    </row>
    <row r="117" spans="4:4">
      <c r="D117" s="115"/>
    </row>
    <row r="118" spans="4:4">
      <c r="D118" s="115"/>
    </row>
    <row r="119" spans="4:4">
      <c r="D119" s="115"/>
    </row>
    <row r="120" spans="4:4">
      <c r="D120" s="115"/>
    </row>
    <row r="121" spans="4:4">
      <c r="D121" s="115"/>
    </row>
    <row r="122" spans="4:4">
      <c r="D122" s="115"/>
    </row>
    <row r="123" spans="4:4">
      <c r="D123" s="115"/>
    </row>
    <row r="124" spans="4:4">
      <c r="D124" s="115"/>
    </row>
    <row r="125" spans="4:4">
      <c r="D125" s="115"/>
    </row>
    <row r="126" spans="4:4">
      <c r="D126" s="115"/>
    </row>
    <row r="127" spans="4:4">
      <c r="D127" s="115"/>
    </row>
    <row r="128" spans="4:4">
      <c r="D128" s="115"/>
    </row>
    <row r="129" spans="4:4">
      <c r="D129" s="115"/>
    </row>
    <row r="130" spans="4:4">
      <c r="D130" s="115"/>
    </row>
    <row r="131" spans="4:4">
      <c r="D131" s="115"/>
    </row>
    <row r="132" spans="4:4">
      <c r="D132" s="115"/>
    </row>
    <row r="133" spans="4:4">
      <c r="D133" s="115"/>
    </row>
    <row r="134" spans="4:4">
      <c r="D134" s="115"/>
    </row>
    <row r="135" spans="4:4">
      <c r="D135" s="115"/>
    </row>
    <row r="136" spans="4:4">
      <c r="D136" s="115"/>
    </row>
    <row r="137" spans="4:4">
      <c r="D137" s="115"/>
    </row>
    <row r="138" spans="4:4">
      <c r="D138" s="115"/>
    </row>
    <row r="139" spans="4:4">
      <c r="D139" s="115"/>
    </row>
    <row r="140" spans="4:4">
      <c r="D140" s="115"/>
    </row>
    <row r="141" spans="4:4">
      <c r="D141" s="115"/>
    </row>
    <row r="142" spans="4:4">
      <c r="D142" s="115"/>
    </row>
    <row r="143" spans="4:4">
      <c r="D143" s="115"/>
    </row>
    <row r="144" spans="4:4">
      <c r="D144" s="115"/>
    </row>
    <row r="145" spans="4:4">
      <c r="D145" s="115"/>
    </row>
    <row r="146" spans="4:4">
      <c r="D146" s="115"/>
    </row>
    <row r="147" spans="4:4">
      <c r="D147" s="115"/>
    </row>
    <row r="148" spans="4:4">
      <c r="D148" s="115"/>
    </row>
    <row r="149" spans="4:4">
      <c r="D149" s="115"/>
    </row>
    <row r="150" spans="4:4">
      <c r="D150" s="115"/>
    </row>
    <row r="151" spans="4:4">
      <c r="D151" s="115"/>
    </row>
    <row r="152" spans="4:4">
      <c r="D152" s="115"/>
    </row>
    <row r="153" spans="4:4">
      <c r="D153" s="115"/>
    </row>
    <row r="154" spans="4:4">
      <c r="D154" s="115"/>
    </row>
    <row r="155" spans="4:4">
      <c r="D155" s="115"/>
    </row>
    <row r="156" spans="4:4">
      <c r="D156" s="115"/>
    </row>
    <row r="157" spans="4:4">
      <c r="D157" s="115"/>
    </row>
    <row r="158" spans="4:4">
      <c r="D158" s="115"/>
    </row>
    <row r="159" spans="4:4">
      <c r="D159" s="115"/>
    </row>
    <row r="160" spans="4:4">
      <c r="D160" s="115"/>
    </row>
    <row r="161" spans="4:4">
      <c r="D161" s="115"/>
    </row>
    <row r="162" spans="4:4">
      <c r="D162" s="115"/>
    </row>
    <row r="163" spans="4:4">
      <c r="D163" s="115"/>
    </row>
    <row r="164" spans="4:4">
      <c r="D164" s="115"/>
    </row>
    <row r="165" spans="4:4">
      <c r="D165" s="115"/>
    </row>
    <row r="166" spans="4:4">
      <c r="D166" s="115"/>
    </row>
    <row r="167" spans="4:4">
      <c r="D167" s="115"/>
    </row>
    <row r="168" spans="4:4">
      <c r="D168" s="115"/>
    </row>
    <row r="169" spans="4:4">
      <c r="D169" s="115"/>
    </row>
    <row r="170" spans="4:4">
      <c r="D170" s="115"/>
    </row>
    <row r="171" spans="4:4">
      <c r="D171" s="115"/>
    </row>
    <row r="172" spans="4:4">
      <c r="D172" s="115"/>
    </row>
    <row r="173" spans="4:4">
      <c r="D173" s="115"/>
    </row>
    <row r="174" spans="4:4">
      <c r="D174" s="115"/>
    </row>
    <row r="175" spans="4:4">
      <c r="D175" s="115"/>
    </row>
    <row r="176" spans="4:4">
      <c r="D176" s="115"/>
    </row>
    <row r="177" spans="4:4">
      <c r="D177" s="115"/>
    </row>
    <row r="178" spans="4:4">
      <c r="D178" s="115"/>
    </row>
    <row r="179" spans="4:4">
      <c r="D179" s="115"/>
    </row>
    <row r="180" spans="4:4">
      <c r="D180" s="115"/>
    </row>
    <row r="181" spans="4:4">
      <c r="D181" s="115"/>
    </row>
    <row r="182" spans="4:4">
      <c r="D182" s="115"/>
    </row>
    <row r="183" spans="4:4">
      <c r="D183" s="115"/>
    </row>
    <row r="184" spans="4:4">
      <c r="D184" s="115"/>
    </row>
    <row r="185" spans="4:4">
      <c r="D185" s="115"/>
    </row>
    <row r="186" spans="4:4">
      <c r="D186" s="115"/>
    </row>
    <row r="187" spans="4:4">
      <c r="D187" s="115"/>
    </row>
    <row r="188" spans="4:4">
      <c r="D188" s="115"/>
    </row>
    <row r="189" spans="4:4">
      <c r="D189" s="115"/>
    </row>
    <row r="190" spans="4:4">
      <c r="D190" s="115"/>
    </row>
    <row r="191" spans="4:4">
      <c r="D191" s="115"/>
    </row>
    <row r="192" spans="4:4">
      <c r="D192" s="115"/>
    </row>
    <row r="193" spans="4:4">
      <c r="D193" s="115"/>
    </row>
    <row r="194" spans="4:4">
      <c r="D194" s="115"/>
    </row>
    <row r="195" spans="4:4">
      <c r="D195" s="115"/>
    </row>
  </sheetData>
  <customSheetViews>
    <customSheetView guid="{CE066BD8-0FDF-4A69-A83A-AA53661F8FEE}" fitToPage="1" topLeftCell="A74">
      <pageMargins left="0.70866141732283472" right="0.70866141732283472" top="0.74803149606299213" bottom="0.74803149606299213" header="0.31496062992125984" footer="0.31496062992125984"/>
      <pageSetup paperSize="8" scale="64" orientation="portrait" r:id="rId1"/>
    </customSheetView>
    <customSheetView guid="{97003408-5582-4B4E-BE5D-0A5F17467E22}" fitToPage="1" topLeftCell="A74">
      <pageMargins left="0.70866141732283472" right="0.70866141732283472" top="0.74803149606299213" bottom="0.74803149606299213" header="0.31496062992125984" footer="0.31496062992125984"/>
      <pageSetup paperSize="8" scale="64" orientation="portrait" r:id="rId2"/>
    </customSheetView>
    <customSheetView guid="{19FDD237-8F16-4F3B-A94F-90481855813E}" fitToPage="1">
      <pageMargins left="0.70866141732283472" right="0.70866141732283472" top="0.74803149606299213" bottom="0.74803149606299213" header="0.31496062992125984" footer="0.31496062992125984"/>
      <pageSetup paperSize="8" scale="64" orientation="portrait" r:id="rId3"/>
    </customSheetView>
  </customSheetViews>
  <conditionalFormatting sqref="B23 G9:G18">
    <cfRule type="cellIs" dxfId="125" priority="1" operator="equal">
      <formula>"error"</formula>
    </cfRule>
  </conditionalFormatting>
  <dataValidations count="1">
    <dataValidation type="list" allowBlank="1" showInputMessage="1" showErrorMessage="1" sqref="B1">
      <formula1>B767:B772</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topLeftCell="A16" workbookViewId="0">
      <selection activeCell="B29" sqref="B29"/>
    </sheetView>
  </sheetViews>
  <sheetFormatPr defaultColWidth="9.1328125" defaultRowHeight="13.5"/>
  <cols>
    <col min="1" max="1" width="16" style="416" customWidth="1"/>
    <col min="2" max="2" width="74.59765625" style="416" bestFit="1" customWidth="1"/>
    <col min="3" max="13" width="18.265625" style="416" customWidth="1"/>
    <col min="14" max="14" width="39.59765625" style="425" bestFit="1" customWidth="1"/>
    <col min="15" max="16384" width="9.1328125" style="425"/>
  </cols>
  <sheetData>
    <row r="1" spans="1:13" s="48" customFormat="1" ht="25.15">
      <c r="A1" s="1766" t="str">
        <f>+'Universal data'!$A$1</f>
        <v>Regulatory Reporting Pack</v>
      </c>
      <c r="B1" s="127"/>
      <c r="C1" s="127"/>
      <c r="D1" s="127"/>
      <c r="E1" s="127"/>
      <c r="F1" s="127"/>
      <c r="G1" s="127"/>
      <c r="H1" s="127"/>
      <c r="I1" s="127"/>
      <c r="J1" s="127"/>
      <c r="K1" s="127"/>
    </row>
    <row r="2" spans="1:13" s="48" customFormat="1" ht="25.15">
      <c r="A2" s="1766" t="str">
        <f>+'Universal data'!$A$2</f>
        <v>Master</v>
      </c>
      <c r="B2" s="127"/>
      <c r="C2" s="127"/>
      <c r="D2" s="127"/>
      <c r="E2" s="127"/>
      <c r="F2" s="127"/>
      <c r="G2" s="127"/>
      <c r="H2" s="127"/>
      <c r="I2" s="127"/>
      <c r="J2" s="127"/>
      <c r="K2" s="127"/>
    </row>
    <row r="3" spans="1:13" s="48" customFormat="1" ht="25.15">
      <c r="A3" s="1766" t="str">
        <f>+'Universal data'!$A$3</f>
        <v>2017/18</v>
      </c>
      <c r="B3" s="127"/>
      <c r="C3" s="127"/>
      <c r="D3" s="127"/>
      <c r="E3" s="127"/>
      <c r="F3" s="127"/>
      <c r="G3" s="127"/>
      <c r="H3" s="127"/>
      <c r="I3" s="127"/>
      <c r="J3" s="127"/>
      <c r="K3" s="127"/>
    </row>
    <row r="4" spans="1:13" s="184" customFormat="1" ht="9" customHeight="1">
      <c r="A4" s="130"/>
      <c r="B4" s="130"/>
      <c r="C4" s="615"/>
      <c r="D4" s="130"/>
      <c r="E4" s="130"/>
      <c r="F4" s="130"/>
      <c r="G4" s="130"/>
      <c r="H4" s="130"/>
      <c r="I4" s="130"/>
      <c r="J4" s="130"/>
      <c r="K4" s="130"/>
      <c r="L4" s="130"/>
      <c r="M4" s="130"/>
    </row>
    <row r="5" spans="1:13" s="184" customFormat="1" ht="15.75" customHeight="1">
      <c r="A5" s="130"/>
      <c r="B5" s="130"/>
      <c r="C5" s="616"/>
      <c r="D5" s="415"/>
      <c r="E5" s="415"/>
      <c r="F5" s="415"/>
      <c r="G5" s="415"/>
      <c r="H5" s="415"/>
      <c r="I5" s="415"/>
      <c r="J5" s="415"/>
      <c r="K5" s="415"/>
      <c r="L5" s="415"/>
      <c r="M5" s="130"/>
    </row>
    <row r="6" spans="1:13" s="184" customFormat="1" ht="19.899999999999999">
      <c r="A6" s="615" t="s">
        <v>2134</v>
      </c>
      <c r="C6" s="616"/>
      <c r="D6" s="415"/>
      <c r="E6" s="415"/>
      <c r="F6" s="415"/>
      <c r="G6" s="415"/>
      <c r="H6" s="415"/>
      <c r="I6" s="415"/>
      <c r="J6" s="415"/>
      <c r="K6" s="415"/>
      <c r="L6" s="415"/>
      <c r="M6" s="130"/>
    </row>
    <row r="7" spans="1:13" s="184" customFormat="1" ht="15.75" customHeight="1">
      <c r="A7" s="415"/>
      <c r="B7" s="617"/>
      <c r="C7" s="616"/>
      <c r="D7" s="415"/>
      <c r="E7" s="415"/>
      <c r="F7" s="415"/>
      <c r="G7" s="415"/>
      <c r="H7" s="415"/>
      <c r="I7" s="415"/>
      <c r="J7" s="415"/>
      <c r="K7" s="415"/>
      <c r="L7" s="415"/>
      <c r="M7" s="415"/>
    </row>
    <row r="8" spans="1:13" ht="20.25" thickBot="1">
      <c r="B8" s="423" t="s">
        <v>585</v>
      </c>
      <c r="C8" s="616"/>
      <c r="D8" s="415"/>
      <c r="E8" s="415"/>
      <c r="F8" s="3484" t="s">
        <v>666</v>
      </c>
      <c r="G8" s="3484"/>
      <c r="H8" s="3484"/>
      <c r="I8" s="1721"/>
      <c r="J8" s="1679"/>
      <c r="K8" s="415"/>
      <c r="L8" s="415"/>
    </row>
    <row r="9" spans="1:13" ht="13.9" thickBot="1">
      <c r="A9" s="618" t="s">
        <v>738</v>
      </c>
      <c r="B9" s="412" t="s">
        <v>588</v>
      </c>
      <c r="C9" s="413" t="s">
        <v>586</v>
      </c>
      <c r="D9" s="2867" t="str">
        <f>+$A$3</f>
        <v>2017/18</v>
      </c>
      <c r="E9" s="415"/>
      <c r="F9" s="1682" t="s">
        <v>667</v>
      </c>
      <c r="G9" s="1682" t="s">
        <v>668</v>
      </c>
      <c r="H9" s="1682" t="s">
        <v>9</v>
      </c>
      <c r="I9" s="1680"/>
      <c r="J9" s="1680"/>
      <c r="K9" s="415"/>
      <c r="L9" s="415"/>
    </row>
    <row r="10" spans="1:13" ht="15.95" customHeight="1" thickBot="1">
      <c r="A10" s="619"/>
      <c r="B10" s="417" t="s">
        <v>589</v>
      </c>
      <c r="C10" s="418" t="s">
        <v>88</v>
      </c>
      <c r="D10" s="2605">
        <f>L45</f>
        <v>0</v>
      </c>
      <c r="E10" s="415"/>
      <c r="F10" s="2107"/>
      <c r="G10" s="2107"/>
      <c r="H10" s="2107"/>
      <c r="I10" s="1681" t="str">
        <f>IF((ROUND(SUM(F10:H10),3)=ROUND(100%,3)),"OK", "Error")</f>
        <v>Error</v>
      </c>
      <c r="J10" s="1681"/>
      <c r="K10" s="415"/>
      <c r="L10" s="415"/>
    </row>
    <row r="11" spans="1:13">
      <c r="C11" s="419"/>
      <c r="D11" s="420" t="s">
        <v>1484</v>
      </c>
      <c r="E11" s="415"/>
      <c r="F11" s="415"/>
      <c r="G11" s="415"/>
      <c r="H11" s="415"/>
      <c r="I11" s="415"/>
      <c r="J11" s="415"/>
      <c r="K11" s="415"/>
      <c r="L11" s="415"/>
    </row>
    <row r="12" spans="1:13" s="184" customFormat="1" ht="15.75" customHeight="1">
      <c r="A12" s="415"/>
      <c r="B12" s="421"/>
      <c r="C12" s="422"/>
      <c r="D12" s="415"/>
      <c r="E12" s="415"/>
      <c r="F12" s="415"/>
      <c r="G12" s="415"/>
      <c r="H12" s="415"/>
      <c r="I12" s="415"/>
      <c r="J12" s="415"/>
      <c r="K12" s="415"/>
      <c r="L12" s="415"/>
    </row>
    <row r="13" spans="1:13" ht="20.25" thickBot="1">
      <c r="B13" s="423" t="s">
        <v>821</v>
      </c>
      <c r="C13" s="422"/>
      <c r="D13" s="415"/>
      <c r="E13" s="415"/>
      <c r="F13" s="415"/>
      <c r="G13" s="415"/>
      <c r="H13" s="415"/>
      <c r="I13" s="415"/>
      <c r="J13" s="424"/>
      <c r="K13" s="425"/>
      <c r="L13" s="425"/>
      <c r="M13" s="425"/>
    </row>
    <row r="14" spans="1:13" ht="13.9" thickBot="1">
      <c r="A14" s="618" t="s">
        <v>740</v>
      </c>
      <c r="B14" s="426"/>
      <c r="C14" s="413" t="s">
        <v>586</v>
      </c>
      <c r="D14" s="2867" t="str">
        <f>+$A$3</f>
        <v>2017/18</v>
      </c>
      <c r="E14" s="415"/>
      <c r="F14" s="415"/>
      <c r="G14" s="415"/>
      <c r="H14" s="415"/>
      <c r="I14" s="415"/>
      <c r="J14" s="424"/>
      <c r="K14" s="425"/>
      <c r="L14" s="425"/>
      <c r="M14" s="425"/>
    </row>
    <row r="15" spans="1:13" ht="13.9" thickBot="1">
      <c r="B15" s="417" t="s">
        <v>2135</v>
      </c>
      <c r="C15" s="427" t="s">
        <v>88</v>
      </c>
      <c r="D15" s="2605">
        <f>'3.8 Maintenance'!$B$47+'3.8 Maintenance'!$B$48</f>
        <v>0</v>
      </c>
      <c r="E15" s="415"/>
      <c r="F15" s="415"/>
      <c r="G15" s="415"/>
      <c r="H15" s="415"/>
      <c r="I15" s="415"/>
      <c r="J15" s="424"/>
      <c r="K15" s="425"/>
      <c r="L15" s="425"/>
      <c r="M15" s="425"/>
    </row>
    <row r="16" spans="1:13" ht="19.899999999999999">
      <c r="B16" s="421"/>
      <c r="C16" s="428"/>
      <c r="D16" s="420" t="s">
        <v>2182</v>
      </c>
      <c r="E16" s="415"/>
      <c r="F16" s="429"/>
      <c r="G16" s="415"/>
      <c r="H16" s="415"/>
      <c r="I16" s="415"/>
      <c r="J16" s="415"/>
      <c r="K16" s="415"/>
      <c r="L16" s="415"/>
      <c r="M16" s="424"/>
    </row>
    <row r="17" spans="1:13" ht="13.9" thickBot="1">
      <c r="C17" s="419"/>
      <c r="D17" s="415"/>
      <c r="E17" s="415"/>
      <c r="F17" s="415"/>
      <c r="G17" s="415"/>
      <c r="H17" s="415"/>
      <c r="I17" s="415"/>
      <c r="J17" s="415"/>
      <c r="K17" s="415"/>
      <c r="L17" s="415"/>
    </row>
    <row r="18" spans="1:13" ht="13.9" thickBot="1">
      <c r="B18" s="430"/>
      <c r="C18" s="431"/>
      <c r="D18" s="3489" t="s">
        <v>3</v>
      </c>
      <c r="E18" s="3490"/>
      <c r="F18" s="3490"/>
      <c r="G18" s="3490"/>
      <c r="H18" s="3490"/>
      <c r="I18" s="3490"/>
      <c r="J18" s="3490"/>
      <c r="K18" s="3491"/>
      <c r="L18" s="415"/>
    </row>
    <row r="19" spans="1:13" ht="15.95" customHeight="1" thickBot="1">
      <c r="A19" s="618" t="s">
        <v>1360</v>
      </c>
      <c r="B19" s="412" t="s">
        <v>2125</v>
      </c>
      <c r="C19" s="413" t="s">
        <v>586</v>
      </c>
      <c r="D19" s="432">
        <v>2014</v>
      </c>
      <c r="E19" s="433">
        <v>2015</v>
      </c>
      <c r="F19" s="433">
        <v>2016</v>
      </c>
      <c r="G19" s="433">
        <v>2017</v>
      </c>
      <c r="H19" s="433">
        <v>2018</v>
      </c>
      <c r="I19" s="433">
        <v>2019</v>
      </c>
      <c r="J19" s="433">
        <v>2020</v>
      </c>
      <c r="K19" s="434">
        <v>2021</v>
      </c>
      <c r="L19" s="415"/>
    </row>
    <row r="20" spans="1:13" ht="15.75" customHeight="1">
      <c r="A20" s="619"/>
      <c r="B20" s="435" t="s">
        <v>590</v>
      </c>
      <c r="C20" s="2173" t="s">
        <v>102</v>
      </c>
      <c r="D20" s="2621"/>
      <c r="E20" s="2177">
        <f>+D22</f>
        <v>0</v>
      </c>
      <c r="F20" s="2177">
        <f t="shared" ref="F20:I21" si="0">+E22</f>
        <v>0</v>
      </c>
      <c r="G20" s="2177">
        <f t="shared" si="0"/>
        <v>0</v>
      </c>
      <c r="H20" s="2177">
        <f t="shared" si="0"/>
        <v>0</v>
      </c>
      <c r="I20" s="2177">
        <f t="shared" si="0"/>
        <v>0</v>
      </c>
      <c r="J20" s="2177">
        <f>+I22</f>
        <v>0</v>
      </c>
      <c r="K20" s="2177">
        <f>+J22</f>
        <v>0</v>
      </c>
      <c r="L20" s="415"/>
    </row>
    <row r="21" spans="1:13" ht="15.75" customHeight="1" thickBot="1">
      <c r="A21" s="619"/>
      <c r="B21" s="435" t="s">
        <v>2127</v>
      </c>
      <c r="C21" s="2174" t="s">
        <v>102</v>
      </c>
      <c r="D21" s="2622"/>
      <c r="E21" s="2544">
        <f>+D23</f>
        <v>0</v>
      </c>
      <c r="F21" s="2544">
        <f t="shared" si="0"/>
        <v>0</v>
      </c>
      <c r="G21" s="2544">
        <f t="shared" si="0"/>
        <v>0</v>
      </c>
      <c r="H21" s="2544">
        <f t="shared" si="0"/>
        <v>0</v>
      </c>
      <c r="I21" s="2544">
        <f t="shared" si="0"/>
        <v>0</v>
      </c>
      <c r="J21" s="2544">
        <f>+I23</f>
        <v>0</v>
      </c>
      <c r="K21" s="2544">
        <f>+J23</f>
        <v>0</v>
      </c>
    </row>
    <row r="22" spans="1:13">
      <c r="A22" s="619"/>
      <c r="B22" s="435" t="s">
        <v>591</v>
      </c>
      <c r="C22" s="2175" t="s">
        <v>102</v>
      </c>
      <c r="D22" s="2622"/>
      <c r="E22" s="2623"/>
      <c r="F22" s="2623"/>
      <c r="G22" s="2623"/>
      <c r="H22" s="2623"/>
      <c r="I22" s="2623"/>
      <c r="J22" s="2623"/>
      <c r="K22" s="2624"/>
    </row>
    <row r="23" spans="1:13" ht="15.95" customHeight="1" thickBot="1">
      <c r="A23" s="619"/>
      <c r="B23" s="435" t="s">
        <v>2128</v>
      </c>
      <c r="C23" s="2176" t="s">
        <v>102</v>
      </c>
      <c r="D23" s="2625"/>
      <c r="E23" s="2626"/>
      <c r="F23" s="2626"/>
      <c r="G23" s="2626"/>
      <c r="H23" s="2626"/>
      <c r="I23" s="2626"/>
      <c r="J23" s="2626"/>
      <c r="K23" s="2627"/>
    </row>
    <row r="24" spans="1:13" ht="15.95" customHeight="1" thickBot="1">
      <c r="B24" s="417" t="s">
        <v>592</v>
      </c>
      <c r="C24" s="438" t="s">
        <v>102</v>
      </c>
      <c r="D24" s="3282">
        <f t="shared" ref="D24:K24" si="1">SUM(D22:D23)</f>
        <v>0</v>
      </c>
      <c r="E24" s="3283">
        <f t="shared" si="1"/>
        <v>0</v>
      </c>
      <c r="F24" s="3283">
        <f t="shared" si="1"/>
        <v>0</v>
      </c>
      <c r="G24" s="3283">
        <f t="shared" si="1"/>
        <v>0</v>
      </c>
      <c r="H24" s="3283">
        <f t="shared" si="1"/>
        <v>0</v>
      </c>
      <c r="I24" s="3283">
        <f t="shared" si="1"/>
        <v>0</v>
      </c>
      <c r="J24" s="3283">
        <f t="shared" si="1"/>
        <v>0</v>
      </c>
      <c r="K24" s="3284">
        <f t="shared" si="1"/>
        <v>0</v>
      </c>
    </row>
    <row r="25" spans="1:13" ht="13.9" thickBot="1">
      <c r="A25" s="425"/>
      <c r="B25" s="417" t="s">
        <v>593</v>
      </c>
      <c r="C25" s="438"/>
      <c r="D25" s="3285"/>
      <c r="E25" s="3286"/>
      <c r="F25" s="3286"/>
      <c r="G25" s="3286"/>
      <c r="H25" s="3286"/>
      <c r="I25" s="3286"/>
      <c r="J25" s="3286"/>
      <c r="K25" s="3287"/>
      <c r="L25" s="425"/>
      <c r="M25" s="425"/>
    </row>
    <row r="26" spans="1:13" ht="13.9" thickBot="1">
      <c r="B26" s="435" t="s">
        <v>822</v>
      </c>
      <c r="C26" s="444" t="s">
        <v>102</v>
      </c>
      <c r="D26" s="3288">
        <f>+D22-D20</f>
        <v>0</v>
      </c>
      <c r="E26" s="3289">
        <f>+E22-E20</f>
        <v>0</v>
      </c>
      <c r="F26" s="3289">
        <f t="shared" ref="F26:I27" si="2">+F22-F20</f>
        <v>0</v>
      </c>
      <c r="G26" s="3289">
        <f t="shared" si="2"/>
        <v>0</v>
      </c>
      <c r="H26" s="3289">
        <f t="shared" si="2"/>
        <v>0</v>
      </c>
      <c r="I26" s="3289">
        <f t="shared" si="2"/>
        <v>0</v>
      </c>
      <c r="J26" s="3289">
        <f>+J22-J20</f>
        <v>0</v>
      </c>
      <c r="K26" s="3290">
        <f>+K22-K20</f>
        <v>0</v>
      </c>
    </row>
    <row r="27" spans="1:13" ht="13.9" thickBot="1">
      <c r="B27" s="435" t="s">
        <v>2129</v>
      </c>
      <c r="C27" s="444" t="s">
        <v>102</v>
      </c>
      <c r="D27" s="3288">
        <f>+D23-D21</f>
        <v>0</v>
      </c>
      <c r="E27" s="3289">
        <f>+E23-E21</f>
        <v>0</v>
      </c>
      <c r="F27" s="3289">
        <f t="shared" si="2"/>
        <v>0</v>
      </c>
      <c r="G27" s="3289">
        <f t="shared" si="2"/>
        <v>0</v>
      </c>
      <c r="H27" s="3289">
        <f t="shared" si="2"/>
        <v>0</v>
      </c>
      <c r="I27" s="3289">
        <f t="shared" si="2"/>
        <v>0</v>
      </c>
      <c r="J27" s="3289">
        <f>+J23-J21</f>
        <v>0</v>
      </c>
      <c r="K27" s="3290">
        <f>+K23-K21</f>
        <v>0</v>
      </c>
    </row>
    <row r="28" spans="1:13" ht="13.9" thickBot="1">
      <c r="B28" s="417" t="s">
        <v>823</v>
      </c>
      <c r="C28" s="438" t="s">
        <v>102</v>
      </c>
      <c r="D28" s="3282">
        <f t="shared" ref="D28:K28" si="3">SUM(D26:D27)</f>
        <v>0</v>
      </c>
      <c r="E28" s="3283">
        <f t="shared" si="3"/>
        <v>0</v>
      </c>
      <c r="F28" s="3283">
        <f t="shared" si="3"/>
        <v>0</v>
      </c>
      <c r="G28" s="3283">
        <f t="shared" si="3"/>
        <v>0</v>
      </c>
      <c r="H28" s="3283">
        <f t="shared" si="3"/>
        <v>0</v>
      </c>
      <c r="I28" s="3283">
        <f t="shared" si="3"/>
        <v>0</v>
      </c>
      <c r="J28" s="3283">
        <f t="shared" si="3"/>
        <v>0</v>
      </c>
      <c r="K28" s="3284">
        <f t="shared" si="3"/>
        <v>0</v>
      </c>
    </row>
    <row r="29" spans="1:13" ht="13.9" thickBot="1">
      <c r="B29" s="445"/>
      <c r="C29" s="446"/>
      <c r="D29" s="445"/>
      <c r="E29" s="445"/>
      <c r="F29" s="445"/>
      <c r="G29" s="445"/>
      <c r="H29" s="445"/>
      <c r="I29" s="445"/>
      <c r="J29" s="445"/>
      <c r="K29" s="445"/>
      <c r="L29" s="445"/>
    </row>
    <row r="30" spans="1:13" ht="13.9" thickBot="1">
      <c r="B30" s="430"/>
      <c r="C30" s="447"/>
      <c r="D30" s="3489" t="s">
        <v>3</v>
      </c>
      <c r="E30" s="3490"/>
      <c r="F30" s="3490"/>
      <c r="G30" s="3490"/>
      <c r="H30" s="3490"/>
      <c r="I30" s="3490"/>
      <c r="J30" s="3490"/>
      <c r="K30" s="3491"/>
    </row>
    <row r="31" spans="1:13" ht="13.9" thickBot="1">
      <c r="A31" s="618" t="s">
        <v>762</v>
      </c>
      <c r="B31" s="412" t="s">
        <v>2131</v>
      </c>
      <c r="C31" s="413" t="s">
        <v>586</v>
      </c>
      <c r="D31" s="448">
        <v>2014</v>
      </c>
      <c r="E31" s="449">
        <v>2015</v>
      </c>
      <c r="F31" s="449">
        <v>2016</v>
      </c>
      <c r="G31" s="449">
        <v>2017</v>
      </c>
      <c r="H31" s="449">
        <v>2018</v>
      </c>
      <c r="I31" s="449">
        <v>2019</v>
      </c>
      <c r="J31" s="449">
        <v>2020</v>
      </c>
      <c r="K31" s="450">
        <v>2021</v>
      </c>
    </row>
    <row r="32" spans="1:13">
      <c r="A32" s="619"/>
      <c r="B32" s="435" t="s">
        <v>1281</v>
      </c>
      <c r="C32" s="451" t="s">
        <v>103</v>
      </c>
      <c r="D32" s="2621"/>
      <c r="E32" s="2177">
        <f>+D34</f>
        <v>0</v>
      </c>
      <c r="F32" s="2177">
        <f t="shared" ref="F32:I33" si="4">+E34</f>
        <v>0</v>
      </c>
      <c r="G32" s="2177">
        <f t="shared" si="4"/>
        <v>0</v>
      </c>
      <c r="H32" s="2177">
        <f t="shared" si="4"/>
        <v>0</v>
      </c>
      <c r="I32" s="2177">
        <f t="shared" si="4"/>
        <v>0</v>
      </c>
      <c r="J32" s="2177">
        <f>+I34</f>
        <v>0</v>
      </c>
      <c r="K32" s="2177">
        <f>+J34</f>
        <v>0</v>
      </c>
    </row>
    <row r="33" spans="1:14" ht="13.9" thickBot="1">
      <c r="A33" s="619"/>
      <c r="B33" s="435" t="s">
        <v>2124</v>
      </c>
      <c r="C33" s="452" t="s">
        <v>103</v>
      </c>
      <c r="D33" s="2622"/>
      <c r="E33" s="2544">
        <f>+D35</f>
        <v>0</v>
      </c>
      <c r="F33" s="2544">
        <f t="shared" si="4"/>
        <v>0</v>
      </c>
      <c r="G33" s="2544">
        <f>+F35</f>
        <v>0</v>
      </c>
      <c r="H33" s="2544">
        <f t="shared" si="4"/>
        <v>0</v>
      </c>
      <c r="I33" s="2544">
        <f t="shared" si="4"/>
        <v>0</v>
      </c>
      <c r="J33" s="2544">
        <f>+I35</f>
        <v>0</v>
      </c>
      <c r="K33" s="2544">
        <f>+J35</f>
        <v>0</v>
      </c>
    </row>
    <row r="34" spans="1:14">
      <c r="A34" s="619"/>
      <c r="B34" s="435" t="s">
        <v>2122</v>
      </c>
      <c r="C34" s="436" t="s">
        <v>103</v>
      </c>
      <c r="D34" s="2622"/>
      <c r="E34" s="2623"/>
      <c r="F34" s="2623"/>
      <c r="G34" s="2623"/>
      <c r="H34" s="2623"/>
      <c r="I34" s="2623"/>
      <c r="J34" s="2623"/>
      <c r="K34" s="2624"/>
    </row>
    <row r="35" spans="1:14" ht="13.9" thickBot="1">
      <c r="A35" s="619"/>
      <c r="B35" s="435" t="s">
        <v>2123</v>
      </c>
      <c r="C35" s="437" t="s">
        <v>103</v>
      </c>
      <c r="D35" s="2625"/>
      <c r="E35" s="2626"/>
      <c r="F35" s="2626"/>
      <c r="G35" s="2626"/>
      <c r="H35" s="2626"/>
      <c r="I35" s="2626"/>
      <c r="J35" s="2626"/>
      <c r="K35" s="2627"/>
    </row>
    <row r="36" spans="1:14" ht="13.9" thickBot="1">
      <c r="B36" s="417" t="s">
        <v>2121</v>
      </c>
      <c r="C36" s="438" t="s">
        <v>103</v>
      </c>
      <c r="D36" s="439">
        <f t="shared" ref="D36:K36" si="5">SUM(D34:D35)</f>
        <v>0</v>
      </c>
      <c r="E36" s="440">
        <f t="shared" si="5"/>
        <v>0</v>
      </c>
      <c r="F36" s="440">
        <f t="shared" si="5"/>
        <v>0</v>
      </c>
      <c r="G36" s="440">
        <f t="shared" si="5"/>
        <v>0</v>
      </c>
      <c r="H36" s="440">
        <f t="shared" si="5"/>
        <v>0</v>
      </c>
      <c r="I36" s="440">
        <f t="shared" si="5"/>
        <v>0</v>
      </c>
      <c r="J36" s="440">
        <f t="shared" si="5"/>
        <v>0</v>
      </c>
      <c r="K36" s="441">
        <f t="shared" si="5"/>
        <v>0</v>
      </c>
    </row>
    <row r="37" spans="1:14" ht="13.9" thickBot="1">
      <c r="A37" s="425"/>
      <c r="B37" s="417" t="s">
        <v>593</v>
      </c>
      <c r="C37" s="438"/>
      <c r="D37" s="442"/>
      <c r="E37" s="442"/>
      <c r="F37" s="442"/>
      <c r="G37" s="442"/>
      <c r="H37" s="442"/>
      <c r="I37" s="442"/>
      <c r="J37" s="442"/>
      <c r="K37" s="443"/>
      <c r="L37" s="425"/>
      <c r="M37" s="425"/>
    </row>
    <row r="38" spans="1:14" ht="13.9" thickBot="1">
      <c r="B38" s="435" t="s">
        <v>2126</v>
      </c>
      <c r="C38" s="444" t="s">
        <v>103</v>
      </c>
      <c r="D38" s="2628">
        <f>+D34-D32</f>
        <v>0</v>
      </c>
      <c r="E38" s="2629">
        <f t="shared" ref="D38:I39" si="6">+E34-E32</f>
        <v>0</v>
      </c>
      <c r="F38" s="2629">
        <f t="shared" si="6"/>
        <v>0</v>
      </c>
      <c r="G38" s="2629">
        <f t="shared" si="6"/>
        <v>0</v>
      </c>
      <c r="H38" s="2629">
        <f t="shared" si="6"/>
        <v>0</v>
      </c>
      <c r="I38" s="2629">
        <f t="shared" si="6"/>
        <v>0</v>
      </c>
      <c r="J38" s="2629">
        <f>+J34-J32</f>
        <v>0</v>
      </c>
      <c r="K38" s="2630">
        <f>+K34-K32</f>
        <v>0</v>
      </c>
    </row>
    <row r="39" spans="1:14" ht="13.9" thickBot="1">
      <c r="B39" s="435" t="s">
        <v>2130</v>
      </c>
      <c r="C39" s="444" t="s">
        <v>103</v>
      </c>
      <c r="D39" s="2628">
        <f t="shared" si="6"/>
        <v>0</v>
      </c>
      <c r="E39" s="2629">
        <f t="shared" si="6"/>
        <v>0</v>
      </c>
      <c r="F39" s="2629">
        <f t="shared" si="6"/>
        <v>0</v>
      </c>
      <c r="G39" s="2629">
        <f t="shared" si="6"/>
        <v>0</v>
      </c>
      <c r="H39" s="2629">
        <f t="shared" si="6"/>
        <v>0</v>
      </c>
      <c r="I39" s="2629">
        <f t="shared" si="6"/>
        <v>0</v>
      </c>
      <c r="J39" s="2629">
        <f>+J35-J33</f>
        <v>0</v>
      </c>
      <c r="K39" s="2630">
        <f>+K35-K33</f>
        <v>0</v>
      </c>
    </row>
    <row r="40" spans="1:14" ht="13.9" thickBot="1">
      <c r="B40" s="417" t="s">
        <v>823</v>
      </c>
      <c r="C40" s="438" t="s">
        <v>103</v>
      </c>
      <c r="D40" s="2631">
        <f t="shared" ref="D40:K40" si="7">SUM(D38:D39)</f>
        <v>0</v>
      </c>
      <c r="E40" s="2632">
        <f t="shared" si="7"/>
        <v>0</v>
      </c>
      <c r="F40" s="2632">
        <f t="shared" si="7"/>
        <v>0</v>
      </c>
      <c r="G40" s="2632">
        <f t="shared" si="7"/>
        <v>0</v>
      </c>
      <c r="H40" s="2632">
        <f t="shared" si="7"/>
        <v>0</v>
      </c>
      <c r="I40" s="2632">
        <f t="shared" si="7"/>
        <v>0</v>
      </c>
      <c r="J40" s="2632">
        <f t="shared" si="7"/>
        <v>0</v>
      </c>
      <c r="K40" s="2633">
        <f t="shared" si="7"/>
        <v>0</v>
      </c>
    </row>
    <row r="41" spans="1:14">
      <c r="A41" s="425"/>
      <c r="B41" s="453"/>
      <c r="C41" s="454"/>
      <c r="D41" s="455"/>
      <c r="E41" s="456"/>
      <c r="F41" s="456"/>
      <c r="G41" s="456"/>
      <c r="H41" s="456"/>
      <c r="I41" s="456"/>
      <c r="J41" s="456"/>
      <c r="K41" s="456"/>
      <c r="L41" s="456"/>
      <c r="M41" s="424"/>
    </row>
    <row r="42" spans="1:14" s="620" customFormat="1">
      <c r="A42" s="457"/>
      <c r="B42" s="1132" t="s">
        <v>589</v>
      </c>
      <c r="C42" s="457"/>
      <c r="D42" s="457"/>
      <c r="E42" s="457"/>
      <c r="F42" s="457"/>
      <c r="G42" s="457"/>
      <c r="H42" s="457"/>
      <c r="I42" s="457"/>
      <c r="J42" s="457"/>
      <c r="K42" s="458"/>
      <c r="L42" s="458"/>
      <c r="M42" s="416"/>
    </row>
    <row r="43" spans="1:14" s="620" customFormat="1" ht="24.75">
      <c r="A43" s="618" t="s">
        <v>765</v>
      </c>
      <c r="B43" s="3485" t="s">
        <v>1478</v>
      </c>
      <c r="C43" s="3487" t="s">
        <v>1479</v>
      </c>
      <c r="D43" s="3492" t="s">
        <v>259</v>
      </c>
      <c r="E43" s="3492"/>
      <c r="F43" s="3487" t="s">
        <v>1480</v>
      </c>
      <c r="G43" s="667" t="s">
        <v>1481</v>
      </c>
      <c r="H43" s="667" t="s">
        <v>2133</v>
      </c>
      <c r="I43" s="3493" t="s">
        <v>2136</v>
      </c>
      <c r="J43" s="3494"/>
      <c r="K43" s="3495"/>
      <c r="L43" s="667" t="s">
        <v>1482</v>
      </c>
      <c r="M43" s="667" t="s">
        <v>1483</v>
      </c>
      <c r="N43" s="221"/>
    </row>
    <row r="44" spans="1:14" s="620" customFormat="1" ht="33" customHeight="1">
      <c r="A44" s="457"/>
      <c r="B44" s="3486"/>
      <c r="C44" s="3488"/>
      <c r="D44" s="667" t="s">
        <v>168</v>
      </c>
      <c r="E44" s="667" t="s">
        <v>824</v>
      </c>
      <c r="F44" s="3488"/>
      <c r="G44" s="667" t="s">
        <v>103</v>
      </c>
      <c r="H44" s="667" t="s">
        <v>2132</v>
      </c>
      <c r="I44" s="667" t="s">
        <v>825</v>
      </c>
      <c r="J44" s="667" t="s">
        <v>826</v>
      </c>
      <c r="K44" s="667" t="s">
        <v>1359</v>
      </c>
      <c r="L44" s="667" t="s">
        <v>88</v>
      </c>
      <c r="M44" s="667" t="s">
        <v>88</v>
      </c>
      <c r="N44" s="221"/>
    </row>
    <row r="45" spans="1:14" s="620" customFormat="1" ht="12.4">
      <c r="A45" s="457"/>
      <c r="B45" s="1130" t="s">
        <v>84</v>
      </c>
      <c r="C45" s="1131"/>
      <c r="D45" s="459"/>
      <c r="E45" s="459"/>
      <c r="F45" s="459"/>
      <c r="G45" s="459"/>
      <c r="H45" s="459"/>
      <c r="I45" s="459"/>
      <c r="J45" s="459"/>
      <c r="K45" s="459"/>
      <c r="L45" s="460">
        <f>SUM(L46:L165)</f>
        <v>0</v>
      </c>
      <c r="M45" s="460">
        <f>SUM(M46:M165)</f>
        <v>0</v>
      </c>
      <c r="N45" s="221" t="s">
        <v>2137</v>
      </c>
    </row>
    <row r="46" spans="1:14" s="620" customFormat="1" ht="14.25" customHeight="1">
      <c r="A46" s="457"/>
      <c r="B46" s="2545"/>
      <c r="C46" s="2545"/>
      <c r="D46" s="2545"/>
      <c r="E46" s="2545"/>
      <c r="F46" s="2545"/>
      <c r="G46" s="2634"/>
      <c r="H46" s="2539"/>
      <c r="I46" s="2526"/>
      <c r="J46" s="2526"/>
      <c r="K46" s="1892">
        <f t="shared" ref="K46:K110" si="8">I46+J46</f>
        <v>0</v>
      </c>
      <c r="L46" s="2539"/>
      <c r="M46" s="2539"/>
      <c r="N46" s="416"/>
    </row>
    <row r="47" spans="1:14" s="620" customFormat="1" ht="14.25" customHeight="1">
      <c r="A47" s="457"/>
      <c r="B47" s="2545"/>
      <c r="C47" s="2545"/>
      <c r="D47" s="2545"/>
      <c r="E47" s="2545"/>
      <c r="F47" s="2545"/>
      <c r="G47" s="2634"/>
      <c r="H47" s="2539"/>
      <c r="I47" s="2526"/>
      <c r="J47" s="2526"/>
      <c r="K47" s="1892">
        <f t="shared" si="8"/>
        <v>0</v>
      </c>
      <c r="L47" s="2539"/>
      <c r="M47" s="2539"/>
      <c r="N47" s="221"/>
    </row>
    <row r="48" spans="1:14" s="620" customFormat="1">
      <c r="A48" s="457"/>
      <c r="B48" s="2545"/>
      <c r="C48" s="2545"/>
      <c r="D48" s="2545"/>
      <c r="E48" s="2545"/>
      <c r="F48" s="2545"/>
      <c r="G48" s="2634"/>
      <c r="H48" s="2539"/>
      <c r="I48" s="2526"/>
      <c r="J48" s="2526"/>
      <c r="K48" s="1892">
        <f t="shared" si="8"/>
        <v>0</v>
      </c>
      <c r="L48" s="2539"/>
      <c r="M48" s="2539"/>
      <c r="N48" s="416"/>
    </row>
    <row r="49" spans="1:14" s="620" customFormat="1">
      <c r="A49" s="457"/>
      <c r="B49" s="2545"/>
      <c r="C49" s="2545"/>
      <c r="D49" s="2545"/>
      <c r="E49" s="2545"/>
      <c r="F49" s="2545"/>
      <c r="G49" s="2634"/>
      <c r="H49" s="2539"/>
      <c r="I49" s="2526"/>
      <c r="J49" s="2526"/>
      <c r="K49" s="1892">
        <f t="shared" si="8"/>
        <v>0</v>
      </c>
      <c r="L49" s="2539"/>
      <c r="M49" s="2539"/>
      <c r="N49" s="416"/>
    </row>
    <row r="50" spans="1:14" s="620" customFormat="1">
      <c r="A50" s="457"/>
      <c r="B50" s="2545"/>
      <c r="C50" s="2545"/>
      <c r="D50" s="2545"/>
      <c r="E50" s="2545"/>
      <c r="F50" s="2545"/>
      <c r="G50" s="2634"/>
      <c r="H50" s="2539"/>
      <c r="I50" s="2526"/>
      <c r="J50" s="2526"/>
      <c r="K50" s="1892">
        <f t="shared" si="8"/>
        <v>0</v>
      </c>
      <c r="L50" s="2539"/>
      <c r="M50" s="2539"/>
      <c r="N50" s="416"/>
    </row>
    <row r="51" spans="1:14" s="620" customFormat="1">
      <c r="A51" s="457"/>
      <c r="B51" s="2545"/>
      <c r="C51" s="2545"/>
      <c r="D51" s="2545"/>
      <c r="E51" s="2545"/>
      <c r="F51" s="2545"/>
      <c r="G51" s="2634"/>
      <c r="H51" s="2539"/>
      <c r="I51" s="2526"/>
      <c r="J51" s="2526"/>
      <c r="K51" s="1892">
        <f t="shared" si="8"/>
        <v>0</v>
      </c>
      <c r="L51" s="2539"/>
      <c r="M51" s="2539"/>
      <c r="N51" s="416"/>
    </row>
    <row r="52" spans="1:14" s="620" customFormat="1">
      <c r="A52" s="457"/>
      <c r="B52" s="2545"/>
      <c r="C52" s="2545"/>
      <c r="D52" s="2545"/>
      <c r="E52" s="2545"/>
      <c r="F52" s="2545"/>
      <c r="G52" s="2634"/>
      <c r="H52" s="2539"/>
      <c r="I52" s="2526"/>
      <c r="J52" s="2526"/>
      <c r="K52" s="1892">
        <f t="shared" si="8"/>
        <v>0</v>
      </c>
      <c r="L52" s="2539"/>
      <c r="M52" s="2539"/>
      <c r="N52" s="416"/>
    </row>
    <row r="53" spans="1:14" s="620" customFormat="1">
      <c r="A53" s="457"/>
      <c r="B53" s="2545"/>
      <c r="C53" s="2545"/>
      <c r="D53" s="2545"/>
      <c r="E53" s="2545"/>
      <c r="F53" s="2545"/>
      <c r="G53" s="2634"/>
      <c r="H53" s="2539"/>
      <c r="I53" s="2526"/>
      <c r="J53" s="2526"/>
      <c r="K53" s="1892">
        <f t="shared" si="8"/>
        <v>0</v>
      </c>
      <c r="L53" s="2539"/>
      <c r="M53" s="2539"/>
      <c r="N53" s="416"/>
    </row>
    <row r="54" spans="1:14" s="620" customFormat="1">
      <c r="A54" s="457"/>
      <c r="B54" s="2545"/>
      <c r="C54" s="2545"/>
      <c r="D54" s="2545"/>
      <c r="E54" s="2545"/>
      <c r="F54" s="2545"/>
      <c r="G54" s="2634"/>
      <c r="H54" s="2539"/>
      <c r="I54" s="2526"/>
      <c r="J54" s="2526"/>
      <c r="K54" s="1892">
        <f t="shared" si="8"/>
        <v>0</v>
      </c>
      <c r="L54" s="2539"/>
      <c r="M54" s="2539"/>
      <c r="N54" s="416"/>
    </row>
    <row r="55" spans="1:14" s="620" customFormat="1">
      <c r="A55" s="457"/>
      <c r="B55" s="2545"/>
      <c r="C55" s="2545"/>
      <c r="D55" s="2545"/>
      <c r="E55" s="2545"/>
      <c r="F55" s="2545"/>
      <c r="G55" s="2634"/>
      <c r="H55" s="2539"/>
      <c r="I55" s="2526"/>
      <c r="J55" s="2526"/>
      <c r="K55" s="1892">
        <f t="shared" si="8"/>
        <v>0</v>
      </c>
      <c r="L55" s="2539"/>
      <c r="M55" s="2539"/>
      <c r="N55" s="416"/>
    </row>
    <row r="56" spans="1:14" s="620" customFormat="1">
      <c r="A56" s="457"/>
      <c r="B56" s="2545"/>
      <c r="C56" s="2545"/>
      <c r="D56" s="2545"/>
      <c r="E56" s="2545"/>
      <c r="F56" s="2545"/>
      <c r="G56" s="2634"/>
      <c r="H56" s="2539"/>
      <c r="I56" s="2526"/>
      <c r="J56" s="2526"/>
      <c r="K56" s="1892">
        <f t="shared" si="8"/>
        <v>0</v>
      </c>
      <c r="L56" s="2539"/>
      <c r="M56" s="2539"/>
      <c r="N56" s="416"/>
    </row>
    <row r="57" spans="1:14" s="620" customFormat="1">
      <c r="A57" s="457"/>
      <c r="B57" s="2545"/>
      <c r="C57" s="2545"/>
      <c r="D57" s="2545"/>
      <c r="E57" s="2545"/>
      <c r="F57" s="2545"/>
      <c r="G57" s="2634"/>
      <c r="H57" s="2539"/>
      <c r="I57" s="2526"/>
      <c r="J57" s="2526"/>
      <c r="K57" s="1892">
        <f t="shared" si="8"/>
        <v>0</v>
      </c>
      <c r="L57" s="2539"/>
      <c r="M57" s="2539"/>
      <c r="N57" s="416"/>
    </row>
    <row r="58" spans="1:14" s="620" customFormat="1">
      <c r="A58" s="457"/>
      <c r="B58" s="2545"/>
      <c r="C58" s="2545"/>
      <c r="D58" s="2545"/>
      <c r="E58" s="2545"/>
      <c r="F58" s="2545"/>
      <c r="G58" s="2634"/>
      <c r="H58" s="2539"/>
      <c r="I58" s="2526"/>
      <c r="J58" s="2526"/>
      <c r="K58" s="1892">
        <f t="shared" si="8"/>
        <v>0</v>
      </c>
      <c r="L58" s="2539"/>
      <c r="M58" s="2539"/>
      <c r="N58" s="416"/>
    </row>
    <row r="59" spans="1:14" s="620" customFormat="1">
      <c r="A59" s="457"/>
      <c r="B59" s="2545"/>
      <c r="C59" s="2545"/>
      <c r="D59" s="2545"/>
      <c r="E59" s="2545"/>
      <c r="F59" s="2545"/>
      <c r="G59" s="2634"/>
      <c r="H59" s="2539"/>
      <c r="I59" s="2526"/>
      <c r="J59" s="2526"/>
      <c r="K59" s="1892">
        <f t="shared" si="8"/>
        <v>0</v>
      </c>
      <c r="L59" s="2539"/>
      <c r="M59" s="2539"/>
      <c r="N59" s="416"/>
    </row>
    <row r="60" spans="1:14" s="620" customFormat="1">
      <c r="A60" s="457"/>
      <c r="B60" s="2545"/>
      <c r="C60" s="2545"/>
      <c r="D60" s="2545"/>
      <c r="E60" s="2545"/>
      <c r="F60" s="2545"/>
      <c r="G60" s="2634"/>
      <c r="H60" s="2539"/>
      <c r="I60" s="2526"/>
      <c r="J60" s="2526"/>
      <c r="K60" s="1892">
        <f t="shared" si="8"/>
        <v>0</v>
      </c>
      <c r="L60" s="2539"/>
      <c r="M60" s="2539"/>
      <c r="N60" s="416"/>
    </row>
    <row r="61" spans="1:14" s="620" customFormat="1">
      <c r="A61" s="457"/>
      <c r="B61" s="2545"/>
      <c r="C61" s="2545"/>
      <c r="D61" s="2545"/>
      <c r="E61" s="2545"/>
      <c r="F61" s="2545"/>
      <c r="G61" s="2634"/>
      <c r="H61" s="2539"/>
      <c r="I61" s="2526"/>
      <c r="J61" s="2526"/>
      <c r="K61" s="1892">
        <f t="shared" si="8"/>
        <v>0</v>
      </c>
      <c r="L61" s="2539"/>
      <c r="M61" s="2539"/>
      <c r="N61" s="416"/>
    </row>
    <row r="62" spans="1:14" s="620" customFormat="1">
      <c r="A62" s="457"/>
      <c r="B62" s="2545"/>
      <c r="C62" s="2545"/>
      <c r="D62" s="2545"/>
      <c r="E62" s="2545"/>
      <c r="F62" s="2545"/>
      <c r="G62" s="2634"/>
      <c r="H62" s="2539"/>
      <c r="I62" s="2526"/>
      <c r="J62" s="2526"/>
      <c r="K62" s="1892">
        <f t="shared" si="8"/>
        <v>0</v>
      </c>
      <c r="L62" s="2539"/>
      <c r="M62" s="2539"/>
      <c r="N62" s="416"/>
    </row>
    <row r="63" spans="1:14" s="620" customFormat="1">
      <c r="A63" s="457"/>
      <c r="B63" s="2545"/>
      <c r="C63" s="2545"/>
      <c r="D63" s="2545"/>
      <c r="E63" s="2545"/>
      <c r="F63" s="2545"/>
      <c r="G63" s="2634"/>
      <c r="H63" s="2539"/>
      <c r="I63" s="2526"/>
      <c r="J63" s="2526"/>
      <c r="K63" s="1892">
        <f t="shared" si="8"/>
        <v>0</v>
      </c>
      <c r="L63" s="2539"/>
      <c r="M63" s="2539"/>
      <c r="N63" s="416"/>
    </row>
    <row r="64" spans="1:14" s="620" customFormat="1">
      <c r="A64" s="457"/>
      <c r="B64" s="2545"/>
      <c r="C64" s="2545"/>
      <c r="D64" s="2545"/>
      <c r="E64" s="2545"/>
      <c r="F64" s="2545"/>
      <c r="G64" s="2634"/>
      <c r="H64" s="2539"/>
      <c r="I64" s="2526"/>
      <c r="J64" s="2526"/>
      <c r="K64" s="1892">
        <f t="shared" si="8"/>
        <v>0</v>
      </c>
      <c r="L64" s="2539"/>
      <c r="M64" s="2539"/>
      <c r="N64" s="416"/>
    </row>
    <row r="65" spans="1:14" s="620" customFormat="1">
      <c r="A65" s="457"/>
      <c r="B65" s="2545"/>
      <c r="C65" s="2545"/>
      <c r="D65" s="2545"/>
      <c r="E65" s="2545"/>
      <c r="F65" s="2545"/>
      <c r="G65" s="2634"/>
      <c r="H65" s="2539"/>
      <c r="I65" s="2526"/>
      <c r="J65" s="2526"/>
      <c r="K65" s="1892">
        <f t="shared" si="8"/>
        <v>0</v>
      </c>
      <c r="L65" s="2539"/>
      <c r="M65" s="2539"/>
      <c r="N65" s="416"/>
    </row>
    <row r="66" spans="1:14" s="620" customFormat="1">
      <c r="A66" s="457"/>
      <c r="B66" s="2545"/>
      <c r="C66" s="2545"/>
      <c r="D66" s="2545"/>
      <c r="E66" s="2545"/>
      <c r="F66" s="2545"/>
      <c r="G66" s="2634"/>
      <c r="H66" s="2539"/>
      <c r="I66" s="2526"/>
      <c r="J66" s="2526"/>
      <c r="K66" s="1892">
        <f t="shared" si="8"/>
        <v>0</v>
      </c>
      <c r="L66" s="2539"/>
      <c r="M66" s="2539"/>
      <c r="N66" s="416"/>
    </row>
    <row r="67" spans="1:14" s="620" customFormat="1">
      <c r="A67" s="457"/>
      <c r="B67" s="2545"/>
      <c r="C67" s="2545"/>
      <c r="D67" s="2545"/>
      <c r="E67" s="2545"/>
      <c r="F67" s="2545"/>
      <c r="G67" s="2634"/>
      <c r="H67" s="2539"/>
      <c r="I67" s="2526"/>
      <c r="J67" s="2526"/>
      <c r="K67" s="1892">
        <f t="shared" si="8"/>
        <v>0</v>
      </c>
      <c r="L67" s="2539"/>
      <c r="M67" s="2539"/>
      <c r="N67" s="416"/>
    </row>
    <row r="68" spans="1:14" s="620" customFormat="1">
      <c r="A68" s="457"/>
      <c r="B68" s="2545"/>
      <c r="C68" s="2545"/>
      <c r="D68" s="2545"/>
      <c r="E68" s="2545"/>
      <c r="F68" s="2545"/>
      <c r="G68" s="2634"/>
      <c r="H68" s="2539"/>
      <c r="I68" s="2526"/>
      <c r="J68" s="2526"/>
      <c r="K68" s="1892">
        <f t="shared" si="8"/>
        <v>0</v>
      </c>
      <c r="L68" s="2539"/>
      <c r="M68" s="2539"/>
      <c r="N68" s="416"/>
    </row>
    <row r="69" spans="1:14" s="620" customFormat="1">
      <c r="A69" s="457"/>
      <c r="B69" s="2545"/>
      <c r="C69" s="2545"/>
      <c r="D69" s="2545"/>
      <c r="E69" s="2545"/>
      <c r="F69" s="2545"/>
      <c r="G69" s="2539"/>
      <c r="H69" s="2539"/>
      <c r="I69" s="2526"/>
      <c r="J69" s="2526"/>
      <c r="K69" s="1892">
        <f t="shared" si="8"/>
        <v>0</v>
      </c>
      <c r="L69" s="2539"/>
      <c r="M69" s="2539"/>
      <c r="N69" s="416"/>
    </row>
    <row r="70" spans="1:14" s="620" customFormat="1">
      <c r="A70" s="457"/>
      <c r="B70" s="2545"/>
      <c r="C70" s="2545"/>
      <c r="D70" s="2545"/>
      <c r="E70" s="2545"/>
      <c r="F70" s="2545"/>
      <c r="G70" s="2539"/>
      <c r="H70" s="2539"/>
      <c r="I70" s="2526"/>
      <c r="J70" s="2526"/>
      <c r="K70" s="1892">
        <f t="shared" si="8"/>
        <v>0</v>
      </c>
      <c r="L70" s="2539"/>
      <c r="M70" s="2539"/>
      <c r="N70" s="416"/>
    </row>
    <row r="71" spans="1:14" s="620" customFormat="1">
      <c r="A71" s="457"/>
      <c r="B71" s="2545"/>
      <c r="C71" s="2545"/>
      <c r="D71" s="2545"/>
      <c r="E71" s="2545"/>
      <c r="F71" s="2545"/>
      <c r="G71" s="2539"/>
      <c r="H71" s="2539"/>
      <c r="I71" s="2526"/>
      <c r="J71" s="2526"/>
      <c r="K71" s="1892">
        <f t="shared" si="8"/>
        <v>0</v>
      </c>
      <c r="L71" s="2539"/>
      <c r="M71" s="2539"/>
      <c r="N71" s="416"/>
    </row>
    <row r="72" spans="1:14" s="620" customFormat="1">
      <c r="A72" s="457"/>
      <c r="B72" s="2545"/>
      <c r="C72" s="2545"/>
      <c r="D72" s="2545"/>
      <c r="E72" s="2545"/>
      <c r="F72" s="2545"/>
      <c r="G72" s="2539"/>
      <c r="H72" s="2539"/>
      <c r="I72" s="2526"/>
      <c r="J72" s="2526"/>
      <c r="K72" s="1892">
        <f t="shared" si="8"/>
        <v>0</v>
      </c>
      <c r="L72" s="2539"/>
      <c r="M72" s="2539"/>
      <c r="N72" s="416"/>
    </row>
    <row r="73" spans="1:14" s="620" customFormat="1">
      <c r="A73" s="457"/>
      <c r="B73" s="2545"/>
      <c r="C73" s="2545"/>
      <c r="D73" s="2545"/>
      <c r="E73" s="2545"/>
      <c r="F73" s="2545"/>
      <c r="G73" s="2539"/>
      <c r="H73" s="2539"/>
      <c r="I73" s="2526"/>
      <c r="J73" s="2526"/>
      <c r="K73" s="1892">
        <f t="shared" si="8"/>
        <v>0</v>
      </c>
      <c r="L73" s="2539"/>
      <c r="M73" s="2539"/>
      <c r="N73" s="416"/>
    </row>
    <row r="74" spans="1:14" s="620" customFormat="1">
      <c r="A74" s="457"/>
      <c r="B74" s="2545"/>
      <c r="C74" s="2545"/>
      <c r="D74" s="2545"/>
      <c r="E74" s="2545"/>
      <c r="F74" s="2545"/>
      <c r="G74" s="2539"/>
      <c r="H74" s="2539"/>
      <c r="I74" s="2526"/>
      <c r="J74" s="2526"/>
      <c r="K74" s="1892">
        <f t="shared" si="8"/>
        <v>0</v>
      </c>
      <c r="L74" s="2539"/>
      <c r="M74" s="2539"/>
      <c r="N74" s="416"/>
    </row>
    <row r="75" spans="1:14" s="620" customFormat="1">
      <c r="A75" s="457"/>
      <c r="B75" s="2545"/>
      <c r="C75" s="2545"/>
      <c r="D75" s="2545"/>
      <c r="E75" s="2545"/>
      <c r="F75" s="2545"/>
      <c r="G75" s="2539"/>
      <c r="H75" s="2539"/>
      <c r="I75" s="2526"/>
      <c r="J75" s="2526"/>
      <c r="K75" s="1892">
        <f t="shared" si="8"/>
        <v>0</v>
      </c>
      <c r="L75" s="2539"/>
      <c r="M75" s="2539"/>
      <c r="N75" s="416"/>
    </row>
    <row r="76" spans="1:14" s="620" customFormat="1">
      <c r="A76" s="457"/>
      <c r="B76" s="2545"/>
      <c r="C76" s="2545"/>
      <c r="D76" s="2545"/>
      <c r="E76" s="2545"/>
      <c r="F76" s="2545"/>
      <c r="G76" s="2539"/>
      <c r="H76" s="2539"/>
      <c r="I76" s="2526"/>
      <c r="J76" s="2526"/>
      <c r="K76" s="1892">
        <f t="shared" si="8"/>
        <v>0</v>
      </c>
      <c r="L76" s="2539"/>
      <c r="M76" s="2539"/>
      <c r="N76" s="416"/>
    </row>
    <row r="77" spans="1:14" s="620" customFormat="1">
      <c r="A77" s="457"/>
      <c r="B77" s="2545"/>
      <c r="C77" s="2545"/>
      <c r="D77" s="2545"/>
      <c r="E77" s="2545"/>
      <c r="F77" s="2545"/>
      <c r="G77" s="2539"/>
      <c r="H77" s="2539"/>
      <c r="I77" s="2526"/>
      <c r="J77" s="2526"/>
      <c r="K77" s="1892">
        <f t="shared" si="8"/>
        <v>0</v>
      </c>
      <c r="L77" s="2539"/>
      <c r="M77" s="2539"/>
      <c r="N77" s="416"/>
    </row>
    <row r="78" spans="1:14" s="620" customFormat="1">
      <c r="A78" s="457"/>
      <c r="B78" s="2545"/>
      <c r="C78" s="2545"/>
      <c r="D78" s="2545"/>
      <c r="E78" s="2545"/>
      <c r="F78" s="2545"/>
      <c r="G78" s="2539"/>
      <c r="H78" s="2539"/>
      <c r="I78" s="2526"/>
      <c r="J78" s="2526"/>
      <c r="K78" s="1892">
        <f t="shared" si="8"/>
        <v>0</v>
      </c>
      <c r="L78" s="2539"/>
      <c r="M78" s="2539"/>
      <c r="N78" s="416"/>
    </row>
    <row r="79" spans="1:14">
      <c r="B79" s="2545"/>
      <c r="C79" s="2545"/>
      <c r="D79" s="2545"/>
      <c r="E79" s="2545"/>
      <c r="F79" s="2545"/>
      <c r="G79" s="2539"/>
      <c r="H79" s="2539"/>
      <c r="I79" s="2526"/>
      <c r="J79" s="2526"/>
      <c r="K79" s="1892">
        <f t="shared" si="8"/>
        <v>0</v>
      </c>
      <c r="L79" s="2539"/>
      <c r="M79" s="2539"/>
      <c r="N79" s="416"/>
    </row>
    <row r="80" spans="1:14">
      <c r="B80" s="2545"/>
      <c r="C80" s="2545"/>
      <c r="D80" s="2545"/>
      <c r="E80" s="2545"/>
      <c r="F80" s="2545"/>
      <c r="G80" s="2539"/>
      <c r="H80" s="2539"/>
      <c r="I80" s="2526"/>
      <c r="J80" s="2526"/>
      <c r="K80" s="1892">
        <f t="shared" si="8"/>
        <v>0</v>
      </c>
      <c r="L80" s="2539"/>
      <c r="M80" s="2539"/>
      <c r="N80" s="416"/>
    </row>
    <row r="81" spans="2:14">
      <c r="B81" s="2545"/>
      <c r="C81" s="2545"/>
      <c r="D81" s="2545"/>
      <c r="E81" s="2545"/>
      <c r="F81" s="2545"/>
      <c r="G81" s="2539"/>
      <c r="H81" s="2539"/>
      <c r="I81" s="2526"/>
      <c r="J81" s="2526"/>
      <c r="K81" s="1892">
        <f t="shared" si="8"/>
        <v>0</v>
      </c>
      <c r="L81" s="2539"/>
      <c r="M81" s="2539"/>
      <c r="N81" s="416"/>
    </row>
    <row r="82" spans="2:14">
      <c r="B82" s="2545"/>
      <c r="C82" s="2545"/>
      <c r="D82" s="2545"/>
      <c r="E82" s="2545"/>
      <c r="F82" s="2545"/>
      <c r="G82" s="2539"/>
      <c r="H82" s="2539"/>
      <c r="I82" s="2526"/>
      <c r="J82" s="2526"/>
      <c r="K82" s="1892">
        <f t="shared" si="8"/>
        <v>0</v>
      </c>
      <c r="L82" s="2539"/>
      <c r="M82" s="2539"/>
      <c r="N82" s="416"/>
    </row>
    <row r="83" spans="2:14">
      <c r="B83" s="2545"/>
      <c r="C83" s="2545"/>
      <c r="D83" s="2545"/>
      <c r="E83" s="2545"/>
      <c r="F83" s="2545"/>
      <c r="G83" s="2539"/>
      <c r="H83" s="2539"/>
      <c r="I83" s="2526"/>
      <c r="J83" s="2526"/>
      <c r="K83" s="1892">
        <f t="shared" si="8"/>
        <v>0</v>
      </c>
      <c r="L83" s="2539"/>
      <c r="M83" s="2539"/>
      <c r="N83" s="416"/>
    </row>
    <row r="84" spans="2:14">
      <c r="B84" s="2545"/>
      <c r="C84" s="2545"/>
      <c r="D84" s="2545"/>
      <c r="E84" s="2545"/>
      <c r="F84" s="2545"/>
      <c r="G84" s="2539"/>
      <c r="H84" s="2539"/>
      <c r="I84" s="2526"/>
      <c r="J84" s="2526"/>
      <c r="K84" s="1892">
        <f t="shared" si="8"/>
        <v>0</v>
      </c>
      <c r="L84" s="2539"/>
      <c r="M84" s="2539"/>
      <c r="N84" s="416"/>
    </row>
    <row r="85" spans="2:14">
      <c r="B85" s="2545"/>
      <c r="C85" s="2545"/>
      <c r="D85" s="2545"/>
      <c r="E85" s="2545"/>
      <c r="F85" s="2545"/>
      <c r="G85" s="2539"/>
      <c r="H85" s="2539"/>
      <c r="I85" s="2526"/>
      <c r="J85" s="2526"/>
      <c r="K85" s="1892">
        <f t="shared" si="8"/>
        <v>0</v>
      </c>
      <c r="L85" s="2539"/>
      <c r="M85" s="2539"/>
      <c r="N85" s="416"/>
    </row>
    <row r="86" spans="2:14">
      <c r="B86" s="2545"/>
      <c r="C86" s="2545"/>
      <c r="D86" s="2545"/>
      <c r="E86" s="2545"/>
      <c r="F86" s="2545"/>
      <c r="G86" s="2539"/>
      <c r="H86" s="2539"/>
      <c r="I86" s="2526"/>
      <c r="J86" s="2526"/>
      <c r="K86" s="1892">
        <f t="shared" si="8"/>
        <v>0</v>
      </c>
      <c r="L86" s="2539"/>
      <c r="M86" s="2539"/>
      <c r="N86" s="416"/>
    </row>
    <row r="87" spans="2:14">
      <c r="B87" s="2545"/>
      <c r="C87" s="2545"/>
      <c r="D87" s="2545"/>
      <c r="E87" s="2545"/>
      <c r="F87" s="2545"/>
      <c r="G87" s="2539"/>
      <c r="H87" s="2539"/>
      <c r="I87" s="2526"/>
      <c r="J87" s="2526"/>
      <c r="K87" s="1892">
        <f t="shared" si="8"/>
        <v>0</v>
      </c>
      <c r="L87" s="2539"/>
      <c r="M87" s="2539"/>
      <c r="N87" s="416"/>
    </row>
    <row r="88" spans="2:14">
      <c r="B88" s="2545"/>
      <c r="C88" s="2545"/>
      <c r="D88" s="2545"/>
      <c r="E88" s="2545"/>
      <c r="F88" s="2545"/>
      <c r="G88" s="2539"/>
      <c r="H88" s="2539"/>
      <c r="I88" s="2526"/>
      <c r="J88" s="2526"/>
      <c r="K88" s="1892">
        <f t="shared" si="8"/>
        <v>0</v>
      </c>
      <c r="L88" s="2539"/>
      <c r="M88" s="2539"/>
      <c r="N88" s="416"/>
    </row>
    <row r="89" spans="2:14">
      <c r="B89" s="2545"/>
      <c r="C89" s="2545"/>
      <c r="D89" s="2545"/>
      <c r="E89" s="2545"/>
      <c r="F89" s="2545"/>
      <c r="G89" s="2539"/>
      <c r="H89" s="2539"/>
      <c r="I89" s="2526"/>
      <c r="J89" s="2526"/>
      <c r="K89" s="1892">
        <f t="shared" si="8"/>
        <v>0</v>
      </c>
      <c r="L89" s="2539"/>
      <c r="M89" s="2539"/>
      <c r="N89" s="416"/>
    </row>
    <row r="90" spans="2:14">
      <c r="B90" s="2545"/>
      <c r="C90" s="2545"/>
      <c r="D90" s="2545"/>
      <c r="E90" s="2545"/>
      <c r="F90" s="2545"/>
      <c r="G90" s="2539"/>
      <c r="H90" s="2539"/>
      <c r="I90" s="2526"/>
      <c r="J90" s="2526"/>
      <c r="K90" s="1892">
        <f t="shared" si="8"/>
        <v>0</v>
      </c>
      <c r="L90" s="2539"/>
      <c r="M90" s="2539"/>
      <c r="N90" s="416"/>
    </row>
    <row r="91" spans="2:14">
      <c r="B91" s="2545"/>
      <c r="C91" s="2545"/>
      <c r="D91" s="2545"/>
      <c r="E91" s="2545"/>
      <c r="F91" s="2545"/>
      <c r="G91" s="2539"/>
      <c r="H91" s="2539"/>
      <c r="I91" s="2526"/>
      <c r="J91" s="2526"/>
      <c r="K91" s="1892">
        <f t="shared" si="8"/>
        <v>0</v>
      </c>
      <c r="L91" s="2539"/>
      <c r="M91" s="2539"/>
      <c r="N91" s="416"/>
    </row>
    <row r="92" spans="2:14">
      <c r="B92" s="2545"/>
      <c r="C92" s="2545"/>
      <c r="D92" s="2545"/>
      <c r="E92" s="2545"/>
      <c r="F92" s="2545"/>
      <c r="G92" s="2539"/>
      <c r="H92" s="2539"/>
      <c r="I92" s="2526"/>
      <c r="J92" s="2526"/>
      <c r="K92" s="1892">
        <f t="shared" si="8"/>
        <v>0</v>
      </c>
      <c r="L92" s="2539"/>
      <c r="M92" s="2539"/>
      <c r="N92" s="416"/>
    </row>
    <row r="93" spans="2:14">
      <c r="B93" s="2545"/>
      <c r="C93" s="2545"/>
      <c r="D93" s="2545"/>
      <c r="E93" s="2545"/>
      <c r="F93" s="2545"/>
      <c r="G93" s="2539"/>
      <c r="H93" s="2539"/>
      <c r="I93" s="2526"/>
      <c r="J93" s="2526"/>
      <c r="K93" s="1892">
        <f t="shared" si="8"/>
        <v>0</v>
      </c>
      <c r="L93" s="2539"/>
      <c r="M93" s="2539"/>
      <c r="N93" s="416"/>
    </row>
    <row r="94" spans="2:14">
      <c r="B94" s="2545"/>
      <c r="C94" s="2545"/>
      <c r="D94" s="2545"/>
      <c r="E94" s="2545"/>
      <c r="F94" s="2545"/>
      <c r="G94" s="2539"/>
      <c r="H94" s="2539"/>
      <c r="I94" s="2526"/>
      <c r="J94" s="2526"/>
      <c r="K94" s="1892">
        <f t="shared" si="8"/>
        <v>0</v>
      </c>
      <c r="L94" s="2539"/>
      <c r="M94" s="2539"/>
      <c r="N94" s="416"/>
    </row>
    <row r="95" spans="2:14">
      <c r="B95" s="2545"/>
      <c r="C95" s="2545"/>
      <c r="D95" s="2545"/>
      <c r="E95" s="2545"/>
      <c r="F95" s="2545"/>
      <c r="G95" s="2539"/>
      <c r="H95" s="2539"/>
      <c r="I95" s="2526"/>
      <c r="J95" s="2526"/>
      <c r="K95" s="1892">
        <f t="shared" si="8"/>
        <v>0</v>
      </c>
      <c r="L95" s="2539"/>
      <c r="M95" s="2539"/>
      <c r="N95" s="416"/>
    </row>
    <row r="96" spans="2:14">
      <c r="B96" s="2545"/>
      <c r="C96" s="2545"/>
      <c r="D96" s="2545"/>
      <c r="E96" s="2545"/>
      <c r="F96" s="2545"/>
      <c r="G96" s="2539"/>
      <c r="H96" s="2539"/>
      <c r="I96" s="2526"/>
      <c r="J96" s="2526"/>
      <c r="K96" s="1892">
        <f t="shared" si="8"/>
        <v>0</v>
      </c>
      <c r="L96" s="2539"/>
      <c r="M96" s="2539"/>
      <c r="N96" s="416"/>
    </row>
    <row r="97" spans="2:14">
      <c r="B97" s="2545"/>
      <c r="C97" s="2545"/>
      <c r="D97" s="2545"/>
      <c r="E97" s="2545"/>
      <c r="F97" s="2545"/>
      <c r="G97" s="2539"/>
      <c r="H97" s="2539"/>
      <c r="I97" s="2526"/>
      <c r="J97" s="2526"/>
      <c r="K97" s="1892">
        <f t="shared" si="8"/>
        <v>0</v>
      </c>
      <c r="L97" s="2539"/>
      <c r="M97" s="2539"/>
      <c r="N97" s="416"/>
    </row>
    <row r="98" spans="2:14">
      <c r="B98" s="2545"/>
      <c r="C98" s="2545"/>
      <c r="D98" s="2545"/>
      <c r="E98" s="2545"/>
      <c r="F98" s="2545"/>
      <c r="G98" s="2539"/>
      <c r="H98" s="2539"/>
      <c r="I98" s="2526"/>
      <c r="J98" s="2526"/>
      <c r="K98" s="1892">
        <f t="shared" si="8"/>
        <v>0</v>
      </c>
      <c r="L98" s="2539"/>
      <c r="M98" s="2539"/>
      <c r="N98" s="416"/>
    </row>
    <row r="99" spans="2:14">
      <c r="B99" s="2545"/>
      <c r="C99" s="2545"/>
      <c r="D99" s="2545"/>
      <c r="E99" s="2545"/>
      <c r="F99" s="2545"/>
      <c r="G99" s="2539"/>
      <c r="H99" s="2539"/>
      <c r="I99" s="2526"/>
      <c r="J99" s="2526"/>
      <c r="K99" s="1892">
        <f t="shared" si="8"/>
        <v>0</v>
      </c>
      <c r="L99" s="2539"/>
      <c r="M99" s="2539"/>
      <c r="N99" s="416"/>
    </row>
    <row r="100" spans="2:14">
      <c r="B100" s="2545"/>
      <c r="C100" s="2545"/>
      <c r="D100" s="2545"/>
      <c r="E100" s="2545"/>
      <c r="F100" s="2545"/>
      <c r="G100" s="2539"/>
      <c r="H100" s="2539"/>
      <c r="I100" s="2526"/>
      <c r="J100" s="2526"/>
      <c r="K100" s="1892">
        <f t="shared" si="8"/>
        <v>0</v>
      </c>
      <c r="L100" s="2539"/>
      <c r="M100" s="2539"/>
      <c r="N100" s="416"/>
    </row>
    <row r="101" spans="2:14">
      <c r="B101" s="2545"/>
      <c r="C101" s="2545"/>
      <c r="D101" s="2545"/>
      <c r="E101" s="2545"/>
      <c r="F101" s="2545"/>
      <c r="G101" s="2539"/>
      <c r="H101" s="2539"/>
      <c r="I101" s="2526"/>
      <c r="J101" s="2526"/>
      <c r="K101" s="1892">
        <f t="shared" si="8"/>
        <v>0</v>
      </c>
      <c r="L101" s="2539"/>
      <c r="M101" s="2539"/>
      <c r="N101" s="416"/>
    </row>
    <row r="102" spans="2:14">
      <c r="B102" s="2545"/>
      <c r="C102" s="2545"/>
      <c r="D102" s="2545"/>
      <c r="E102" s="2545"/>
      <c r="F102" s="2545"/>
      <c r="G102" s="2539"/>
      <c r="H102" s="2539"/>
      <c r="I102" s="2526"/>
      <c r="J102" s="2526"/>
      <c r="K102" s="1892">
        <f t="shared" si="8"/>
        <v>0</v>
      </c>
      <c r="L102" s="2539"/>
      <c r="M102" s="2539"/>
      <c r="N102" s="416"/>
    </row>
    <row r="103" spans="2:14">
      <c r="B103" s="2545"/>
      <c r="C103" s="2545"/>
      <c r="D103" s="2545"/>
      <c r="E103" s="2545"/>
      <c r="F103" s="2545"/>
      <c r="G103" s="2539"/>
      <c r="H103" s="2539"/>
      <c r="I103" s="2526"/>
      <c r="J103" s="2526"/>
      <c r="K103" s="1892">
        <f t="shared" si="8"/>
        <v>0</v>
      </c>
      <c r="L103" s="2539"/>
      <c r="M103" s="2539"/>
      <c r="N103" s="416"/>
    </row>
    <row r="104" spans="2:14">
      <c r="B104" s="2545"/>
      <c r="C104" s="2545"/>
      <c r="D104" s="2545"/>
      <c r="E104" s="2545"/>
      <c r="F104" s="2545"/>
      <c r="G104" s="2539"/>
      <c r="H104" s="2539"/>
      <c r="I104" s="2526"/>
      <c r="J104" s="2526"/>
      <c r="K104" s="1892">
        <f t="shared" si="8"/>
        <v>0</v>
      </c>
      <c r="L104" s="2539"/>
      <c r="M104" s="2539"/>
      <c r="N104" s="416"/>
    </row>
    <row r="105" spans="2:14">
      <c r="B105" s="2545"/>
      <c r="C105" s="2545"/>
      <c r="D105" s="2545"/>
      <c r="E105" s="2545"/>
      <c r="F105" s="2545"/>
      <c r="G105" s="2539"/>
      <c r="H105" s="2539"/>
      <c r="I105" s="2526"/>
      <c r="J105" s="2526"/>
      <c r="K105" s="1892">
        <f t="shared" si="8"/>
        <v>0</v>
      </c>
      <c r="L105" s="2539"/>
      <c r="M105" s="2539"/>
      <c r="N105" s="416"/>
    </row>
    <row r="106" spans="2:14">
      <c r="B106" s="2545"/>
      <c r="C106" s="2545"/>
      <c r="D106" s="2545"/>
      <c r="E106" s="2545"/>
      <c r="F106" s="2545"/>
      <c r="G106" s="2539"/>
      <c r="H106" s="2539"/>
      <c r="I106" s="2526"/>
      <c r="J106" s="2526"/>
      <c r="K106" s="1892">
        <f t="shared" si="8"/>
        <v>0</v>
      </c>
      <c r="L106" s="2539"/>
      <c r="M106" s="2539"/>
      <c r="N106" s="416"/>
    </row>
    <row r="107" spans="2:14">
      <c r="B107" s="2545"/>
      <c r="C107" s="2545"/>
      <c r="D107" s="2545"/>
      <c r="E107" s="2545"/>
      <c r="F107" s="2545"/>
      <c r="G107" s="2539"/>
      <c r="H107" s="2539"/>
      <c r="I107" s="2526"/>
      <c r="J107" s="2526"/>
      <c r="K107" s="1892">
        <f t="shared" si="8"/>
        <v>0</v>
      </c>
      <c r="L107" s="2539"/>
      <c r="M107" s="2539"/>
      <c r="N107" s="416"/>
    </row>
    <row r="108" spans="2:14">
      <c r="B108" s="2545"/>
      <c r="C108" s="2545"/>
      <c r="D108" s="2545"/>
      <c r="E108" s="2545"/>
      <c r="F108" s="2545"/>
      <c r="G108" s="2539"/>
      <c r="H108" s="2539"/>
      <c r="I108" s="2526"/>
      <c r="J108" s="2526"/>
      <c r="K108" s="1892">
        <f t="shared" si="8"/>
        <v>0</v>
      </c>
      <c r="L108" s="2539"/>
      <c r="M108" s="2539"/>
      <c r="N108" s="416"/>
    </row>
    <row r="109" spans="2:14">
      <c r="B109" s="2545"/>
      <c r="C109" s="2545"/>
      <c r="D109" s="2545"/>
      <c r="E109" s="2545"/>
      <c r="F109" s="2545"/>
      <c r="G109" s="2539"/>
      <c r="H109" s="2539"/>
      <c r="I109" s="2526"/>
      <c r="J109" s="2526"/>
      <c r="K109" s="1892">
        <f t="shared" si="8"/>
        <v>0</v>
      </c>
      <c r="L109" s="2539"/>
      <c r="M109" s="2539"/>
      <c r="N109" s="416"/>
    </row>
    <row r="110" spans="2:14">
      <c r="B110" s="2545"/>
      <c r="C110" s="2545"/>
      <c r="D110" s="2545"/>
      <c r="E110" s="2545"/>
      <c r="F110" s="2545"/>
      <c r="G110" s="2539"/>
      <c r="H110" s="2539"/>
      <c r="I110" s="2526"/>
      <c r="J110" s="2526"/>
      <c r="K110" s="1892">
        <f t="shared" si="8"/>
        <v>0</v>
      </c>
      <c r="L110" s="2539"/>
      <c r="M110" s="2539"/>
      <c r="N110" s="416"/>
    </row>
    <row r="111" spans="2:14">
      <c r="B111" s="2545"/>
      <c r="C111" s="2545"/>
      <c r="D111" s="2545"/>
      <c r="E111" s="2545"/>
      <c r="F111" s="2545"/>
      <c r="G111" s="2539"/>
      <c r="H111" s="2539"/>
      <c r="I111" s="2526"/>
      <c r="J111" s="2526"/>
      <c r="K111" s="1892">
        <f t="shared" ref="K111:K165" si="9">I111+J111</f>
        <v>0</v>
      </c>
      <c r="L111" s="2539"/>
      <c r="M111" s="2539"/>
      <c r="N111" s="416"/>
    </row>
    <row r="112" spans="2:14">
      <c r="B112" s="2545"/>
      <c r="C112" s="2545"/>
      <c r="D112" s="2545"/>
      <c r="E112" s="2545"/>
      <c r="F112" s="2545"/>
      <c r="G112" s="2539"/>
      <c r="H112" s="2539"/>
      <c r="I112" s="2526"/>
      <c r="J112" s="2526"/>
      <c r="K112" s="1892">
        <f t="shared" si="9"/>
        <v>0</v>
      </c>
      <c r="L112" s="2539"/>
      <c r="M112" s="2539"/>
      <c r="N112" s="416"/>
    </row>
    <row r="113" spans="2:14">
      <c r="B113" s="2545"/>
      <c r="C113" s="2545"/>
      <c r="D113" s="2545"/>
      <c r="E113" s="2545"/>
      <c r="F113" s="2545"/>
      <c r="G113" s="2539"/>
      <c r="H113" s="2539"/>
      <c r="I113" s="2526"/>
      <c r="J113" s="2526"/>
      <c r="K113" s="1892">
        <f t="shared" si="9"/>
        <v>0</v>
      </c>
      <c r="L113" s="2539"/>
      <c r="M113" s="2539"/>
      <c r="N113" s="416"/>
    </row>
    <row r="114" spans="2:14">
      <c r="B114" s="2545"/>
      <c r="C114" s="2545"/>
      <c r="D114" s="2545"/>
      <c r="E114" s="2545"/>
      <c r="F114" s="2545"/>
      <c r="G114" s="2539"/>
      <c r="H114" s="2539"/>
      <c r="I114" s="2526"/>
      <c r="J114" s="2526"/>
      <c r="K114" s="1892">
        <f t="shared" si="9"/>
        <v>0</v>
      </c>
      <c r="L114" s="2539"/>
      <c r="M114" s="2539"/>
      <c r="N114" s="416"/>
    </row>
    <row r="115" spans="2:14">
      <c r="B115" s="2545"/>
      <c r="C115" s="2545"/>
      <c r="D115" s="2545"/>
      <c r="E115" s="2545"/>
      <c r="F115" s="2545"/>
      <c r="G115" s="2539"/>
      <c r="H115" s="2539"/>
      <c r="I115" s="2526"/>
      <c r="J115" s="2526"/>
      <c r="K115" s="1892">
        <f t="shared" si="9"/>
        <v>0</v>
      </c>
      <c r="L115" s="2539"/>
      <c r="M115" s="2539"/>
      <c r="N115" s="416"/>
    </row>
    <row r="116" spans="2:14">
      <c r="B116" s="2545"/>
      <c r="C116" s="2545"/>
      <c r="D116" s="2545"/>
      <c r="E116" s="2545"/>
      <c r="F116" s="2545"/>
      <c r="G116" s="2539"/>
      <c r="H116" s="2539"/>
      <c r="I116" s="2526"/>
      <c r="J116" s="2526"/>
      <c r="K116" s="1892">
        <f t="shared" si="9"/>
        <v>0</v>
      </c>
      <c r="L116" s="2539"/>
      <c r="M116" s="2539"/>
      <c r="N116" s="416"/>
    </row>
    <row r="117" spans="2:14">
      <c r="B117" s="2545"/>
      <c r="C117" s="2545"/>
      <c r="D117" s="2545"/>
      <c r="E117" s="2545"/>
      <c r="F117" s="2545"/>
      <c r="G117" s="2539"/>
      <c r="H117" s="2539"/>
      <c r="I117" s="2526"/>
      <c r="J117" s="2526"/>
      <c r="K117" s="1892">
        <f t="shared" si="9"/>
        <v>0</v>
      </c>
      <c r="L117" s="2539"/>
      <c r="M117" s="2539"/>
      <c r="N117" s="416"/>
    </row>
    <row r="118" spans="2:14">
      <c r="B118" s="2545"/>
      <c r="C118" s="2545"/>
      <c r="D118" s="2545"/>
      <c r="E118" s="2545"/>
      <c r="F118" s="2545"/>
      <c r="G118" s="2539"/>
      <c r="H118" s="2539"/>
      <c r="I118" s="2526"/>
      <c r="J118" s="2526"/>
      <c r="K118" s="1892">
        <f t="shared" si="9"/>
        <v>0</v>
      </c>
      <c r="L118" s="2539"/>
      <c r="M118" s="2539"/>
      <c r="N118" s="416"/>
    </row>
    <row r="119" spans="2:14">
      <c r="B119" s="2545"/>
      <c r="C119" s="2545"/>
      <c r="D119" s="2545"/>
      <c r="E119" s="2545"/>
      <c r="F119" s="2545"/>
      <c r="G119" s="2539"/>
      <c r="H119" s="2539"/>
      <c r="I119" s="2526"/>
      <c r="J119" s="2526"/>
      <c r="K119" s="1892">
        <f t="shared" si="9"/>
        <v>0</v>
      </c>
      <c r="L119" s="2539"/>
      <c r="M119" s="2539"/>
      <c r="N119" s="416"/>
    </row>
    <row r="120" spans="2:14">
      <c r="B120" s="2545"/>
      <c r="C120" s="2545"/>
      <c r="D120" s="2545"/>
      <c r="E120" s="2545"/>
      <c r="F120" s="2545"/>
      <c r="G120" s="2539"/>
      <c r="H120" s="2539"/>
      <c r="I120" s="2526"/>
      <c r="J120" s="2526"/>
      <c r="K120" s="1892">
        <f t="shared" si="9"/>
        <v>0</v>
      </c>
      <c r="L120" s="2539"/>
      <c r="M120" s="2539"/>
      <c r="N120" s="416"/>
    </row>
    <row r="121" spans="2:14">
      <c r="B121" s="2545"/>
      <c r="C121" s="2545"/>
      <c r="D121" s="2545"/>
      <c r="E121" s="2545"/>
      <c r="F121" s="2545"/>
      <c r="G121" s="2539"/>
      <c r="H121" s="2539"/>
      <c r="I121" s="2526"/>
      <c r="J121" s="2526"/>
      <c r="K121" s="1892">
        <f t="shared" si="9"/>
        <v>0</v>
      </c>
      <c r="L121" s="2539"/>
      <c r="M121" s="2539"/>
      <c r="N121" s="416"/>
    </row>
    <row r="122" spans="2:14">
      <c r="B122" s="2545"/>
      <c r="C122" s="2545"/>
      <c r="D122" s="2545"/>
      <c r="E122" s="2545"/>
      <c r="F122" s="2545"/>
      <c r="G122" s="2539"/>
      <c r="H122" s="2539"/>
      <c r="I122" s="2526"/>
      <c r="J122" s="2526"/>
      <c r="K122" s="1892">
        <f t="shared" si="9"/>
        <v>0</v>
      </c>
      <c r="L122" s="2539"/>
      <c r="M122" s="2539"/>
      <c r="N122" s="416"/>
    </row>
    <row r="123" spans="2:14">
      <c r="B123" s="2545"/>
      <c r="C123" s="2545"/>
      <c r="D123" s="2545"/>
      <c r="E123" s="2545"/>
      <c r="F123" s="2545"/>
      <c r="G123" s="2539"/>
      <c r="H123" s="2539"/>
      <c r="I123" s="2526"/>
      <c r="J123" s="2526"/>
      <c r="K123" s="1892">
        <f t="shared" si="9"/>
        <v>0</v>
      </c>
      <c r="L123" s="2539"/>
      <c r="M123" s="2539"/>
      <c r="N123" s="416"/>
    </row>
    <row r="124" spans="2:14">
      <c r="B124" s="2545"/>
      <c r="C124" s="2545"/>
      <c r="D124" s="2545"/>
      <c r="E124" s="2545"/>
      <c r="F124" s="2545"/>
      <c r="G124" s="2539"/>
      <c r="H124" s="2539"/>
      <c r="I124" s="2526"/>
      <c r="J124" s="2526"/>
      <c r="K124" s="1892">
        <f t="shared" si="9"/>
        <v>0</v>
      </c>
      <c r="L124" s="2539"/>
      <c r="M124" s="2539"/>
      <c r="N124" s="416"/>
    </row>
    <row r="125" spans="2:14">
      <c r="B125" s="2545"/>
      <c r="C125" s="2545"/>
      <c r="D125" s="2545"/>
      <c r="E125" s="2545"/>
      <c r="F125" s="2545"/>
      <c r="G125" s="2539"/>
      <c r="H125" s="2539"/>
      <c r="I125" s="2526"/>
      <c r="J125" s="2526"/>
      <c r="K125" s="1892">
        <f t="shared" si="9"/>
        <v>0</v>
      </c>
      <c r="L125" s="2539"/>
      <c r="M125" s="2539"/>
      <c r="N125" s="416"/>
    </row>
    <row r="126" spans="2:14">
      <c r="B126" s="2545"/>
      <c r="C126" s="2545"/>
      <c r="D126" s="2545"/>
      <c r="E126" s="2545"/>
      <c r="F126" s="2545"/>
      <c r="G126" s="2539"/>
      <c r="H126" s="2539"/>
      <c r="I126" s="2526"/>
      <c r="J126" s="2526"/>
      <c r="K126" s="1892">
        <f t="shared" si="9"/>
        <v>0</v>
      </c>
      <c r="L126" s="2539"/>
      <c r="M126" s="2539"/>
      <c r="N126" s="416"/>
    </row>
    <row r="127" spans="2:14">
      <c r="B127" s="2545"/>
      <c r="C127" s="2545"/>
      <c r="D127" s="2545"/>
      <c r="E127" s="2545"/>
      <c r="F127" s="2545"/>
      <c r="G127" s="2539"/>
      <c r="H127" s="2539"/>
      <c r="I127" s="2526"/>
      <c r="J127" s="2526"/>
      <c r="K127" s="1892">
        <f t="shared" si="9"/>
        <v>0</v>
      </c>
      <c r="L127" s="2539"/>
      <c r="M127" s="2539"/>
      <c r="N127" s="416"/>
    </row>
    <row r="128" spans="2:14">
      <c r="B128" s="2545"/>
      <c r="C128" s="2545"/>
      <c r="D128" s="2545"/>
      <c r="E128" s="2545"/>
      <c r="F128" s="2545"/>
      <c r="G128" s="2539"/>
      <c r="H128" s="2539"/>
      <c r="I128" s="2526"/>
      <c r="J128" s="2526"/>
      <c r="K128" s="1892">
        <f t="shared" si="9"/>
        <v>0</v>
      </c>
      <c r="L128" s="2539"/>
      <c r="M128" s="2539"/>
      <c r="N128" s="416"/>
    </row>
    <row r="129" spans="2:14">
      <c r="B129" s="2545"/>
      <c r="C129" s="2545"/>
      <c r="D129" s="2545"/>
      <c r="E129" s="2545"/>
      <c r="F129" s="2545"/>
      <c r="G129" s="2539"/>
      <c r="H129" s="2539"/>
      <c r="I129" s="2526"/>
      <c r="J129" s="2526"/>
      <c r="K129" s="1892">
        <f t="shared" si="9"/>
        <v>0</v>
      </c>
      <c r="L129" s="2539"/>
      <c r="M129" s="2539"/>
      <c r="N129" s="416"/>
    </row>
    <row r="130" spans="2:14">
      <c r="B130" s="2545"/>
      <c r="C130" s="2545"/>
      <c r="D130" s="2545"/>
      <c r="E130" s="2545"/>
      <c r="F130" s="2545"/>
      <c r="G130" s="2539"/>
      <c r="H130" s="2539"/>
      <c r="I130" s="2526"/>
      <c r="J130" s="2526"/>
      <c r="K130" s="1892">
        <f t="shared" si="9"/>
        <v>0</v>
      </c>
      <c r="L130" s="2539"/>
      <c r="M130" s="2539"/>
      <c r="N130" s="416"/>
    </row>
    <row r="131" spans="2:14">
      <c r="B131" s="2545"/>
      <c r="C131" s="2545"/>
      <c r="D131" s="2545"/>
      <c r="E131" s="2545"/>
      <c r="F131" s="2545"/>
      <c r="G131" s="2539"/>
      <c r="H131" s="2539"/>
      <c r="I131" s="2526"/>
      <c r="J131" s="2526"/>
      <c r="K131" s="1892">
        <f t="shared" si="9"/>
        <v>0</v>
      </c>
      <c r="L131" s="2539"/>
      <c r="M131" s="2539"/>
      <c r="N131" s="416"/>
    </row>
    <row r="132" spans="2:14">
      <c r="B132" s="2545"/>
      <c r="C132" s="2545"/>
      <c r="D132" s="2545"/>
      <c r="E132" s="2545"/>
      <c r="F132" s="2545"/>
      <c r="G132" s="2539"/>
      <c r="H132" s="2539"/>
      <c r="I132" s="2526"/>
      <c r="J132" s="2526"/>
      <c r="K132" s="1892">
        <f t="shared" si="9"/>
        <v>0</v>
      </c>
      <c r="L132" s="2539"/>
      <c r="M132" s="2539"/>
      <c r="N132" s="416"/>
    </row>
    <row r="133" spans="2:14">
      <c r="B133" s="2545"/>
      <c r="C133" s="2545"/>
      <c r="D133" s="2545"/>
      <c r="E133" s="2545"/>
      <c r="F133" s="2545"/>
      <c r="G133" s="2539"/>
      <c r="H133" s="2539"/>
      <c r="I133" s="2526"/>
      <c r="J133" s="2526"/>
      <c r="K133" s="1892">
        <f t="shared" si="9"/>
        <v>0</v>
      </c>
      <c r="L133" s="2539"/>
      <c r="M133" s="2539"/>
      <c r="N133" s="416"/>
    </row>
    <row r="134" spans="2:14">
      <c r="B134" s="2545"/>
      <c r="C134" s="2545"/>
      <c r="D134" s="2545"/>
      <c r="E134" s="2545"/>
      <c r="F134" s="2545"/>
      <c r="G134" s="2539"/>
      <c r="H134" s="2539"/>
      <c r="I134" s="2526"/>
      <c r="J134" s="2526"/>
      <c r="K134" s="1892">
        <f t="shared" si="9"/>
        <v>0</v>
      </c>
      <c r="L134" s="2539"/>
      <c r="M134" s="2539"/>
      <c r="N134" s="416"/>
    </row>
    <row r="135" spans="2:14">
      <c r="B135" s="2545"/>
      <c r="C135" s="2545"/>
      <c r="D135" s="2545"/>
      <c r="E135" s="2545"/>
      <c r="F135" s="2545"/>
      <c r="G135" s="2539"/>
      <c r="H135" s="2539"/>
      <c r="I135" s="2526"/>
      <c r="J135" s="2526"/>
      <c r="K135" s="1892">
        <f t="shared" si="9"/>
        <v>0</v>
      </c>
      <c r="L135" s="2539"/>
      <c r="M135" s="2539"/>
      <c r="N135" s="416"/>
    </row>
    <row r="136" spans="2:14">
      <c r="B136" s="2545"/>
      <c r="C136" s="2545"/>
      <c r="D136" s="2545"/>
      <c r="E136" s="2545"/>
      <c r="F136" s="2545"/>
      <c r="G136" s="2539"/>
      <c r="H136" s="2539"/>
      <c r="I136" s="2526"/>
      <c r="J136" s="2526"/>
      <c r="K136" s="1892">
        <f t="shared" si="9"/>
        <v>0</v>
      </c>
      <c r="L136" s="2539"/>
      <c r="M136" s="2539"/>
      <c r="N136" s="416"/>
    </row>
    <row r="137" spans="2:14">
      <c r="B137" s="2545"/>
      <c r="C137" s="2545"/>
      <c r="D137" s="2545"/>
      <c r="E137" s="2545"/>
      <c r="F137" s="2545"/>
      <c r="G137" s="2539"/>
      <c r="H137" s="2539"/>
      <c r="I137" s="2526"/>
      <c r="J137" s="2526"/>
      <c r="K137" s="1892">
        <f t="shared" si="9"/>
        <v>0</v>
      </c>
      <c r="L137" s="2539"/>
      <c r="M137" s="2539"/>
      <c r="N137" s="416"/>
    </row>
    <row r="138" spans="2:14">
      <c r="B138" s="2545"/>
      <c r="C138" s="2545"/>
      <c r="D138" s="2545"/>
      <c r="E138" s="2545"/>
      <c r="F138" s="2545"/>
      <c r="G138" s="2539"/>
      <c r="H138" s="2539"/>
      <c r="I138" s="2526"/>
      <c r="J138" s="2526"/>
      <c r="K138" s="1892">
        <f t="shared" si="9"/>
        <v>0</v>
      </c>
      <c r="L138" s="2539"/>
      <c r="M138" s="2539"/>
      <c r="N138" s="416"/>
    </row>
    <row r="139" spans="2:14">
      <c r="B139" s="2545"/>
      <c r="C139" s="2545"/>
      <c r="D139" s="2545"/>
      <c r="E139" s="2545"/>
      <c r="F139" s="2545"/>
      <c r="G139" s="2539"/>
      <c r="H139" s="2539"/>
      <c r="I139" s="2526"/>
      <c r="J139" s="2526"/>
      <c r="K139" s="1892">
        <f t="shared" si="9"/>
        <v>0</v>
      </c>
      <c r="L139" s="2539"/>
      <c r="M139" s="2539"/>
      <c r="N139" s="416"/>
    </row>
    <row r="140" spans="2:14">
      <c r="B140" s="2545"/>
      <c r="C140" s="2545"/>
      <c r="D140" s="2545"/>
      <c r="E140" s="2545"/>
      <c r="F140" s="2545"/>
      <c r="G140" s="2539"/>
      <c r="H140" s="2539"/>
      <c r="I140" s="2526"/>
      <c r="J140" s="2526"/>
      <c r="K140" s="1892">
        <f t="shared" si="9"/>
        <v>0</v>
      </c>
      <c r="L140" s="2539"/>
      <c r="M140" s="2539"/>
      <c r="N140" s="416"/>
    </row>
    <row r="141" spans="2:14">
      <c r="B141" s="2545"/>
      <c r="C141" s="2545"/>
      <c r="D141" s="2545"/>
      <c r="E141" s="2545"/>
      <c r="F141" s="2545"/>
      <c r="G141" s="2539"/>
      <c r="H141" s="2539"/>
      <c r="I141" s="2526"/>
      <c r="J141" s="2526"/>
      <c r="K141" s="1892">
        <f t="shared" si="9"/>
        <v>0</v>
      </c>
      <c r="L141" s="2539"/>
      <c r="M141" s="2539"/>
      <c r="N141" s="416"/>
    </row>
    <row r="142" spans="2:14">
      <c r="B142" s="2545"/>
      <c r="C142" s="2545"/>
      <c r="D142" s="2545"/>
      <c r="E142" s="2545"/>
      <c r="F142" s="2545"/>
      <c r="G142" s="2539"/>
      <c r="H142" s="2539"/>
      <c r="I142" s="2526"/>
      <c r="J142" s="2526"/>
      <c r="K142" s="1892">
        <f t="shared" si="9"/>
        <v>0</v>
      </c>
      <c r="L142" s="2539"/>
      <c r="M142" s="2539"/>
      <c r="N142" s="416"/>
    </row>
    <row r="143" spans="2:14">
      <c r="B143" s="2545"/>
      <c r="C143" s="2545"/>
      <c r="D143" s="2545"/>
      <c r="E143" s="2545"/>
      <c r="F143" s="2545"/>
      <c r="G143" s="2539"/>
      <c r="H143" s="2539"/>
      <c r="I143" s="2526"/>
      <c r="J143" s="2526"/>
      <c r="K143" s="1892">
        <f t="shared" si="9"/>
        <v>0</v>
      </c>
      <c r="L143" s="2539"/>
      <c r="M143" s="2539"/>
      <c r="N143" s="416"/>
    </row>
    <row r="144" spans="2:14">
      <c r="B144" s="2545"/>
      <c r="C144" s="2545"/>
      <c r="D144" s="2545"/>
      <c r="E144" s="2545"/>
      <c r="F144" s="2545"/>
      <c r="G144" s="2539"/>
      <c r="H144" s="2539"/>
      <c r="I144" s="2526"/>
      <c r="J144" s="2526"/>
      <c r="K144" s="1892">
        <f t="shared" si="9"/>
        <v>0</v>
      </c>
      <c r="L144" s="2539"/>
      <c r="M144" s="2539"/>
      <c r="N144" s="416"/>
    </row>
    <row r="145" spans="2:14">
      <c r="B145" s="2545"/>
      <c r="C145" s="2545"/>
      <c r="D145" s="2545"/>
      <c r="E145" s="2545"/>
      <c r="F145" s="2545"/>
      <c r="G145" s="2539"/>
      <c r="H145" s="2539"/>
      <c r="I145" s="2526"/>
      <c r="J145" s="2526"/>
      <c r="K145" s="1892">
        <f t="shared" si="9"/>
        <v>0</v>
      </c>
      <c r="L145" s="2539"/>
      <c r="M145" s="2539"/>
      <c r="N145" s="416"/>
    </row>
    <row r="146" spans="2:14">
      <c r="B146" s="2545"/>
      <c r="C146" s="2545"/>
      <c r="D146" s="2545"/>
      <c r="E146" s="2545"/>
      <c r="F146" s="2545"/>
      <c r="G146" s="2539"/>
      <c r="H146" s="2539"/>
      <c r="I146" s="2526"/>
      <c r="J146" s="2526"/>
      <c r="K146" s="1892">
        <f t="shared" si="9"/>
        <v>0</v>
      </c>
      <c r="L146" s="2539"/>
      <c r="M146" s="2539"/>
      <c r="N146" s="416"/>
    </row>
    <row r="147" spans="2:14">
      <c r="B147" s="2545"/>
      <c r="C147" s="2545"/>
      <c r="D147" s="2545"/>
      <c r="E147" s="2545"/>
      <c r="F147" s="2545"/>
      <c r="G147" s="2539"/>
      <c r="H147" s="2539"/>
      <c r="I147" s="2526"/>
      <c r="J147" s="2526"/>
      <c r="K147" s="1892">
        <f t="shared" si="9"/>
        <v>0</v>
      </c>
      <c r="L147" s="2539"/>
      <c r="M147" s="2539"/>
      <c r="N147" s="416"/>
    </row>
    <row r="148" spans="2:14">
      <c r="B148" s="2545"/>
      <c r="C148" s="2545"/>
      <c r="D148" s="2545"/>
      <c r="E148" s="2545"/>
      <c r="F148" s="2545"/>
      <c r="G148" s="2539"/>
      <c r="H148" s="2539"/>
      <c r="I148" s="2526"/>
      <c r="J148" s="2526"/>
      <c r="K148" s="1892">
        <f t="shared" si="9"/>
        <v>0</v>
      </c>
      <c r="L148" s="2539"/>
      <c r="M148" s="2539"/>
      <c r="N148" s="416"/>
    </row>
    <row r="149" spans="2:14">
      <c r="B149" s="2545"/>
      <c r="C149" s="2545"/>
      <c r="D149" s="2545"/>
      <c r="E149" s="2545"/>
      <c r="F149" s="2545"/>
      <c r="G149" s="2539"/>
      <c r="H149" s="2539"/>
      <c r="I149" s="2526"/>
      <c r="J149" s="2526"/>
      <c r="K149" s="1892">
        <f t="shared" si="9"/>
        <v>0</v>
      </c>
      <c r="L149" s="2539"/>
      <c r="M149" s="2539"/>
      <c r="N149" s="416"/>
    </row>
    <row r="150" spans="2:14">
      <c r="B150" s="2545"/>
      <c r="C150" s="2545"/>
      <c r="D150" s="2545"/>
      <c r="E150" s="2545"/>
      <c r="F150" s="2545"/>
      <c r="G150" s="2539"/>
      <c r="H150" s="2539"/>
      <c r="I150" s="2526"/>
      <c r="J150" s="2526"/>
      <c r="K150" s="1892">
        <f t="shared" si="9"/>
        <v>0</v>
      </c>
      <c r="L150" s="2539"/>
      <c r="M150" s="2539"/>
      <c r="N150" s="416"/>
    </row>
    <row r="151" spans="2:14">
      <c r="B151" s="2545"/>
      <c r="C151" s="2545"/>
      <c r="D151" s="2545"/>
      <c r="E151" s="2545"/>
      <c r="F151" s="2545"/>
      <c r="G151" s="2539"/>
      <c r="H151" s="2539"/>
      <c r="I151" s="2526"/>
      <c r="J151" s="2526"/>
      <c r="K151" s="1892">
        <f t="shared" si="9"/>
        <v>0</v>
      </c>
      <c r="L151" s="2539"/>
      <c r="M151" s="2539"/>
      <c r="N151" s="416"/>
    </row>
    <row r="152" spans="2:14">
      <c r="B152" s="2545"/>
      <c r="C152" s="2545"/>
      <c r="D152" s="2545"/>
      <c r="E152" s="2545"/>
      <c r="F152" s="2545"/>
      <c r="G152" s="2539"/>
      <c r="H152" s="2539"/>
      <c r="I152" s="2526"/>
      <c r="J152" s="2526"/>
      <c r="K152" s="1892">
        <f t="shared" si="9"/>
        <v>0</v>
      </c>
      <c r="L152" s="2539"/>
      <c r="M152" s="2539"/>
      <c r="N152" s="416"/>
    </row>
    <row r="153" spans="2:14">
      <c r="B153" s="2545"/>
      <c r="C153" s="2545"/>
      <c r="D153" s="2545"/>
      <c r="E153" s="2545"/>
      <c r="F153" s="2545"/>
      <c r="G153" s="2539"/>
      <c r="H153" s="2539"/>
      <c r="I153" s="2526"/>
      <c r="J153" s="2526"/>
      <c r="K153" s="1892">
        <f t="shared" si="9"/>
        <v>0</v>
      </c>
      <c r="L153" s="2539"/>
      <c r="M153" s="2539"/>
      <c r="N153" s="416"/>
    </row>
    <row r="154" spans="2:14">
      <c r="B154" s="2545"/>
      <c r="C154" s="2545"/>
      <c r="D154" s="2545"/>
      <c r="E154" s="2545"/>
      <c r="F154" s="2545"/>
      <c r="G154" s="2539"/>
      <c r="H154" s="2539"/>
      <c r="I154" s="2526"/>
      <c r="J154" s="2526"/>
      <c r="K154" s="1892">
        <f t="shared" si="9"/>
        <v>0</v>
      </c>
      <c r="L154" s="2539"/>
      <c r="M154" s="2539"/>
      <c r="N154" s="416"/>
    </row>
    <row r="155" spans="2:14">
      <c r="B155" s="2545"/>
      <c r="C155" s="2545"/>
      <c r="D155" s="2545"/>
      <c r="E155" s="2545"/>
      <c r="F155" s="2545"/>
      <c r="G155" s="2539"/>
      <c r="H155" s="2539"/>
      <c r="I155" s="2526"/>
      <c r="J155" s="2526"/>
      <c r="K155" s="1892">
        <f t="shared" si="9"/>
        <v>0</v>
      </c>
      <c r="L155" s="2539"/>
      <c r="M155" s="2539"/>
      <c r="N155" s="416"/>
    </row>
    <row r="156" spans="2:14">
      <c r="B156" s="2545"/>
      <c r="C156" s="2545"/>
      <c r="D156" s="2545"/>
      <c r="E156" s="2545"/>
      <c r="F156" s="2545"/>
      <c r="G156" s="2539"/>
      <c r="H156" s="2539"/>
      <c r="I156" s="2526"/>
      <c r="J156" s="2526"/>
      <c r="K156" s="1892">
        <f t="shared" si="9"/>
        <v>0</v>
      </c>
      <c r="L156" s="2539"/>
      <c r="M156" s="2539"/>
      <c r="N156" s="416"/>
    </row>
    <row r="157" spans="2:14">
      <c r="B157" s="2545"/>
      <c r="C157" s="2545"/>
      <c r="D157" s="2545"/>
      <c r="E157" s="2545"/>
      <c r="F157" s="2545"/>
      <c r="G157" s="2539"/>
      <c r="H157" s="2539"/>
      <c r="I157" s="2526"/>
      <c r="J157" s="2526"/>
      <c r="K157" s="1892">
        <f t="shared" si="9"/>
        <v>0</v>
      </c>
      <c r="L157" s="2539"/>
      <c r="M157" s="2539"/>
      <c r="N157" s="416"/>
    </row>
    <row r="158" spans="2:14">
      <c r="B158" s="2545"/>
      <c r="C158" s="2545"/>
      <c r="D158" s="2545"/>
      <c r="E158" s="2545"/>
      <c r="F158" s="2545"/>
      <c r="G158" s="2539"/>
      <c r="H158" s="2539"/>
      <c r="I158" s="2526"/>
      <c r="J158" s="2526"/>
      <c r="K158" s="1892">
        <f t="shared" si="9"/>
        <v>0</v>
      </c>
      <c r="L158" s="2539"/>
      <c r="M158" s="2539"/>
      <c r="N158" s="416"/>
    </row>
    <row r="159" spans="2:14">
      <c r="B159" s="2545"/>
      <c r="C159" s="2545"/>
      <c r="D159" s="2545"/>
      <c r="E159" s="2545"/>
      <c r="F159" s="2545"/>
      <c r="G159" s="2539"/>
      <c r="H159" s="2539"/>
      <c r="I159" s="2526"/>
      <c r="J159" s="2526"/>
      <c r="K159" s="1892">
        <f t="shared" si="9"/>
        <v>0</v>
      </c>
      <c r="L159" s="2539"/>
      <c r="M159" s="2539"/>
      <c r="N159" s="416"/>
    </row>
    <row r="160" spans="2:14">
      <c r="B160" s="2545"/>
      <c r="C160" s="2545"/>
      <c r="D160" s="2545"/>
      <c r="E160" s="2545"/>
      <c r="F160" s="2545"/>
      <c r="G160" s="2539"/>
      <c r="H160" s="2539"/>
      <c r="I160" s="2526"/>
      <c r="J160" s="2526"/>
      <c r="K160" s="1892">
        <f t="shared" si="9"/>
        <v>0</v>
      </c>
      <c r="L160" s="2539"/>
      <c r="M160" s="2539"/>
      <c r="N160" s="416"/>
    </row>
    <row r="161" spans="2:14">
      <c r="B161" s="2545"/>
      <c r="C161" s="2545"/>
      <c r="D161" s="2545"/>
      <c r="E161" s="2545"/>
      <c r="F161" s="2545"/>
      <c r="G161" s="2539"/>
      <c r="H161" s="2539"/>
      <c r="I161" s="2526"/>
      <c r="J161" s="2526"/>
      <c r="K161" s="1892">
        <f t="shared" si="9"/>
        <v>0</v>
      </c>
      <c r="L161" s="2539"/>
      <c r="M161" s="2539"/>
      <c r="N161" s="416"/>
    </row>
    <row r="162" spans="2:14">
      <c r="B162" s="2545"/>
      <c r="C162" s="2545"/>
      <c r="D162" s="2545"/>
      <c r="E162" s="2545"/>
      <c r="F162" s="2545"/>
      <c r="G162" s="2539"/>
      <c r="H162" s="2539"/>
      <c r="I162" s="2526"/>
      <c r="J162" s="2526"/>
      <c r="K162" s="1892">
        <f t="shared" si="9"/>
        <v>0</v>
      </c>
      <c r="L162" s="2539"/>
      <c r="M162" s="2539"/>
      <c r="N162" s="416"/>
    </row>
    <row r="163" spans="2:14">
      <c r="B163" s="2545"/>
      <c r="C163" s="2545"/>
      <c r="D163" s="2545"/>
      <c r="E163" s="2545"/>
      <c r="F163" s="2545"/>
      <c r="G163" s="2539"/>
      <c r="H163" s="2539"/>
      <c r="I163" s="2526"/>
      <c r="J163" s="2526"/>
      <c r="K163" s="1892">
        <f t="shared" si="9"/>
        <v>0</v>
      </c>
      <c r="L163" s="2539"/>
      <c r="M163" s="2539"/>
      <c r="N163" s="416"/>
    </row>
    <row r="164" spans="2:14">
      <c r="B164" s="2545"/>
      <c r="C164" s="2545"/>
      <c r="D164" s="2545"/>
      <c r="E164" s="2545"/>
      <c r="F164" s="2545"/>
      <c r="G164" s="2539"/>
      <c r="H164" s="2539"/>
      <c r="I164" s="2526"/>
      <c r="J164" s="2526"/>
      <c r="K164" s="1892">
        <f t="shared" si="9"/>
        <v>0</v>
      </c>
      <c r="L164" s="2539"/>
      <c r="M164" s="2539"/>
      <c r="N164" s="416"/>
    </row>
    <row r="165" spans="2:14">
      <c r="B165" s="2545"/>
      <c r="C165" s="2545"/>
      <c r="D165" s="2545"/>
      <c r="E165" s="2545"/>
      <c r="F165" s="2545"/>
      <c r="G165" s="2539"/>
      <c r="H165" s="2539"/>
      <c r="I165" s="2526"/>
      <c r="J165" s="2526"/>
      <c r="K165" s="1892">
        <f t="shared" si="9"/>
        <v>0</v>
      </c>
      <c r="L165" s="2539"/>
      <c r="M165" s="2539"/>
      <c r="N165" s="416"/>
    </row>
  </sheetData>
  <customSheetViews>
    <customSheetView guid="{CE066BD8-0FDF-4A69-A83A-AA53661F8FEE}" fitToPage="1">
      <pageMargins left="0.70866141732283472" right="0.70866141732283472" top="0.74803149606299213" bottom="0.74803149606299213" header="0.31496062992125984" footer="0.31496062992125984"/>
      <pageSetup paperSize="8" scale="30" orientation="landscape" r:id="rId1"/>
    </customSheetView>
    <customSheetView guid="{97003408-5582-4B4E-BE5D-0A5F17467E22}" fitToPage="1">
      <pageMargins left="0.70866141732283472" right="0.70866141732283472" top="0.74803149606299213" bottom="0.74803149606299213" header="0.31496062992125984" footer="0.31496062992125984"/>
      <pageSetup paperSize="8" scale="30" orientation="landscape" r:id="rId2"/>
    </customSheetView>
    <customSheetView guid="{19FDD237-8F16-4F3B-A94F-90481855813E}" fitToPage="1">
      <pageMargins left="0.70866141732283472" right="0.70866141732283472" top="0.74803149606299213" bottom="0.74803149606299213" header="0.31496062992125984" footer="0.31496062992125984"/>
      <pageSetup paperSize="8" scale="30" orientation="landscape" r:id="rId3"/>
    </customSheetView>
  </customSheetViews>
  <mergeCells count="8">
    <mergeCell ref="F8:H8"/>
    <mergeCell ref="B43:B44"/>
    <mergeCell ref="F43:F44"/>
    <mergeCell ref="D18:K18"/>
    <mergeCell ref="D30:K30"/>
    <mergeCell ref="C43:C44"/>
    <mergeCell ref="D43:E43"/>
    <mergeCell ref="I43:K43"/>
  </mergeCell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workbookViewId="0">
      <selection activeCell="C11" sqref="C11:C14"/>
    </sheetView>
  </sheetViews>
  <sheetFormatPr defaultColWidth="9.1328125" defaultRowHeight="13.5"/>
  <cols>
    <col min="1" max="1" width="18" style="416" customWidth="1"/>
    <col min="2" max="2" width="86.1328125" style="416" customWidth="1"/>
    <col min="3" max="3" width="17.3984375" style="416" customWidth="1"/>
    <col min="4" max="4" width="10.59765625" style="416" customWidth="1"/>
    <col min="5" max="5" width="9.1328125" style="416"/>
    <col min="6" max="6" width="39.1328125" style="416" customWidth="1"/>
    <col min="7" max="16384" width="9.1328125" style="416"/>
  </cols>
  <sheetData>
    <row r="1" spans="1:16384" s="48" customFormat="1" ht="25.15">
      <c r="A1" s="1766" t="str">
        <f>+'Universal data'!$A$1</f>
        <v>Regulatory Reporting Pack</v>
      </c>
      <c r="B1" s="127"/>
      <c r="C1" s="127"/>
      <c r="D1" s="127"/>
      <c r="E1" s="127"/>
      <c r="F1" s="127"/>
      <c r="G1" s="127"/>
      <c r="H1" s="127"/>
    </row>
    <row r="2" spans="1:16384" s="48" customFormat="1" ht="25.15">
      <c r="A2" s="1766" t="str">
        <f>+'Universal data'!$A$2</f>
        <v>Master</v>
      </c>
      <c r="B2" s="127"/>
      <c r="C2" s="127"/>
      <c r="D2" s="127"/>
      <c r="E2" s="127"/>
      <c r="F2" s="127"/>
      <c r="G2" s="127"/>
      <c r="H2" s="127"/>
    </row>
    <row r="3" spans="1:16384" s="48" customFormat="1" ht="25.15">
      <c r="A3" s="1766" t="str">
        <f>+'Universal data'!$A$3</f>
        <v>2017/18</v>
      </c>
      <c r="B3" s="127"/>
      <c r="C3" s="127"/>
      <c r="D3" s="127"/>
      <c r="E3" s="127"/>
      <c r="F3" s="127"/>
      <c r="G3" s="127"/>
      <c r="H3" s="127"/>
    </row>
    <row r="4" spans="1:16384" s="130" customFormat="1" ht="9" customHeight="1">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c r="CL4" s="416"/>
      <c r="CM4" s="416"/>
      <c r="CN4" s="416"/>
      <c r="CO4" s="416"/>
      <c r="CP4" s="416"/>
      <c r="CQ4" s="416"/>
      <c r="CR4" s="416"/>
      <c r="CS4" s="416"/>
      <c r="CT4" s="416"/>
      <c r="CU4" s="416"/>
      <c r="CV4" s="416"/>
      <c r="CW4" s="416"/>
      <c r="CX4" s="416"/>
      <c r="CY4" s="416"/>
      <c r="CZ4" s="416"/>
      <c r="DA4" s="416"/>
      <c r="DB4" s="416"/>
      <c r="DC4" s="416"/>
      <c r="DD4" s="416"/>
      <c r="DE4" s="416"/>
      <c r="DF4" s="416"/>
      <c r="DG4" s="416"/>
      <c r="DH4" s="416"/>
      <c r="DI4" s="416"/>
      <c r="DJ4" s="416"/>
      <c r="DK4" s="416"/>
      <c r="DL4" s="416"/>
      <c r="DM4" s="416"/>
      <c r="DN4" s="416"/>
      <c r="DO4" s="416"/>
      <c r="DP4" s="416"/>
      <c r="DQ4" s="416"/>
      <c r="DR4" s="416"/>
      <c r="DS4" s="416"/>
      <c r="DT4" s="416"/>
      <c r="DU4" s="416"/>
      <c r="DV4" s="416"/>
      <c r="DW4" s="416"/>
      <c r="DX4" s="416"/>
      <c r="DY4" s="416"/>
      <c r="DZ4" s="416"/>
      <c r="EA4" s="416"/>
      <c r="EB4" s="416"/>
      <c r="EC4" s="416"/>
      <c r="ED4" s="416"/>
      <c r="EE4" s="416"/>
      <c r="EF4" s="416"/>
      <c r="EG4" s="416"/>
      <c r="EH4" s="416"/>
      <c r="EI4" s="416"/>
      <c r="EJ4" s="416"/>
      <c r="EK4" s="416"/>
      <c r="EL4" s="416"/>
      <c r="EM4" s="416"/>
      <c r="EN4" s="416"/>
      <c r="EO4" s="416"/>
      <c r="EP4" s="416"/>
      <c r="EQ4" s="416"/>
      <c r="ER4" s="416"/>
      <c r="ES4" s="416"/>
      <c r="ET4" s="416"/>
      <c r="EU4" s="416"/>
      <c r="EV4" s="416"/>
      <c r="EW4" s="416"/>
      <c r="EX4" s="416"/>
      <c r="EY4" s="416"/>
      <c r="EZ4" s="416"/>
      <c r="FA4" s="416"/>
      <c r="FB4" s="416"/>
      <c r="FC4" s="416"/>
      <c r="FD4" s="416"/>
      <c r="FE4" s="416"/>
      <c r="FF4" s="416"/>
      <c r="FG4" s="416"/>
      <c r="FH4" s="416"/>
      <c r="FI4" s="416"/>
      <c r="FJ4" s="416"/>
      <c r="FK4" s="416"/>
      <c r="FL4" s="416"/>
      <c r="FM4" s="416"/>
      <c r="FN4" s="416"/>
      <c r="FO4" s="416"/>
      <c r="FP4" s="416"/>
      <c r="FQ4" s="416"/>
      <c r="FR4" s="416"/>
      <c r="FS4" s="416"/>
      <c r="FT4" s="416"/>
      <c r="FU4" s="416"/>
      <c r="FV4" s="416"/>
      <c r="FW4" s="416"/>
      <c r="FX4" s="416"/>
      <c r="FY4" s="416"/>
      <c r="FZ4" s="416"/>
      <c r="GA4" s="416"/>
      <c r="GB4" s="416"/>
      <c r="GC4" s="416"/>
      <c r="GD4" s="416"/>
      <c r="GE4" s="416"/>
      <c r="GF4" s="416"/>
      <c r="GG4" s="416"/>
      <c r="GH4" s="416"/>
      <c r="GI4" s="416"/>
      <c r="GJ4" s="416"/>
      <c r="GK4" s="416"/>
      <c r="GL4" s="416"/>
      <c r="GM4" s="416"/>
      <c r="GN4" s="416"/>
      <c r="GO4" s="416"/>
      <c r="GP4" s="416"/>
      <c r="GQ4" s="416"/>
      <c r="GR4" s="416"/>
      <c r="GS4" s="416"/>
      <c r="GT4" s="416"/>
      <c r="GU4" s="416"/>
      <c r="GV4" s="416"/>
      <c r="GW4" s="416"/>
      <c r="GX4" s="416"/>
      <c r="GY4" s="416"/>
      <c r="GZ4" s="416"/>
      <c r="HA4" s="416"/>
      <c r="HB4" s="416"/>
      <c r="HC4" s="416"/>
      <c r="HD4" s="416"/>
      <c r="HE4" s="416"/>
      <c r="HF4" s="416"/>
      <c r="HG4" s="416"/>
      <c r="HH4" s="416"/>
      <c r="HI4" s="416"/>
      <c r="HJ4" s="416"/>
      <c r="HK4" s="416"/>
      <c r="HL4" s="416"/>
      <c r="HM4" s="416"/>
      <c r="HN4" s="416"/>
      <c r="HO4" s="416"/>
      <c r="HP4" s="416"/>
      <c r="HQ4" s="416"/>
      <c r="HR4" s="416"/>
      <c r="HS4" s="416"/>
      <c r="HT4" s="416"/>
      <c r="HU4" s="416"/>
      <c r="HV4" s="416"/>
      <c r="HW4" s="416"/>
      <c r="HX4" s="416"/>
      <c r="HY4" s="416"/>
      <c r="HZ4" s="416"/>
      <c r="IA4" s="416"/>
      <c r="IB4" s="416"/>
      <c r="IC4" s="416"/>
      <c r="ID4" s="416"/>
      <c r="IE4" s="416"/>
      <c r="IF4" s="416"/>
      <c r="IG4" s="416"/>
      <c r="IH4" s="416"/>
      <c r="II4" s="416"/>
      <c r="IJ4" s="416"/>
      <c r="IK4" s="416"/>
      <c r="IL4" s="416"/>
      <c r="IM4" s="416"/>
      <c r="IN4" s="416"/>
      <c r="IO4" s="416"/>
      <c r="IP4" s="416"/>
      <c r="IQ4" s="416"/>
      <c r="IR4" s="416"/>
      <c r="IS4" s="416"/>
      <c r="IT4" s="416"/>
      <c r="IU4" s="416"/>
      <c r="IV4" s="416"/>
      <c r="IW4" s="416"/>
      <c r="IX4" s="416"/>
      <c r="IY4" s="416"/>
      <c r="IZ4" s="416"/>
      <c r="JA4" s="416"/>
      <c r="JB4" s="416"/>
      <c r="JC4" s="416"/>
      <c r="JD4" s="416"/>
      <c r="JE4" s="416"/>
      <c r="JF4" s="416"/>
      <c r="JG4" s="416"/>
      <c r="JH4" s="416"/>
      <c r="JI4" s="416"/>
      <c r="JJ4" s="416"/>
      <c r="JK4" s="416"/>
      <c r="JL4" s="416"/>
      <c r="JM4" s="416"/>
      <c r="JN4" s="416"/>
      <c r="JO4" s="416"/>
      <c r="JP4" s="416"/>
      <c r="JQ4" s="416"/>
      <c r="JR4" s="416"/>
      <c r="JS4" s="416"/>
      <c r="JT4" s="416"/>
      <c r="JU4" s="416"/>
      <c r="JV4" s="416"/>
      <c r="JW4" s="416"/>
      <c r="JX4" s="416"/>
      <c r="JY4" s="416"/>
      <c r="JZ4" s="416"/>
      <c r="KA4" s="416"/>
      <c r="KB4" s="416"/>
      <c r="KC4" s="416"/>
      <c r="KD4" s="416"/>
      <c r="KE4" s="416"/>
      <c r="KF4" s="416"/>
      <c r="KG4" s="416"/>
      <c r="KH4" s="416"/>
      <c r="KI4" s="416"/>
      <c r="KJ4" s="416"/>
      <c r="KK4" s="416"/>
      <c r="KL4" s="416"/>
      <c r="KM4" s="416"/>
      <c r="KN4" s="416"/>
      <c r="KO4" s="416"/>
      <c r="KP4" s="416"/>
      <c r="KQ4" s="416"/>
      <c r="KR4" s="416"/>
      <c r="KS4" s="416"/>
      <c r="KT4" s="416"/>
      <c r="KU4" s="416"/>
      <c r="KV4" s="416"/>
      <c r="KW4" s="416"/>
      <c r="KX4" s="416"/>
      <c r="KY4" s="416"/>
      <c r="KZ4" s="416"/>
      <c r="LA4" s="416"/>
      <c r="LB4" s="416"/>
      <c r="LC4" s="416"/>
      <c r="LD4" s="416"/>
      <c r="LE4" s="416"/>
      <c r="LF4" s="416"/>
      <c r="LG4" s="416"/>
      <c r="LH4" s="416"/>
      <c r="LI4" s="416"/>
      <c r="LJ4" s="416"/>
      <c r="LK4" s="416"/>
      <c r="LL4" s="416"/>
      <c r="LM4" s="416"/>
      <c r="LN4" s="416"/>
      <c r="LO4" s="416"/>
      <c r="LP4" s="416"/>
      <c r="LQ4" s="416"/>
      <c r="LR4" s="416"/>
      <c r="LS4" s="416"/>
      <c r="LT4" s="416"/>
      <c r="LU4" s="416"/>
      <c r="LV4" s="416"/>
      <c r="LW4" s="416"/>
      <c r="LX4" s="416"/>
      <c r="LY4" s="416"/>
      <c r="LZ4" s="416"/>
      <c r="MA4" s="416"/>
      <c r="MB4" s="416"/>
      <c r="MC4" s="416"/>
      <c r="MD4" s="416"/>
      <c r="ME4" s="416"/>
      <c r="MF4" s="416"/>
      <c r="MG4" s="416"/>
      <c r="MH4" s="416"/>
      <c r="MI4" s="416"/>
      <c r="MJ4" s="416"/>
      <c r="MK4" s="416"/>
      <c r="ML4" s="416"/>
      <c r="MM4" s="416"/>
      <c r="MN4" s="416"/>
      <c r="MO4" s="416"/>
      <c r="MP4" s="416"/>
      <c r="MQ4" s="416"/>
      <c r="MR4" s="416"/>
      <c r="MS4" s="416"/>
      <c r="MT4" s="416"/>
      <c r="MU4" s="416"/>
      <c r="MV4" s="416"/>
      <c r="MW4" s="416"/>
      <c r="MX4" s="416"/>
      <c r="MY4" s="416"/>
      <c r="MZ4" s="416"/>
      <c r="NA4" s="416"/>
      <c r="NB4" s="416"/>
      <c r="NC4" s="416"/>
      <c r="ND4" s="416"/>
      <c r="NE4" s="416"/>
      <c r="NF4" s="416"/>
      <c r="NG4" s="416"/>
      <c r="NH4" s="416"/>
      <c r="NI4" s="416"/>
      <c r="NJ4" s="416"/>
      <c r="NK4" s="416"/>
      <c r="NL4" s="416"/>
      <c r="NM4" s="416"/>
      <c r="NN4" s="416"/>
      <c r="NO4" s="416"/>
      <c r="NP4" s="416"/>
      <c r="NQ4" s="416"/>
      <c r="NR4" s="416"/>
      <c r="NS4" s="416"/>
      <c r="NT4" s="416"/>
      <c r="NU4" s="416"/>
      <c r="NV4" s="416"/>
      <c r="NW4" s="416"/>
      <c r="NX4" s="416"/>
      <c r="NY4" s="416"/>
      <c r="NZ4" s="416"/>
      <c r="OA4" s="416"/>
      <c r="OB4" s="416"/>
      <c r="OC4" s="416"/>
      <c r="OD4" s="416"/>
      <c r="OE4" s="416"/>
      <c r="OF4" s="416"/>
      <c r="OG4" s="416"/>
      <c r="OH4" s="416"/>
      <c r="OI4" s="416"/>
      <c r="OJ4" s="416"/>
      <c r="OK4" s="416"/>
      <c r="OL4" s="416"/>
      <c r="OM4" s="416"/>
      <c r="ON4" s="416"/>
      <c r="OO4" s="416"/>
      <c r="OP4" s="416"/>
      <c r="OQ4" s="416"/>
      <c r="OR4" s="416"/>
      <c r="OS4" s="416"/>
      <c r="OT4" s="416"/>
      <c r="OU4" s="416"/>
      <c r="OV4" s="416"/>
      <c r="OW4" s="416"/>
      <c r="OX4" s="416"/>
      <c r="OY4" s="416"/>
      <c r="OZ4" s="416"/>
      <c r="PA4" s="416"/>
      <c r="PB4" s="416"/>
      <c r="PC4" s="416"/>
      <c r="PD4" s="416"/>
      <c r="PE4" s="416"/>
      <c r="PF4" s="416"/>
      <c r="PG4" s="416"/>
      <c r="PH4" s="416"/>
      <c r="PI4" s="416"/>
      <c r="PJ4" s="416"/>
      <c r="PK4" s="416"/>
      <c r="PL4" s="416"/>
      <c r="PM4" s="416"/>
      <c r="PN4" s="416"/>
      <c r="PO4" s="416"/>
      <c r="PP4" s="416"/>
      <c r="PQ4" s="416"/>
      <c r="PR4" s="416"/>
      <c r="PS4" s="416"/>
      <c r="PT4" s="416"/>
      <c r="PU4" s="416"/>
      <c r="PV4" s="416"/>
      <c r="PW4" s="416"/>
      <c r="PX4" s="416"/>
      <c r="PY4" s="416"/>
      <c r="PZ4" s="416"/>
      <c r="QA4" s="416"/>
      <c r="QB4" s="416"/>
      <c r="QC4" s="416"/>
      <c r="QD4" s="416"/>
      <c r="QE4" s="416"/>
      <c r="QF4" s="416"/>
      <c r="QG4" s="416"/>
      <c r="QH4" s="416"/>
      <c r="QI4" s="416"/>
      <c r="QJ4" s="416"/>
      <c r="QK4" s="416"/>
      <c r="QL4" s="416"/>
      <c r="QM4" s="416"/>
      <c r="QN4" s="416"/>
      <c r="QO4" s="416"/>
      <c r="QP4" s="416"/>
      <c r="QQ4" s="416"/>
      <c r="QR4" s="416"/>
      <c r="QS4" s="416"/>
      <c r="QT4" s="416"/>
      <c r="QU4" s="416"/>
      <c r="QV4" s="416"/>
      <c r="QW4" s="416"/>
      <c r="QX4" s="416"/>
      <c r="QY4" s="416"/>
      <c r="QZ4" s="416"/>
      <c r="RA4" s="416"/>
      <c r="RB4" s="416"/>
      <c r="RC4" s="416"/>
      <c r="RD4" s="416"/>
      <c r="RE4" s="416"/>
      <c r="RF4" s="416"/>
      <c r="RG4" s="416"/>
      <c r="RH4" s="416"/>
      <c r="RI4" s="416"/>
      <c r="RJ4" s="416"/>
      <c r="RK4" s="416"/>
      <c r="RL4" s="416"/>
      <c r="RM4" s="416"/>
      <c r="RN4" s="416"/>
      <c r="RO4" s="416"/>
      <c r="RP4" s="416"/>
      <c r="RQ4" s="416"/>
      <c r="RR4" s="416"/>
      <c r="RS4" s="416"/>
      <c r="RT4" s="416"/>
      <c r="RU4" s="416"/>
      <c r="RV4" s="416"/>
      <c r="RW4" s="416"/>
      <c r="RX4" s="416"/>
      <c r="RY4" s="416"/>
      <c r="RZ4" s="416"/>
      <c r="SA4" s="416"/>
      <c r="SB4" s="416"/>
      <c r="SC4" s="416"/>
      <c r="SD4" s="416"/>
      <c r="SE4" s="416"/>
      <c r="SF4" s="416"/>
      <c r="SG4" s="416"/>
      <c r="SH4" s="416"/>
      <c r="SI4" s="416"/>
      <c r="SJ4" s="416"/>
      <c r="SK4" s="416"/>
      <c r="SL4" s="416"/>
      <c r="SM4" s="416"/>
      <c r="SN4" s="416"/>
      <c r="SO4" s="416"/>
      <c r="SP4" s="416"/>
      <c r="SQ4" s="416"/>
      <c r="SR4" s="416"/>
      <c r="SS4" s="416"/>
      <c r="ST4" s="416"/>
      <c r="SU4" s="416"/>
      <c r="SV4" s="416"/>
      <c r="SW4" s="416"/>
      <c r="SX4" s="416"/>
      <c r="SY4" s="416"/>
      <c r="SZ4" s="416"/>
      <c r="TA4" s="416"/>
      <c r="TB4" s="416"/>
      <c r="TC4" s="416"/>
      <c r="TD4" s="416"/>
      <c r="TE4" s="416"/>
      <c r="TF4" s="416"/>
      <c r="TG4" s="416"/>
      <c r="TH4" s="416"/>
      <c r="TI4" s="416"/>
      <c r="TJ4" s="416"/>
      <c r="TK4" s="416"/>
      <c r="TL4" s="416"/>
      <c r="TM4" s="416"/>
      <c r="TN4" s="416"/>
      <c r="TO4" s="416"/>
      <c r="TP4" s="416"/>
      <c r="TQ4" s="416"/>
      <c r="TR4" s="416"/>
      <c r="TS4" s="416"/>
      <c r="TT4" s="416"/>
      <c r="TU4" s="416"/>
      <c r="TV4" s="416"/>
      <c r="TW4" s="416"/>
      <c r="TX4" s="416"/>
      <c r="TY4" s="416"/>
      <c r="TZ4" s="416"/>
      <c r="UA4" s="416"/>
      <c r="UB4" s="416"/>
      <c r="UC4" s="416"/>
      <c r="UD4" s="416"/>
      <c r="UE4" s="416"/>
      <c r="UF4" s="416"/>
      <c r="UG4" s="416"/>
      <c r="UH4" s="416"/>
      <c r="UI4" s="416"/>
      <c r="UJ4" s="416"/>
      <c r="UK4" s="416"/>
      <c r="UL4" s="416"/>
      <c r="UM4" s="416"/>
      <c r="UN4" s="416"/>
      <c r="UO4" s="416"/>
      <c r="UP4" s="416"/>
      <c r="UQ4" s="416"/>
      <c r="UR4" s="416"/>
      <c r="US4" s="416"/>
      <c r="UT4" s="416"/>
      <c r="UU4" s="416"/>
      <c r="UV4" s="416"/>
      <c r="UW4" s="416"/>
      <c r="UX4" s="416"/>
      <c r="UY4" s="416"/>
      <c r="UZ4" s="416"/>
      <c r="VA4" s="416"/>
      <c r="VB4" s="416"/>
      <c r="VC4" s="416"/>
      <c r="VD4" s="416"/>
      <c r="VE4" s="416"/>
      <c r="VF4" s="416"/>
      <c r="VG4" s="416"/>
      <c r="VH4" s="416"/>
      <c r="VI4" s="416"/>
      <c r="VJ4" s="416"/>
      <c r="VK4" s="416"/>
      <c r="VL4" s="416"/>
      <c r="VM4" s="416"/>
      <c r="VN4" s="416"/>
      <c r="VO4" s="416"/>
      <c r="VP4" s="416"/>
      <c r="VQ4" s="416"/>
      <c r="VR4" s="416"/>
      <c r="VS4" s="416"/>
      <c r="VT4" s="416"/>
      <c r="VU4" s="416"/>
      <c r="VV4" s="416"/>
      <c r="VW4" s="416"/>
      <c r="VX4" s="416"/>
      <c r="VY4" s="416"/>
      <c r="VZ4" s="416"/>
      <c r="WA4" s="416"/>
      <c r="WB4" s="416"/>
      <c r="WC4" s="416"/>
      <c r="WD4" s="416"/>
      <c r="WE4" s="416"/>
      <c r="WF4" s="416"/>
      <c r="WG4" s="416"/>
      <c r="WH4" s="416"/>
      <c r="WI4" s="416"/>
      <c r="WJ4" s="416"/>
      <c r="WK4" s="416"/>
      <c r="WL4" s="416"/>
      <c r="WM4" s="416"/>
      <c r="WN4" s="416"/>
      <c r="WO4" s="416"/>
      <c r="WP4" s="416"/>
      <c r="WQ4" s="416"/>
      <c r="WR4" s="416"/>
      <c r="WS4" s="416"/>
      <c r="WT4" s="416"/>
      <c r="WU4" s="416"/>
      <c r="WV4" s="416"/>
      <c r="WW4" s="416"/>
      <c r="WX4" s="416"/>
      <c r="WY4" s="416"/>
      <c r="WZ4" s="416"/>
      <c r="XA4" s="416"/>
      <c r="XB4" s="416"/>
      <c r="XC4" s="416"/>
      <c r="XD4" s="416"/>
      <c r="XE4" s="416"/>
      <c r="XF4" s="416"/>
      <c r="XG4" s="416"/>
      <c r="XH4" s="416"/>
      <c r="XI4" s="416"/>
      <c r="XJ4" s="416"/>
      <c r="XK4" s="416"/>
      <c r="XL4" s="416"/>
      <c r="XM4" s="416"/>
      <c r="XN4" s="416"/>
      <c r="XO4" s="416"/>
      <c r="XP4" s="416"/>
      <c r="XQ4" s="416"/>
      <c r="XR4" s="416"/>
      <c r="XS4" s="416"/>
      <c r="XT4" s="416"/>
      <c r="XU4" s="416"/>
      <c r="XV4" s="416"/>
      <c r="XW4" s="416"/>
      <c r="XX4" s="416"/>
      <c r="XY4" s="416"/>
      <c r="XZ4" s="416"/>
      <c r="YA4" s="416"/>
      <c r="YB4" s="416"/>
      <c r="YC4" s="416"/>
      <c r="YD4" s="416"/>
      <c r="YE4" s="416"/>
      <c r="YF4" s="416"/>
      <c r="YG4" s="416"/>
      <c r="YH4" s="416"/>
      <c r="YI4" s="416"/>
      <c r="YJ4" s="416"/>
      <c r="YK4" s="416"/>
      <c r="YL4" s="416"/>
      <c r="YM4" s="416"/>
      <c r="YN4" s="416"/>
      <c r="YO4" s="416"/>
      <c r="YP4" s="416"/>
      <c r="YQ4" s="416"/>
      <c r="YR4" s="416"/>
      <c r="YS4" s="416"/>
      <c r="YT4" s="416"/>
      <c r="YU4" s="416"/>
      <c r="YV4" s="416"/>
      <c r="YW4" s="416"/>
      <c r="YX4" s="416"/>
      <c r="YY4" s="416"/>
      <c r="YZ4" s="416"/>
      <c r="ZA4" s="416"/>
      <c r="ZB4" s="416"/>
      <c r="ZC4" s="416"/>
      <c r="ZD4" s="416"/>
      <c r="ZE4" s="416"/>
      <c r="ZF4" s="416"/>
      <c r="ZG4" s="416"/>
      <c r="ZH4" s="416"/>
      <c r="ZI4" s="416"/>
      <c r="ZJ4" s="416"/>
      <c r="ZK4" s="416"/>
      <c r="ZL4" s="416"/>
      <c r="ZM4" s="416"/>
      <c r="ZN4" s="416"/>
      <c r="ZO4" s="416"/>
      <c r="ZP4" s="416"/>
      <c r="ZQ4" s="416"/>
      <c r="ZR4" s="416"/>
      <c r="ZS4" s="416"/>
      <c r="ZT4" s="416"/>
      <c r="ZU4" s="416"/>
      <c r="ZV4" s="416"/>
      <c r="ZW4" s="416"/>
      <c r="ZX4" s="416"/>
      <c r="ZY4" s="416"/>
      <c r="ZZ4" s="416"/>
      <c r="AAA4" s="416"/>
      <c r="AAB4" s="416"/>
      <c r="AAC4" s="416"/>
      <c r="AAD4" s="416"/>
      <c r="AAE4" s="416"/>
      <c r="AAF4" s="416"/>
      <c r="AAG4" s="416"/>
      <c r="AAH4" s="416"/>
      <c r="AAI4" s="416"/>
      <c r="AAJ4" s="416"/>
      <c r="AAK4" s="416"/>
      <c r="AAL4" s="416"/>
      <c r="AAM4" s="416"/>
      <c r="AAN4" s="416"/>
      <c r="AAO4" s="416"/>
      <c r="AAP4" s="416"/>
      <c r="AAQ4" s="416"/>
      <c r="AAR4" s="416"/>
      <c r="AAS4" s="416"/>
      <c r="AAT4" s="416"/>
      <c r="AAU4" s="416"/>
      <c r="AAV4" s="416"/>
      <c r="AAW4" s="416"/>
      <c r="AAX4" s="416"/>
      <c r="AAY4" s="416"/>
      <c r="AAZ4" s="416"/>
      <c r="ABA4" s="416"/>
      <c r="ABB4" s="416"/>
      <c r="ABC4" s="416"/>
      <c r="ABD4" s="416"/>
      <c r="ABE4" s="416"/>
      <c r="ABF4" s="416"/>
      <c r="ABG4" s="416"/>
      <c r="ABH4" s="416"/>
      <c r="ABI4" s="416"/>
      <c r="ABJ4" s="416"/>
      <c r="ABK4" s="416"/>
      <c r="ABL4" s="416"/>
      <c r="ABM4" s="416"/>
      <c r="ABN4" s="416"/>
      <c r="ABO4" s="416"/>
      <c r="ABP4" s="416"/>
      <c r="ABQ4" s="416"/>
      <c r="ABR4" s="416"/>
      <c r="ABS4" s="416"/>
      <c r="ABT4" s="416"/>
      <c r="ABU4" s="416"/>
      <c r="ABV4" s="416"/>
      <c r="ABW4" s="416"/>
      <c r="ABX4" s="416"/>
      <c r="ABY4" s="416"/>
      <c r="ABZ4" s="416"/>
      <c r="ACA4" s="416"/>
      <c r="ACB4" s="416"/>
      <c r="ACC4" s="416"/>
      <c r="ACD4" s="416"/>
      <c r="ACE4" s="416"/>
      <c r="ACF4" s="416"/>
      <c r="ACG4" s="416"/>
      <c r="ACH4" s="416"/>
      <c r="ACI4" s="416"/>
      <c r="ACJ4" s="416"/>
      <c r="ACK4" s="416"/>
      <c r="ACL4" s="416"/>
      <c r="ACM4" s="416"/>
      <c r="ACN4" s="416"/>
      <c r="ACO4" s="416"/>
      <c r="ACP4" s="416"/>
      <c r="ACQ4" s="416"/>
      <c r="ACR4" s="416"/>
      <c r="ACS4" s="416"/>
      <c r="ACT4" s="416"/>
      <c r="ACU4" s="416"/>
      <c r="ACV4" s="416"/>
      <c r="ACW4" s="416"/>
      <c r="ACX4" s="416"/>
      <c r="ACY4" s="416"/>
      <c r="ACZ4" s="416"/>
      <c r="ADA4" s="416"/>
      <c r="ADB4" s="416"/>
      <c r="ADC4" s="416"/>
      <c r="ADD4" s="416"/>
      <c r="ADE4" s="416"/>
      <c r="ADF4" s="416"/>
      <c r="ADG4" s="416"/>
      <c r="ADH4" s="416"/>
      <c r="ADI4" s="416"/>
      <c r="ADJ4" s="416"/>
      <c r="ADK4" s="416"/>
      <c r="ADL4" s="416"/>
      <c r="ADM4" s="416"/>
      <c r="ADN4" s="416"/>
      <c r="ADO4" s="416"/>
      <c r="ADP4" s="416"/>
      <c r="ADQ4" s="416"/>
      <c r="ADR4" s="416"/>
      <c r="ADS4" s="416"/>
      <c r="ADT4" s="416"/>
      <c r="ADU4" s="416"/>
      <c r="ADV4" s="416"/>
      <c r="ADW4" s="416"/>
      <c r="ADX4" s="416"/>
      <c r="ADY4" s="416"/>
      <c r="ADZ4" s="416"/>
      <c r="AEA4" s="416"/>
      <c r="AEB4" s="416"/>
      <c r="AEC4" s="416"/>
      <c r="AED4" s="416"/>
      <c r="AEE4" s="416"/>
      <c r="AEF4" s="416"/>
      <c r="AEG4" s="416"/>
      <c r="AEH4" s="416"/>
      <c r="AEI4" s="416"/>
      <c r="AEJ4" s="416"/>
      <c r="AEK4" s="416"/>
      <c r="AEL4" s="416"/>
      <c r="AEM4" s="416"/>
      <c r="AEN4" s="416"/>
      <c r="AEO4" s="416"/>
      <c r="AEP4" s="416"/>
      <c r="AEQ4" s="416"/>
      <c r="AER4" s="416"/>
      <c r="AES4" s="416"/>
      <c r="AET4" s="416"/>
      <c r="AEU4" s="416"/>
      <c r="AEV4" s="416"/>
      <c r="AEW4" s="416"/>
      <c r="AEX4" s="416"/>
      <c r="AEY4" s="416"/>
      <c r="AEZ4" s="416"/>
      <c r="AFA4" s="416"/>
      <c r="AFB4" s="416"/>
      <c r="AFC4" s="416"/>
      <c r="AFD4" s="416"/>
      <c r="AFE4" s="416"/>
      <c r="AFF4" s="416"/>
      <c r="AFG4" s="416"/>
      <c r="AFH4" s="416"/>
      <c r="AFI4" s="416"/>
      <c r="AFJ4" s="416"/>
      <c r="AFK4" s="416"/>
      <c r="AFL4" s="416"/>
      <c r="AFM4" s="416"/>
      <c r="AFN4" s="416"/>
      <c r="AFO4" s="416"/>
      <c r="AFP4" s="416"/>
      <c r="AFQ4" s="416"/>
      <c r="AFR4" s="416"/>
      <c r="AFS4" s="416"/>
      <c r="AFT4" s="416"/>
      <c r="AFU4" s="416"/>
      <c r="AFV4" s="416"/>
      <c r="AFW4" s="416"/>
      <c r="AFX4" s="416"/>
      <c r="AFY4" s="416"/>
      <c r="AFZ4" s="416"/>
      <c r="AGA4" s="416"/>
      <c r="AGB4" s="416"/>
      <c r="AGC4" s="416"/>
      <c r="AGD4" s="416"/>
      <c r="AGE4" s="416"/>
      <c r="AGF4" s="416"/>
      <c r="AGG4" s="416"/>
      <c r="AGH4" s="416"/>
      <c r="AGI4" s="416"/>
      <c r="AGJ4" s="416"/>
      <c r="AGK4" s="416"/>
      <c r="AGL4" s="416"/>
      <c r="AGM4" s="416"/>
      <c r="AGN4" s="416"/>
      <c r="AGO4" s="416"/>
      <c r="AGP4" s="416"/>
      <c r="AGQ4" s="416"/>
      <c r="AGR4" s="416"/>
      <c r="AGS4" s="416"/>
      <c r="AGT4" s="416"/>
      <c r="AGU4" s="416"/>
      <c r="AGV4" s="416"/>
      <c r="AGW4" s="416"/>
      <c r="AGX4" s="416"/>
      <c r="AGY4" s="416"/>
      <c r="AGZ4" s="416"/>
      <c r="AHA4" s="416"/>
      <c r="AHB4" s="416"/>
      <c r="AHC4" s="416"/>
      <c r="AHD4" s="416"/>
      <c r="AHE4" s="416"/>
      <c r="AHF4" s="416"/>
      <c r="AHG4" s="416"/>
      <c r="AHH4" s="416"/>
      <c r="AHI4" s="416"/>
      <c r="AHJ4" s="416"/>
      <c r="AHK4" s="416"/>
      <c r="AHL4" s="416"/>
      <c r="AHM4" s="416"/>
      <c r="AHN4" s="416"/>
      <c r="AHO4" s="416"/>
      <c r="AHP4" s="416"/>
      <c r="AHQ4" s="416"/>
      <c r="AHR4" s="416"/>
      <c r="AHS4" s="416"/>
      <c r="AHT4" s="416"/>
      <c r="AHU4" s="416"/>
      <c r="AHV4" s="416"/>
      <c r="AHW4" s="416"/>
      <c r="AHX4" s="416"/>
      <c r="AHY4" s="416"/>
      <c r="AHZ4" s="416"/>
      <c r="AIA4" s="416"/>
      <c r="AIB4" s="416"/>
      <c r="AIC4" s="416"/>
      <c r="AID4" s="416"/>
      <c r="AIE4" s="416"/>
      <c r="AIF4" s="416"/>
      <c r="AIG4" s="416"/>
      <c r="AIH4" s="416"/>
      <c r="AII4" s="416"/>
      <c r="AIJ4" s="416"/>
      <c r="AIK4" s="416"/>
      <c r="AIL4" s="416"/>
      <c r="AIM4" s="416"/>
      <c r="AIN4" s="416"/>
      <c r="AIO4" s="416"/>
      <c r="AIP4" s="416"/>
      <c r="AIQ4" s="416"/>
      <c r="AIR4" s="416"/>
      <c r="AIS4" s="416"/>
      <c r="AIT4" s="416"/>
      <c r="AIU4" s="416"/>
      <c r="AIV4" s="416"/>
      <c r="AIW4" s="416"/>
      <c r="AIX4" s="416"/>
      <c r="AIY4" s="416"/>
      <c r="AIZ4" s="416"/>
      <c r="AJA4" s="416"/>
      <c r="AJB4" s="416"/>
      <c r="AJC4" s="416"/>
      <c r="AJD4" s="416"/>
      <c r="AJE4" s="416"/>
      <c r="AJF4" s="416"/>
      <c r="AJG4" s="416"/>
      <c r="AJH4" s="416"/>
      <c r="AJI4" s="416"/>
      <c r="AJJ4" s="416"/>
      <c r="AJK4" s="416"/>
      <c r="AJL4" s="416"/>
      <c r="AJM4" s="416"/>
      <c r="AJN4" s="416"/>
      <c r="AJO4" s="416"/>
      <c r="AJP4" s="416"/>
      <c r="AJQ4" s="416"/>
      <c r="AJR4" s="416"/>
      <c r="AJS4" s="416"/>
      <c r="AJT4" s="416"/>
      <c r="AJU4" s="416"/>
      <c r="AJV4" s="416"/>
      <c r="AJW4" s="416"/>
      <c r="AJX4" s="416"/>
      <c r="AJY4" s="416"/>
      <c r="AJZ4" s="416"/>
      <c r="AKA4" s="416"/>
      <c r="AKB4" s="416"/>
      <c r="AKC4" s="416"/>
      <c r="AKD4" s="416"/>
      <c r="AKE4" s="416"/>
      <c r="AKF4" s="416"/>
      <c r="AKG4" s="416"/>
      <c r="AKH4" s="416"/>
      <c r="AKI4" s="416"/>
      <c r="AKJ4" s="416"/>
      <c r="AKK4" s="416"/>
      <c r="AKL4" s="416"/>
      <c r="AKM4" s="416"/>
      <c r="AKN4" s="416"/>
      <c r="AKO4" s="416"/>
      <c r="AKP4" s="416"/>
      <c r="AKQ4" s="416"/>
      <c r="AKR4" s="416"/>
      <c r="AKS4" s="416"/>
      <c r="AKT4" s="416"/>
      <c r="AKU4" s="416"/>
      <c r="AKV4" s="416"/>
      <c r="AKW4" s="416"/>
      <c r="AKX4" s="416"/>
      <c r="AKY4" s="416"/>
      <c r="AKZ4" s="416"/>
      <c r="ALA4" s="416"/>
      <c r="ALB4" s="416"/>
      <c r="ALC4" s="416"/>
      <c r="ALD4" s="416"/>
      <c r="ALE4" s="416"/>
      <c r="ALF4" s="416"/>
      <c r="ALG4" s="416"/>
      <c r="ALH4" s="416"/>
      <c r="ALI4" s="416"/>
      <c r="ALJ4" s="416"/>
      <c r="ALK4" s="416"/>
      <c r="ALL4" s="416"/>
      <c r="ALM4" s="416"/>
      <c r="ALN4" s="416"/>
      <c r="ALO4" s="416"/>
      <c r="ALP4" s="416"/>
      <c r="ALQ4" s="416"/>
      <c r="ALR4" s="416"/>
      <c r="ALS4" s="416"/>
      <c r="ALT4" s="416"/>
      <c r="ALU4" s="416"/>
      <c r="ALV4" s="416"/>
      <c r="ALW4" s="416"/>
      <c r="ALX4" s="416"/>
      <c r="ALY4" s="416"/>
      <c r="ALZ4" s="416"/>
      <c r="AMA4" s="416"/>
      <c r="AMB4" s="416"/>
      <c r="AMC4" s="416"/>
      <c r="AMD4" s="416"/>
      <c r="AME4" s="416"/>
      <c r="AMF4" s="416"/>
      <c r="AMG4" s="416"/>
      <c r="AMH4" s="416"/>
      <c r="AMI4" s="416"/>
      <c r="AMJ4" s="416"/>
      <c r="AMK4" s="416"/>
      <c r="AML4" s="416"/>
      <c r="AMM4" s="416"/>
      <c r="AMN4" s="416"/>
      <c r="AMO4" s="416"/>
      <c r="AMP4" s="416"/>
      <c r="AMQ4" s="416"/>
      <c r="AMR4" s="416"/>
      <c r="AMS4" s="416"/>
      <c r="AMT4" s="416"/>
      <c r="AMU4" s="416"/>
      <c r="AMV4" s="416"/>
      <c r="AMW4" s="416"/>
      <c r="AMX4" s="416"/>
      <c r="AMY4" s="416"/>
      <c r="AMZ4" s="416"/>
      <c r="ANA4" s="416"/>
      <c r="ANB4" s="416"/>
      <c r="ANC4" s="416"/>
      <c r="AND4" s="416"/>
      <c r="ANE4" s="416"/>
      <c r="ANF4" s="416"/>
      <c r="ANG4" s="416"/>
      <c r="ANH4" s="416"/>
      <c r="ANI4" s="416"/>
      <c r="ANJ4" s="416"/>
      <c r="ANK4" s="416"/>
      <c r="ANL4" s="416"/>
      <c r="ANM4" s="416"/>
      <c r="ANN4" s="416"/>
      <c r="ANO4" s="416"/>
      <c r="ANP4" s="416"/>
      <c r="ANQ4" s="416"/>
      <c r="ANR4" s="416"/>
      <c r="ANS4" s="416"/>
      <c r="ANT4" s="416"/>
      <c r="ANU4" s="416"/>
      <c r="ANV4" s="416"/>
      <c r="ANW4" s="416"/>
      <c r="ANX4" s="416"/>
      <c r="ANY4" s="416"/>
      <c r="ANZ4" s="416"/>
      <c r="AOA4" s="416"/>
      <c r="AOB4" s="416"/>
      <c r="AOC4" s="416"/>
      <c r="AOD4" s="416"/>
      <c r="AOE4" s="416"/>
      <c r="AOF4" s="416"/>
      <c r="AOG4" s="416"/>
      <c r="AOH4" s="416"/>
      <c r="AOI4" s="416"/>
      <c r="AOJ4" s="416"/>
      <c r="AOK4" s="416"/>
      <c r="AOL4" s="416"/>
      <c r="AOM4" s="416"/>
      <c r="AON4" s="416"/>
      <c r="AOO4" s="416"/>
      <c r="AOP4" s="416"/>
      <c r="AOQ4" s="416"/>
      <c r="AOR4" s="416"/>
      <c r="AOS4" s="416"/>
      <c r="AOT4" s="416"/>
      <c r="AOU4" s="416"/>
      <c r="AOV4" s="416"/>
      <c r="AOW4" s="416"/>
      <c r="AOX4" s="416"/>
      <c r="AOY4" s="416"/>
      <c r="AOZ4" s="416"/>
      <c r="APA4" s="416"/>
      <c r="APB4" s="416"/>
      <c r="APC4" s="416"/>
      <c r="APD4" s="416"/>
      <c r="APE4" s="416"/>
      <c r="APF4" s="416"/>
      <c r="APG4" s="416"/>
      <c r="APH4" s="416"/>
      <c r="API4" s="416"/>
      <c r="APJ4" s="416"/>
      <c r="APK4" s="416"/>
      <c r="APL4" s="416"/>
      <c r="APM4" s="416"/>
      <c r="APN4" s="416"/>
      <c r="APO4" s="416"/>
      <c r="APP4" s="416"/>
      <c r="APQ4" s="416"/>
      <c r="APR4" s="416"/>
      <c r="APS4" s="416"/>
      <c r="APT4" s="416"/>
      <c r="APU4" s="416"/>
      <c r="APV4" s="416"/>
      <c r="APW4" s="416"/>
      <c r="APX4" s="416"/>
      <c r="APY4" s="416"/>
      <c r="APZ4" s="416"/>
      <c r="AQA4" s="416"/>
      <c r="AQB4" s="416"/>
      <c r="AQC4" s="416"/>
      <c r="AQD4" s="416"/>
      <c r="AQE4" s="416"/>
      <c r="AQF4" s="416"/>
      <c r="AQG4" s="416"/>
      <c r="AQH4" s="416"/>
      <c r="AQI4" s="416"/>
      <c r="AQJ4" s="416"/>
      <c r="AQK4" s="416"/>
      <c r="AQL4" s="416"/>
      <c r="AQM4" s="416"/>
      <c r="AQN4" s="416"/>
      <c r="AQO4" s="416"/>
      <c r="AQP4" s="416"/>
      <c r="AQQ4" s="416"/>
      <c r="AQR4" s="416"/>
      <c r="AQS4" s="416"/>
      <c r="AQT4" s="416"/>
      <c r="AQU4" s="416"/>
      <c r="AQV4" s="416"/>
      <c r="AQW4" s="416"/>
      <c r="AQX4" s="416"/>
      <c r="AQY4" s="416"/>
      <c r="AQZ4" s="416"/>
      <c r="ARA4" s="416"/>
      <c r="ARB4" s="416"/>
      <c r="ARC4" s="416"/>
      <c r="ARD4" s="416"/>
      <c r="ARE4" s="416"/>
      <c r="ARF4" s="416"/>
      <c r="ARG4" s="416"/>
      <c r="ARH4" s="416"/>
      <c r="ARI4" s="416"/>
      <c r="ARJ4" s="416"/>
      <c r="ARK4" s="416"/>
      <c r="ARL4" s="416"/>
      <c r="ARM4" s="416"/>
      <c r="ARN4" s="416"/>
      <c r="ARO4" s="416"/>
      <c r="ARP4" s="416"/>
      <c r="ARQ4" s="416"/>
      <c r="ARR4" s="416"/>
      <c r="ARS4" s="416"/>
      <c r="ART4" s="416"/>
      <c r="ARU4" s="416"/>
      <c r="ARV4" s="416"/>
      <c r="ARW4" s="416"/>
      <c r="ARX4" s="416"/>
      <c r="ARY4" s="416"/>
      <c r="ARZ4" s="416"/>
      <c r="ASA4" s="416"/>
      <c r="ASB4" s="416"/>
      <c r="ASC4" s="416"/>
      <c r="ASD4" s="416"/>
      <c r="ASE4" s="416"/>
      <c r="ASF4" s="416"/>
      <c r="ASG4" s="416"/>
      <c r="ASH4" s="416"/>
      <c r="ASI4" s="416"/>
      <c r="ASJ4" s="416"/>
      <c r="ASK4" s="416"/>
      <c r="ASL4" s="416"/>
      <c r="ASM4" s="416"/>
      <c r="ASN4" s="416"/>
      <c r="ASO4" s="416"/>
      <c r="ASP4" s="416"/>
      <c r="ASQ4" s="416"/>
      <c r="ASR4" s="416"/>
      <c r="ASS4" s="416"/>
      <c r="AST4" s="416"/>
      <c r="ASU4" s="416"/>
      <c r="ASV4" s="416"/>
      <c r="ASW4" s="416"/>
      <c r="ASX4" s="416"/>
      <c r="ASY4" s="416"/>
      <c r="ASZ4" s="416"/>
      <c r="ATA4" s="416"/>
      <c r="ATB4" s="416"/>
      <c r="ATC4" s="416"/>
      <c r="ATD4" s="416"/>
      <c r="ATE4" s="416"/>
      <c r="ATF4" s="416"/>
      <c r="ATG4" s="416"/>
      <c r="ATH4" s="416"/>
      <c r="ATI4" s="416"/>
      <c r="ATJ4" s="416"/>
      <c r="ATK4" s="416"/>
      <c r="ATL4" s="416"/>
      <c r="ATM4" s="416"/>
      <c r="ATN4" s="416"/>
      <c r="ATO4" s="416"/>
      <c r="ATP4" s="416"/>
      <c r="ATQ4" s="416"/>
      <c r="ATR4" s="416"/>
      <c r="ATS4" s="416"/>
      <c r="ATT4" s="416"/>
      <c r="ATU4" s="416"/>
      <c r="ATV4" s="416"/>
      <c r="ATW4" s="416"/>
      <c r="ATX4" s="416"/>
      <c r="ATY4" s="416"/>
      <c r="ATZ4" s="416"/>
      <c r="AUA4" s="416"/>
      <c r="AUB4" s="416"/>
      <c r="AUC4" s="416"/>
      <c r="AUD4" s="416"/>
      <c r="AUE4" s="416"/>
      <c r="AUF4" s="416"/>
      <c r="AUG4" s="416"/>
      <c r="AUH4" s="416"/>
      <c r="AUI4" s="416"/>
      <c r="AUJ4" s="416"/>
      <c r="AUK4" s="416"/>
      <c r="AUL4" s="416"/>
      <c r="AUM4" s="416"/>
      <c r="AUN4" s="416"/>
      <c r="AUO4" s="416"/>
      <c r="AUP4" s="416"/>
      <c r="AUQ4" s="416"/>
      <c r="AUR4" s="416"/>
      <c r="AUS4" s="416"/>
      <c r="AUT4" s="416"/>
      <c r="AUU4" s="416"/>
      <c r="AUV4" s="416"/>
      <c r="AUW4" s="416"/>
      <c r="AUX4" s="416"/>
      <c r="AUY4" s="416"/>
      <c r="AUZ4" s="416"/>
      <c r="AVA4" s="416"/>
      <c r="AVB4" s="416"/>
      <c r="AVC4" s="416"/>
      <c r="AVD4" s="416"/>
      <c r="AVE4" s="416"/>
      <c r="AVF4" s="416"/>
      <c r="AVG4" s="416"/>
      <c r="AVH4" s="416"/>
      <c r="AVI4" s="416"/>
      <c r="AVJ4" s="416"/>
      <c r="AVK4" s="416"/>
      <c r="AVL4" s="416"/>
      <c r="AVM4" s="416"/>
      <c r="AVN4" s="416"/>
      <c r="AVO4" s="416"/>
      <c r="AVP4" s="416"/>
      <c r="AVQ4" s="416"/>
      <c r="AVR4" s="416"/>
      <c r="AVS4" s="416"/>
      <c r="AVT4" s="416"/>
      <c r="AVU4" s="416"/>
      <c r="AVV4" s="416"/>
      <c r="AVW4" s="416"/>
      <c r="AVX4" s="416"/>
      <c r="AVY4" s="416"/>
      <c r="AVZ4" s="416"/>
      <c r="AWA4" s="416"/>
      <c r="AWB4" s="416"/>
      <c r="AWC4" s="416"/>
      <c r="AWD4" s="416"/>
      <c r="AWE4" s="416"/>
      <c r="AWF4" s="416"/>
      <c r="AWG4" s="416"/>
      <c r="AWH4" s="416"/>
      <c r="AWI4" s="416"/>
      <c r="AWJ4" s="416"/>
      <c r="AWK4" s="416"/>
      <c r="AWL4" s="416"/>
      <c r="AWM4" s="416"/>
      <c r="AWN4" s="416"/>
      <c r="AWO4" s="416"/>
      <c r="AWP4" s="416"/>
      <c r="AWQ4" s="416"/>
      <c r="AWR4" s="416"/>
      <c r="AWS4" s="416"/>
      <c r="AWT4" s="416"/>
      <c r="AWU4" s="416"/>
      <c r="AWV4" s="416"/>
      <c r="AWW4" s="416"/>
      <c r="AWX4" s="416"/>
      <c r="AWY4" s="416"/>
      <c r="AWZ4" s="416"/>
      <c r="AXA4" s="416"/>
      <c r="AXB4" s="416"/>
      <c r="AXC4" s="416"/>
      <c r="AXD4" s="416"/>
      <c r="AXE4" s="416"/>
      <c r="AXF4" s="416"/>
      <c r="AXG4" s="416"/>
      <c r="AXH4" s="416"/>
      <c r="AXI4" s="416"/>
      <c r="AXJ4" s="416"/>
      <c r="AXK4" s="416"/>
      <c r="AXL4" s="416"/>
      <c r="AXM4" s="416"/>
      <c r="AXN4" s="416"/>
      <c r="AXO4" s="416"/>
      <c r="AXP4" s="416"/>
      <c r="AXQ4" s="416"/>
      <c r="AXR4" s="416"/>
      <c r="AXS4" s="416"/>
      <c r="AXT4" s="416"/>
      <c r="AXU4" s="416"/>
      <c r="AXV4" s="416"/>
      <c r="AXW4" s="416"/>
      <c r="AXX4" s="416"/>
      <c r="AXY4" s="416"/>
      <c r="AXZ4" s="416"/>
      <c r="AYA4" s="416"/>
      <c r="AYB4" s="416"/>
      <c r="AYC4" s="416"/>
      <c r="AYD4" s="416"/>
      <c r="AYE4" s="416"/>
      <c r="AYF4" s="416"/>
      <c r="AYG4" s="416"/>
      <c r="AYH4" s="416"/>
      <c r="AYI4" s="416"/>
      <c r="AYJ4" s="416"/>
      <c r="AYK4" s="416"/>
      <c r="AYL4" s="416"/>
      <c r="AYM4" s="416"/>
      <c r="AYN4" s="416"/>
      <c r="AYO4" s="416"/>
      <c r="AYP4" s="416"/>
      <c r="AYQ4" s="416"/>
      <c r="AYR4" s="416"/>
      <c r="AYS4" s="416"/>
      <c r="AYT4" s="416"/>
      <c r="AYU4" s="416"/>
      <c r="AYV4" s="416"/>
      <c r="AYW4" s="416"/>
      <c r="AYX4" s="416"/>
      <c r="AYY4" s="416"/>
      <c r="AYZ4" s="416"/>
      <c r="AZA4" s="416"/>
      <c r="AZB4" s="416"/>
      <c r="AZC4" s="416"/>
      <c r="AZD4" s="416"/>
      <c r="AZE4" s="416"/>
      <c r="AZF4" s="416"/>
      <c r="AZG4" s="416"/>
      <c r="AZH4" s="416"/>
      <c r="AZI4" s="416"/>
      <c r="AZJ4" s="416"/>
      <c r="AZK4" s="416"/>
      <c r="AZL4" s="416"/>
      <c r="AZM4" s="416"/>
      <c r="AZN4" s="416"/>
      <c r="AZO4" s="416"/>
      <c r="AZP4" s="416"/>
      <c r="AZQ4" s="416"/>
      <c r="AZR4" s="416"/>
      <c r="AZS4" s="416"/>
      <c r="AZT4" s="416"/>
      <c r="AZU4" s="416"/>
      <c r="AZV4" s="416"/>
      <c r="AZW4" s="416"/>
      <c r="AZX4" s="416"/>
      <c r="AZY4" s="416"/>
      <c r="AZZ4" s="416"/>
      <c r="BAA4" s="416"/>
      <c r="BAB4" s="416"/>
      <c r="BAC4" s="416"/>
      <c r="BAD4" s="416"/>
      <c r="BAE4" s="416"/>
      <c r="BAF4" s="416"/>
      <c r="BAG4" s="416"/>
      <c r="BAH4" s="416"/>
      <c r="BAI4" s="416"/>
      <c r="BAJ4" s="416"/>
      <c r="BAK4" s="416"/>
      <c r="BAL4" s="416"/>
      <c r="BAM4" s="416"/>
      <c r="BAN4" s="416"/>
      <c r="BAO4" s="416"/>
      <c r="BAP4" s="416"/>
      <c r="BAQ4" s="416"/>
      <c r="BAR4" s="416"/>
      <c r="BAS4" s="416"/>
      <c r="BAT4" s="416"/>
      <c r="BAU4" s="416"/>
      <c r="BAV4" s="416"/>
      <c r="BAW4" s="416"/>
      <c r="BAX4" s="416"/>
      <c r="BAY4" s="416"/>
      <c r="BAZ4" s="416"/>
      <c r="BBA4" s="416"/>
      <c r="BBB4" s="416"/>
      <c r="BBC4" s="416"/>
      <c r="BBD4" s="416"/>
      <c r="BBE4" s="416"/>
      <c r="BBF4" s="416"/>
      <c r="BBG4" s="416"/>
      <c r="BBH4" s="416"/>
      <c r="BBI4" s="416"/>
      <c r="BBJ4" s="416"/>
      <c r="BBK4" s="416"/>
      <c r="BBL4" s="416"/>
      <c r="BBM4" s="416"/>
      <c r="BBN4" s="416"/>
      <c r="BBO4" s="416"/>
      <c r="BBP4" s="416"/>
      <c r="BBQ4" s="416"/>
      <c r="BBR4" s="416"/>
      <c r="BBS4" s="416"/>
      <c r="BBT4" s="416"/>
      <c r="BBU4" s="416"/>
      <c r="BBV4" s="416"/>
      <c r="BBW4" s="416"/>
      <c r="BBX4" s="416"/>
      <c r="BBY4" s="416"/>
      <c r="BBZ4" s="416"/>
      <c r="BCA4" s="416"/>
      <c r="BCB4" s="416"/>
      <c r="BCC4" s="416"/>
      <c r="BCD4" s="416"/>
      <c r="BCE4" s="416"/>
      <c r="BCF4" s="416"/>
      <c r="BCG4" s="416"/>
      <c r="BCH4" s="416"/>
      <c r="BCI4" s="416"/>
      <c r="BCJ4" s="416"/>
      <c r="BCK4" s="416"/>
      <c r="BCL4" s="416"/>
      <c r="BCM4" s="416"/>
      <c r="BCN4" s="416"/>
      <c r="BCO4" s="416"/>
      <c r="BCP4" s="416"/>
      <c r="BCQ4" s="416"/>
      <c r="BCR4" s="416"/>
      <c r="BCS4" s="416"/>
      <c r="BCT4" s="416"/>
      <c r="BCU4" s="416"/>
      <c r="BCV4" s="416"/>
      <c r="BCW4" s="416"/>
      <c r="BCX4" s="416"/>
      <c r="BCY4" s="416"/>
      <c r="BCZ4" s="416"/>
      <c r="BDA4" s="416"/>
      <c r="BDB4" s="416"/>
      <c r="BDC4" s="416"/>
      <c r="BDD4" s="416"/>
      <c r="BDE4" s="416"/>
      <c r="BDF4" s="416"/>
      <c r="BDG4" s="416"/>
      <c r="BDH4" s="416"/>
      <c r="BDI4" s="416"/>
      <c r="BDJ4" s="416"/>
      <c r="BDK4" s="416"/>
      <c r="BDL4" s="416"/>
      <c r="BDM4" s="416"/>
      <c r="BDN4" s="416"/>
      <c r="BDO4" s="416"/>
      <c r="BDP4" s="416"/>
      <c r="BDQ4" s="416"/>
      <c r="BDR4" s="416"/>
      <c r="BDS4" s="416"/>
      <c r="BDT4" s="416"/>
      <c r="BDU4" s="416"/>
      <c r="BDV4" s="416"/>
      <c r="BDW4" s="416"/>
      <c r="BDX4" s="416"/>
      <c r="BDY4" s="416"/>
      <c r="BDZ4" s="416"/>
      <c r="BEA4" s="416"/>
      <c r="BEB4" s="416"/>
      <c r="BEC4" s="416"/>
      <c r="BED4" s="416"/>
      <c r="BEE4" s="416"/>
      <c r="BEF4" s="416"/>
      <c r="BEG4" s="416"/>
      <c r="BEH4" s="416"/>
      <c r="BEI4" s="416"/>
      <c r="BEJ4" s="416"/>
      <c r="BEK4" s="416"/>
      <c r="BEL4" s="416"/>
      <c r="BEM4" s="416"/>
      <c r="BEN4" s="416"/>
      <c r="BEO4" s="416"/>
      <c r="BEP4" s="416"/>
      <c r="BEQ4" s="416"/>
      <c r="BER4" s="416"/>
      <c r="BES4" s="416"/>
      <c r="BET4" s="416"/>
      <c r="BEU4" s="416"/>
      <c r="BEV4" s="416"/>
      <c r="BEW4" s="416"/>
      <c r="BEX4" s="416"/>
      <c r="BEY4" s="416"/>
      <c r="BEZ4" s="416"/>
      <c r="BFA4" s="416"/>
      <c r="BFB4" s="416"/>
      <c r="BFC4" s="416"/>
      <c r="BFD4" s="416"/>
      <c r="BFE4" s="416"/>
      <c r="BFF4" s="416"/>
      <c r="BFG4" s="416"/>
      <c r="BFH4" s="416"/>
      <c r="BFI4" s="416"/>
      <c r="BFJ4" s="416"/>
      <c r="BFK4" s="416"/>
      <c r="BFL4" s="416"/>
      <c r="BFM4" s="416"/>
      <c r="BFN4" s="416"/>
      <c r="BFO4" s="416"/>
      <c r="BFP4" s="416"/>
      <c r="BFQ4" s="416"/>
      <c r="BFR4" s="416"/>
      <c r="BFS4" s="416"/>
      <c r="BFT4" s="416"/>
      <c r="BFU4" s="416"/>
      <c r="BFV4" s="416"/>
      <c r="BFW4" s="416"/>
      <c r="BFX4" s="416"/>
      <c r="BFY4" s="416"/>
      <c r="BFZ4" s="416"/>
      <c r="BGA4" s="416"/>
      <c r="BGB4" s="416"/>
      <c r="BGC4" s="416"/>
      <c r="BGD4" s="416"/>
      <c r="BGE4" s="416"/>
      <c r="BGF4" s="416"/>
      <c r="BGG4" s="416"/>
      <c r="BGH4" s="416"/>
      <c r="BGI4" s="416"/>
      <c r="BGJ4" s="416"/>
      <c r="BGK4" s="416"/>
      <c r="BGL4" s="416"/>
      <c r="BGM4" s="416"/>
      <c r="BGN4" s="416"/>
      <c r="BGO4" s="416"/>
      <c r="BGP4" s="416"/>
      <c r="BGQ4" s="416"/>
      <c r="BGR4" s="416"/>
      <c r="BGS4" s="416"/>
      <c r="BGT4" s="416"/>
      <c r="BGU4" s="416"/>
      <c r="BGV4" s="416"/>
      <c r="BGW4" s="416"/>
      <c r="BGX4" s="416"/>
      <c r="BGY4" s="416"/>
      <c r="BGZ4" s="416"/>
      <c r="BHA4" s="416"/>
      <c r="BHB4" s="416"/>
      <c r="BHC4" s="416"/>
      <c r="BHD4" s="416"/>
      <c r="BHE4" s="416"/>
      <c r="BHF4" s="416"/>
      <c r="BHG4" s="416"/>
      <c r="BHH4" s="416"/>
      <c r="BHI4" s="416"/>
      <c r="BHJ4" s="416"/>
      <c r="BHK4" s="416"/>
      <c r="BHL4" s="416"/>
      <c r="BHM4" s="416"/>
      <c r="BHN4" s="416"/>
      <c r="BHO4" s="416"/>
      <c r="BHP4" s="416"/>
      <c r="BHQ4" s="416"/>
      <c r="BHR4" s="416"/>
      <c r="BHS4" s="416"/>
      <c r="BHT4" s="416"/>
      <c r="BHU4" s="416"/>
      <c r="BHV4" s="416"/>
      <c r="BHW4" s="416"/>
      <c r="BHX4" s="416"/>
      <c r="BHY4" s="416"/>
      <c r="BHZ4" s="416"/>
      <c r="BIA4" s="416"/>
      <c r="BIB4" s="416"/>
      <c r="BIC4" s="416"/>
      <c r="BID4" s="416"/>
      <c r="BIE4" s="416"/>
      <c r="BIF4" s="416"/>
      <c r="BIG4" s="416"/>
      <c r="BIH4" s="416"/>
      <c r="BII4" s="416"/>
      <c r="BIJ4" s="416"/>
      <c r="BIK4" s="416"/>
      <c r="BIL4" s="416"/>
      <c r="BIM4" s="416"/>
      <c r="BIN4" s="416"/>
      <c r="BIO4" s="416"/>
      <c r="BIP4" s="416"/>
      <c r="BIQ4" s="416"/>
      <c r="BIR4" s="416"/>
      <c r="BIS4" s="416"/>
      <c r="BIT4" s="416"/>
      <c r="BIU4" s="416"/>
      <c r="BIV4" s="416"/>
      <c r="BIW4" s="416"/>
      <c r="BIX4" s="416"/>
      <c r="BIY4" s="416"/>
      <c r="BIZ4" s="416"/>
      <c r="BJA4" s="416"/>
      <c r="BJB4" s="416"/>
      <c r="BJC4" s="416"/>
      <c r="BJD4" s="416"/>
      <c r="BJE4" s="416"/>
      <c r="BJF4" s="416"/>
      <c r="BJG4" s="416"/>
      <c r="BJH4" s="416"/>
      <c r="BJI4" s="416"/>
      <c r="BJJ4" s="416"/>
      <c r="BJK4" s="416"/>
      <c r="BJL4" s="416"/>
      <c r="BJM4" s="416"/>
      <c r="BJN4" s="416"/>
      <c r="BJO4" s="416"/>
      <c r="BJP4" s="416"/>
      <c r="BJQ4" s="416"/>
      <c r="BJR4" s="416"/>
      <c r="BJS4" s="416"/>
      <c r="BJT4" s="416"/>
      <c r="BJU4" s="416"/>
      <c r="BJV4" s="416"/>
      <c r="BJW4" s="416"/>
      <c r="BJX4" s="416"/>
      <c r="BJY4" s="416"/>
      <c r="BJZ4" s="416"/>
      <c r="BKA4" s="416"/>
      <c r="BKB4" s="416"/>
      <c r="BKC4" s="416"/>
      <c r="BKD4" s="416"/>
      <c r="BKE4" s="416"/>
      <c r="BKF4" s="416"/>
      <c r="BKG4" s="416"/>
      <c r="BKH4" s="416"/>
      <c r="BKI4" s="416"/>
      <c r="BKJ4" s="416"/>
      <c r="BKK4" s="416"/>
      <c r="BKL4" s="416"/>
      <c r="BKM4" s="416"/>
      <c r="BKN4" s="416"/>
      <c r="BKO4" s="416"/>
      <c r="BKP4" s="416"/>
      <c r="BKQ4" s="416"/>
      <c r="BKR4" s="416"/>
      <c r="BKS4" s="416"/>
      <c r="BKT4" s="416"/>
      <c r="BKU4" s="416"/>
      <c r="BKV4" s="416"/>
      <c r="BKW4" s="416"/>
      <c r="BKX4" s="416"/>
      <c r="BKY4" s="416"/>
      <c r="BKZ4" s="416"/>
      <c r="BLA4" s="416"/>
      <c r="BLB4" s="416"/>
      <c r="BLC4" s="416"/>
      <c r="BLD4" s="416"/>
      <c r="BLE4" s="416"/>
      <c r="BLF4" s="416"/>
      <c r="BLG4" s="416"/>
      <c r="BLH4" s="416"/>
      <c r="BLI4" s="416"/>
      <c r="BLJ4" s="416"/>
      <c r="BLK4" s="416"/>
      <c r="BLL4" s="416"/>
      <c r="BLM4" s="416"/>
      <c r="BLN4" s="416"/>
      <c r="BLO4" s="416"/>
      <c r="BLP4" s="416"/>
      <c r="BLQ4" s="416"/>
      <c r="BLR4" s="416"/>
      <c r="BLS4" s="416"/>
      <c r="BLT4" s="416"/>
      <c r="BLU4" s="416"/>
      <c r="BLV4" s="416"/>
      <c r="BLW4" s="416"/>
      <c r="BLX4" s="416"/>
      <c r="BLY4" s="416"/>
      <c r="BLZ4" s="416"/>
      <c r="BMA4" s="416"/>
      <c r="BMB4" s="416"/>
      <c r="BMC4" s="416"/>
      <c r="BMD4" s="416"/>
      <c r="BME4" s="416"/>
      <c r="BMF4" s="416"/>
      <c r="BMG4" s="416"/>
      <c r="BMH4" s="416"/>
      <c r="BMI4" s="416"/>
      <c r="BMJ4" s="416"/>
      <c r="BMK4" s="416"/>
      <c r="BML4" s="416"/>
      <c r="BMM4" s="416"/>
      <c r="BMN4" s="416"/>
      <c r="BMO4" s="416"/>
      <c r="BMP4" s="416"/>
      <c r="BMQ4" s="416"/>
      <c r="BMR4" s="416"/>
      <c r="BMS4" s="416"/>
      <c r="BMT4" s="416"/>
      <c r="BMU4" s="416"/>
      <c r="BMV4" s="416"/>
      <c r="BMW4" s="416"/>
      <c r="BMX4" s="416"/>
      <c r="BMY4" s="416"/>
      <c r="BMZ4" s="416"/>
      <c r="BNA4" s="416"/>
      <c r="BNB4" s="416"/>
      <c r="BNC4" s="416"/>
      <c r="BND4" s="416"/>
      <c r="BNE4" s="416"/>
      <c r="BNF4" s="416"/>
      <c r="BNG4" s="416"/>
      <c r="BNH4" s="416"/>
      <c r="BNI4" s="416"/>
      <c r="BNJ4" s="416"/>
      <c r="BNK4" s="416"/>
      <c r="BNL4" s="416"/>
      <c r="BNM4" s="416"/>
      <c r="BNN4" s="416"/>
      <c r="BNO4" s="416"/>
      <c r="BNP4" s="416"/>
      <c r="BNQ4" s="416"/>
      <c r="BNR4" s="416"/>
      <c r="BNS4" s="416"/>
      <c r="BNT4" s="416"/>
      <c r="BNU4" s="416"/>
      <c r="BNV4" s="416"/>
      <c r="BNW4" s="416"/>
      <c r="BNX4" s="416"/>
      <c r="BNY4" s="416"/>
      <c r="BNZ4" s="416"/>
      <c r="BOA4" s="416"/>
      <c r="BOB4" s="416"/>
      <c r="BOC4" s="416"/>
      <c r="BOD4" s="416"/>
      <c r="BOE4" s="416"/>
      <c r="BOF4" s="416"/>
      <c r="BOG4" s="416"/>
      <c r="BOH4" s="416"/>
      <c r="BOI4" s="416"/>
      <c r="BOJ4" s="416"/>
      <c r="BOK4" s="416"/>
      <c r="BOL4" s="416"/>
      <c r="BOM4" s="416"/>
      <c r="BON4" s="416"/>
      <c r="BOO4" s="416"/>
      <c r="BOP4" s="416"/>
      <c r="BOQ4" s="416"/>
      <c r="BOR4" s="416"/>
      <c r="BOS4" s="416"/>
      <c r="BOT4" s="416"/>
      <c r="BOU4" s="416"/>
      <c r="BOV4" s="416"/>
      <c r="BOW4" s="416"/>
      <c r="BOX4" s="416"/>
      <c r="BOY4" s="416"/>
      <c r="BOZ4" s="416"/>
      <c r="BPA4" s="416"/>
      <c r="BPB4" s="416"/>
      <c r="BPC4" s="416"/>
      <c r="BPD4" s="416"/>
      <c r="BPE4" s="416"/>
      <c r="BPF4" s="416"/>
      <c r="BPG4" s="416"/>
      <c r="BPH4" s="416"/>
      <c r="BPI4" s="416"/>
      <c r="BPJ4" s="416"/>
      <c r="BPK4" s="416"/>
      <c r="BPL4" s="416"/>
      <c r="BPM4" s="416"/>
      <c r="BPN4" s="416"/>
      <c r="BPO4" s="416"/>
      <c r="BPP4" s="416"/>
      <c r="BPQ4" s="416"/>
      <c r="BPR4" s="416"/>
      <c r="BPS4" s="416"/>
      <c r="BPT4" s="416"/>
      <c r="BPU4" s="416"/>
      <c r="BPV4" s="416"/>
      <c r="BPW4" s="416"/>
      <c r="BPX4" s="416"/>
      <c r="BPY4" s="416"/>
      <c r="BPZ4" s="416"/>
      <c r="BQA4" s="416"/>
      <c r="BQB4" s="416"/>
      <c r="BQC4" s="416"/>
      <c r="BQD4" s="416"/>
      <c r="BQE4" s="416"/>
      <c r="BQF4" s="416"/>
      <c r="BQG4" s="416"/>
      <c r="BQH4" s="416"/>
      <c r="BQI4" s="416"/>
      <c r="BQJ4" s="416"/>
      <c r="BQK4" s="416"/>
      <c r="BQL4" s="416"/>
      <c r="BQM4" s="416"/>
      <c r="BQN4" s="416"/>
      <c r="BQO4" s="416"/>
      <c r="BQP4" s="416"/>
      <c r="BQQ4" s="416"/>
      <c r="BQR4" s="416"/>
      <c r="BQS4" s="416"/>
      <c r="BQT4" s="416"/>
      <c r="BQU4" s="416"/>
      <c r="BQV4" s="416"/>
      <c r="BQW4" s="416"/>
      <c r="BQX4" s="416"/>
      <c r="BQY4" s="416"/>
      <c r="BQZ4" s="416"/>
      <c r="BRA4" s="416"/>
      <c r="BRB4" s="416"/>
      <c r="BRC4" s="416"/>
      <c r="BRD4" s="416"/>
      <c r="BRE4" s="416"/>
      <c r="BRF4" s="416"/>
      <c r="BRG4" s="416"/>
      <c r="BRH4" s="416"/>
      <c r="BRI4" s="416"/>
      <c r="BRJ4" s="416"/>
      <c r="BRK4" s="416"/>
      <c r="BRL4" s="416"/>
      <c r="BRM4" s="416"/>
      <c r="BRN4" s="416"/>
      <c r="BRO4" s="416"/>
      <c r="BRP4" s="416"/>
      <c r="BRQ4" s="416"/>
      <c r="BRR4" s="416"/>
      <c r="BRS4" s="416"/>
      <c r="BRT4" s="416"/>
      <c r="BRU4" s="416"/>
      <c r="BRV4" s="416"/>
      <c r="BRW4" s="416"/>
      <c r="BRX4" s="416"/>
      <c r="BRY4" s="416"/>
      <c r="BRZ4" s="416"/>
      <c r="BSA4" s="416"/>
      <c r="BSB4" s="416"/>
      <c r="BSC4" s="416"/>
      <c r="BSD4" s="416"/>
      <c r="BSE4" s="416"/>
      <c r="BSF4" s="416"/>
      <c r="BSG4" s="416"/>
      <c r="BSH4" s="416"/>
      <c r="BSI4" s="416"/>
      <c r="BSJ4" s="416"/>
      <c r="BSK4" s="416"/>
      <c r="BSL4" s="416"/>
      <c r="BSM4" s="416"/>
      <c r="BSN4" s="416"/>
      <c r="BSO4" s="416"/>
      <c r="BSP4" s="416"/>
      <c r="BSQ4" s="416"/>
      <c r="BSR4" s="416"/>
      <c r="BSS4" s="416"/>
      <c r="BST4" s="416"/>
      <c r="BSU4" s="416"/>
      <c r="BSV4" s="416"/>
      <c r="BSW4" s="416"/>
      <c r="BSX4" s="416"/>
      <c r="BSY4" s="416"/>
      <c r="BSZ4" s="416"/>
      <c r="BTA4" s="416"/>
      <c r="BTB4" s="416"/>
      <c r="BTC4" s="416"/>
      <c r="BTD4" s="416"/>
      <c r="BTE4" s="416"/>
      <c r="BTF4" s="416"/>
      <c r="BTG4" s="416"/>
      <c r="BTH4" s="416"/>
      <c r="BTI4" s="416"/>
      <c r="BTJ4" s="416"/>
      <c r="BTK4" s="416"/>
      <c r="BTL4" s="416"/>
      <c r="BTM4" s="416"/>
      <c r="BTN4" s="416"/>
      <c r="BTO4" s="416"/>
      <c r="BTP4" s="416"/>
      <c r="BTQ4" s="416"/>
      <c r="BTR4" s="416"/>
      <c r="BTS4" s="416"/>
      <c r="BTT4" s="416"/>
      <c r="BTU4" s="416"/>
      <c r="BTV4" s="416"/>
      <c r="BTW4" s="416"/>
      <c r="BTX4" s="416"/>
      <c r="BTY4" s="416"/>
      <c r="BTZ4" s="416"/>
      <c r="BUA4" s="416"/>
      <c r="BUB4" s="416"/>
      <c r="BUC4" s="416"/>
      <c r="BUD4" s="416"/>
      <c r="BUE4" s="416"/>
      <c r="BUF4" s="416"/>
      <c r="BUG4" s="416"/>
      <c r="BUH4" s="416"/>
      <c r="BUI4" s="416"/>
      <c r="BUJ4" s="416"/>
      <c r="BUK4" s="416"/>
      <c r="BUL4" s="416"/>
      <c r="BUM4" s="416"/>
      <c r="BUN4" s="416"/>
      <c r="BUO4" s="416"/>
      <c r="BUP4" s="416"/>
      <c r="BUQ4" s="416"/>
      <c r="BUR4" s="416"/>
      <c r="BUS4" s="416"/>
      <c r="BUT4" s="416"/>
      <c r="BUU4" s="416"/>
      <c r="BUV4" s="416"/>
      <c r="BUW4" s="416"/>
      <c r="BUX4" s="416"/>
      <c r="BUY4" s="416"/>
      <c r="BUZ4" s="416"/>
      <c r="BVA4" s="416"/>
      <c r="BVB4" s="416"/>
      <c r="BVC4" s="416"/>
      <c r="BVD4" s="416"/>
      <c r="BVE4" s="416"/>
      <c r="BVF4" s="416"/>
      <c r="BVG4" s="416"/>
      <c r="BVH4" s="416"/>
      <c r="BVI4" s="416"/>
      <c r="BVJ4" s="416"/>
      <c r="BVK4" s="416"/>
      <c r="BVL4" s="416"/>
      <c r="BVM4" s="416"/>
      <c r="BVN4" s="416"/>
      <c r="BVO4" s="416"/>
      <c r="BVP4" s="416"/>
      <c r="BVQ4" s="416"/>
      <c r="BVR4" s="416"/>
      <c r="BVS4" s="416"/>
      <c r="BVT4" s="416"/>
      <c r="BVU4" s="416"/>
      <c r="BVV4" s="416"/>
      <c r="BVW4" s="416"/>
      <c r="BVX4" s="416"/>
      <c r="BVY4" s="416"/>
      <c r="BVZ4" s="416"/>
      <c r="BWA4" s="416"/>
      <c r="BWB4" s="416"/>
      <c r="BWC4" s="416"/>
      <c r="BWD4" s="416"/>
      <c r="BWE4" s="416"/>
      <c r="BWF4" s="416"/>
      <c r="BWG4" s="416"/>
      <c r="BWH4" s="416"/>
      <c r="BWI4" s="416"/>
      <c r="BWJ4" s="416"/>
      <c r="BWK4" s="416"/>
      <c r="BWL4" s="416"/>
      <c r="BWM4" s="416"/>
      <c r="BWN4" s="416"/>
      <c r="BWO4" s="416"/>
      <c r="BWP4" s="416"/>
      <c r="BWQ4" s="416"/>
      <c r="BWR4" s="416"/>
      <c r="BWS4" s="416"/>
      <c r="BWT4" s="416"/>
      <c r="BWU4" s="416"/>
      <c r="BWV4" s="416"/>
      <c r="BWW4" s="416"/>
      <c r="BWX4" s="416"/>
      <c r="BWY4" s="416"/>
      <c r="BWZ4" s="416"/>
      <c r="BXA4" s="416"/>
      <c r="BXB4" s="416"/>
      <c r="BXC4" s="416"/>
      <c r="BXD4" s="416"/>
      <c r="BXE4" s="416"/>
      <c r="BXF4" s="416"/>
      <c r="BXG4" s="416"/>
      <c r="BXH4" s="416"/>
      <c r="BXI4" s="416"/>
      <c r="BXJ4" s="416"/>
      <c r="BXK4" s="416"/>
      <c r="BXL4" s="416"/>
      <c r="BXM4" s="416"/>
      <c r="BXN4" s="416"/>
      <c r="BXO4" s="416"/>
      <c r="BXP4" s="416"/>
      <c r="BXQ4" s="416"/>
      <c r="BXR4" s="416"/>
      <c r="BXS4" s="416"/>
      <c r="BXT4" s="416"/>
      <c r="BXU4" s="416"/>
      <c r="BXV4" s="416"/>
      <c r="BXW4" s="416"/>
      <c r="BXX4" s="416"/>
      <c r="BXY4" s="416"/>
      <c r="BXZ4" s="416"/>
      <c r="BYA4" s="416"/>
      <c r="BYB4" s="416"/>
      <c r="BYC4" s="416"/>
      <c r="BYD4" s="416"/>
      <c r="BYE4" s="416"/>
      <c r="BYF4" s="416"/>
      <c r="BYG4" s="416"/>
      <c r="BYH4" s="416"/>
      <c r="BYI4" s="416"/>
      <c r="BYJ4" s="416"/>
      <c r="BYK4" s="416"/>
      <c r="BYL4" s="416"/>
      <c r="BYM4" s="416"/>
      <c r="BYN4" s="416"/>
      <c r="BYO4" s="416"/>
      <c r="BYP4" s="416"/>
      <c r="BYQ4" s="416"/>
      <c r="BYR4" s="416"/>
      <c r="BYS4" s="416"/>
      <c r="BYT4" s="416"/>
      <c r="BYU4" s="416"/>
      <c r="BYV4" s="416"/>
      <c r="BYW4" s="416"/>
      <c r="BYX4" s="416"/>
      <c r="BYY4" s="416"/>
      <c r="BYZ4" s="416"/>
      <c r="BZA4" s="416"/>
      <c r="BZB4" s="416"/>
      <c r="BZC4" s="416"/>
      <c r="BZD4" s="416"/>
      <c r="BZE4" s="416"/>
      <c r="BZF4" s="416"/>
      <c r="BZG4" s="416"/>
      <c r="BZH4" s="416"/>
      <c r="BZI4" s="416"/>
      <c r="BZJ4" s="416"/>
      <c r="BZK4" s="416"/>
      <c r="BZL4" s="416"/>
      <c r="BZM4" s="416"/>
      <c r="BZN4" s="416"/>
      <c r="BZO4" s="416"/>
      <c r="BZP4" s="416"/>
      <c r="BZQ4" s="416"/>
      <c r="BZR4" s="416"/>
      <c r="BZS4" s="416"/>
      <c r="BZT4" s="416"/>
      <c r="BZU4" s="416"/>
      <c r="BZV4" s="416"/>
      <c r="BZW4" s="416"/>
      <c r="BZX4" s="416"/>
      <c r="BZY4" s="416"/>
      <c r="BZZ4" s="416"/>
      <c r="CAA4" s="416"/>
      <c r="CAB4" s="416"/>
      <c r="CAC4" s="416"/>
      <c r="CAD4" s="416"/>
      <c r="CAE4" s="416"/>
      <c r="CAF4" s="416"/>
      <c r="CAG4" s="416"/>
      <c r="CAH4" s="416"/>
      <c r="CAI4" s="416"/>
      <c r="CAJ4" s="416"/>
      <c r="CAK4" s="416"/>
      <c r="CAL4" s="416"/>
      <c r="CAM4" s="416"/>
      <c r="CAN4" s="416"/>
      <c r="CAO4" s="416"/>
      <c r="CAP4" s="416"/>
      <c r="CAQ4" s="416"/>
      <c r="CAR4" s="416"/>
      <c r="CAS4" s="416"/>
      <c r="CAT4" s="416"/>
      <c r="CAU4" s="416"/>
      <c r="CAV4" s="416"/>
      <c r="CAW4" s="416"/>
      <c r="CAX4" s="416"/>
      <c r="CAY4" s="416"/>
      <c r="CAZ4" s="416"/>
      <c r="CBA4" s="416"/>
      <c r="CBB4" s="416"/>
      <c r="CBC4" s="416"/>
      <c r="CBD4" s="416"/>
      <c r="CBE4" s="416"/>
      <c r="CBF4" s="416"/>
      <c r="CBG4" s="416"/>
      <c r="CBH4" s="416"/>
      <c r="CBI4" s="416"/>
      <c r="CBJ4" s="416"/>
      <c r="CBK4" s="416"/>
      <c r="CBL4" s="416"/>
      <c r="CBM4" s="416"/>
      <c r="CBN4" s="416"/>
      <c r="CBO4" s="416"/>
      <c r="CBP4" s="416"/>
      <c r="CBQ4" s="416"/>
      <c r="CBR4" s="416"/>
      <c r="CBS4" s="416"/>
      <c r="CBT4" s="416"/>
      <c r="CBU4" s="416"/>
      <c r="CBV4" s="416"/>
      <c r="CBW4" s="416"/>
      <c r="CBX4" s="416"/>
      <c r="CBY4" s="416"/>
      <c r="CBZ4" s="416"/>
      <c r="CCA4" s="416"/>
      <c r="CCB4" s="416"/>
      <c r="CCC4" s="416"/>
      <c r="CCD4" s="416"/>
      <c r="CCE4" s="416"/>
      <c r="CCF4" s="416"/>
      <c r="CCG4" s="416"/>
      <c r="CCH4" s="416"/>
      <c r="CCI4" s="416"/>
      <c r="CCJ4" s="416"/>
      <c r="CCK4" s="416"/>
      <c r="CCL4" s="416"/>
      <c r="CCM4" s="416"/>
      <c r="CCN4" s="416"/>
      <c r="CCO4" s="416"/>
      <c r="CCP4" s="416"/>
      <c r="CCQ4" s="416"/>
      <c r="CCR4" s="416"/>
      <c r="CCS4" s="416"/>
      <c r="CCT4" s="416"/>
      <c r="CCU4" s="416"/>
      <c r="CCV4" s="416"/>
      <c r="CCW4" s="416"/>
      <c r="CCX4" s="416"/>
      <c r="CCY4" s="416"/>
      <c r="CCZ4" s="416"/>
      <c r="CDA4" s="416"/>
      <c r="CDB4" s="416"/>
      <c r="CDC4" s="416"/>
      <c r="CDD4" s="416"/>
      <c r="CDE4" s="416"/>
      <c r="CDF4" s="416"/>
      <c r="CDG4" s="416"/>
      <c r="CDH4" s="416"/>
      <c r="CDI4" s="416"/>
      <c r="CDJ4" s="416"/>
      <c r="CDK4" s="416"/>
      <c r="CDL4" s="416"/>
      <c r="CDM4" s="416"/>
      <c r="CDN4" s="416"/>
      <c r="CDO4" s="416"/>
      <c r="CDP4" s="416"/>
      <c r="CDQ4" s="416"/>
      <c r="CDR4" s="416"/>
      <c r="CDS4" s="416"/>
      <c r="CDT4" s="416"/>
      <c r="CDU4" s="416"/>
      <c r="CDV4" s="416"/>
      <c r="CDW4" s="416"/>
      <c r="CDX4" s="416"/>
      <c r="CDY4" s="416"/>
      <c r="CDZ4" s="416"/>
      <c r="CEA4" s="416"/>
      <c r="CEB4" s="416"/>
      <c r="CEC4" s="416"/>
      <c r="CED4" s="416"/>
      <c r="CEE4" s="416"/>
      <c r="CEF4" s="416"/>
      <c r="CEG4" s="416"/>
      <c r="CEH4" s="416"/>
      <c r="CEI4" s="416"/>
      <c r="CEJ4" s="416"/>
      <c r="CEK4" s="416"/>
      <c r="CEL4" s="416"/>
      <c r="CEM4" s="416"/>
      <c r="CEN4" s="416"/>
      <c r="CEO4" s="416"/>
      <c r="CEP4" s="416"/>
      <c r="CEQ4" s="416"/>
      <c r="CER4" s="416"/>
      <c r="CES4" s="416"/>
      <c r="CET4" s="416"/>
      <c r="CEU4" s="416"/>
      <c r="CEV4" s="416"/>
      <c r="CEW4" s="416"/>
      <c r="CEX4" s="416"/>
      <c r="CEY4" s="416"/>
      <c r="CEZ4" s="416"/>
      <c r="CFA4" s="416"/>
      <c r="CFB4" s="416"/>
      <c r="CFC4" s="416"/>
      <c r="CFD4" s="416"/>
      <c r="CFE4" s="416"/>
      <c r="CFF4" s="416"/>
      <c r="CFG4" s="416"/>
      <c r="CFH4" s="416"/>
      <c r="CFI4" s="416"/>
      <c r="CFJ4" s="416"/>
      <c r="CFK4" s="416"/>
      <c r="CFL4" s="416"/>
      <c r="CFM4" s="416"/>
      <c r="CFN4" s="416"/>
      <c r="CFO4" s="416"/>
      <c r="CFP4" s="416"/>
      <c r="CFQ4" s="416"/>
      <c r="CFR4" s="416"/>
      <c r="CFS4" s="416"/>
      <c r="CFT4" s="416"/>
      <c r="CFU4" s="416"/>
      <c r="CFV4" s="416"/>
      <c r="CFW4" s="416"/>
      <c r="CFX4" s="416"/>
      <c r="CFY4" s="416"/>
      <c r="CFZ4" s="416"/>
      <c r="CGA4" s="416"/>
      <c r="CGB4" s="416"/>
      <c r="CGC4" s="416"/>
      <c r="CGD4" s="416"/>
      <c r="CGE4" s="416"/>
      <c r="CGF4" s="416"/>
      <c r="CGG4" s="416"/>
      <c r="CGH4" s="416"/>
      <c r="CGI4" s="416"/>
      <c r="CGJ4" s="416"/>
      <c r="CGK4" s="416"/>
      <c r="CGL4" s="416"/>
      <c r="CGM4" s="416"/>
      <c r="CGN4" s="416"/>
      <c r="CGO4" s="416"/>
      <c r="CGP4" s="416"/>
      <c r="CGQ4" s="416"/>
      <c r="CGR4" s="416"/>
      <c r="CGS4" s="416"/>
      <c r="CGT4" s="416"/>
      <c r="CGU4" s="416"/>
      <c r="CGV4" s="416"/>
      <c r="CGW4" s="416"/>
      <c r="CGX4" s="416"/>
      <c r="CGY4" s="416"/>
      <c r="CGZ4" s="416"/>
      <c r="CHA4" s="416"/>
      <c r="CHB4" s="416"/>
      <c r="CHC4" s="416"/>
      <c r="CHD4" s="416"/>
      <c r="CHE4" s="416"/>
      <c r="CHF4" s="416"/>
      <c r="CHG4" s="416"/>
      <c r="CHH4" s="416"/>
      <c r="CHI4" s="416"/>
      <c r="CHJ4" s="416"/>
      <c r="CHK4" s="416"/>
      <c r="CHL4" s="416"/>
      <c r="CHM4" s="416"/>
      <c r="CHN4" s="416"/>
      <c r="CHO4" s="416"/>
      <c r="CHP4" s="416"/>
      <c r="CHQ4" s="416"/>
      <c r="CHR4" s="416"/>
      <c r="CHS4" s="416"/>
      <c r="CHT4" s="416"/>
      <c r="CHU4" s="416"/>
      <c r="CHV4" s="416"/>
      <c r="CHW4" s="416"/>
      <c r="CHX4" s="416"/>
      <c r="CHY4" s="416"/>
      <c r="CHZ4" s="416"/>
      <c r="CIA4" s="416"/>
      <c r="CIB4" s="416"/>
      <c r="CIC4" s="416"/>
      <c r="CID4" s="416"/>
      <c r="CIE4" s="416"/>
      <c r="CIF4" s="416"/>
      <c r="CIG4" s="416"/>
      <c r="CIH4" s="416"/>
      <c r="CII4" s="416"/>
      <c r="CIJ4" s="416"/>
      <c r="CIK4" s="416"/>
      <c r="CIL4" s="416"/>
      <c r="CIM4" s="416"/>
      <c r="CIN4" s="416"/>
      <c r="CIO4" s="416"/>
      <c r="CIP4" s="416"/>
      <c r="CIQ4" s="416"/>
      <c r="CIR4" s="416"/>
      <c r="CIS4" s="416"/>
      <c r="CIT4" s="416"/>
      <c r="CIU4" s="416"/>
      <c r="CIV4" s="416"/>
      <c r="CIW4" s="416"/>
      <c r="CIX4" s="416"/>
      <c r="CIY4" s="416"/>
      <c r="CIZ4" s="416"/>
      <c r="CJA4" s="416"/>
      <c r="CJB4" s="416"/>
      <c r="CJC4" s="416"/>
      <c r="CJD4" s="416"/>
      <c r="CJE4" s="416"/>
      <c r="CJF4" s="416"/>
      <c r="CJG4" s="416"/>
      <c r="CJH4" s="416"/>
      <c r="CJI4" s="416"/>
      <c r="CJJ4" s="416"/>
      <c r="CJK4" s="416"/>
      <c r="CJL4" s="416"/>
      <c r="CJM4" s="416"/>
      <c r="CJN4" s="416"/>
      <c r="CJO4" s="416"/>
      <c r="CJP4" s="416"/>
      <c r="CJQ4" s="416"/>
      <c r="CJR4" s="416"/>
      <c r="CJS4" s="416"/>
      <c r="CJT4" s="416"/>
      <c r="CJU4" s="416"/>
      <c r="CJV4" s="416"/>
      <c r="CJW4" s="416"/>
      <c r="CJX4" s="416"/>
      <c r="CJY4" s="416"/>
      <c r="CJZ4" s="416"/>
      <c r="CKA4" s="416"/>
      <c r="CKB4" s="416"/>
      <c r="CKC4" s="416"/>
      <c r="CKD4" s="416"/>
      <c r="CKE4" s="416"/>
      <c r="CKF4" s="416"/>
      <c r="CKG4" s="416"/>
      <c r="CKH4" s="416"/>
      <c r="CKI4" s="416"/>
      <c r="CKJ4" s="416"/>
      <c r="CKK4" s="416"/>
      <c r="CKL4" s="416"/>
      <c r="CKM4" s="416"/>
      <c r="CKN4" s="416"/>
      <c r="CKO4" s="416"/>
      <c r="CKP4" s="416"/>
      <c r="CKQ4" s="416"/>
      <c r="CKR4" s="416"/>
      <c r="CKS4" s="416"/>
      <c r="CKT4" s="416"/>
      <c r="CKU4" s="416"/>
      <c r="CKV4" s="416"/>
      <c r="CKW4" s="416"/>
      <c r="CKX4" s="416"/>
      <c r="CKY4" s="416"/>
      <c r="CKZ4" s="416"/>
      <c r="CLA4" s="416"/>
      <c r="CLB4" s="416"/>
      <c r="CLC4" s="416"/>
      <c r="CLD4" s="416"/>
      <c r="CLE4" s="416"/>
      <c r="CLF4" s="416"/>
      <c r="CLG4" s="416"/>
      <c r="CLH4" s="416"/>
      <c r="CLI4" s="416"/>
      <c r="CLJ4" s="416"/>
      <c r="CLK4" s="416"/>
      <c r="CLL4" s="416"/>
      <c r="CLM4" s="416"/>
      <c r="CLN4" s="416"/>
      <c r="CLO4" s="416"/>
      <c r="CLP4" s="416"/>
      <c r="CLQ4" s="416"/>
      <c r="CLR4" s="416"/>
      <c r="CLS4" s="416"/>
      <c r="CLT4" s="416"/>
      <c r="CLU4" s="416"/>
      <c r="CLV4" s="416"/>
      <c r="CLW4" s="416"/>
      <c r="CLX4" s="416"/>
      <c r="CLY4" s="416"/>
      <c r="CLZ4" s="416"/>
      <c r="CMA4" s="416"/>
      <c r="CMB4" s="416"/>
      <c r="CMC4" s="416"/>
      <c r="CMD4" s="416"/>
      <c r="CME4" s="416"/>
      <c r="CMF4" s="416"/>
      <c r="CMG4" s="416"/>
      <c r="CMH4" s="416"/>
      <c r="CMI4" s="416"/>
      <c r="CMJ4" s="416"/>
      <c r="CMK4" s="416"/>
      <c r="CML4" s="416"/>
      <c r="CMM4" s="416"/>
      <c r="CMN4" s="416"/>
      <c r="CMO4" s="416"/>
      <c r="CMP4" s="416"/>
      <c r="CMQ4" s="416"/>
      <c r="CMR4" s="416"/>
      <c r="CMS4" s="416"/>
      <c r="CMT4" s="416"/>
      <c r="CMU4" s="416"/>
      <c r="CMV4" s="416"/>
      <c r="CMW4" s="416"/>
      <c r="CMX4" s="416"/>
      <c r="CMY4" s="416"/>
      <c r="CMZ4" s="416"/>
      <c r="CNA4" s="416"/>
      <c r="CNB4" s="416"/>
      <c r="CNC4" s="416"/>
      <c r="CND4" s="416"/>
      <c r="CNE4" s="416"/>
      <c r="CNF4" s="416"/>
      <c r="CNG4" s="416"/>
      <c r="CNH4" s="416"/>
      <c r="CNI4" s="416"/>
      <c r="CNJ4" s="416"/>
      <c r="CNK4" s="416"/>
      <c r="CNL4" s="416"/>
      <c r="CNM4" s="416"/>
      <c r="CNN4" s="416"/>
      <c r="CNO4" s="416"/>
      <c r="CNP4" s="416"/>
      <c r="CNQ4" s="416"/>
      <c r="CNR4" s="416"/>
      <c r="CNS4" s="416"/>
      <c r="CNT4" s="416"/>
      <c r="CNU4" s="416"/>
      <c r="CNV4" s="416"/>
      <c r="CNW4" s="416"/>
      <c r="CNX4" s="416"/>
      <c r="CNY4" s="416"/>
      <c r="CNZ4" s="416"/>
      <c r="COA4" s="416"/>
      <c r="COB4" s="416"/>
      <c r="COC4" s="416"/>
      <c r="COD4" s="416"/>
      <c r="COE4" s="416"/>
      <c r="COF4" s="416"/>
      <c r="COG4" s="416"/>
      <c r="COH4" s="416"/>
      <c r="COI4" s="416"/>
      <c r="COJ4" s="416"/>
      <c r="COK4" s="416"/>
      <c r="COL4" s="416"/>
      <c r="COM4" s="416"/>
      <c r="CON4" s="416"/>
      <c r="COO4" s="416"/>
      <c r="COP4" s="416"/>
      <c r="COQ4" s="416"/>
      <c r="COR4" s="416"/>
      <c r="COS4" s="416"/>
      <c r="COT4" s="416"/>
      <c r="COU4" s="416"/>
      <c r="COV4" s="416"/>
      <c r="COW4" s="416"/>
      <c r="COX4" s="416"/>
      <c r="COY4" s="416"/>
      <c r="COZ4" s="416"/>
      <c r="CPA4" s="416"/>
      <c r="CPB4" s="416"/>
      <c r="CPC4" s="416"/>
      <c r="CPD4" s="416"/>
      <c r="CPE4" s="416"/>
      <c r="CPF4" s="416"/>
      <c r="CPG4" s="416"/>
      <c r="CPH4" s="416"/>
      <c r="CPI4" s="416"/>
      <c r="CPJ4" s="416"/>
      <c r="CPK4" s="416"/>
      <c r="CPL4" s="416"/>
      <c r="CPM4" s="416"/>
      <c r="CPN4" s="416"/>
      <c r="CPO4" s="416"/>
      <c r="CPP4" s="416"/>
      <c r="CPQ4" s="416"/>
      <c r="CPR4" s="416"/>
      <c r="CPS4" s="416"/>
      <c r="CPT4" s="416"/>
      <c r="CPU4" s="416"/>
      <c r="CPV4" s="416"/>
      <c r="CPW4" s="416"/>
      <c r="CPX4" s="416"/>
      <c r="CPY4" s="416"/>
      <c r="CPZ4" s="416"/>
      <c r="CQA4" s="416"/>
      <c r="CQB4" s="416"/>
      <c r="CQC4" s="416"/>
      <c r="CQD4" s="416"/>
      <c r="CQE4" s="416"/>
      <c r="CQF4" s="416"/>
      <c r="CQG4" s="416"/>
      <c r="CQH4" s="416"/>
      <c r="CQI4" s="416"/>
      <c r="CQJ4" s="416"/>
      <c r="CQK4" s="416"/>
      <c r="CQL4" s="416"/>
      <c r="CQM4" s="416"/>
      <c r="CQN4" s="416"/>
      <c r="CQO4" s="416"/>
      <c r="CQP4" s="416"/>
      <c r="CQQ4" s="416"/>
      <c r="CQR4" s="416"/>
      <c r="CQS4" s="416"/>
      <c r="CQT4" s="416"/>
      <c r="CQU4" s="416"/>
      <c r="CQV4" s="416"/>
      <c r="CQW4" s="416"/>
      <c r="CQX4" s="416"/>
      <c r="CQY4" s="416"/>
      <c r="CQZ4" s="416"/>
      <c r="CRA4" s="416"/>
      <c r="CRB4" s="416"/>
      <c r="CRC4" s="416"/>
      <c r="CRD4" s="416"/>
      <c r="CRE4" s="416"/>
      <c r="CRF4" s="416"/>
      <c r="CRG4" s="416"/>
      <c r="CRH4" s="416"/>
      <c r="CRI4" s="416"/>
      <c r="CRJ4" s="416"/>
      <c r="CRK4" s="416"/>
      <c r="CRL4" s="416"/>
      <c r="CRM4" s="416"/>
      <c r="CRN4" s="416"/>
      <c r="CRO4" s="416"/>
      <c r="CRP4" s="416"/>
      <c r="CRQ4" s="416"/>
      <c r="CRR4" s="416"/>
      <c r="CRS4" s="416"/>
      <c r="CRT4" s="416"/>
      <c r="CRU4" s="416"/>
      <c r="CRV4" s="416"/>
      <c r="CRW4" s="416"/>
      <c r="CRX4" s="416"/>
      <c r="CRY4" s="416"/>
      <c r="CRZ4" s="416"/>
      <c r="CSA4" s="416"/>
      <c r="CSB4" s="416"/>
      <c r="CSC4" s="416"/>
      <c r="CSD4" s="416"/>
      <c r="CSE4" s="416"/>
      <c r="CSF4" s="416"/>
      <c r="CSG4" s="416"/>
      <c r="CSH4" s="416"/>
      <c r="CSI4" s="416"/>
      <c r="CSJ4" s="416"/>
      <c r="CSK4" s="416"/>
      <c r="CSL4" s="416"/>
      <c r="CSM4" s="416"/>
      <c r="CSN4" s="416"/>
      <c r="CSO4" s="416"/>
      <c r="CSP4" s="416"/>
      <c r="CSQ4" s="416"/>
      <c r="CSR4" s="416"/>
      <c r="CSS4" s="416"/>
      <c r="CST4" s="416"/>
      <c r="CSU4" s="416"/>
      <c r="CSV4" s="416"/>
      <c r="CSW4" s="416"/>
      <c r="CSX4" s="416"/>
      <c r="CSY4" s="416"/>
      <c r="CSZ4" s="416"/>
      <c r="CTA4" s="416"/>
      <c r="CTB4" s="416"/>
      <c r="CTC4" s="416"/>
      <c r="CTD4" s="416"/>
      <c r="CTE4" s="416"/>
      <c r="CTF4" s="416"/>
      <c r="CTG4" s="416"/>
      <c r="CTH4" s="416"/>
      <c r="CTI4" s="416"/>
      <c r="CTJ4" s="416"/>
      <c r="CTK4" s="416"/>
      <c r="CTL4" s="416"/>
      <c r="CTM4" s="416"/>
      <c r="CTN4" s="416"/>
      <c r="CTO4" s="416"/>
      <c r="CTP4" s="416"/>
      <c r="CTQ4" s="416"/>
      <c r="CTR4" s="416"/>
      <c r="CTS4" s="416"/>
      <c r="CTT4" s="416"/>
      <c r="CTU4" s="416"/>
      <c r="CTV4" s="416"/>
      <c r="CTW4" s="416"/>
      <c r="CTX4" s="416"/>
      <c r="CTY4" s="416"/>
      <c r="CTZ4" s="416"/>
      <c r="CUA4" s="416"/>
      <c r="CUB4" s="416"/>
      <c r="CUC4" s="416"/>
      <c r="CUD4" s="416"/>
      <c r="CUE4" s="416"/>
      <c r="CUF4" s="416"/>
      <c r="CUG4" s="416"/>
      <c r="CUH4" s="416"/>
      <c r="CUI4" s="416"/>
      <c r="CUJ4" s="416"/>
      <c r="CUK4" s="416"/>
      <c r="CUL4" s="416"/>
      <c r="CUM4" s="416"/>
      <c r="CUN4" s="416"/>
      <c r="CUO4" s="416"/>
      <c r="CUP4" s="416"/>
      <c r="CUQ4" s="416"/>
      <c r="CUR4" s="416"/>
      <c r="CUS4" s="416"/>
      <c r="CUT4" s="416"/>
      <c r="CUU4" s="416"/>
      <c r="CUV4" s="416"/>
      <c r="CUW4" s="416"/>
      <c r="CUX4" s="416"/>
      <c r="CUY4" s="416"/>
      <c r="CUZ4" s="416"/>
      <c r="CVA4" s="416"/>
      <c r="CVB4" s="416"/>
      <c r="CVC4" s="416"/>
      <c r="CVD4" s="416"/>
      <c r="CVE4" s="416"/>
      <c r="CVF4" s="416"/>
      <c r="CVG4" s="416"/>
      <c r="CVH4" s="416"/>
      <c r="CVI4" s="416"/>
      <c r="CVJ4" s="416"/>
      <c r="CVK4" s="416"/>
      <c r="CVL4" s="416"/>
      <c r="CVM4" s="416"/>
      <c r="CVN4" s="416"/>
      <c r="CVO4" s="416"/>
      <c r="CVP4" s="416"/>
      <c r="CVQ4" s="416"/>
      <c r="CVR4" s="416"/>
      <c r="CVS4" s="416"/>
      <c r="CVT4" s="416"/>
      <c r="CVU4" s="416"/>
      <c r="CVV4" s="416"/>
      <c r="CVW4" s="416"/>
      <c r="CVX4" s="416"/>
      <c r="CVY4" s="416"/>
      <c r="CVZ4" s="416"/>
      <c r="CWA4" s="416"/>
      <c r="CWB4" s="416"/>
      <c r="CWC4" s="416"/>
      <c r="CWD4" s="416"/>
      <c r="CWE4" s="416"/>
      <c r="CWF4" s="416"/>
      <c r="CWG4" s="416"/>
      <c r="CWH4" s="416"/>
      <c r="CWI4" s="416"/>
      <c r="CWJ4" s="416"/>
      <c r="CWK4" s="416"/>
      <c r="CWL4" s="416"/>
      <c r="CWM4" s="416"/>
      <c r="CWN4" s="416"/>
      <c r="CWO4" s="416"/>
      <c r="CWP4" s="416"/>
      <c r="CWQ4" s="416"/>
      <c r="CWR4" s="416"/>
      <c r="CWS4" s="416"/>
      <c r="CWT4" s="416"/>
      <c r="CWU4" s="416"/>
      <c r="CWV4" s="416"/>
      <c r="CWW4" s="416"/>
      <c r="CWX4" s="416"/>
      <c r="CWY4" s="416"/>
      <c r="CWZ4" s="416"/>
      <c r="CXA4" s="416"/>
      <c r="CXB4" s="416"/>
      <c r="CXC4" s="416"/>
      <c r="CXD4" s="416"/>
      <c r="CXE4" s="416"/>
      <c r="CXF4" s="416"/>
      <c r="CXG4" s="416"/>
      <c r="CXH4" s="416"/>
      <c r="CXI4" s="416"/>
      <c r="CXJ4" s="416"/>
      <c r="CXK4" s="416"/>
      <c r="CXL4" s="416"/>
      <c r="CXM4" s="416"/>
      <c r="CXN4" s="416"/>
      <c r="CXO4" s="416"/>
      <c r="CXP4" s="416"/>
      <c r="CXQ4" s="416"/>
      <c r="CXR4" s="416"/>
      <c r="CXS4" s="416"/>
      <c r="CXT4" s="416"/>
      <c r="CXU4" s="416"/>
      <c r="CXV4" s="416"/>
      <c r="CXW4" s="416"/>
      <c r="CXX4" s="416"/>
      <c r="CXY4" s="416"/>
      <c r="CXZ4" s="416"/>
      <c r="CYA4" s="416"/>
      <c r="CYB4" s="416"/>
      <c r="CYC4" s="416"/>
      <c r="CYD4" s="416"/>
      <c r="CYE4" s="416"/>
      <c r="CYF4" s="416"/>
      <c r="CYG4" s="416"/>
      <c r="CYH4" s="416"/>
      <c r="CYI4" s="416"/>
      <c r="CYJ4" s="416"/>
      <c r="CYK4" s="416"/>
      <c r="CYL4" s="416"/>
      <c r="CYM4" s="416"/>
      <c r="CYN4" s="416"/>
      <c r="CYO4" s="416"/>
      <c r="CYP4" s="416"/>
      <c r="CYQ4" s="416"/>
      <c r="CYR4" s="416"/>
      <c r="CYS4" s="416"/>
      <c r="CYT4" s="416"/>
      <c r="CYU4" s="416"/>
      <c r="CYV4" s="416"/>
      <c r="CYW4" s="416"/>
      <c r="CYX4" s="416"/>
      <c r="CYY4" s="416"/>
      <c r="CYZ4" s="416"/>
      <c r="CZA4" s="416"/>
      <c r="CZB4" s="416"/>
      <c r="CZC4" s="416"/>
      <c r="CZD4" s="416"/>
      <c r="CZE4" s="416"/>
      <c r="CZF4" s="416"/>
      <c r="CZG4" s="416"/>
      <c r="CZH4" s="416"/>
      <c r="CZI4" s="416"/>
      <c r="CZJ4" s="416"/>
      <c r="CZK4" s="416"/>
      <c r="CZL4" s="416"/>
      <c r="CZM4" s="416"/>
      <c r="CZN4" s="416"/>
      <c r="CZO4" s="416"/>
      <c r="CZP4" s="416"/>
      <c r="CZQ4" s="416"/>
      <c r="CZR4" s="416"/>
      <c r="CZS4" s="416"/>
      <c r="CZT4" s="416"/>
      <c r="CZU4" s="416"/>
      <c r="CZV4" s="416"/>
      <c r="CZW4" s="416"/>
      <c r="CZX4" s="416"/>
      <c r="CZY4" s="416"/>
      <c r="CZZ4" s="416"/>
      <c r="DAA4" s="416"/>
      <c r="DAB4" s="416"/>
      <c r="DAC4" s="416"/>
      <c r="DAD4" s="416"/>
      <c r="DAE4" s="416"/>
      <c r="DAF4" s="416"/>
      <c r="DAG4" s="416"/>
      <c r="DAH4" s="416"/>
      <c r="DAI4" s="416"/>
      <c r="DAJ4" s="416"/>
      <c r="DAK4" s="416"/>
      <c r="DAL4" s="416"/>
      <c r="DAM4" s="416"/>
      <c r="DAN4" s="416"/>
      <c r="DAO4" s="416"/>
      <c r="DAP4" s="416"/>
      <c r="DAQ4" s="416"/>
      <c r="DAR4" s="416"/>
      <c r="DAS4" s="416"/>
      <c r="DAT4" s="416"/>
      <c r="DAU4" s="416"/>
      <c r="DAV4" s="416"/>
      <c r="DAW4" s="416"/>
      <c r="DAX4" s="416"/>
      <c r="DAY4" s="416"/>
      <c r="DAZ4" s="416"/>
      <c r="DBA4" s="416"/>
      <c r="DBB4" s="416"/>
      <c r="DBC4" s="416"/>
      <c r="DBD4" s="416"/>
      <c r="DBE4" s="416"/>
      <c r="DBF4" s="416"/>
      <c r="DBG4" s="416"/>
      <c r="DBH4" s="416"/>
      <c r="DBI4" s="416"/>
      <c r="DBJ4" s="416"/>
      <c r="DBK4" s="416"/>
      <c r="DBL4" s="416"/>
      <c r="DBM4" s="416"/>
      <c r="DBN4" s="416"/>
      <c r="DBO4" s="416"/>
      <c r="DBP4" s="416"/>
      <c r="DBQ4" s="416"/>
      <c r="DBR4" s="416"/>
      <c r="DBS4" s="416"/>
      <c r="DBT4" s="416"/>
      <c r="DBU4" s="416"/>
      <c r="DBV4" s="416"/>
      <c r="DBW4" s="416"/>
      <c r="DBX4" s="416"/>
      <c r="DBY4" s="416"/>
      <c r="DBZ4" s="416"/>
      <c r="DCA4" s="416"/>
      <c r="DCB4" s="416"/>
      <c r="DCC4" s="416"/>
      <c r="DCD4" s="416"/>
      <c r="DCE4" s="416"/>
      <c r="DCF4" s="416"/>
      <c r="DCG4" s="416"/>
      <c r="DCH4" s="416"/>
      <c r="DCI4" s="416"/>
      <c r="DCJ4" s="416"/>
      <c r="DCK4" s="416"/>
      <c r="DCL4" s="416"/>
      <c r="DCM4" s="416"/>
      <c r="DCN4" s="416"/>
      <c r="DCO4" s="416"/>
      <c r="DCP4" s="416"/>
      <c r="DCQ4" s="416"/>
      <c r="DCR4" s="416"/>
      <c r="DCS4" s="416"/>
      <c r="DCT4" s="416"/>
      <c r="DCU4" s="416"/>
      <c r="DCV4" s="416"/>
      <c r="DCW4" s="416"/>
      <c r="DCX4" s="416"/>
      <c r="DCY4" s="416"/>
      <c r="DCZ4" s="416"/>
      <c r="DDA4" s="416"/>
      <c r="DDB4" s="416"/>
      <c r="DDC4" s="416"/>
      <c r="DDD4" s="416"/>
      <c r="DDE4" s="416"/>
      <c r="DDF4" s="416"/>
      <c r="DDG4" s="416"/>
      <c r="DDH4" s="416"/>
      <c r="DDI4" s="416"/>
      <c r="DDJ4" s="416"/>
      <c r="DDK4" s="416"/>
      <c r="DDL4" s="416"/>
      <c r="DDM4" s="416"/>
      <c r="DDN4" s="416"/>
      <c r="DDO4" s="416"/>
      <c r="DDP4" s="416"/>
      <c r="DDQ4" s="416"/>
      <c r="DDR4" s="416"/>
      <c r="DDS4" s="416"/>
      <c r="DDT4" s="416"/>
      <c r="DDU4" s="416"/>
      <c r="DDV4" s="416"/>
      <c r="DDW4" s="416"/>
      <c r="DDX4" s="416"/>
      <c r="DDY4" s="416"/>
      <c r="DDZ4" s="416"/>
      <c r="DEA4" s="416"/>
      <c r="DEB4" s="416"/>
      <c r="DEC4" s="416"/>
      <c r="DED4" s="416"/>
      <c r="DEE4" s="416"/>
      <c r="DEF4" s="416"/>
      <c r="DEG4" s="416"/>
      <c r="DEH4" s="416"/>
      <c r="DEI4" s="416"/>
      <c r="DEJ4" s="416"/>
      <c r="DEK4" s="416"/>
      <c r="DEL4" s="416"/>
      <c r="DEM4" s="416"/>
      <c r="DEN4" s="416"/>
      <c r="DEO4" s="416"/>
      <c r="DEP4" s="416"/>
      <c r="DEQ4" s="416"/>
      <c r="DER4" s="416"/>
      <c r="DES4" s="416"/>
      <c r="DET4" s="416"/>
      <c r="DEU4" s="416"/>
      <c r="DEV4" s="416"/>
      <c r="DEW4" s="416"/>
      <c r="DEX4" s="416"/>
      <c r="DEY4" s="416"/>
      <c r="DEZ4" s="416"/>
      <c r="DFA4" s="416"/>
      <c r="DFB4" s="416"/>
      <c r="DFC4" s="416"/>
      <c r="DFD4" s="416"/>
      <c r="DFE4" s="416"/>
      <c r="DFF4" s="416"/>
      <c r="DFG4" s="416"/>
      <c r="DFH4" s="416"/>
      <c r="DFI4" s="416"/>
      <c r="DFJ4" s="416"/>
      <c r="DFK4" s="416"/>
      <c r="DFL4" s="416"/>
      <c r="DFM4" s="416"/>
      <c r="DFN4" s="416"/>
      <c r="DFO4" s="416"/>
      <c r="DFP4" s="416"/>
      <c r="DFQ4" s="416"/>
      <c r="DFR4" s="416"/>
      <c r="DFS4" s="416"/>
      <c r="DFT4" s="416"/>
      <c r="DFU4" s="416"/>
      <c r="DFV4" s="416"/>
      <c r="DFW4" s="416"/>
      <c r="DFX4" s="416"/>
      <c r="DFY4" s="416"/>
      <c r="DFZ4" s="416"/>
      <c r="DGA4" s="416"/>
      <c r="DGB4" s="416"/>
      <c r="DGC4" s="416"/>
      <c r="DGD4" s="416"/>
      <c r="DGE4" s="416"/>
      <c r="DGF4" s="416"/>
      <c r="DGG4" s="416"/>
      <c r="DGH4" s="416"/>
      <c r="DGI4" s="416"/>
      <c r="DGJ4" s="416"/>
      <c r="DGK4" s="416"/>
      <c r="DGL4" s="416"/>
      <c r="DGM4" s="416"/>
      <c r="DGN4" s="416"/>
      <c r="DGO4" s="416"/>
      <c r="DGP4" s="416"/>
      <c r="DGQ4" s="416"/>
      <c r="DGR4" s="416"/>
      <c r="DGS4" s="416"/>
      <c r="DGT4" s="416"/>
      <c r="DGU4" s="416"/>
      <c r="DGV4" s="416"/>
      <c r="DGW4" s="416"/>
      <c r="DGX4" s="416"/>
      <c r="DGY4" s="416"/>
      <c r="DGZ4" s="416"/>
      <c r="DHA4" s="416"/>
      <c r="DHB4" s="416"/>
      <c r="DHC4" s="416"/>
      <c r="DHD4" s="416"/>
      <c r="DHE4" s="416"/>
      <c r="DHF4" s="416"/>
      <c r="DHG4" s="416"/>
      <c r="DHH4" s="416"/>
      <c r="DHI4" s="416"/>
      <c r="DHJ4" s="416"/>
      <c r="DHK4" s="416"/>
      <c r="DHL4" s="416"/>
      <c r="DHM4" s="416"/>
      <c r="DHN4" s="416"/>
      <c r="DHO4" s="416"/>
      <c r="DHP4" s="416"/>
      <c r="DHQ4" s="416"/>
      <c r="DHR4" s="416"/>
      <c r="DHS4" s="416"/>
      <c r="DHT4" s="416"/>
      <c r="DHU4" s="416"/>
      <c r="DHV4" s="416"/>
      <c r="DHW4" s="416"/>
      <c r="DHX4" s="416"/>
      <c r="DHY4" s="416"/>
      <c r="DHZ4" s="416"/>
      <c r="DIA4" s="416"/>
      <c r="DIB4" s="416"/>
      <c r="DIC4" s="416"/>
      <c r="DID4" s="416"/>
      <c r="DIE4" s="416"/>
      <c r="DIF4" s="416"/>
      <c r="DIG4" s="416"/>
      <c r="DIH4" s="416"/>
      <c r="DII4" s="416"/>
      <c r="DIJ4" s="416"/>
      <c r="DIK4" s="416"/>
      <c r="DIL4" s="416"/>
      <c r="DIM4" s="416"/>
      <c r="DIN4" s="416"/>
      <c r="DIO4" s="416"/>
      <c r="DIP4" s="416"/>
      <c r="DIQ4" s="416"/>
      <c r="DIR4" s="416"/>
      <c r="DIS4" s="416"/>
      <c r="DIT4" s="416"/>
      <c r="DIU4" s="416"/>
      <c r="DIV4" s="416"/>
      <c r="DIW4" s="416"/>
      <c r="DIX4" s="416"/>
      <c r="DIY4" s="416"/>
      <c r="DIZ4" s="416"/>
      <c r="DJA4" s="416"/>
      <c r="DJB4" s="416"/>
      <c r="DJC4" s="416"/>
      <c r="DJD4" s="416"/>
      <c r="DJE4" s="416"/>
      <c r="DJF4" s="416"/>
      <c r="DJG4" s="416"/>
      <c r="DJH4" s="416"/>
      <c r="DJI4" s="416"/>
      <c r="DJJ4" s="416"/>
      <c r="DJK4" s="416"/>
      <c r="DJL4" s="416"/>
      <c r="DJM4" s="416"/>
      <c r="DJN4" s="416"/>
      <c r="DJO4" s="416"/>
      <c r="DJP4" s="416"/>
      <c r="DJQ4" s="416"/>
      <c r="DJR4" s="416"/>
      <c r="DJS4" s="416"/>
      <c r="DJT4" s="416"/>
      <c r="DJU4" s="416"/>
      <c r="DJV4" s="416"/>
      <c r="DJW4" s="416"/>
      <c r="DJX4" s="416"/>
      <c r="DJY4" s="416"/>
      <c r="DJZ4" s="416"/>
      <c r="DKA4" s="416"/>
      <c r="DKB4" s="416"/>
      <c r="DKC4" s="416"/>
      <c r="DKD4" s="416"/>
      <c r="DKE4" s="416"/>
      <c r="DKF4" s="416"/>
      <c r="DKG4" s="416"/>
      <c r="DKH4" s="416"/>
      <c r="DKI4" s="416"/>
      <c r="DKJ4" s="416"/>
      <c r="DKK4" s="416"/>
      <c r="DKL4" s="416"/>
      <c r="DKM4" s="416"/>
      <c r="DKN4" s="416"/>
      <c r="DKO4" s="416"/>
      <c r="DKP4" s="416"/>
      <c r="DKQ4" s="416"/>
      <c r="DKR4" s="416"/>
      <c r="DKS4" s="416"/>
      <c r="DKT4" s="416"/>
      <c r="DKU4" s="416"/>
      <c r="DKV4" s="416"/>
      <c r="DKW4" s="416"/>
      <c r="DKX4" s="416"/>
      <c r="DKY4" s="416"/>
      <c r="DKZ4" s="416"/>
      <c r="DLA4" s="416"/>
      <c r="DLB4" s="416"/>
      <c r="DLC4" s="416"/>
      <c r="DLD4" s="416"/>
      <c r="DLE4" s="416"/>
      <c r="DLF4" s="416"/>
      <c r="DLG4" s="416"/>
      <c r="DLH4" s="416"/>
      <c r="DLI4" s="416"/>
      <c r="DLJ4" s="416"/>
      <c r="DLK4" s="416"/>
      <c r="DLL4" s="416"/>
      <c r="DLM4" s="416"/>
      <c r="DLN4" s="416"/>
      <c r="DLO4" s="416"/>
      <c r="DLP4" s="416"/>
      <c r="DLQ4" s="416"/>
      <c r="DLR4" s="416"/>
      <c r="DLS4" s="416"/>
      <c r="DLT4" s="416"/>
      <c r="DLU4" s="416"/>
      <c r="DLV4" s="416"/>
      <c r="DLW4" s="416"/>
      <c r="DLX4" s="416"/>
      <c r="DLY4" s="416"/>
      <c r="DLZ4" s="416"/>
      <c r="DMA4" s="416"/>
      <c r="DMB4" s="416"/>
      <c r="DMC4" s="416"/>
      <c r="DMD4" s="416"/>
      <c r="DME4" s="416"/>
      <c r="DMF4" s="416"/>
      <c r="DMG4" s="416"/>
      <c r="DMH4" s="416"/>
      <c r="DMI4" s="416"/>
      <c r="DMJ4" s="416"/>
      <c r="DMK4" s="416"/>
      <c r="DML4" s="416"/>
      <c r="DMM4" s="416"/>
      <c r="DMN4" s="416"/>
      <c r="DMO4" s="416"/>
      <c r="DMP4" s="416"/>
      <c r="DMQ4" s="416"/>
      <c r="DMR4" s="416"/>
      <c r="DMS4" s="416"/>
      <c r="DMT4" s="416"/>
      <c r="DMU4" s="416"/>
      <c r="DMV4" s="416"/>
      <c r="DMW4" s="416"/>
      <c r="DMX4" s="416"/>
      <c r="DMY4" s="416"/>
      <c r="DMZ4" s="416"/>
      <c r="DNA4" s="416"/>
      <c r="DNB4" s="416"/>
      <c r="DNC4" s="416"/>
      <c r="DND4" s="416"/>
      <c r="DNE4" s="416"/>
      <c r="DNF4" s="416"/>
      <c r="DNG4" s="416"/>
      <c r="DNH4" s="416"/>
      <c r="DNI4" s="416"/>
      <c r="DNJ4" s="416"/>
      <c r="DNK4" s="416"/>
      <c r="DNL4" s="416"/>
      <c r="DNM4" s="416"/>
      <c r="DNN4" s="416"/>
      <c r="DNO4" s="416"/>
      <c r="DNP4" s="416"/>
      <c r="DNQ4" s="416"/>
      <c r="DNR4" s="416"/>
      <c r="DNS4" s="416"/>
      <c r="DNT4" s="416"/>
      <c r="DNU4" s="416"/>
      <c r="DNV4" s="416"/>
      <c r="DNW4" s="416"/>
      <c r="DNX4" s="416"/>
      <c r="DNY4" s="416"/>
      <c r="DNZ4" s="416"/>
      <c r="DOA4" s="416"/>
      <c r="DOB4" s="416"/>
      <c r="DOC4" s="416"/>
      <c r="DOD4" s="416"/>
      <c r="DOE4" s="416"/>
      <c r="DOF4" s="416"/>
      <c r="DOG4" s="416"/>
      <c r="DOH4" s="416"/>
      <c r="DOI4" s="416"/>
      <c r="DOJ4" s="416"/>
      <c r="DOK4" s="416"/>
      <c r="DOL4" s="416"/>
      <c r="DOM4" s="416"/>
      <c r="DON4" s="416"/>
      <c r="DOO4" s="416"/>
      <c r="DOP4" s="416"/>
      <c r="DOQ4" s="416"/>
      <c r="DOR4" s="416"/>
      <c r="DOS4" s="416"/>
      <c r="DOT4" s="416"/>
      <c r="DOU4" s="416"/>
      <c r="DOV4" s="416"/>
      <c r="DOW4" s="416"/>
      <c r="DOX4" s="416"/>
      <c r="DOY4" s="416"/>
      <c r="DOZ4" s="416"/>
      <c r="DPA4" s="416"/>
      <c r="DPB4" s="416"/>
      <c r="DPC4" s="416"/>
      <c r="DPD4" s="416"/>
      <c r="DPE4" s="416"/>
      <c r="DPF4" s="416"/>
      <c r="DPG4" s="416"/>
      <c r="DPH4" s="416"/>
      <c r="DPI4" s="416"/>
      <c r="DPJ4" s="416"/>
      <c r="DPK4" s="416"/>
      <c r="DPL4" s="416"/>
      <c r="DPM4" s="416"/>
      <c r="DPN4" s="416"/>
      <c r="DPO4" s="416"/>
      <c r="DPP4" s="416"/>
      <c r="DPQ4" s="416"/>
      <c r="DPR4" s="416"/>
      <c r="DPS4" s="416"/>
      <c r="DPT4" s="416"/>
      <c r="DPU4" s="416"/>
      <c r="DPV4" s="416"/>
      <c r="DPW4" s="416"/>
      <c r="DPX4" s="416"/>
      <c r="DPY4" s="416"/>
      <c r="DPZ4" s="416"/>
      <c r="DQA4" s="416"/>
      <c r="DQB4" s="416"/>
      <c r="DQC4" s="416"/>
      <c r="DQD4" s="416"/>
      <c r="DQE4" s="416"/>
      <c r="DQF4" s="416"/>
      <c r="DQG4" s="416"/>
      <c r="DQH4" s="416"/>
      <c r="DQI4" s="416"/>
      <c r="DQJ4" s="416"/>
      <c r="DQK4" s="416"/>
      <c r="DQL4" s="416"/>
      <c r="DQM4" s="416"/>
      <c r="DQN4" s="416"/>
      <c r="DQO4" s="416"/>
      <c r="DQP4" s="416"/>
      <c r="DQQ4" s="416"/>
      <c r="DQR4" s="416"/>
      <c r="DQS4" s="416"/>
      <c r="DQT4" s="416"/>
      <c r="DQU4" s="416"/>
      <c r="DQV4" s="416"/>
      <c r="DQW4" s="416"/>
      <c r="DQX4" s="416"/>
      <c r="DQY4" s="416"/>
      <c r="DQZ4" s="416"/>
      <c r="DRA4" s="416"/>
      <c r="DRB4" s="416"/>
      <c r="DRC4" s="416"/>
      <c r="DRD4" s="416"/>
      <c r="DRE4" s="416"/>
      <c r="DRF4" s="416"/>
      <c r="DRG4" s="416"/>
      <c r="DRH4" s="416"/>
      <c r="DRI4" s="416"/>
      <c r="DRJ4" s="416"/>
      <c r="DRK4" s="416"/>
      <c r="DRL4" s="416"/>
      <c r="DRM4" s="416"/>
      <c r="DRN4" s="416"/>
      <c r="DRO4" s="416"/>
      <c r="DRP4" s="416"/>
      <c r="DRQ4" s="416"/>
      <c r="DRR4" s="416"/>
      <c r="DRS4" s="416"/>
      <c r="DRT4" s="416"/>
      <c r="DRU4" s="416"/>
      <c r="DRV4" s="416"/>
      <c r="DRW4" s="416"/>
      <c r="DRX4" s="416"/>
      <c r="DRY4" s="416"/>
      <c r="DRZ4" s="416"/>
      <c r="DSA4" s="416"/>
      <c r="DSB4" s="416"/>
      <c r="DSC4" s="416"/>
      <c r="DSD4" s="416"/>
      <c r="DSE4" s="416"/>
      <c r="DSF4" s="416"/>
      <c r="DSG4" s="416"/>
      <c r="DSH4" s="416"/>
      <c r="DSI4" s="416"/>
      <c r="DSJ4" s="416"/>
      <c r="DSK4" s="416"/>
      <c r="DSL4" s="416"/>
      <c r="DSM4" s="416"/>
      <c r="DSN4" s="416"/>
      <c r="DSO4" s="416"/>
      <c r="DSP4" s="416"/>
      <c r="DSQ4" s="416"/>
      <c r="DSR4" s="416"/>
      <c r="DSS4" s="416"/>
      <c r="DST4" s="416"/>
      <c r="DSU4" s="416"/>
      <c r="DSV4" s="416"/>
      <c r="DSW4" s="416"/>
      <c r="DSX4" s="416"/>
      <c r="DSY4" s="416"/>
      <c r="DSZ4" s="416"/>
      <c r="DTA4" s="416"/>
      <c r="DTB4" s="416"/>
      <c r="DTC4" s="416"/>
      <c r="DTD4" s="416"/>
      <c r="DTE4" s="416"/>
      <c r="DTF4" s="416"/>
      <c r="DTG4" s="416"/>
      <c r="DTH4" s="416"/>
      <c r="DTI4" s="416"/>
      <c r="DTJ4" s="416"/>
      <c r="DTK4" s="416"/>
      <c r="DTL4" s="416"/>
      <c r="DTM4" s="416"/>
      <c r="DTN4" s="416"/>
      <c r="DTO4" s="416"/>
      <c r="DTP4" s="416"/>
      <c r="DTQ4" s="416"/>
      <c r="DTR4" s="416"/>
      <c r="DTS4" s="416"/>
      <c r="DTT4" s="416"/>
      <c r="DTU4" s="416"/>
      <c r="DTV4" s="416"/>
      <c r="DTW4" s="416"/>
      <c r="DTX4" s="416"/>
      <c r="DTY4" s="416"/>
      <c r="DTZ4" s="416"/>
      <c r="DUA4" s="416"/>
      <c r="DUB4" s="416"/>
      <c r="DUC4" s="416"/>
      <c r="DUD4" s="416"/>
      <c r="DUE4" s="416"/>
      <c r="DUF4" s="416"/>
      <c r="DUG4" s="416"/>
      <c r="DUH4" s="416"/>
      <c r="DUI4" s="416"/>
      <c r="DUJ4" s="416"/>
      <c r="DUK4" s="416"/>
      <c r="DUL4" s="416"/>
      <c r="DUM4" s="416"/>
      <c r="DUN4" s="416"/>
      <c r="DUO4" s="416"/>
      <c r="DUP4" s="416"/>
      <c r="DUQ4" s="416"/>
      <c r="DUR4" s="416"/>
      <c r="DUS4" s="416"/>
      <c r="DUT4" s="416"/>
      <c r="DUU4" s="416"/>
      <c r="DUV4" s="416"/>
      <c r="DUW4" s="416"/>
      <c r="DUX4" s="416"/>
      <c r="DUY4" s="416"/>
      <c r="DUZ4" s="416"/>
      <c r="DVA4" s="416"/>
      <c r="DVB4" s="416"/>
      <c r="DVC4" s="416"/>
      <c r="DVD4" s="416"/>
      <c r="DVE4" s="416"/>
      <c r="DVF4" s="416"/>
      <c r="DVG4" s="416"/>
      <c r="DVH4" s="416"/>
      <c r="DVI4" s="416"/>
      <c r="DVJ4" s="416"/>
      <c r="DVK4" s="416"/>
      <c r="DVL4" s="416"/>
      <c r="DVM4" s="416"/>
      <c r="DVN4" s="416"/>
      <c r="DVO4" s="416"/>
      <c r="DVP4" s="416"/>
      <c r="DVQ4" s="416"/>
      <c r="DVR4" s="416"/>
      <c r="DVS4" s="416"/>
      <c r="DVT4" s="416"/>
      <c r="DVU4" s="416"/>
      <c r="DVV4" s="416"/>
      <c r="DVW4" s="416"/>
      <c r="DVX4" s="416"/>
      <c r="DVY4" s="416"/>
      <c r="DVZ4" s="416"/>
      <c r="DWA4" s="416"/>
      <c r="DWB4" s="416"/>
      <c r="DWC4" s="416"/>
      <c r="DWD4" s="416"/>
      <c r="DWE4" s="416"/>
      <c r="DWF4" s="416"/>
      <c r="DWG4" s="416"/>
      <c r="DWH4" s="416"/>
      <c r="DWI4" s="416"/>
      <c r="DWJ4" s="416"/>
      <c r="DWK4" s="416"/>
      <c r="DWL4" s="416"/>
      <c r="DWM4" s="416"/>
      <c r="DWN4" s="416"/>
      <c r="DWO4" s="416"/>
      <c r="DWP4" s="416"/>
      <c r="DWQ4" s="416"/>
      <c r="DWR4" s="416"/>
      <c r="DWS4" s="416"/>
      <c r="DWT4" s="416"/>
      <c r="DWU4" s="416"/>
      <c r="DWV4" s="416"/>
      <c r="DWW4" s="416"/>
      <c r="DWX4" s="416"/>
      <c r="DWY4" s="416"/>
      <c r="DWZ4" s="416"/>
      <c r="DXA4" s="416"/>
      <c r="DXB4" s="416"/>
      <c r="DXC4" s="416"/>
      <c r="DXD4" s="416"/>
      <c r="DXE4" s="416"/>
      <c r="DXF4" s="416"/>
      <c r="DXG4" s="416"/>
      <c r="DXH4" s="416"/>
      <c r="DXI4" s="416"/>
      <c r="DXJ4" s="416"/>
      <c r="DXK4" s="416"/>
      <c r="DXL4" s="416"/>
      <c r="DXM4" s="416"/>
      <c r="DXN4" s="416"/>
      <c r="DXO4" s="416"/>
      <c r="DXP4" s="416"/>
      <c r="DXQ4" s="416"/>
      <c r="DXR4" s="416"/>
      <c r="DXS4" s="416"/>
      <c r="DXT4" s="416"/>
      <c r="DXU4" s="416"/>
      <c r="DXV4" s="416"/>
      <c r="DXW4" s="416"/>
      <c r="DXX4" s="416"/>
      <c r="DXY4" s="416"/>
      <c r="DXZ4" s="416"/>
      <c r="DYA4" s="416"/>
      <c r="DYB4" s="416"/>
      <c r="DYC4" s="416"/>
      <c r="DYD4" s="416"/>
      <c r="DYE4" s="416"/>
      <c r="DYF4" s="416"/>
      <c r="DYG4" s="416"/>
      <c r="DYH4" s="416"/>
      <c r="DYI4" s="416"/>
      <c r="DYJ4" s="416"/>
      <c r="DYK4" s="416"/>
      <c r="DYL4" s="416"/>
      <c r="DYM4" s="416"/>
      <c r="DYN4" s="416"/>
      <c r="DYO4" s="416"/>
      <c r="DYP4" s="416"/>
      <c r="DYQ4" s="416"/>
      <c r="DYR4" s="416"/>
      <c r="DYS4" s="416"/>
      <c r="DYT4" s="416"/>
      <c r="DYU4" s="416"/>
      <c r="DYV4" s="416"/>
      <c r="DYW4" s="416"/>
      <c r="DYX4" s="416"/>
      <c r="DYY4" s="416"/>
      <c r="DYZ4" s="416"/>
      <c r="DZA4" s="416"/>
      <c r="DZB4" s="416"/>
      <c r="DZC4" s="416"/>
      <c r="DZD4" s="416"/>
      <c r="DZE4" s="416"/>
      <c r="DZF4" s="416"/>
      <c r="DZG4" s="416"/>
      <c r="DZH4" s="416"/>
      <c r="DZI4" s="416"/>
      <c r="DZJ4" s="416"/>
      <c r="DZK4" s="416"/>
      <c r="DZL4" s="416"/>
      <c r="DZM4" s="416"/>
      <c r="DZN4" s="416"/>
      <c r="DZO4" s="416"/>
      <c r="DZP4" s="416"/>
      <c r="DZQ4" s="416"/>
      <c r="DZR4" s="416"/>
      <c r="DZS4" s="416"/>
      <c r="DZT4" s="416"/>
      <c r="DZU4" s="416"/>
      <c r="DZV4" s="416"/>
      <c r="DZW4" s="416"/>
      <c r="DZX4" s="416"/>
      <c r="DZY4" s="416"/>
      <c r="DZZ4" s="416"/>
      <c r="EAA4" s="416"/>
      <c r="EAB4" s="416"/>
      <c r="EAC4" s="416"/>
      <c r="EAD4" s="416"/>
      <c r="EAE4" s="416"/>
      <c r="EAF4" s="416"/>
      <c r="EAG4" s="416"/>
      <c r="EAH4" s="416"/>
      <c r="EAI4" s="416"/>
      <c r="EAJ4" s="416"/>
      <c r="EAK4" s="416"/>
      <c r="EAL4" s="416"/>
      <c r="EAM4" s="416"/>
      <c r="EAN4" s="416"/>
      <c r="EAO4" s="416"/>
      <c r="EAP4" s="416"/>
      <c r="EAQ4" s="416"/>
      <c r="EAR4" s="416"/>
      <c r="EAS4" s="416"/>
      <c r="EAT4" s="416"/>
      <c r="EAU4" s="416"/>
      <c r="EAV4" s="416"/>
      <c r="EAW4" s="416"/>
      <c r="EAX4" s="416"/>
      <c r="EAY4" s="416"/>
      <c r="EAZ4" s="416"/>
      <c r="EBA4" s="416"/>
      <c r="EBB4" s="416"/>
      <c r="EBC4" s="416"/>
      <c r="EBD4" s="416"/>
      <c r="EBE4" s="416"/>
      <c r="EBF4" s="416"/>
      <c r="EBG4" s="416"/>
      <c r="EBH4" s="416"/>
      <c r="EBI4" s="416"/>
      <c r="EBJ4" s="416"/>
      <c r="EBK4" s="416"/>
      <c r="EBL4" s="416"/>
      <c r="EBM4" s="416"/>
      <c r="EBN4" s="416"/>
      <c r="EBO4" s="416"/>
      <c r="EBP4" s="416"/>
      <c r="EBQ4" s="416"/>
      <c r="EBR4" s="416"/>
      <c r="EBS4" s="416"/>
      <c r="EBT4" s="416"/>
      <c r="EBU4" s="416"/>
      <c r="EBV4" s="416"/>
      <c r="EBW4" s="416"/>
      <c r="EBX4" s="416"/>
      <c r="EBY4" s="416"/>
      <c r="EBZ4" s="416"/>
      <c r="ECA4" s="416"/>
      <c r="ECB4" s="416"/>
      <c r="ECC4" s="416"/>
      <c r="ECD4" s="416"/>
      <c r="ECE4" s="416"/>
      <c r="ECF4" s="416"/>
      <c r="ECG4" s="416"/>
      <c r="ECH4" s="416"/>
      <c r="ECI4" s="416"/>
      <c r="ECJ4" s="416"/>
      <c r="ECK4" s="416"/>
      <c r="ECL4" s="416"/>
      <c r="ECM4" s="416"/>
      <c r="ECN4" s="416"/>
      <c r="ECO4" s="416"/>
      <c r="ECP4" s="416"/>
      <c r="ECQ4" s="416"/>
      <c r="ECR4" s="416"/>
      <c r="ECS4" s="416"/>
      <c r="ECT4" s="416"/>
      <c r="ECU4" s="416"/>
      <c r="ECV4" s="416"/>
      <c r="ECW4" s="416"/>
      <c r="ECX4" s="416"/>
      <c r="ECY4" s="416"/>
      <c r="ECZ4" s="416"/>
      <c r="EDA4" s="416"/>
      <c r="EDB4" s="416"/>
      <c r="EDC4" s="416"/>
      <c r="EDD4" s="416"/>
      <c r="EDE4" s="416"/>
      <c r="EDF4" s="416"/>
      <c r="EDG4" s="416"/>
      <c r="EDH4" s="416"/>
      <c r="EDI4" s="416"/>
      <c r="EDJ4" s="416"/>
      <c r="EDK4" s="416"/>
      <c r="EDL4" s="416"/>
      <c r="EDM4" s="416"/>
      <c r="EDN4" s="416"/>
      <c r="EDO4" s="416"/>
      <c r="EDP4" s="416"/>
      <c r="EDQ4" s="416"/>
      <c r="EDR4" s="416"/>
      <c r="EDS4" s="416"/>
      <c r="EDT4" s="416"/>
      <c r="EDU4" s="416"/>
      <c r="EDV4" s="416"/>
      <c r="EDW4" s="416"/>
      <c r="EDX4" s="416"/>
      <c r="EDY4" s="416"/>
      <c r="EDZ4" s="416"/>
      <c r="EEA4" s="416"/>
      <c r="EEB4" s="416"/>
      <c r="EEC4" s="416"/>
      <c r="EED4" s="416"/>
      <c r="EEE4" s="416"/>
      <c r="EEF4" s="416"/>
      <c r="EEG4" s="416"/>
      <c r="EEH4" s="416"/>
      <c r="EEI4" s="416"/>
      <c r="EEJ4" s="416"/>
      <c r="EEK4" s="416"/>
      <c r="EEL4" s="416"/>
      <c r="EEM4" s="416"/>
      <c r="EEN4" s="416"/>
      <c r="EEO4" s="416"/>
      <c r="EEP4" s="416"/>
      <c r="EEQ4" s="416"/>
      <c r="EER4" s="416"/>
      <c r="EES4" s="416"/>
      <c r="EET4" s="416"/>
      <c r="EEU4" s="416"/>
      <c r="EEV4" s="416"/>
      <c r="EEW4" s="416"/>
      <c r="EEX4" s="416"/>
      <c r="EEY4" s="416"/>
      <c r="EEZ4" s="416"/>
      <c r="EFA4" s="416"/>
      <c r="EFB4" s="416"/>
      <c r="EFC4" s="416"/>
      <c r="EFD4" s="416"/>
      <c r="EFE4" s="416"/>
      <c r="EFF4" s="416"/>
      <c r="EFG4" s="416"/>
      <c r="EFH4" s="416"/>
      <c r="EFI4" s="416"/>
      <c r="EFJ4" s="416"/>
      <c r="EFK4" s="416"/>
      <c r="EFL4" s="416"/>
      <c r="EFM4" s="416"/>
      <c r="EFN4" s="416"/>
      <c r="EFO4" s="416"/>
      <c r="EFP4" s="416"/>
      <c r="EFQ4" s="416"/>
      <c r="EFR4" s="416"/>
      <c r="EFS4" s="416"/>
      <c r="EFT4" s="416"/>
      <c r="EFU4" s="416"/>
      <c r="EFV4" s="416"/>
      <c r="EFW4" s="416"/>
      <c r="EFX4" s="416"/>
      <c r="EFY4" s="416"/>
      <c r="EFZ4" s="416"/>
      <c r="EGA4" s="416"/>
      <c r="EGB4" s="416"/>
      <c r="EGC4" s="416"/>
      <c r="EGD4" s="416"/>
      <c r="EGE4" s="416"/>
      <c r="EGF4" s="416"/>
      <c r="EGG4" s="416"/>
      <c r="EGH4" s="416"/>
      <c r="EGI4" s="416"/>
      <c r="EGJ4" s="416"/>
      <c r="EGK4" s="416"/>
      <c r="EGL4" s="416"/>
      <c r="EGM4" s="416"/>
      <c r="EGN4" s="416"/>
      <c r="EGO4" s="416"/>
      <c r="EGP4" s="416"/>
      <c r="EGQ4" s="416"/>
      <c r="EGR4" s="416"/>
      <c r="EGS4" s="416"/>
      <c r="EGT4" s="416"/>
      <c r="EGU4" s="416"/>
      <c r="EGV4" s="416"/>
      <c r="EGW4" s="416"/>
      <c r="EGX4" s="416"/>
      <c r="EGY4" s="416"/>
      <c r="EGZ4" s="416"/>
      <c r="EHA4" s="416"/>
      <c r="EHB4" s="416"/>
      <c r="EHC4" s="416"/>
      <c r="EHD4" s="416"/>
      <c r="EHE4" s="416"/>
      <c r="EHF4" s="416"/>
      <c r="EHG4" s="416"/>
      <c r="EHH4" s="416"/>
      <c r="EHI4" s="416"/>
      <c r="EHJ4" s="416"/>
      <c r="EHK4" s="416"/>
      <c r="EHL4" s="416"/>
      <c r="EHM4" s="416"/>
      <c r="EHN4" s="416"/>
      <c r="EHO4" s="416"/>
      <c r="EHP4" s="416"/>
      <c r="EHQ4" s="416"/>
      <c r="EHR4" s="416"/>
      <c r="EHS4" s="416"/>
      <c r="EHT4" s="416"/>
      <c r="EHU4" s="416"/>
      <c r="EHV4" s="416"/>
      <c r="EHW4" s="416"/>
      <c r="EHX4" s="416"/>
      <c r="EHY4" s="416"/>
      <c r="EHZ4" s="416"/>
      <c r="EIA4" s="416"/>
      <c r="EIB4" s="416"/>
      <c r="EIC4" s="416"/>
      <c r="EID4" s="416"/>
      <c r="EIE4" s="416"/>
      <c r="EIF4" s="416"/>
      <c r="EIG4" s="416"/>
      <c r="EIH4" s="416"/>
      <c r="EII4" s="416"/>
      <c r="EIJ4" s="416"/>
      <c r="EIK4" s="416"/>
      <c r="EIL4" s="416"/>
      <c r="EIM4" s="416"/>
      <c r="EIN4" s="416"/>
      <c r="EIO4" s="416"/>
      <c r="EIP4" s="416"/>
      <c r="EIQ4" s="416"/>
      <c r="EIR4" s="416"/>
      <c r="EIS4" s="416"/>
      <c r="EIT4" s="416"/>
      <c r="EIU4" s="416"/>
      <c r="EIV4" s="416"/>
      <c r="EIW4" s="416"/>
      <c r="EIX4" s="416"/>
      <c r="EIY4" s="416"/>
      <c r="EIZ4" s="416"/>
      <c r="EJA4" s="416"/>
      <c r="EJB4" s="416"/>
      <c r="EJC4" s="416"/>
      <c r="EJD4" s="416"/>
      <c r="EJE4" s="416"/>
      <c r="EJF4" s="416"/>
      <c r="EJG4" s="416"/>
      <c r="EJH4" s="416"/>
      <c r="EJI4" s="416"/>
      <c r="EJJ4" s="416"/>
      <c r="EJK4" s="416"/>
      <c r="EJL4" s="416"/>
      <c r="EJM4" s="416"/>
      <c r="EJN4" s="416"/>
      <c r="EJO4" s="416"/>
      <c r="EJP4" s="416"/>
      <c r="EJQ4" s="416"/>
      <c r="EJR4" s="416"/>
      <c r="EJS4" s="416"/>
      <c r="EJT4" s="416"/>
      <c r="EJU4" s="416"/>
      <c r="EJV4" s="416"/>
      <c r="EJW4" s="416"/>
      <c r="EJX4" s="416"/>
      <c r="EJY4" s="416"/>
      <c r="EJZ4" s="416"/>
      <c r="EKA4" s="416"/>
      <c r="EKB4" s="416"/>
      <c r="EKC4" s="416"/>
      <c r="EKD4" s="416"/>
      <c r="EKE4" s="416"/>
      <c r="EKF4" s="416"/>
      <c r="EKG4" s="416"/>
      <c r="EKH4" s="416"/>
      <c r="EKI4" s="416"/>
      <c r="EKJ4" s="416"/>
      <c r="EKK4" s="416"/>
      <c r="EKL4" s="416"/>
      <c r="EKM4" s="416"/>
      <c r="EKN4" s="416"/>
      <c r="EKO4" s="416"/>
      <c r="EKP4" s="416"/>
      <c r="EKQ4" s="416"/>
      <c r="EKR4" s="416"/>
      <c r="EKS4" s="416"/>
      <c r="EKT4" s="416"/>
      <c r="EKU4" s="416"/>
      <c r="EKV4" s="416"/>
      <c r="EKW4" s="416"/>
      <c r="EKX4" s="416"/>
      <c r="EKY4" s="416"/>
      <c r="EKZ4" s="416"/>
      <c r="ELA4" s="416"/>
      <c r="ELB4" s="416"/>
      <c r="ELC4" s="416"/>
      <c r="ELD4" s="416"/>
      <c r="ELE4" s="416"/>
      <c r="ELF4" s="416"/>
      <c r="ELG4" s="416"/>
      <c r="ELH4" s="416"/>
      <c r="ELI4" s="416"/>
      <c r="ELJ4" s="416"/>
      <c r="ELK4" s="416"/>
      <c r="ELL4" s="416"/>
      <c r="ELM4" s="416"/>
      <c r="ELN4" s="416"/>
      <c r="ELO4" s="416"/>
      <c r="ELP4" s="416"/>
      <c r="ELQ4" s="416"/>
      <c r="ELR4" s="416"/>
      <c r="ELS4" s="416"/>
      <c r="ELT4" s="416"/>
      <c r="ELU4" s="416"/>
      <c r="ELV4" s="416"/>
      <c r="ELW4" s="416"/>
      <c r="ELX4" s="416"/>
      <c r="ELY4" s="416"/>
      <c r="ELZ4" s="416"/>
      <c r="EMA4" s="416"/>
      <c r="EMB4" s="416"/>
      <c r="EMC4" s="416"/>
      <c r="EMD4" s="416"/>
      <c r="EME4" s="416"/>
      <c r="EMF4" s="416"/>
      <c r="EMG4" s="416"/>
      <c r="EMH4" s="416"/>
      <c r="EMI4" s="416"/>
      <c r="EMJ4" s="416"/>
      <c r="EMK4" s="416"/>
      <c r="EML4" s="416"/>
      <c r="EMM4" s="416"/>
      <c r="EMN4" s="416"/>
      <c r="EMO4" s="416"/>
      <c r="EMP4" s="416"/>
      <c r="EMQ4" s="416"/>
      <c r="EMR4" s="416"/>
      <c r="EMS4" s="416"/>
      <c r="EMT4" s="416"/>
      <c r="EMU4" s="416"/>
      <c r="EMV4" s="416"/>
      <c r="EMW4" s="416"/>
      <c r="EMX4" s="416"/>
      <c r="EMY4" s="416"/>
      <c r="EMZ4" s="416"/>
      <c r="ENA4" s="416"/>
      <c r="ENB4" s="416"/>
      <c r="ENC4" s="416"/>
      <c r="END4" s="416"/>
      <c r="ENE4" s="416"/>
      <c r="ENF4" s="416"/>
      <c r="ENG4" s="416"/>
      <c r="ENH4" s="416"/>
      <c r="ENI4" s="416"/>
      <c r="ENJ4" s="416"/>
      <c r="ENK4" s="416"/>
      <c r="ENL4" s="416"/>
      <c r="ENM4" s="416"/>
      <c r="ENN4" s="416"/>
      <c r="ENO4" s="416"/>
      <c r="ENP4" s="416"/>
      <c r="ENQ4" s="416"/>
      <c r="ENR4" s="416"/>
      <c r="ENS4" s="416"/>
      <c r="ENT4" s="416"/>
      <c r="ENU4" s="416"/>
      <c r="ENV4" s="416"/>
      <c r="ENW4" s="416"/>
      <c r="ENX4" s="416"/>
      <c r="ENY4" s="416"/>
      <c r="ENZ4" s="416"/>
      <c r="EOA4" s="416"/>
      <c r="EOB4" s="416"/>
      <c r="EOC4" s="416"/>
      <c r="EOD4" s="416"/>
      <c r="EOE4" s="416"/>
      <c r="EOF4" s="416"/>
      <c r="EOG4" s="416"/>
      <c r="EOH4" s="416"/>
      <c r="EOI4" s="416"/>
      <c r="EOJ4" s="416"/>
      <c r="EOK4" s="416"/>
      <c r="EOL4" s="416"/>
      <c r="EOM4" s="416"/>
      <c r="EON4" s="416"/>
      <c r="EOO4" s="416"/>
      <c r="EOP4" s="416"/>
      <c r="EOQ4" s="416"/>
      <c r="EOR4" s="416"/>
      <c r="EOS4" s="416"/>
      <c r="EOT4" s="416"/>
      <c r="EOU4" s="416"/>
      <c r="EOV4" s="416"/>
      <c r="EOW4" s="416"/>
      <c r="EOX4" s="416"/>
      <c r="EOY4" s="416"/>
      <c r="EOZ4" s="416"/>
      <c r="EPA4" s="416"/>
      <c r="EPB4" s="416"/>
      <c r="EPC4" s="416"/>
      <c r="EPD4" s="416"/>
      <c r="EPE4" s="416"/>
      <c r="EPF4" s="416"/>
      <c r="EPG4" s="416"/>
      <c r="EPH4" s="416"/>
      <c r="EPI4" s="416"/>
      <c r="EPJ4" s="416"/>
      <c r="EPK4" s="416"/>
      <c r="EPL4" s="416"/>
      <c r="EPM4" s="416"/>
      <c r="EPN4" s="416"/>
      <c r="EPO4" s="416"/>
      <c r="EPP4" s="416"/>
      <c r="EPQ4" s="416"/>
      <c r="EPR4" s="416"/>
      <c r="EPS4" s="416"/>
      <c r="EPT4" s="416"/>
      <c r="EPU4" s="416"/>
      <c r="EPV4" s="416"/>
      <c r="EPW4" s="416"/>
      <c r="EPX4" s="416"/>
      <c r="EPY4" s="416"/>
      <c r="EPZ4" s="416"/>
      <c r="EQA4" s="416"/>
      <c r="EQB4" s="416"/>
      <c r="EQC4" s="416"/>
      <c r="EQD4" s="416"/>
      <c r="EQE4" s="416"/>
      <c r="EQF4" s="416"/>
      <c r="EQG4" s="416"/>
      <c r="EQH4" s="416"/>
      <c r="EQI4" s="416"/>
      <c r="EQJ4" s="416"/>
      <c r="EQK4" s="416"/>
      <c r="EQL4" s="416"/>
      <c r="EQM4" s="416"/>
      <c r="EQN4" s="416"/>
      <c r="EQO4" s="416"/>
      <c r="EQP4" s="416"/>
      <c r="EQQ4" s="416"/>
      <c r="EQR4" s="416"/>
      <c r="EQS4" s="416"/>
      <c r="EQT4" s="416"/>
      <c r="EQU4" s="416"/>
      <c r="EQV4" s="416"/>
      <c r="EQW4" s="416"/>
      <c r="EQX4" s="416"/>
      <c r="EQY4" s="416"/>
      <c r="EQZ4" s="416"/>
      <c r="ERA4" s="416"/>
      <c r="ERB4" s="416"/>
      <c r="ERC4" s="416"/>
      <c r="ERD4" s="416"/>
      <c r="ERE4" s="416"/>
      <c r="ERF4" s="416"/>
      <c r="ERG4" s="416"/>
      <c r="ERH4" s="416"/>
      <c r="ERI4" s="416"/>
      <c r="ERJ4" s="416"/>
      <c r="ERK4" s="416"/>
      <c r="ERL4" s="416"/>
      <c r="ERM4" s="416"/>
      <c r="ERN4" s="416"/>
      <c r="ERO4" s="416"/>
      <c r="ERP4" s="416"/>
      <c r="ERQ4" s="416"/>
      <c r="ERR4" s="416"/>
      <c r="ERS4" s="416"/>
      <c r="ERT4" s="416"/>
      <c r="ERU4" s="416"/>
      <c r="ERV4" s="416"/>
      <c r="ERW4" s="416"/>
      <c r="ERX4" s="416"/>
      <c r="ERY4" s="416"/>
      <c r="ERZ4" s="416"/>
      <c r="ESA4" s="416"/>
      <c r="ESB4" s="416"/>
      <c r="ESC4" s="416"/>
      <c r="ESD4" s="416"/>
      <c r="ESE4" s="416"/>
      <c r="ESF4" s="416"/>
      <c r="ESG4" s="416"/>
      <c r="ESH4" s="416"/>
      <c r="ESI4" s="416"/>
      <c r="ESJ4" s="416"/>
      <c r="ESK4" s="416"/>
      <c r="ESL4" s="416"/>
      <c r="ESM4" s="416"/>
      <c r="ESN4" s="416"/>
      <c r="ESO4" s="416"/>
      <c r="ESP4" s="416"/>
      <c r="ESQ4" s="416"/>
      <c r="ESR4" s="416"/>
      <c r="ESS4" s="416"/>
      <c r="EST4" s="416"/>
      <c r="ESU4" s="416"/>
      <c r="ESV4" s="416"/>
      <c r="ESW4" s="416"/>
      <c r="ESX4" s="416"/>
      <c r="ESY4" s="416"/>
      <c r="ESZ4" s="416"/>
      <c r="ETA4" s="416"/>
      <c r="ETB4" s="416"/>
      <c r="ETC4" s="416"/>
      <c r="ETD4" s="416"/>
      <c r="ETE4" s="416"/>
      <c r="ETF4" s="416"/>
      <c r="ETG4" s="416"/>
      <c r="ETH4" s="416"/>
      <c r="ETI4" s="416"/>
      <c r="ETJ4" s="416"/>
      <c r="ETK4" s="416"/>
      <c r="ETL4" s="416"/>
      <c r="ETM4" s="416"/>
      <c r="ETN4" s="416"/>
      <c r="ETO4" s="416"/>
      <c r="ETP4" s="416"/>
      <c r="ETQ4" s="416"/>
      <c r="ETR4" s="416"/>
      <c r="ETS4" s="416"/>
      <c r="ETT4" s="416"/>
      <c r="ETU4" s="416"/>
      <c r="ETV4" s="416"/>
      <c r="ETW4" s="416"/>
      <c r="ETX4" s="416"/>
      <c r="ETY4" s="416"/>
      <c r="ETZ4" s="416"/>
      <c r="EUA4" s="416"/>
      <c r="EUB4" s="416"/>
      <c r="EUC4" s="416"/>
      <c r="EUD4" s="416"/>
      <c r="EUE4" s="416"/>
      <c r="EUF4" s="416"/>
      <c r="EUG4" s="416"/>
      <c r="EUH4" s="416"/>
      <c r="EUI4" s="416"/>
      <c r="EUJ4" s="416"/>
      <c r="EUK4" s="416"/>
      <c r="EUL4" s="416"/>
      <c r="EUM4" s="416"/>
      <c r="EUN4" s="416"/>
      <c r="EUO4" s="416"/>
      <c r="EUP4" s="416"/>
      <c r="EUQ4" s="416"/>
      <c r="EUR4" s="416"/>
      <c r="EUS4" s="416"/>
      <c r="EUT4" s="416"/>
      <c r="EUU4" s="416"/>
      <c r="EUV4" s="416"/>
      <c r="EUW4" s="416"/>
      <c r="EUX4" s="416"/>
      <c r="EUY4" s="416"/>
      <c r="EUZ4" s="416"/>
      <c r="EVA4" s="416"/>
      <c r="EVB4" s="416"/>
      <c r="EVC4" s="416"/>
      <c r="EVD4" s="416"/>
      <c r="EVE4" s="416"/>
      <c r="EVF4" s="416"/>
      <c r="EVG4" s="416"/>
      <c r="EVH4" s="416"/>
      <c r="EVI4" s="416"/>
      <c r="EVJ4" s="416"/>
      <c r="EVK4" s="416"/>
      <c r="EVL4" s="416"/>
      <c r="EVM4" s="416"/>
      <c r="EVN4" s="416"/>
      <c r="EVO4" s="416"/>
      <c r="EVP4" s="416"/>
      <c r="EVQ4" s="416"/>
      <c r="EVR4" s="416"/>
      <c r="EVS4" s="416"/>
      <c r="EVT4" s="416"/>
      <c r="EVU4" s="416"/>
      <c r="EVV4" s="416"/>
      <c r="EVW4" s="416"/>
      <c r="EVX4" s="416"/>
      <c r="EVY4" s="416"/>
      <c r="EVZ4" s="416"/>
      <c r="EWA4" s="416"/>
      <c r="EWB4" s="416"/>
      <c r="EWC4" s="416"/>
      <c r="EWD4" s="416"/>
      <c r="EWE4" s="416"/>
      <c r="EWF4" s="416"/>
      <c r="EWG4" s="416"/>
      <c r="EWH4" s="416"/>
      <c r="EWI4" s="416"/>
      <c r="EWJ4" s="416"/>
      <c r="EWK4" s="416"/>
      <c r="EWL4" s="416"/>
      <c r="EWM4" s="416"/>
      <c r="EWN4" s="416"/>
      <c r="EWO4" s="416"/>
      <c r="EWP4" s="416"/>
      <c r="EWQ4" s="416"/>
      <c r="EWR4" s="416"/>
      <c r="EWS4" s="416"/>
      <c r="EWT4" s="416"/>
      <c r="EWU4" s="416"/>
      <c r="EWV4" s="416"/>
      <c r="EWW4" s="416"/>
      <c r="EWX4" s="416"/>
      <c r="EWY4" s="416"/>
      <c r="EWZ4" s="416"/>
      <c r="EXA4" s="416"/>
      <c r="EXB4" s="416"/>
      <c r="EXC4" s="416"/>
      <c r="EXD4" s="416"/>
      <c r="EXE4" s="416"/>
      <c r="EXF4" s="416"/>
      <c r="EXG4" s="416"/>
      <c r="EXH4" s="416"/>
      <c r="EXI4" s="416"/>
      <c r="EXJ4" s="416"/>
      <c r="EXK4" s="416"/>
      <c r="EXL4" s="416"/>
      <c r="EXM4" s="416"/>
      <c r="EXN4" s="416"/>
      <c r="EXO4" s="416"/>
      <c r="EXP4" s="416"/>
      <c r="EXQ4" s="416"/>
      <c r="EXR4" s="416"/>
      <c r="EXS4" s="416"/>
      <c r="EXT4" s="416"/>
      <c r="EXU4" s="416"/>
      <c r="EXV4" s="416"/>
      <c r="EXW4" s="416"/>
      <c r="EXX4" s="416"/>
      <c r="EXY4" s="416"/>
      <c r="EXZ4" s="416"/>
      <c r="EYA4" s="416"/>
      <c r="EYB4" s="416"/>
      <c r="EYC4" s="416"/>
      <c r="EYD4" s="416"/>
      <c r="EYE4" s="416"/>
      <c r="EYF4" s="416"/>
      <c r="EYG4" s="416"/>
      <c r="EYH4" s="416"/>
      <c r="EYI4" s="416"/>
      <c r="EYJ4" s="416"/>
      <c r="EYK4" s="416"/>
      <c r="EYL4" s="416"/>
      <c r="EYM4" s="416"/>
      <c r="EYN4" s="416"/>
      <c r="EYO4" s="416"/>
      <c r="EYP4" s="416"/>
      <c r="EYQ4" s="416"/>
      <c r="EYR4" s="416"/>
      <c r="EYS4" s="416"/>
      <c r="EYT4" s="416"/>
      <c r="EYU4" s="416"/>
      <c r="EYV4" s="416"/>
      <c r="EYW4" s="416"/>
      <c r="EYX4" s="416"/>
      <c r="EYY4" s="416"/>
      <c r="EYZ4" s="416"/>
      <c r="EZA4" s="416"/>
      <c r="EZB4" s="416"/>
      <c r="EZC4" s="416"/>
      <c r="EZD4" s="416"/>
      <c r="EZE4" s="416"/>
      <c r="EZF4" s="416"/>
      <c r="EZG4" s="416"/>
      <c r="EZH4" s="416"/>
      <c r="EZI4" s="416"/>
      <c r="EZJ4" s="416"/>
      <c r="EZK4" s="416"/>
      <c r="EZL4" s="416"/>
      <c r="EZM4" s="416"/>
      <c r="EZN4" s="416"/>
      <c r="EZO4" s="416"/>
      <c r="EZP4" s="416"/>
      <c r="EZQ4" s="416"/>
      <c r="EZR4" s="416"/>
      <c r="EZS4" s="416"/>
      <c r="EZT4" s="416"/>
      <c r="EZU4" s="416"/>
      <c r="EZV4" s="416"/>
      <c r="EZW4" s="416"/>
      <c r="EZX4" s="416"/>
      <c r="EZY4" s="416"/>
      <c r="EZZ4" s="416"/>
      <c r="FAA4" s="416"/>
      <c r="FAB4" s="416"/>
      <c r="FAC4" s="416"/>
      <c r="FAD4" s="416"/>
      <c r="FAE4" s="416"/>
      <c r="FAF4" s="416"/>
      <c r="FAG4" s="416"/>
      <c r="FAH4" s="416"/>
      <c r="FAI4" s="416"/>
      <c r="FAJ4" s="416"/>
      <c r="FAK4" s="416"/>
      <c r="FAL4" s="416"/>
      <c r="FAM4" s="416"/>
      <c r="FAN4" s="416"/>
      <c r="FAO4" s="416"/>
      <c r="FAP4" s="416"/>
      <c r="FAQ4" s="416"/>
      <c r="FAR4" s="416"/>
      <c r="FAS4" s="416"/>
      <c r="FAT4" s="416"/>
      <c r="FAU4" s="416"/>
      <c r="FAV4" s="416"/>
      <c r="FAW4" s="416"/>
      <c r="FAX4" s="416"/>
      <c r="FAY4" s="416"/>
      <c r="FAZ4" s="416"/>
      <c r="FBA4" s="416"/>
      <c r="FBB4" s="416"/>
      <c r="FBC4" s="416"/>
      <c r="FBD4" s="416"/>
      <c r="FBE4" s="416"/>
      <c r="FBF4" s="416"/>
      <c r="FBG4" s="416"/>
      <c r="FBH4" s="416"/>
      <c r="FBI4" s="416"/>
      <c r="FBJ4" s="416"/>
      <c r="FBK4" s="416"/>
      <c r="FBL4" s="416"/>
      <c r="FBM4" s="416"/>
      <c r="FBN4" s="416"/>
      <c r="FBO4" s="416"/>
      <c r="FBP4" s="416"/>
      <c r="FBQ4" s="416"/>
      <c r="FBR4" s="416"/>
      <c r="FBS4" s="416"/>
      <c r="FBT4" s="416"/>
      <c r="FBU4" s="416"/>
      <c r="FBV4" s="416"/>
      <c r="FBW4" s="416"/>
      <c r="FBX4" s="416"/>
      <c r="FBY4" s="416"/>
      <c r="FBZ4" s="416"/>
      <c r="FCA4" s="416"/>
      <c r="FCB4" s="416"/>
      <c r="FCC4" s="416"/>
      <c r="FCD4" s="416"/>
      <c r="FCE4" s="416"/>
      <c r="FCF4" s="416"/>
      <c r="FCG4" s="416"/>
      <c r="FCH4" s="416"/>
      <c r="FCI4" s="416"/>
      <c r="FCJ4" s="416"/>
      <c r="FCK4" s="416"/>
      <c r="FCL4" s="416"/>
      <c r="FCM4" s="416"/>
      <c r="FCN4" s="416"/>
      <c r="FCO4" s="416"/>
      <c r="FCP4" s="416"/>
      <c r="FCQ4" s="416"/>
      <c r="FCR4" s="416"/>
      <c r="FCS4" s="416"/>
      <c r="FCT4" s="416"/>
      <c r="FCU4" s="416"/>
      <c r="FCV4" s="416"/>
      <c r="FCW4" s="416"/>
      <c r="FCX4" s="416"/>
      <c r="FCY4" s="416"/>
      <c r="FCZ4" s="416"/>
      <c r="FDA4" s="416"/>
      <c r="FDB4" s="416"/>
      <c r="FDC4" s="416"/>
      <c r="FDD4" s="416"/>
      <c r="FDE4" s="416"/>
      <c r="FDF4" s="416"/>
      <c r="FDG4" s="416"/>
      <c r="FDH4" s="416"/>
      <c r="FDI4" s="416"/>
      <c r="FDJ4" s="416"/>
      <c r="FDK4" s="416"/>
      <c r="FDL4" s="416"/>
      <c r="FDM4" s="416"/>
      <c r="FDN4" s="416"/>
      <c r="FDO4" s="416"/>
      <c r="FDP4" s="416"/>
      <c r="FDQ4" s="416"/>
      <c r="FDR4" s="416"/>
      <c r="FDS4" s="416"/>
      <c r="FDT4" s="416"/>
      <c r="FDU4" s="416"/>
      <c r="FDV4" s="416"/>
      <c r="FDW4" s="416"/>
      <c r="FDX4" s="416"/>
      <c r="FDY4" s="416"/>
      <c r="FDZ4" s="416"/>
      <c r="FEA4" s="416"/>
      <c r="FEB4" s="416"/>
      <c r="FEC4" s="416"/>
      <c r="FED4" s="416"/>
      <c r="FEE4" s="416"/>
      <c r="FEF4" s="416"/>
      <c r="FEG4" s="416"/>
      <c r="FEH4" s="416"/>
      <c r="FEI4" s="416"/>
      <c r="FEJ4" s="416"/>
      <c r="FEK4" s="416"/>
      <c r="FEL4" s="416"/>
      <c r="FEM4" s="416"/>
      <c r="FEN4" s="416"/>
      <c r="FEO4" s="416"/>
      <c r="FEP4" s="416"/>
      <c r="FEQ4" s="416"/>
      <c r="FER4" s="416"/>
      <c r="FES4" s="416"/>
      <c r="FET4" s="416"/>
      <c r="FEU4" s="416"/>
      <c r="FEV4" s="416"/>
      <c r="FEW4" s="416"/>
      <c r="FEX4" s="416"/>
      <c r="FEY4" s="416"/>
      <c r="FEZ4" s="416"/>
      <c r="FFA4" s="416"/>
      <c r="FFB4" s="416"/>
      <c r="FFC4" s="416"/>
      <c r="FFD4" s="416"/>
      <c r="FFE4" s="416"/>
      <c r="FFF4" s="416"/>
      <c r="FFG4" s="416"/>
      <c r="FFH4" s="416"/>
      <c r="FFI4" s="416"/>
      <c r="FFJ4" s="416"/>
      <c r="FFK4" s="416"/>
      <c r="FFL4" s="416"/>
      <c r="FFM4" s="416"/>
      <c r="FFN4" s="416"/>
      <c r="FFO4" s="416"/>
      <c r="FFP4" s="416"/>
      <c r="FFQ4" s="416"/>
      <c r="FFR4" s="416"/>
      <c r="FFS4" s="416"/>
      <c r="FFT4" s="416"/>
      <c r="FFU4" s="416"/>
      <c r="FFV4" s="416"/>
      <c r="FFW4" s="416"/>
      <c r="FFX4" s="416"/>
      <c r="FFY4" s="416"/>
      <c r="FFZ4" s="416"/>
      <c r="FGA4" s="416"/>
      <c r="FGB4" s="416"/>
      <c r="FGC4" s="416"/>
      <c r="FGD4" s="416"/>
      <c r="FGE4" s="416"/>
      <c r="FGF4" s="416"/>
      <c r="FGG4" s="416"/>
      <c r="FGH4" s="416"/>
      <c r="FGI4" s="416"/>
      <c r="FGJ4" s="416"/>
      <c r="FGK4" s="416"/>
      <c r="FGL4" s="416"/>
      <c r="FGM4" s="416"/>
      <c r="FGN4" s="416"/>
      <c r="FGO4" s="416"/>
      <c r="FGP4" s="416"/>
      <c r="FGQ4" s="416"/>
      <c r="FGR4" s="416"/>
      <c r="FGS4" s="416"/>
      <c r="FGT4" s="416"/>
      <c r="FGU4" s="416"/>
      <c r="FGV4" s="416"/>
      <c r="FGW4" s="416"/>
      <c r="FGX4" s="416"/>
      <c r="FGY4" s="416"/>
      <c r="FGZ4" s="416"/>
      <c r="FHA4" s="416"/>
      <c r="FHB4" s="416"/>
      <c r="FHC4" s="416"/>
      <c r="FHD4" s="416"/>
      <c r="FHE4" s="416"/>
      <c r="FHF4" s="416"/>
      <c r="FHG4" s="416"/>
      <c r="FHH4" s="416"/>
      <c r="FHI4" s="416"/>
      <c r="FHJ4" s="416"/>
      <c r="FHK4" s="416"/>
      <c r="FHL4" s="416"/>
      <c r="FHM4" s="416"/>
      <c r="FHN4" s="416"/>
      <c r="FHO4" s="416"/>
      <c r="FHP4" s="416"/>
      <c r="FHQ4" s="416"/>
      <c r="FHR4" s="416"/>
      <c r="FHS4" s="416"/>
      <c r="FHT4" s="416"/>
      <c r="FHU4" s="416"/>
      <c r="FHV4" s="416"/>
      <c r="FHW4" s="416"/>
      <c r="FHX4" s="416"/>
      <c r="FHY4" s="416"/>
      <c r="FHZ4" s="416"/>
      <c r="FIA4" s="416"/>
      <c r="FIB4" s="416"/>
      <c r="FIC4" s="416"/>
      <c r="FID4" s="416"/>
      <c r="FIE4" s="416"/>
      <c r="FIF4" s="416"/>
      <c r="FIG4" s="416"/>
      <c r="FIH4" s="416"/>
      <c r="FII4" s="416"/>
      <c r="FIJ4" s="416"/>
      <c r="FIK4" s="416"/>
      <c r="FIL4" s="416"/>
      <c r="FIM4" s="416"/>
      <c r="FIN4" s="416"/>
      <c r="FIO4" s="416"/>
      <c r="FIP4" s="416"/>
      <c r="FIQ4" s="416"/>
      <c r="FIR4" s="416"/>
      <c r="FIS4" s="416"/>
      <c r="FIT4" s="416"/>
      <c r="FIU4" s="416"/>
      <c r="FIV4" s="416"/>
      <c r="FIW4" s="416"/>
      <c r="FIX4" s="416"/>
      <c r="FIY4" s="416"/>
      <c r="FIZ4" s="416"/>
      <c r="FJA4" s="416"/>
      <c r="FJB4" s="416"/>
      <c r="FJC4" s="416"/>
      <c r="FJD4" s="416"/>
      <c r="FJE4" s="416"/>
      <c r="FJF4" s="416"/>
      <c r="FJG4" s="416"/>
      <c r="FJH4" s="416"/>
      <c r="FJI4" s="416"/>
      <c r="FJJ4" s="416"/>
      <c r="FJK4" s="416"/>
      <c r="FJL4" s="416"/>
      <c r="FJM4" s="416"/>
      <c r="FJN4" s="416"/>
      <c r="FJO4" s="416"/>
      <c r="FJP4" s="416"/>
      <c r="FJQ4" s="416"/>
      <c r="FJR4" s="416"/>
      <c r="FJS4" s="416"/>
      <c r="FJT4" s="416"/>
      <c r="FJU4" s="416"/>
      <c r="FJV4" s="416"/>
      <c r="FJW4" s="416"/>
      <c r="FJX4" s="416"/>
      <c r="FJY4" s="416"/>
      <c r="FJZ4" s="416"/>
      <c r="FKA4" s="416"/>
      <c r="FKB4" s="416"/>
      <c r="FKC4" s="416"/>
      <c r="FKD4" s="416"/>
      <c r="FKE4" s="416"/>
      <c r="FKF4" s="416"/>
      <c r="FKG4" s="416"/>
      <c r="FKH4" s="416"/>
      <c r="FKI4" s="416"/>
      <c r="FKJ4" s="416"/>
      <c r="FKK4" s="416"/>
      <c r="FKL4" s="416"/>
      <c r="FKM4" s="416"/>
      <c r="FKN4" s="416"/>
      <c r="FKO4" s="416"/>
      <c r="FKP4" s="416"/>
      <c r="FKQ4" s="416"/>
      <c r="FKR4" s="416"/>
      <c r="FKS4" s="416"/>
      <c r="FKT4" s="416"/>
      <c r="FKU4" s="416"/>
      <c r="FKV4" s="416"/>
      <c r="FKW4" s="416"/>
      <c r="FKX4" s="416"/>
      <c r="FKY4" s="416"/>
      <c r="FKZ4" s="416"/>
      <c r="FLA4" s="416"/>
      <c r="FLB4" s="416"/>
      <c r="FLC4" s="416"/>
      <c r="FLD4" s="416"/>
      <c r="FLE4" s="416"/>
      <c r="FLF4" s="416"/>
      <c r="FLG4" s="416"/>
      <c r="FLH4" s="416"/>
      <c r="FLI4" s="416"/>
      <c r="FLJ4" s="416"/>
      <c r="FLK4" s="416"/>
      <c r="FLL4" s="416"/>
      <c r="FLM4" s="416"/>
      <c r="FLN4" s="416"/>
      <c r="FLO4" s="416"/>
      <c r="FLP4" s="416"/>
      <c r="FLQ4" s="416"/>
      <c r="FLR4" s="416"/>
      <c r="FLS4" s="416"/>
      <c r="FLT4" s="416"/>
      <c r="FLU4" s="416"/>
      <c r="FLV4" s="416"/>
      <c r="FLW4" s="416"/>
      <c r="FLX4" s="416"/>
      <c r="FLY4" s="416"/>
      <c r="FLZ4" s="416"/>
      <c r="FMA4" s="416"/>
      <c r="FMB4" s="416"/>
      <c r="FMC4" s="416"/>
      <c r="FMD4" s="416"/>
      <c r="FME4" s="416"/>
      <c r="FMF4" s="416"/>
      <c r="FMG4" s="416"/>
      <c r="FMH4" s="416"/>
      <c r="FMI4" s="416"/>
      <c r="FMJ4" s="416"/>
      <c r="FMK4" s="416"/>
      <c r="FML4" s="416"/>
      <c r="FMM4" s="416"/>
      <c r="FMN4" s="416"/>
      <c r="FMO4" s="416"/>
      <c r="FMP4" s="416"/>
      <c r="FMQ4" s="416"/>
      <c r="FMR4" s="416"/>
      <c r="FMS4" s="416"/>
      <c r="FMT4" s="416"/>
      <c r="FMU4" s="416"/>
      <c r="FMV4" s="416"/>
      <c r="FMW4" s="416"/>
      <c r="FMX4" s="416"/>
      <c r="FMY4" s="416"/>
      <c r="FMZ4" s="416"/>
      <c r="FNA4" s="416"/>
      <c r="FNB4" s="416"/>
      <c r="FNC4" s="416"/>
      <c r="FND4" s="416"/>
      <c r="FNE4" s="416"/>
      <c r="FNF4" s="416"/>
      <c r="FNG4" s="416"/>
      <c r="FNH4" s="416"/>
      <c r="FNI4" s="416"/>
      <c r="FNJ4" s="416"/>
      <c r="FNK4" s="416"/>
      <c r="FNL4" s="416"/>
      <c r="FNM4" s="416"/>
      <c r="FNN4" s="416"/>
      <c r="FNO4" s="416"/>
      <c r="FNP4" s="416"/>
      <c r="FNQ4" s="416"/>
      <c r="FNR4" s="416"/>
      <c r="FNS4" s="416"/>
      <c r="FNT4" s="416"/>
      <c r="FNU4" s="416"/>
      <c r="FNV4" s="416"/>
      <c r="FNW4" s="416"/>
      <c r="FNX4" s="416"/>
      <c r="FNY4" s="416"/>
      <c r="FNZ4" s="416"/>
      <c r="FOA4" s="416"/>
      <c r="FOB4" s="416"/>
      <c r="FOC4" s="416"/>
      <c r="FOD4" s="416"/>
      <c r="FOE4" s="416"/>
      <c r="FOF4" s="416"/>
      <c r="FOG4" s="416"/>
      <c r="FOH4" s="416"/>
      <c r="FOI4" s="416"/>
      <c r="FOJ4" s="416"/>
      <c r="FOK4" s="416"/>
      <c r="FOL4" s="416"/>
      <c r="FOM4" s="416"/>
      <c r="FON4" s="416"/>
      <c r="FOO4" s="416"/>
      <c r="FOP4" s="416"/>
      <c r="FOQ4" s="416"/>
      <c r="FOR4" s="416"/>
      <c r="FOS4" s="416"/>
      <c r="FOT4" s="416"/>
      <c r="FOU4" s="416"/>
      <c r="FOV4" s="416"/>
      <c r="FOW4" s="416"/>
      <c r="FOX4" s="416"/>
      <c r="FOY4" s="416"/>
      <c r="FOZ4" s="416"/>
      <c r="FPA4" s="416"/>
      <c r="FPB4" s="416"/>
      <c r="FPC4" s="416"/>
      <c r="FPD4" s="416"/>
      <c r="FPE4" s="416"/>
      <c r="FPF4" s="416"/>
      <c r="FPG4" s="416"/>
      <c r="FPH4" s="416"/>
      <c r="FPI4" s="416"/>
      <c r="FPJ4" s="416"/>
      <c r="FPK4" s="416"/>
      <c r="FPL4" s="416"/>
      <c r="FPM4" s="416"/>
      <c r="FPN4" s="416"/>
      <c r="FPO4" s="416"/>
      <c r="FPP4" s="416"/>
      <c r="FPQ4" s="416"/>
      <c r="FPR4" s="416"/>
      <c r="FPS4" s="416"/>
      <c r="FPT4" s="416"/>
      <c r="FPU4" s="416"/>
      <c r="FPV4" s="416"/>
      <c r="FPW4" s="416"/>
      <c r="FPX4" s="416"/>
      <c r="FPY4" s="416"/>
      <c r="FPZ4" s="416"/>
      <c r="FQA4" s="416"/>
      <c r="FQB4" s="416"/>
      <c r="FQC4" s="416"/>
      <c r="FQD4" s="416"/>
      <c r="FQE4" s="416"/>
      <c r="FQF4" s="416"/>
      <c r="FQG4" s="416"/>
      <c r="FQH4" s="416"/>
      <c r="FQI4" s="416"/>
      <c r="FQJ4" s="416"/>
      <c r="FQK4" s="416"/>
      <c r="FQL4" s="416"/>
      <c r="FQM4" s="416"/>
      <c r="FQN4" s="416"/>
      <c r="FQO4" s="416"/>
      <c r="FQP4" s="416"/>
      <c r="FQQ4" s="416"/>
      <c r="FQR4" s="416"/>
      <c r="FQS4" s="416"/>
      <c r="FQT4" s="416"/>
      <c r="FQU4" s="416"/>
      <c r="FQV4" s="416"/>
      <c r="FQW4" s="416"/>
      <c r="FQX4" s="416"/>
      <c r="FQY4" s="416"/>
      <c r="FQZ4" s="416"/>
      <c r="FRA4" s="416"/>
      <c r="FRB4" s="416"/>
      <c r="FRC4" s="416"/>
      <c r="FRD4" s="416"/>
      <c r="FRE4" s="416"/>
      <c r="FRF4" s="416"/>
      <c r="FRG4" s="416"/>
      <c r="FRH4" s="416"/>
      <c r="FRI4" s="416"/>
      <c r="FRJ4" s="416"/>
      <c r="FRK4" s="416"/>
      <c r="FRL4" s="416"/>
      <c r="FRM4" s="416"/>
      <c r="FRN4" s="416"/>
      <c r="FRO4" s="416"/>
      <c r="FRP4" s="416"/>
      <c r="FRQ4" s="416"/>
      <c r="FRR4" s="416"/>
      <c r="FRS4" s="416"/>
      <c r="FRT4" s="416"/>
      <c r="FRU4" s="416"/>
      <c r="FRV4" s="416"/>
      <c r="FRW4" s="416"/>
      <c r="FRX4" s="416"/>
      <c r="FRY4" s="416"/>
      <c r="FRZ4" s="416"/>
      <c r="FSA4" s="416"/>
      <c r="FSB4" s="416"/>
      <c r="FSC4" s="416"/>
      <c r="FSD4" s="416"/>
      <c r="FSE4" s="416"/>
      <c r="FSF4" s="416"/>
      <c r="FSG4" s="416"/>
      <c r="FSH4" s="416"/>
      <c r="FSI4" s="416"/>
      <c r="FSJ4" s="416"/>
      <c r="FSK4" s="416"/>
      <c r="FSL4" s="416"/>
      <c r="FSM4" s="416"/>
      <c r="FSN4" s="416"/>
      <c r="FSO4" s="416"/>
      <c r="FSP4" s="416"/>
      <c r="FSQ4" s="416"/>
      <c r="FSR4" s="416"/>
      <c r="FSS4" s="416"/>
      <c r="FST4" s="416"/>
      <c r="FSU4" s="416"/>
      <c r="FSV4" s="416"/>
      <c r="FSW4" s="416"/>
      <c r="FSX4" s="416"/>
      <c r="FSY4" s="416"/>
      <c r="FSZ4" s="416"/>
      <c r="FTA4" s="416"/>
      <c r="FTB4" s="416"/>
      <c r="FTC4" s="416"/>
      <c r="FTD4" s="416"/>
      <c r="FTE4" s="416"/>
      <c r="FTF4" s="416"/>
      <c r="FTG4" s="416"/>
      <c r="FTH4" s="416"/>
      <c r="FTI4" s="416"/>
      <c r="FTJ4" s="416"/>
      <c r="FTK4" s="416"/>
      <c r="FTL4" s="416"/>
      <c r="FTM4" s="416"/>
      <c r="FTN4" s="416"/>
      <c r="FTO4" s="416"/>
      <c r="FTP4" s="416"/>
      <c r="FTQ4" s="416"/>
      <c r="FTR4" s="416"/>
      <c r="FTS4" s="416"/>
      <c r="FTT4" s="416"/>
      <c r="FTU4" s="416"/>
      <c r="FTV4" s="416"/>
      <c r="FTW4" s="416"/>
      <c r="FTX4" s="416"/>
      <c r="FTY4" s="416"/>
      <c r="FTZ4" s="416"/>
      <c r="FUA4" s="416"/>
      <c r="FUB4" s="416"/>
      <c r="FUC4" s="416"/>
      <c r="FUD4" s="416"/>
      <c r="FUE4" s="416"/>
      <c r="FUF4" s="416"/>
      <c r="FUG4" s="416"/>
      <c r="FUH4" s="416"/>
      <c r="FUI4" s="416"/>
      <c r="FUJ4" s="416"/>
      <c r="FUK4" s="416"/>
      <c r="FUL4" s="416"/>
      <c r="FUM4" s="416"/>
      <c r="FUN4" s="416"/>
      <c r="FUO4" s="416"/>
      <c r="FUP4" s="416"/>
      <c r="FUQ4" s="416"/>
      <c r="FUR4" s="416"/>
      <c r="FUS4" s="416"/>
      <c r="FUT4" s="416"/>
      <c r="FUU4" s="416"/>
      <c r="FUV4" s="416"/>
      <c r="FUW4" s="416"/>
      <c r="FUX4" s="416"/>
      <c r="FUY4" s="416"/>
      <c r="FUZ4" s="416"/>
      <c r="FVA4" s="416"/>
      <c r="FVB4" s="416"/>
      <c r="FVC4" s="416"/>
      <c r="FVD4" s="416"/>
      <c r="FVE4" s="416"/>
      <c r="FVF4" s="416"/>
      <c r="FVG4" s="416"/>
      <c r="FVH4" s="416"/>
      <c r="FVI4" s="416"/>
      <c r="FVJ4" s="416"/>
      <c r="FVK4" s="416"/>
      <c r="FVL4" s="416"/>
      <c r="FVM4" s="416"/>
      <c r="FVN4" s="416"/>
      <c r="FVO4" s="416"/>
      <c r="FVP4" s="416"/>
      <c r="FVQ4" s="416"/>
      <c r="FVR4" s="416"/>
      <c r="FVS4" s="416"/>
      <c r="FVT4" s="416"/>
      <c r="FVU4" s="416"/>
      <c r="FVV4" s="416"/>
      <c r="FVW4" s="416"/>
      <c r="FVX4" s="416"/>
      <c r="FVY4" s="416"/>
      <c r="FVZ4" s="416"/>
      <c r="FWA4" s="416"/>
      <c r="FWB4" s="416"/>
      <c r="FWC4" s="416"/>
      <c r="FWD4" s="416"/>
      <c r="FWE4" s="416"/>
      <c r="FWF4" s="416"/>
      <c r="FWG4" s="416"/>
      <c r="FWH4" s="416"/>
      <c r="FWI4" s="416"/>
      <c r="FWJ4" s="416"/>
      <c r="FWK4" s="416"/>
      <c r="FWL4" s="416"/>
      <c r="FWM4" s="416"/>
      <c r="FWN4" s="416"/>
      <c r="FWO4" s="416"/>
      <c r="FWP4" s="416"/>
      <c r="FWQ4" s="416"/>
      <c r="FWR4" s="416"/>
      <c r="FWS4" s="416"/>
      <c r="FWT4" s="416"/>
      <c r="FWU4" s="416"/>
      <c r="FWV4" s="416"/>
      <c r="FWW4" s="416"/>
      <c r="FWX4" s="416"/>
      <c r="FWY4" s="416"/>
      <c r="FWZ4" s="416"/>
      <c r="FXA4" s="416"/>
      <c r="FXB4" s="416"/>
      <c r="FXC4" s="416"/>
      <c r="FXD4" s="416"/>
      <c r="FXE4" s="416"/>
      <c r="FXF4" s="416"/>
      <c r="FXG4" s="416"/>
      <c r="FXH4" s="416"/>
      <c r="FXI4" s="416"/>
      <c r="FXJ4" s="416"/>
      <c r="FXK4" s="416"/>
      <c r="FXL4" s="416"/>
      <c r="FXM4" s="416"/>
      <c r="FXN4" s="416"/>
      <c r="FXO4" s="416"/>
      <c r="FXP4" s="416"/>
      <c r="FXQ4" s="416"/>
      <c r="FXR4" s="416"/>
      <c r="FXS4" s="416"/>
      <c r="FXT4" s="416"/>
      <c r="FXU4" s="416"/>
      <c r="FXV4" s="416"/>
      <c r="FXW4" s="416"/>
      <c r="FXX4" s="416"/>
      <c r="FXY4" s="416"/>
      <c r="FXZ4" s="416"/>
      <c r="FYA4" s="416"/>
      <c r="FYB4" s="416"/>
      <c r="FYC4" s="416"/>
      <c r="FYD4" s="416"/>
      <c r="FYE4" s="416"/>
      <c r="FYF4" s="416"/>
      <c r="FYG4" s="416"/>
      <c r="FYH4" s="416"/>
      <c r="FYI4" s="416"/>
      <c r="FYJ4" s="416"/>
      <c r="FYK4" s="416"/>
      <c r="FYL4" s="416"/>
      <c r="FYM4" s="416"/>
      <c r="FYN4" s="416"/>
      <c r="FYO4" s="416"/>
      <c r="FYP4" s="416"/>
      <c r="FYQ4" s="416"/>
      <c r="FYR4" s="416"/>
      <c r="FYS4" s="416"/>
      <c r="FYT4" s="416"/>
      <c r="FYU4" s="416"/>
      <c r="FYV4" s="416"/>
      <c r="FYW4" s="416"/>
      <c r="FYX4" s="416"/>
      <c r="FYY4" s="416"/>
      <c r="FYZ4" s="416"/>
      <c r="FZA4" s="416"/>
      <c r="FZB4" s="416"/>
      <c r="FZC4" s="416"/>
      <c r="FZD4" s="416"/>
      <c r="FZE4" s="416"/>
      <c r="FZF4" s="416"/>
      <c r="FZG4" s="416"/>
      <c r="FZH4" s="416"/>
      <c r="FZI4" s="416"/>
      <c r="FZJ4" s="416"/>
      <c r="FZK4" s="416"/>
      <c r="FZL4" s="416"/>
      <c r="FZM4" s="416"/>
      <c r="FZN4" s="416"/>
      <c r="FZO4" s="416"/>
      <c r="FZP4" s="416"/>
      <c r="FZQ4" s="416"/>
      <c r="FZR4" s="416"/>
      <c r="FZS4" s="416"/>
      <c r="FZT4" s="416"/>
      <c r="FZU4" s="416"/>
      <c r="FZV4" s="416"/>
      <c r="FZW4" s="416"/>
      <c r="FZX4" s="416"/>
      <c r="FZY4" s="416"/>
      <c r="FZZ4" s="416"/>
      <c r="GAA4" s="416"/>
      <c r="GAB4" s="416"/>
      <c r="GAC4" s="416"/>
      <c r="GAD4" s="416"/>
      <c r="GAE4" s="416"/>
      <c r="GAF4" s="416"/>
      <c r="GAG4" s="416"/>
      <c r="GAH4" s="416"/>
      <c r="GAI4" s="416"/>
      <c r="GAJ4" s="416"/>
      <c r="GAK4" s="416"/>
      <c r="GAL4" s="416"/>
      <c r="GAM4" s="416"/>
      <c r="GAN4" s="416"/>
      <c r="GAO4" s="416"/>
      <c r="GAP4" s="416"/>
      <c r="GAQ4" s="416"/>
      <c r="GAR4" s="416"/>
      <c r="GAS4" s="416"/>
      <c r="GAT4" s="416"/>
      <c r="GAU4" s="416"/>
      <c r="GAV4" s="416"/>
      <c r="GAW4" s="416"/>
      <c r="GAX4" s="416"/>
      <c r="GAY4" s="416"/>
      <c r="GAZ4" s="416"/>
      <c r="GBA4" s="416"/>
      <c r="GBB4" s="416"/>
      <c r="GBC4" s="416"/>
      <c r="GBD4" s="416"/>
      <c r="GBE4" s="416"/>
      <c r="GBF4" s="416"/>
      <c r="GBG4" s="416"/>
      <c r="GBH4" s="416"/>
      <c r="GBI4" s="416"/>
      <c r="GBJ4" s="416"/>
      <c r="GBK4" s="416"/>
      <c r="GBL4" s="416"/>
      <c r="GBM4" s="416"/>
      <c r="GBN4" s="416"/>
      <c r="GBO4" s="416"/>
      <c r="GBP4" s="416"/>
      <c r="GBQ4" s="416"/>
      <c r="GBR4" s="416"/>
      <c r="GBS4" s="416"/>
      <c r="GBT4" s="416"/>
      <c r="GBU4" s="416"/>
      <c r="GBV4" s="416"/>
      <c r="GBW4" s="416"/>
      <c r="GBX4" s="416"/>
      <c r="GBY4" s="416"/>
      <c r="GBZ4" s="416"/>
      <c r="GCA4" s="416"/>
      <c r="GCB4" s="416"/>
      <c r="GCC4" s="416"/>
      <c r="GCD4" s="416"/>
      <c r="GCE4" s="416"/>
      <c r="GCF4" s="416"/>
      <c r="GCG4" s="416"/>
      <c r="GCH4" s="416"/>
      <c r="GCI4" s="416"/>
      <c r="GCJ4" s="416"/>
      <c r="GCK4" s="416"/>
      <c r="GCL4" s="416"/>
      <c r="GCM4" s="416"/>
      <c r="GCN4" s="416"/>
      <c r="GCO4" s="416"/>
      <c r="GCP4" s="416"/>
      <c r="GCQ4" s="416"/>
      <c r="GCR4" s="416"/>
      <c r="GCS4" s="416"/>
      <c r="GCT4" s="416"/>
      <c r="GCU4" s="416"/>
      <c r="GCV4" s="416"/>
      <c r="GCW4" s="416"/>
      <c r="GCX4" s="416"/>
      <c r="GCY4" s="416"/>
      <c r="GCZ4" s="416"/>
      <c r="GDA4" s="416"/>
      <c r="GDB4" s="416"/>
      <c r="GDC4" s="416"/>
      <c r="GDD4" s="416"/>
      <c r="GDE4" s="416"/>
      <c r="GDF4" s="416"/>
      <c r="GDG4" s="416"/>
      <c r="GDH4" s="416"/>
      <c r="GDI4" s="416"/>
      <c r="GDJ4" s="416"/>
      <c r="GDK4" s="416"/>
      <c r="GDL4" s="416"/>
      <c r="GDM4" s="416"/>
      <c r="GDN4" s="416"/>
      <c r="GDO4" s="416"/>
      <c r="GDP4" s="416"/>
      <c r="GDQ4" s="416"/>
      <c r="GDR4" s="416"/>
      <c r="GDS4" s="416"/>
      <c r="GDT4" s="416"/>
      <c r="GDU4" s="416"/>
      <c r="GDV4" s="416"/>
      <c r="GDW4" s="416"/>
      <c r="GDX4" s="416"/>
      <c r="GDY4" s="416"/>
      <c r="GDZ4" s="416"/>
      <c r="GEA4" s="416"/>
      <c r="GEB4" s="416"/>
      <c r="GEC4" s="416"/>
      <c r="GED4" s="416"/>
      <c r="GEE4" s="416"/>
      <c r="GEF4" s="416"/>
      <c r="GEG4" s="416"/>
      <c r="GEH4" s="416"/>
      <c r="GEI4" s="416"/>
      <c r="GEJ4" s="416"/>
      <c r="GEK4" s="416"/>
      <c r="GEL4" s="416"/>
      <c r="GEM4" s="416"/>
      <c r="GEN4" s="416"/>
      <c r="GEO4" s="416"/>
      <c r="GEP4" s="416"/>
      <c r="GEQ4" s="416"/>
      <c r="GER4" s="416"/>
      <c r="GES4" s="416"/>
      <c r="GET4" s="416"/>
      <c r="GEU4" s="416"/>
      <c r="GEV4" s="416"/>
      <c r="GEW4" s="416"/>
      <c r="GEX4" s="416"/>
      <c r="GEY4" s="416"/>
      <c r="GEZ4" s="416"/>
      <c r="GFA4" s="416"/>
      <c r="GFB4" s="416"/>
      <c r="GFC4" s="416"/>
      <c r="GFD4" s="416"/>
      <c r="GFE4" s="416"/>
      <c r="GFF4" s="416"/>
      <c r="GFG4" s="416"/>
      <c r="GFH4" s="416"/>
      <c r="GFI4" s="416"/>
      <c r="GFJ4" s="416"/>
      <c r="GFK4" s="416"/>
      <c r="GFL4" s="416"/>
      <c r="GFM4" s="416"/>
      <c r="GFN4" s="416"/>
      <c r="GFO4" s="416"/>
      <c r="GFP4" s="416"/>
      <c r="GFQ4" s="416"/>
      <c r="GFR4" s="416"/>
      <c r="GFS4" s="416"/>
      <c r="GFT4" s="416"/>
      <c r="GFU4" s="416"/>
      <c r="GFV4" s="416"/>
      <c r="GFW4" s="416"/>
      <c r="GFX4" s="416"/>
      <c r="GFY4" s="416"/>
      <c r="GFZ4" s="416"/>
      <c r="GGA4" s="416"/>
      <c r="GGB4" s="416"/>
      <c r="GGC4" s="416"/>
      <c r="GGD4" s="416"/>
      <c r="GGE4" s="416"/>
      <c r="GGF4" s="416"/>
      <c r="GGG4" s="416"/>
      <c r="GGH4" s="416"/>
      <c r="GGI4" s="416"/>
      <c r="GGJ4" s="416"/>
      <c r="GGK4" s="416"/>
      <c r="GGL4" s="416"/>
      <c r="GGM4" s="416"/>
      <c r="GGN4" s="416"/>
      <c r="GGO4" s="416"/>
      <c r="GGP4" s="416"/>
      <c r="GGQ4" s="416"/>
      <c r="GGR4" s="416"/>
      <c r="GGS4" s="416"/>
      <c r="GGT4" s="416"/>
      <c r="GGU4" s="416"/>
      <c r="GGV4" s="416"/>
      <c r="GGW4" s="416"/>
      <c r="GGX4" s="416"/>
      <c r="GGY4" s="416"/>
      <c r="GGZ4" s="416"/>
      <c r="GHA4" s="416"/>
      <c r="GHB4" s="416"/>
      <c r="GHC4" s="416"/>
      <c r="GHD4" s="416"/>
      <c r="GHE4" s="416"/>
      <c r="GHF4" s="416"/>
      <c r="GHG4" s="416"/>
      <c r="GHH4" s="416"/>
      <c r="GHI4" s="416"/>
      <c r="GHJ4" s="416"/>
      <c r="GHK4" s="416"/>
      <c r="GHL4" s="416"/>
      <c r="GHM4" s="416"/>
      <c r="GHN4" s="416"/>
      <c r="GHO4" s="416"/>
      <c r="GHP4" s="416"/>
      <c r="GHQ4" s="416"/>
      <c r="GHR4" s="416"/>
      <c r="GHS4" s="416"/>
      <c r="GHT4" s="416"/>
      <c r="GHU4" s="416"/>
      <c r="GHV4" s="416"/>
      <c r="GHW4" s="416"/>
      <c r="GHX4" s="416"/>
      <c r="GHY4" s="416"/>
      <c r="GHZ4" s="416"/>
      <c r="GIA4" s="416"/>
      <c r="GIB4" s="416"/>
      <c r="GIC4" s="416"/>
      <c r="GID4" s="416"/>
      <c r="GIE4" s="416"/>
      <c r="GIF4" s="416"/>
      <c r="GIG4" s="416"/>
      <c r="GIH4" s="416"/>
      <c r="GII4" s="416"/>
      <c r="GIJ4" s="416"/>
      <c r="GIK4" s="416"/>
      <c r="GIL4" s="416"/>
      <c r="GIM4" s="416"/>
      <c r="GIN4" s="416"/>
      <c r="GIO4" s="416"/>
      <c r="GIP4" s="416"/>
      <c r="GIQ4" s="416"/>
      <c r="GIR4" s="416"/>
      <c r="GIS4" s="416"/>
      <c r="GIT4" s="416"/>
      <c r="GIU4" s="416"/>
      <c r="GIV4" s="416"/>
      <c r="GIW4" s="416"/>
      <c r="GIX4" s="416"/>
      <c r="GIY4" s="416"/>
      <c r="GIZ4" s="416"/>
      <c r="GJA4" s="416"/>
      <c r="GJB4" s="416"/>
      <c r="GJC4" s="416"/>
      <c r="GJD4" s="416"/>
      <c r="GJE4" s="416"/>
      <c r="GJF4" s="416"/>
      <c r="GJG4" s="416"/>
      <c r="GJH4" s="416"/>
      <c r="GJI4" s="416"/>
      <c r="GJJ4" s="416"/>
      <c r="GJK4" s="416"/>
      <c r="GJL4" s="416"/>
      <c r="GJM4" s="416"/>
      <c r="GJN4" s="416"/>
      <c r="GJO4" s="416"/>
      <c r="GJP4" s="416"/>
      <c r="GJQ4" s="416"/>
      <c r="GJR4" s="416"/>
      <c r="GJS4" s="416"/>
      <c r="GJT4" s="416"/>
      <c r="GJU4" s="416"/>
      <c r="GJV4" s="416"/>
      <c r="GJW4" s="416"/>
      <c r="GJX4" s="416"/>
      <c r="GJY4" s="416"/>
      <c r="GJZ4" s="416"/>
      <c r="GKA4" s="416"/>
      <c r="GKB4" s="416"/>
      <c r="GKC4" s="416"/>
      <c r="GKD4" s="416"/>
      <c r="GKE4" s="416"/>
      <c r="GKF4" s="416"/>
      <c r="GKG4" s="416"/>
      <c r="GKH4" s="416"/>
      <c r="GKI4" s="416"/>
      <c r="GKJ4" s="416"/>
      <c r="GKK4" s="416"/>
      <c r="GKL4" s="416"/>
      <c r="GKM4" s="416"/>
      <c r="GKN4" s="416"/>
      <c r="GKO4" s="416"/>
      <c r="GKP4" s="416"/>
      <c r="GKQ4" s="416"/>
      <c r="GKR4" s="416"/>
      <c r="GKS4" s="416"/>
      <c r="GKT4" s="416"/>
      <c r="GKU4" s="416"/>
      <c r="GKV4" s="416"/>
      <c r="GKW4" s="416"/>
      <c r="GKX4" s="416"/>
      <c r="GKY4" s="416"/>
      <c r="GKZ4" s="416"/>
      <c r="GLA4" s="416"/>
      <c r="GLB4" s="416"/>
      <c r="GLC4" s="416"/>
      <c r="GLD4" s="416"/>
      <c r="GLE4" s="416"/>
      <c r="GLF4" s="416"/>
      <c r="GLG4" s="416"/>
      <c r="GLH4" s="416"/>
      <c r="GLI4" s="416"/>
      <c r="GLJ4" s="416"/>
      <c r="GLK4" s="416"/>
      <c r="GLL4" s="416"/>
      <c r="GLM4" s="416"/>
      <c r="GLN4" s="416"/>
      <c r="GLO4" s="416"/>
      <c r="GLP4" s="416"/>
      <c r="GLQ4" s="416"/>
      <c r="GLR4" s="416"/>
      <c r="GLS4" s="416"/>
      <c r="GLT4" s="416"/>
      <c r="GLU4" s="416"/>
      <c r="GLV4" s="416"/>
      <c r="GLW4" s="416"/>
      <c r="GLX4" s="416"/>
      <c r="GLY4" s="416"/>
      <c r="GLZ4" s="416"/>
      <c r="GMA4" s="416"/>
      <c r="GMB4" s="416"/>
      <c r="GMC4" s="416"/>
      <c r="GMD4" s="416"/>
      <c r="GME4" s="416"/>
      <c r="GMF4" s="416"/>
      <c r="GMG4" s="416"/>
      <c r="GMH4" s="416"/>
      <c r="GMI4" s="416"/>
      <c r="GMJ4" s="416"/>
      <c r="GMK4" s="416"/>
      <c r="GML4" s="416"/>
      <c r="GMM4" s="416"/>
      <c r="GMN4" s="416"/>
      <c r="GMO4" s="416"/>
      <c r="GMP4" s="416"/>
      <c r="GMQ4" s="416"/>
      <c r="GMR4" s="416"/>
      <c r="GMS4" s="416"/>
      <c r="GMT4" s="416"/>
      <c r="GMU4" s="416"/>
      <c r="GMV4" s="416"/>
      <c r="GMW4" s="416"/>
      <c r="GMX4" s="416"/>
      <c r="GMY4" s="416"/>
      <c r="GMZ4" s="416"/>
      <c r="GNA4" s="416"/>
      <c r="GNB4" s="416"/>
      <c r="GNC4" s="416"/>
      <c r="GND4" s="416"/>
      <c r="GNE4" s="416"/>
      <c r="GNF4" s="416"/>
      <c r="GNG4" s="416"/>
      <c r="GNH4" s="416"/>
      <c r="GNI4" s="416"/>
      <c r="GNJ4" s="416"/>
      <c r="GNK4" s="416"/>
      <c r="GNL4" s="416"/>
      <c r="GNM4" s="416"/>
      <c r="GNN4" s="416"/>
      <c r="GNO4" s="416"/>
      <c r="GNP4" s="416"/>
      <c r="GNQ4" s="416"/>
      <c r="GNR4" s="416"/>
      <c r="GNS4" s="416"/>
      <c r="GNT4" s="416"/>
      <c r="GNU4" s="416"/>
      <c r="GNV4" s="416"/>
      <c r="GNW4" s="416"/>
      <c r="GNX4" s="416"/>
      <c r="GNY4" s="416"/>
      <c r="GNZ4" s="416"/>
      <c r="GOA4" s="416"/>
      <c r="GOB4" s="416"/>
      <c r="GOC4" s="416"/>
      <c r="GOD4" s="416"/>
      <c r="GOE4" s="416"/>
      <c r="GOF4" s="416"/>
      <c r="GOG4" s="416"/>
      <c r="GOH4" s="416"/>
      <c r="GOI4" s="416"/>
      <c r="GOJ4" s="416"/>
      <c r="GOK4" s="416"/>
      <c r="GOL4" s="416"/>
      <c r="GOM4" s="416"/>
      <c r="GON4" s="416"/>
      <c r="GOO4" s="416"/>
      <c r="GOP4" s="416"/>
      <c r="GOQ4" s="416"/>
      <c r="GOR4" s="416"/>
      <c r="GOS4" s="416"/>
      <c r="GOT4" s="416"/>
      <c r="GOU4" s="416"/>
      <c r="GOV4" s="416"/>
      <c r="GOW4" s="416"/>
      <c r="GOX4" s="416"/>
      <c r="GOY4" s="416"/>
      <c r="GOZ4" s="416"/>
      <c r="GPA4" s="416"/>
      <c r="GPB4" s="416"/>
      <c r="GPC4" s="416"/>
      <c r="GPD4" s="416"/>
      <c r="GPE4" s="416"/>
      <c r="GPF4" s="416"/>
      <c r="GPG4" s="416"/>
      <c r="GPH4" s="416"/>
      <c r="GPI4" s="416"/>
      <c r="GPJ4" s="416"/>
      <c r="GPK4" s="416"/>
      <c r="GPL4" s="416"/>
      <c r="GPM4" s="416"/>
      <c r="GPN4" s="416"/>
      <c r="GPO4" s="416"/>
      <c r="GPP4" s="416"/>
      <c r="GPQ4" s="416"/>
      <c r="GPR4" s="416"/>
      <c r="GPS4" s="416"/>
      <c r="GPT4" s="416"/>
      <c r="GPU4" s="416"/>
      <c r="GPV4" s="416"/>
      <c r="GPW4" s="416"/>
      <c r="GPX4" s="416"/>
      <c r="GPY4" s="416"/>
      <c r="GPZ4" s="416"/>
      <c r="GQA4" s="416"/>
      <c r="GQB4" s="416"/>
      <c r="GQC4" s="416"/>
      <c r="GQD4" s="416"/>
      <c r="GQE4" s="416"/>
      <c r="GQF4" s="416"/>
      <c r="GQG4" s="416"/>
      <c r="GQH4" s="416"/>
      <c r="GQI4" s="416"/>
      <c r="GQJ4" s="416"/>
      <c r="GQK4" s="416"/>
      <c r="GQL4" s="416"/>
      <c r="GQM4" s="416"/>
      <c r="GQN4" s="416"/>
      <c r="GQO4" s="416"/>
      <c r="GQP4" s="416"/>
      <c r="GQQ4" s="416"/>
      <c r="GQR4" s="416"/>
      <c r="GQS4" s="416"/>
      <c r="GQT4" s="416"/>
      <c r="GQU4" s="416"/>
      <c r="GQV4" s="416"/>
      <c r="GQW4" s="416"/>
      <c r="GQX4" s="416"/>
      <c r="GQY4" s="416"/>
      <c r="GQZ4" s="416"/>
      <c r="GRA4" s="416"/>
      <c r="GRB4" s="416"/>
      <c r="GRC4" s="416"/>
      <c r="GRD4" s="416"/>
      <c r="GRE4" s="416"/>
      <c r="GRF4" s="416"/>
      <c r="GRG4" s="416"/>
      <c r="GRH4" s="416"/>
      <c r="GRI4" s="416"/>
      <c r="GRJ4" s="416"/>
      <c r="GRK4" s="416"/>
      <c r="GRL4" s="416"/>
      <c r="GRM4" s="416"/>
      <c r="GRN4" s="416"/>
      <c r="GRO4" s="416"/>
      <c r="GRP4" s="416"/>
      <c r="GRQ4" s="416"/>
      <c r="GRR4" s="416"/>
      <c r="GRS4" s="416"/>
      <c r="GRT4" s="416"/>
      <c r="GRU4" s="416"/>
      <c r="GRV4" s="416"/>
      <c r="GRW4" s="416"/>
      <c r="GRX4" s="416"/>
      <c r="GRY4" s="416"/>
      <c r="GRZ4" s="416"/>
      <c r="GSA4" s="416"/>
      <c r="GSB4" s="416"/>
      <c r="GSC4" s="416"/>
      <c r="GSD4" s="416"/>
      <c r="GSE4" s="416"/>
      <c r="GSF4" s="416"/>
      <c r="GSG4" s="416"/>
      <c r="GSH4" s="416"/>
      <c r="GSI4" s="416"/>
      <c r="GSJ4" s="416"/>
      <c r="GSK4" s="416"/>
      <c r="GSL4" s="416"/>
      <c r="GSM4" s="416"/>
      <c r="GSN4" s="416"/>
      <c r="GSO4" s="416"/>
      <c r="GSP4" s="416"/>
      <c r="GSQ4" s="416"/>
      <c r="GSR4" s="416"/>
      <c r="GSS4" s="416"/>
      <c r="GST4" s="416"/>
      <c r="GSU4" s="416"/>
      <c r="GSV4" s="416"/>
      <c r="GSW4" s="416"/>
      <c r="GSX4" s="416"/>
      <c r="GSY4" s="416"/>
      <c r="GSZ4" s="416"/>
      <c r="GTA4" s="416"/>
      <c r="GTB4" s="416"/>
      <c r="GTC4" s="416"/>
      <c r="GTD4" s="416"/>
      <c r="GTE4" s="416"/>
      <c r="GTF4" s="416"/>
      <c r="GTG4" s="416"/>
      <c r="GTH4" s="416"/>
      <c r="GTI4" s="416"/>
      <c r="GTJ4" s="416"/>
      <c r="GTK4" s="416"/>
      <c r="GTL4" s="416"/>
      <c r="GTM4" s="416"/>
      <c r="GTN4" s="416"/>
      <c r="GTO4" s="416"/>
      <c r="GTP4" s="416"/>
      <c r="GTQ4" s="416"/>
      <c r="GTR4" s="416"/>
      <c r="GTS4" s="416"/>
      <c r="GTT4" s="416"/>
      <c r="GTU4" s="416"/>
      <c r="GTV4" s="416"/>
      <c r="GTW4" s="416"/>
      <c r="GTX4" s="416"/>
      <c r="GTY4" s="416"/>
      <c r="GTZ4" s="416"/>
      <c r="GUA4" s="416"/>
      <c r="GUB4" s="416"/>
      <c r="GUC4" s="416"/>
      <c r="GUD4" s="416"/>
      <c r="GUE4" s="416"/>
      <c r="GUF4" s="416"/>
      <c r="GUG4" s="416"/>
      <c r="GUH4" s="416"/>
      <c r="GUI4" s="416"/>
      <c r="GUJ4" s="416"/>
      <c r="GUK4" s="416"/>
      <c r="GUL4" s="416"/>
      <c r="GUM4" s="416"/>
      <c r="GUN4" s="416"/>
      <c r="GUO4" s="416"/>
      <c r="GUP4" s="416"/>
      <c r="GUQ4" s="416"/>
      <c r="GUR4" s="416"/>
      <c r="GUS4" s="416"/>
      <c r="GUT4" s="416"/>
      <c r="GUU4" s="416"/>
      <c r="GUV4" s="416"/>
      <c r="GUW4" s="416"/>
      <c r="GUX4" s="416"/>
      <c r="GUY4" s="416"/>
      <c r="GUZ4" s="416"/>
      <c r="GVA4" s="416"/>
      <c r="GVB4" s="416"/>
      <c r="GVC4" s="416"/>
      <c r="GVD4" s="416"/>
      <c r="GVE4" s="416"/>
      <c r="GVF4" s="416"/>
      <c r="GVG4" s="416"/>
      <c r="GVH4" s="416"/>
      <c r="GVI4" s="416"/>
      <c r="GVJ4" s="416"/>
      <c r="GVK4" s="416"/>
      <c r="GVL4" s="416"/>
      <c r="GVM4" s="416"/>
      <c r="GVN4" s="416"/>
      <c r="GVO4" s="416"/>
      <c r="GVP4" s="416"/>
      <c r="GVQ4" s="416"/>
      <c r="GVR4" s="416"/>
      <c r="GVS4" s="416"/>
      <c r="GVT4" s="416"/>
      <c r="GVU4" s="416"/>
      <c r="GVV4" s="416"/>
      <c r="GVW4" s="416"/>
      <c r="GVX4" s="416"/>
      <c r="GVY4" s="416"/>
      <c r="GVZ4" s="416"/>
      <c r="GWA4" s="416"/>
      <c r="GWB4" s="416"/>
      <c r="GWC4" s="416"/>
      <c r="GWD4" s="416"/>
      <c r="GWE4" s="416"/>
      <c r="GWF4" s="416"/>
      <c r="GWG4" s="416"/>
      <c r="GWH4" s="416"/>
      <c r="GWI4" s="416"/>
      <c r="GWJ4" s="416"/>
      <c r="GWK4" s="416"/>
      <c r="GWL4" s="416"/>
      <c r="GWM4" s="416"/>
      <c r="GWN4" s="416"/>
      <c r="GWO4" s="416"/>
      <c r="GWP4" s="416"/>
      <c r="GWQ4" s="416"/>
      <c r="GWR4" s="416"/>
      <c r="GWS4" s="416"/>
      <c r="GWT4" s="416"/>
      <c r="GWU4" s="416"/>
      <c r="GWV4" s="416"/>
      <c r="GWW4" s="416"/>
      <c r="GWX4" s="416"/>
      <c r="GWY4" s="416"/>
      <c r="GWZ4" s="416"/>
      <c r="GXA4" s="416"/>
      <c r="GXB4" s="416"/>
      <c r="GXC4" s="416"/>
      <c r="GXD4" s="416"/>
      <c r="GXE4" s="416"/>
      <c r="GXF4" s="416"/>
      <c r="GXG4" s="416"/>
      <c r="GXH4" s="416"/>
      <c r="GXI4" s="416"/>
      <c r="GXJ4" s="416"/>
      <c r="GXK4" s="416"/>
      <c r="GXL4" s="416"/>
      <c r="GXM4" s="416"/>
      <c r="GXN4" s="416"/>
      <c r="GXO4" s="416"/>
      <c r="GXP4" s="416"/>
      <c r="GXQ4" s="416"/>
      <c r="GXR4" s="416"/>
      <c r="GXS4" s="416"/>
      <c r="GXT4" s="416"/>
      <c r="GXU4" s="416"/>
      <c r="GXV4" s="416"/>
      <c r="GXW4" s="416"/>
      <c r="GXX4" s="416"/>
      <c r="GXY4" s="416"/>
      <c r="GXZ4" s="416"/>
      <c r="GYA4" s="416"/>
      <c r="GYB4" s="416"/>
      <c r="GYC4" s="416"/>
      <c r="GYD4" s="416"/>
      <c r="GYE4" s="416"/>
      <c r="GYF4" s="416"/>
      <c r="GYG4" s="416"/>
      <c r="GYH4" s="416"/>
      <c r="GYI4" s="416"/>
      <c r="GYJ4" s="416"/>
      <c r="GYK4" s="416"/>
      <c r="GYL4" s="416"/>
      <c r="GYM4" s="416"/>
      <c r="GYN4" s="416"/>
      <c r="GYO4" s="416"/>
      <c r="GYP4" s="416"/>
      <c r="GYQ4" s="416"/>
      <c r="GYR4" s="416"/>
      <c r="GYS4" s="416"/>
      <c r="GYT4" s="416"/>
      <c r="GYU4" s="416"/>
      <c r="GYV4" s="416"/>
      <c r="GYW4" s="416"/>
      <c r="GYX4" s="416"/>
      <c r="GYY4" s="416"/>
      <c r="GYZ4" s="416"/>
      <c r="GZA4" s="416"/>
      <c r="GZB4" s="416"/>
      <c r="GZC4" s="416"/>
      <c r="GZD4" s="416"/>
      <c r="GZE4" s="416"/>
      <c r="GZF4" s="416"/>
      <c r="GZG4" s="416"/>
      <c r="GZH4" s="416"/>
      <c r="GZI4" s="416"/>
      <c r="GZJ4" s="416"/>
      <c r="GZK4" s="416"/>
      <c r="GZL4" s="416"/>
      <c r="GZM4" s="416"/>
      <c r="GZN4" s="416"/>
      <c r="GZO4" s="416"/>
      <c r="GZP4" s="416"/>
      <c r="GZQ4" s="416"/>
      <c r="GZR4" s="416"/>
      <c r="GZS4" s="416"/>
      <c r="GZT4" s="416"/>
      <c r="GZU4" s="416"/>
      <c r="GZV4" s="416"/>
      <c r="GZW4" s="416"/>
      <c r="GZX4" s="416"/>
      <c r="GZY4" s="416"/>
      <c r="GZZ4" s="416"/>
      <c r="HAA4" s="416"/>
      <c r="HAB4" s="416"/>
      <c r="HAC4" s="416"/>
      <c r="HAD4" s="416"/>
      <c r="HAE4" s="416"/>
      <c r="HAF4" s="416"/>
      <c r="HAG4" s="416"/>
      <c r="HAH4" s="416"/>
      <c r="HAI4" s="416"/>
      <c r="HAJ4" s="416"/>
      <c r="HAK4" s="416"/>
      <c r="HAL4" s="416"/>
      <c r="HAM4" s="416"/>
      <c r="HAN4" s="416"/>
      <c r="HAO4" s="416"/>
      <c r="HAP4" s="416"/>
      <c r="HAQ4" s="416"/>
      <c r="HAR4" s="416"/>
      <c r="HAS4" s="416"/>
      <c r="HAT4" s="416"/>
      <c r="HAU4" s="416"/>
      <c r="HAV4" s="416"/>
      <c r="HAW4" s="416"/>
      <c r="HAX4" s="416"/>
      <c r="HAY4" s="416"/>
      <c r="HAZ4" s="416"/>
      <c r="HBA4" s="416"/>
      <c r="HBB4" s="416"/>
      <c r="HBC4" s="416"/>
      <c r="HBD4" s="416"/>
      <c r="HBE4" s="416"/>
      <c r="HBF4" s="416"/>
      <c r="HBG4" s="416"/>
      <c r="HBH4" s="416"/>
      <c r="HBI4" s="416"/>
      <c r="HBJ4" s="416"/>
      <c r="HBK4" s="416"/>
      <c r="HBL4" s="416"/>
      <c r="HBM4" s="416"/>
      <c r="HBN4" s="416"/>
      <c r="HBO4" s="416"/>
      <c r="HBP4" s="416"/>
      <c r="HBQ4" s="416"/>
      <c r="HBR4" s="416"/>
      <c r="HBS4" s="416"/>
      <c r="HBT4" s="416"/>
      <c r="HBU4" s="416"/>
      <c r="HBV4" s="416"/>
      <c r="HBW4" s="416"/>
      <c r="HBX4" s="416"/>
      <c r="HBY4" s="416"/>
      <c r="HBZ4" s="416"/>
      <c r="HCA4" s="416"/>
      <c r="HCB4" s="416"/>
      <c r="HCC4" s="416"/>
      <c r="HCD4" s="416"/>
      <c r="HCE4" s="416"/>
      <c r="HCF4" s="416"/>
      <c r="HCG4" s="416"/>
      <c r="HCH4" s="416"/>
      <c r="HCI4" s="416"/>
      <c r="HCJ4" s="416"/>
      <c r="HCK4" s="416"/>
      <c r="HCL4" s="416"/>
      <c r="HCM4" s="416"/>
      <c r="HCN4" s="416"/>
      <c r="HCO4" s="416"/>
      <c r="HCP4" s="416"/>
      <c r="HCQ4" s="416"/>
      <c r="HCR4" s="416"/>
      <c r="HCS4" s="416"/>
      <c r="HCT4" s="416"/>
      <c r="HCU4" s="416"/>
      <c r="HCV4" s="416"/>
      <c r="HCW4" s="416"/>
      <c r="HCX4" s="416"/>
      <c r="HCY4" s="416"/>
      <c r="HCZ4" s="416"/>
      <c r="HDA4" s="416"/>
      <c r="HDB4" s="416"/>
      <c r="HDC4" s="416"/>
      <c r="HDD4" s="416"/>
      <c r="HDE4" s="416"/>
      <c r="HDF4" s="416"/>
      <c r="HDG4" s="416"/>
      <c r="HDH4" s="416"/>
      <c r="HDI4" s="416"/>
      <c r="HDJ4" s="416"/>
      <c r="HDK4" s="416"/>
      <c r="HDL4" s="416"/>
      <c r="HDM4" s="416"/>
      <c r="HDN4" s="416"/>
      <c r="HDO4" s="416"/>
      <c r="HDP4" s="416"/>
      <c r="HDQ4" s="416"/>
      <c r="HDR4" s="416"/>
      <c r="HDS4" s="416"/>
      <c r="HDT4" s="416"/>
      <c r="HDU4" s="416"/>
      <c r="HDV4" s="416"/>
      <c r="HDW4" s="416"/>
      <c r="HDX4" s="416"/>
      <c r="HDY4" s="416"/>
      <c r="HDZ4" s="416"/>
      <c r="HEA4" s="416"/>
      <c r="HEB4" s="416"/>
      <c r="HEC4" s="416"/>
      <c r="HED4" s="416"/>
      <c r="HEE4" s="416"/>
      <c r="HEF4" s="416"/>
      <c r="HEG4" s="416"/>
      <c r="HEH4" s="416"/>
      <c r="HEI4" s="416"/>
      <c r="HEJ4" s="416"/>
      <c r="HEK4" s="416"/>
      <c r="HEL4" s="416"/>
      <c r="HEM4" s="416"/>
      <c r="HEN4" s="416"/>
      <c r="HEO4" s="416"/>
      <c r="HEP4" s="416"/>
      <c r="HEQ4" s="416"/>
      <c r="HER4" s="416"/>
      <c r="HES4" s="416"/>
      <c r="HET4" s="416"/>
      <c r="HEU4" s="416"/>
      <c r="HEV4" s="416"/>
      <c r="HEW4" s="416"/>
      <c r="HEX4" s="416"/>
      <c r="HEY4" s="416"/>
      <c r="HEZ4" s="416"/>
      <c r="HFA4" s="416"/>
      <c r="HFB4" s="416"/>
      <c r="HFC4" s="416"/>
      <c r="HFD4" s="416"/>
      <c r="HFE4" s="416"/>
      <c r="HFF4" s="416"/>
      <c r="HFG4" s="416"/>
      <c r="HFH4" s="416"/>
      <c r="HFI4" s="416"/>
      <c r="HFJ4" s="416"/>
      <c r="HFK4" s="416"/>
      <c r="HFL4" s="416"/>
      <c r="HFM4" s="416"/>
      <c r="HFN4" s="416"/>
      <c r="HFO4" s="416"/>
      <c r="HFP4" s="416"/>
      <c r="HFQ4" s="416"/>
      <c r="HFR4" s="416"/>
      <c r="HFS4" s="416"/>
      <c r="HFT4" s="416"/>
      <c r="HFU4" s="416"/>
      <c r="HFV4" s="416"/>
      <c r="HFW4" s="416"/>
      <c r="HFX4" s="416"/>
      <c r="HFY4" s="416"/>
      <c r="HFZ4" s="416"/>
      <c r="HGA4" s="416"/>
      <c r="HGB4" s="416"/>
      <c r="HGC4" s="416"/>
      <c r="HGD4" s="416"/>
      <c r="HGE4" s="416"/>
      <c r="HGF4" s="416"/>
      <c r="HGG4" s="416"/>
      <c r="HGH4" s="416"/>
      <c r="HGI4" s="416"/>
      <c r="HGJ4" s="416"/>
      <c r="HGK4" s="416"/>
      <c r="HGL4" s="416"/>
      <c r="HGM4" s="416"/>
      <c r="HGN4" s="416"/>
      <c r="HGO4" s="416"/>
      <c r="HGP4" s="416"/>
      <c r="HGQ4" s="416"/>
      <c r="HGR4" s="416"/>
      <c r="HGS4" s="416"/>
      <c r="HGT4" s="416"/>
      <c r="HGU4" s="416"/>
      <c r="HGV4" s="416"/>
      <c r="HGW4" s="416"/>
      <c r="HGX4" s="416"/>
      <c r="HGY4" s="416"/>
      <c r="HGZ4" s="416"/>
      <c r="HHA4" s="416"/>
      <c r="HHB4" s="416"/>
      <c r="HHC4" s="416"/>
      <c r="HHD4" s="416"/>
      <c r="HHE4" s="416"/>
      <c r="HHF4" s="416"/>
      <c r="HHG4" s="416"/>
      <c r="HHH4" s="416"/>
      <c r="HHI4" s="416"/>
      <c r="HHJ4" s="416"/>
      <c r="HHK4" s="416"/>
      <c r="HHL4" s="416"/>
      <c r="HHM4" s="416"/>
      <c r="HHN4" s="416"/>
      <c r="HHO4" s="416"/>
      <c r="HHP4" s="416"/>
      <c r="HHQ4" s="416"/>
      <c r="HHR4" s="416"/>
      <c r="HHS4" s="416"/>
      <c r="HHT4" s="416"/>
      <c r="HHU4" s="416"/>
      <c r="HHV4" s="416"/>
      <c r="HHW4" s="416"/>
      <c r="HHX4" s="416"/>
      <c r="HHY4" s="416"/>
      <c r="HHZ4" s="416"/>
      <c r="HIA4" s="416"/>
      <c r="HIB4" s="416"/>
      <c r="HIC4" s="416"/>
      <c r="HID4" s="416"/>
      <c r="HIE4" s="416"/>
      <c r="HIF4" s="416"/>
      <c r="HIG4" s="416"/>
      <c r="HIH4" s="416"/>
      <c r="HII4" s="416"/>
      <c r="HIJ4" s="416"/>
      <c r="HIK4" s="416"/>
      <c r="HIL4" s="416"/>
      <c r="HIM4" s="416"/>
      <c r="HIN4" s="416"/>
      <c r="HIO4" s="416"/>
      <c r="HIP4" s="416"/>
      <c r="HIQ4" s="416"/>
      <c r="HIR4" s="416"/>
      <c r="HIS4" s="416"/>
      <c r="HIT4" s="416"/>
      <c r="HIU4" s="416"/>
      <c r="HIV4" s="416"/>
      <c r="HIW4" s="416"/>
      <c r="HIX4" s="416"/>
      <c r="HIY4" s="416"/>
      <c r="HIZ4" s="416"/>
      <c r="HJA4" s="416"/>
      <c r="HJB4" s="416"/>
      <c r="HJC4" s="416"/>
      <c r="HJD4" s="416"/>
      <c r="HJE4" s="416"/>
      <c r="HJF4" s="416"/>
      <c r="HJG4" s="416"/>
      <c r="HJH4" s="416"/>
      <c r="HJI4" s="416"/>
      <c r="HJJ4" s="416"/>
      <c r="HJK4" s="416"/>
      <c r="HJL4" s="416"/>
      <c r="HJM4" s="416"/>
      <c r="HJN4" s="416"/>
      <c r="HJO4" s="416"/>
      <c r="HJP4" s="416"/>
      <c r="HJQ4" s="416"/>
      <c r="HJR4" s="416"/>
      <c r="HJS4" s="416"/>
      <c r="HJT4" s="416"/>
      <c r="HJU4" s="416"/>
      <c r="HJV4" s="416"/>
      <c r="HJW4" s="416"/>
      <c r="HJX4" s="416"/>
      <c r="HJY4" s="416"/>
      <c r="HJZ4" s="416"/>
      <c r="HKA4" s="416"/>
      <c r="HKB4" s="416"/>
      <c r="HKC4" s="416"/>
      <c r="HKD4" s="416"/>
      <c r="HKE4" s="416"/>
      <c r="HKF4" s="416"/>
      <c r="HKG4" s="416"/>
      <c r="HKH4" s="416"/>
      <c r="HKI4" s="416"/>
      <c r="HKJ4" s="416"/>
      <c r="HKK4" s="416"/>
      <c r="HKL4" s="416"/>
      <c r="HKM4" s="416"/>
      <c r="HKN4" s="416"/>
      <c r="HKO4" s="416"/>
      <c r="HKP4" s="416"/>
      <c r="HKQ4" s="416"/>
      <c r="HKR4" s="416"/>
      <c r="HKS4" s="416"/>
      <c r="HKT4" s="416"/>
      <c r="HKU4" s="416"/>
      <c r="HKV4" s="416"/>
      <c r="HKW4" s="416"/>
      <c r="HKX4" s="416"/>
      <c r="HKY4" s="416"/>
      <c r="HKZ4" s="416"/>
      <c r="HLA4" s="416"/>
      <c r="HLB4" s="416"/>
      <c r="HLC4" s="416"/>
      <c r="HLD4" s="416"/>
      <c r="HLE4" s="416"/>
      <c r="HLF4" s="416"/>
      <c r="HLG4" s="416"/>
      <c r="HLH4" s="416"/>
      <c r="HLI4" s="416"/>
      <c r="HLJ4" s="416"/>
      <c r="HLK4" s="416"/>
      <c r="HLL4" s="416"/>
      <c r="HLM4" s="416"/>
      <c r="HLN4" s="416"/>
      <c r="HLO4" s="416"/>
      <c r="HLP4" s="416"/>
      <c r="HLQ4" s="416"/>
      <c r="HLR4" s="416"/>
      <c r="HLS4" s="416"/>
      <c r="HLT4" s="416"/>
      <c r="HLU4" s="416"/>
      <c r="HLV4" s="416"/>
      <c r="HLW4" s="416"/>
      <c r="HLX4" s="416"/>
      <c r="HLY4" s="416"/>
      <c r="HLZ4" s="416"/>
      <c r="HMA4" s="416"/>
      <c r="HMB4" s="416"/>
      <c r="HMC4" s="416"/>
      <c r="HMD4" s="416"/>
      <c r="HME4" s="416"/>
      <c r="HMF4" s="416"/>
      <c r="HMG4" s="416"/>
      <c r="HMH4" s="416"/>
      <c r="HMI4" s="416"/>
      <c r="HMJ4" s="416"/>
      <c r="HMK4" s="416"/>
      <c r="HML4" s="416"/>
      <c r="HMM4" s="416"/>
      <c r="HMN4" s="416"/>
      <c r="HMO4" s="416"/>
      <c r="HMP4" s="416"/>
      <c r="HMQ4" s="416"/>
      <c r="HMR4" s="416"/>
      <c r="HMS4" s="416"/>
      <c r="HMT4" s="416"/>
      <c r="HMU4" s="416"/>
      <c r="HMV4" s="416"/>
      <c r="HMW4" s="416"/>
      <c r="HMX4" s="416"/>
      <c r="HMY4" s="416"/>
      <c r="HMZ4" s="416"/>
      <c r="HNA4" s="416"/>
      <c r="HNB4" s="416"/>
      <c r="HNC4" s="416"/>
      <c r="HND4" s="416"/>
      <c r="HNE4" s="416"/>
      <c r="HNF4" s="416"/>
      <c r="HNG4" s="416"/>
      <c r="HNH4" s="416"/>
      <c r="HNI4" s="416"/>
      <c r="HNJ4" s="416"/>
      <c r="HNK4" s="416"/>
      <c r="HNL4" s="416"/>
      <c r="HNM4" s="416"/>
      <c r="HNN4" s="416"/>
      <c r="HNO4" s="416"/>
      <c r="HNP4" s="416"/>
      <c r="HNQ4" s="416"/>
      <c r="HNR4" s="416"/>
      <c r="HNS4" s="416"/>
      <c r="HNT4" s="416"/>
      <c r="HNU4" s="416"/>
      <c r="HNV4" s="416"/>
      <c r="HNW4" s="416"/>
      <c r="HNX4" s="416"/>
      <c r="HNY4" s="416"/>
      <c r="HNZ4" s="416"/>
      <c r="HOA4" s="416"/>
      <c r="HOB4" s="416"/>
      <c r="HOC4" s="416"/>
      <c r="HOD4" s="416"/>
      <c r="HOE4" s="416"/>
      <c r="HOF4" s="416"/>
      <c r="HOG4" s="416"/>
      <c r="HOH4" s="416"/>
      <c r="HOI4" s="416"/>
      <c r="HOJ4" s="416"/>
      <c r="HOK4" s="416"/>
      <c r="HOL4" s="416"/>
      <c r="HOM4" s="416"/>
      <c r="HON4" s="416"/>
      <c r="HOO4" s="416"/>
      <c r="HOP4" s="416"/>
      <c r="HOQ4" s="416"/>
      <c r="HOR4" s="416"/>
      <c r="HOS4" s="416"/>
      <c r="HOT4" s="416"/>
      <c r="HOU4" s="416"/>
      <c r="HOV4" s="416"/>
      <c r="HOW4" s="416"/>
      <c r="HOX4" s="416"/>
      <c r="HOY4" s="416"/>
      <c r="HOZ4" s="416"/>
      <c r="HPA4" s="416"/>
      <c r="HPB4" s="416"/>
      <c r="HPC4" s="416"/>
      <c r="HPD4" s="416"/>
      <c r="HPE4" s="416"/>
      <c r="HPF4" s="416"/>
      <c r="HPG4" s="416"/>
      <c r="HPH4" s="416"/>
      <c r="HPI4" s="416"/>
      <c r="HPJ4" s="416"/>
      <c r="HPK4" s="416"/>
      <c r="HPL4" s="416"/>
      <c r="HPM4" s="416"/>
      <c r="HPN4" s="416"/>
      <c r="HPO4" s="416"/>
      <c r="HPP4" s="416"/>
      <c r="HPQ4" s="416"/>
      <c r="HPR4" s="416"/>
      <c r="HPS4" s="416"/>
      <c r="HPT4" s="416"/>
      <c r="HPU4" s="416"/>
      <c r="HPV4" s="416"/>
      <c r="HPW4" s="416"/>
      <c r="HPX4" s="416"/>
      <c r="HPY4" s="416"/>
      <c r="HPZ4" s="416"/>
      <c r="HQA4" s="416"/>
      <c r="HQB4" s="416"/>
      <c r="HQC4" s="416"/>
      <c r="HQD4" s="416"/>
      <c r="HQE4" s="416"/>
      <c r="HQF4" s="416"/>
      <c r="HQG4" s="416"/>
      <c r="HQH4" s="416"/>
      <c r="HQI4" s="416"/>
      <c r="HQJ4" s="416"/>
      <c r="HQK4" s="416"/>
      <c r="HQL4" s="416"/>
      <c r="HQM4" s="416"/>
      <c r="HQN4" s="416"/>
      <c r="HQO4" s="416"/>
      <c r="HQP4" s="416"/>
      <c r="HQQ4" s="416"/>
      <c r="HQR4" s="416"/>
      <c r="HQS4" s="416"/>
      <c r="HQT4" s="416"/>
      <c r="HQU4" s="416"/>
      <c r="HQV4" s="416"/>
      <c r="HQW4" s="416"/>
      <c r="HQX4" s="416"/>
      <c r="HQY4" s="416"/>
      <c r="HQZ4" s="416"/>
      <c r="HRA4" s="416"/>
      <c r="HRB4" s="416"/>
      <c r="HRC4" s="416"/>
      <c r="HRD4" s="416"/>
      <c r="HRE4" s="416"/>
      <c r="HRF4" s="416"/>
      <c r="HRG4" s="416"/>
      <c r="HRH4" s="416"/>
      <c r="HRI4" s="416"/>
      <c r="HRJ4" s="416"/>
      <c r="HRK4" s="416"/>
      <c r="HRL4" s="416"/>
      <c r="HRM4" s="416"/>
      <c r="HRN4" s="416"/>
      <c r="HRO4" s="416"/>
      <c r="HRP4" s="416"/>
      <c r="HRQ4" s="416"/>
      <c r="HRR4" s="416"/>
      <c r="HRS4" s="416"/>
      <c r="HRT4" s="416"/>
      <c r="HRU4" s="416"/>
      <c r="HRV4" s="416"/>
      <c r="HRW4" s="416"/>
      <c r="HRX4" s="416"/>
      <c r="HRY4" s="416"/>
      <c r="HRZ4" s="416"/>
      <c r="HSA4" s="416"/>
      <c r="HSB4" s="416"/>
      <c r="HSC4" s="416"/>
      <c r="HSD4" s="416"/>
      <c r="HSE4" s="416"/>
      <c r="HSF4" s="416"/>
      <c r="HSG4" s="416"/>
      <c r="HSH4" s="416"/>
      <c r="HSI4" s="416"/>
      <c r="HSJ4" s="416"/>
      <c r="HSK4" s="416"/>
      <c r="HSL4" s="416"/>
      <c r="HSM4" s="416"/>
      <c r="HSN4" s="416"/>
      <c r="HSO4" s="416"/>
      <c r="HSP4" s="416"/>
      <c r="HSQ4" s="416"/>
      <c r="HSR4" s="416"/>
      <c r="HSS4" s="416"/>
      <c r="HST4" s="416"/>
      <c r="HSU4" s="416"/>
      <c r="HSV4" s="416"/>
      <c r="HSW4" s="416"/>
      <c r="HSX4" s="416"/>
      <c r="HSY4" s="416"/>
      <c r="HSZ4" s="416"/>
      <c r="HTA4" s="416"/>
      <c r="HTB4" s="416"/>
      <c r="HTC4" s="416"/>
      <c r="HTD4" s="416"/>
      <c r="HTE4" s="416"/>
      <c r="HTF4" s="416"/>
      <c r="HTG4" s="416"/>
      <c r="HTH4" s="416"/>
      <c r="HTI4" s="416"/>
      <c r="HTJ4" s="416"/>
      <c r="HTK4" s="416"/>
      <c r="HTL4" s="416"/>
      <c r="HTM4" s="416"/>
      <c r="HTN4" s="416"/>
      <c r="HTO4" s="416"/>
      <c r="HTP4" s="416"/>
      <c r="HTQ4" s="416"/>
      <c r="HTR4" s="416"/>
      <c r="HTS4" s="416"/>
      <c r="HTT4" s="416"/>
      <c r="HTU4" s="416"/>
      <c r="HTV4" s="416"/>
      <c r="HTW4" s="416"/>
      <c r="HTX4" s="416"/>
      <c r="HTY4" s="416"/>
      <c r="HTZ4" s="416"/>
      <c r="HUA4" s="416"/>
      <c r="HUB4" s="416"/>
      <c r="HUC4" s="416"/>
      <c r="HUD4" s="416"/>
      <c r="HUE4" s="416"/>
      <c r="HUF4" s="416"/>
      <c r="HUG4" s="416"/>
      <c r="HUH4" s="416"/>
      <c r="HUI4" s="416"/>
      <c r="HUJ4" s="416"/>
      <c r="HUK4" s="416"/>
      <c r="HUL4" s="416"/>
      <c r="HUM4" s="416"/>
      <c r="HUN4" s="416"/>
      <c r="HUO4" s="416"/>
      <c r="HUP4" s="416"/>
      <c r="HUQ4" s="416"/>
      <c r="HUR4" s="416"/>
      <c r="HUS4" s="416"/>
      <c r="HUT4" s="416"/>
      <c r="HUU4" s="416"/>
      <c r="HUV4" s="416"/>
      <c r="HUW4" s="416"/>
      <c r="HUX4" s="416"/>
      <c r="HUY4" s="416"/>
      <c r="HUZ4" s="416"/>
      <c r="HVA4" s="416"/>
      <c r="HVB4" s="416"/>
      <c r="HVC4" s="416"/>
      <c r="HVD4" s="416"/>
      <c r="HVE4" s="416"/>
      <c r="HVF4" s="416"/>
      <c r="HVG4" s="416"/>
      <c r="HVH4" s="416"/>
      <c r="HVI4" s="416"/>
      <c r="HVJ4" s="416"/>
      <c r="HVK4" s="416"/>
      <c r="HVL4" s="416"/>
      <c r="HVM4" s="416"/>
      <c r="HVN4" s="416"/>
      <c r="HVO4" s="416"/>
      <c r="HVP4" s="416"/>
      <c r="HVQ4" s="416"/>
      <c r="HVR4" s="416"/>
      <c r="HVS4" s="416"/>
      <c r="HVT4" s="416"/>
      <c r="HVU4" s="416"/>
      <c r="HVV4" s="416"/>
      <c r="HVW4" s="416"/>
      <c r="HVX4" s="416"/>
      <c r="HVY4" s="416"/>
      <c r="HVZ4" s="416"/>
      <c r="HWA4" s="416"/>
      <c r="HWB4" s="416"/>
      <c r="HWC4" s="416"/>
      <c r="HWD4" s="416"/>
      <c r="HWE4" s="416"/>
      <c r="HWF4" s="416"/>
      <c r="HWG4" s="416"/>
      <c r="HWH4" s="416"/>
      <c r="HWI4" s="416"/>
      <c r="HWJ4" s="416"/>
      <c r="HWK4" s="416"/>
      <c r="HWL4" s="416"/>
      <c r="HWM4" s="416"/>
      <c r="HWN4" s="416"/>
      <c r="HWO4" s="416"/>
      <c r="HWP4" s="416"/>
      <c r="HWQ4" s="416"/>
      <c r="HWR4" s="416"/>
      <c r="HWS4" s="416"/>
      <c r="HWT4" s="416"/>
      <c r="HWU4" s="416"/>
      <c r="HWV4" s="416"/>
      <c r="HWW4" s="416"/>
      <c r="HWX4" s="416"/>
      <c r="HWY4" s="416"/>
      <c r="HWZ4" s="416"/>
      <c r="HXA4" s="416"/>
      <c r="HXB4" s="416"/>
      <c r="HXC4" s="416"/>
      <c r="HXD4" s="416"/>
      <c r="HXE4" s="416"/>
      <c r="HXF4" s="416"/>
      <c r="HXG4" s="416"/>
      <c r="HXH4" s="416"/>
      <c r="HXI4" s="416"/>
      <c r="HXJ4" s="416"/>
      <c r="HXK4" s="416"/>
      <c r="HXL4" s="416"/>
      <c r="HXM4" s="416"/>
      <c r="HXN4" s="416"/>
      <c r="HXO4" s="416"/>
      <c r="HXP4" s="416"/>
      <c r="HXQ4" s="416"/>
      <c r="HXR4" s="416"/>
      <c r="HXS4" s="416"/>
      <c r="HXT4" s="416"/>
      <c r="HXU4" s="416"/>
      <c r="HXV4" s="416"/>
      <c r="HXW4" s="416"/>
      <c r="HXX4" s="416"/>
      <c r="HXY4" s="416"/>
      <c r="HXZ4" s="416"/>
      <c r="HYA4" s="416"/>
      <c r="HYB4" s="416"/>
      <c r="HYC4" s="416"/>
      <c r="HYD4" s="416"/>
      <c r="HYE4" s="416"/>
      <c r="HYF4" s="416"/>
      <c r="HYG4" s="416"/>
      <c r="HYH4" s="416"/>
      <c r="HYI4" s="416"/>
      <c r="HYJ4" s="416"/>
      <c r="HYK4" s="416"/>
      <c r="HYL4" s="416"/>
      <c r="HYM4" s="416"/>
      <c r="HYN4" s="416"/>
      <c r="HYO4" s="416"/>
      <c r="HYP4" s="416"/>
      <c r="HYQ4" s="416"/>
      <c r="HYR4" s="416"/>
      <c r="HYS4" s="416"/>
      <c r="HYT4" s="416"/>
      <c r="HYU4" s="416"/>
      <c r="HYV4" s="416"/>
      <c r="HYW4" s="416"/>
      <c r="HYX4" s="416"/>
      <c r="HYY4" s="416"/>
      <c r="HYZ4" s="416"/>
      <c r="HZA4" s="416"/>
      <c r="HZB4" s="416"/>
      <c r="HZC4" s="416"/>
      <c r="HZD4" s="416"/>
      <c r="HZE4" s="416"/>
      <c r="HZF4" s="416"/>
      <c r="HZG4" s="416"/>
      <c r="HZH4" s="416"/>
      <c r="HZI4" s="416"/>
      <c r="HZJ4" s="416"/>
      <c r="HZK4" s="416"/>
      <c r="HZL4" s="416"/>
      <c r="HZM4" s="416"/>
      <c r="HZN4" s="416"/>
      <c r="HZO4" s="416"/>
      <c r="HZP4" s="416"/>
      <c r="HZQ4" s="416"/>
      <c r="HZR4" s="416"/>
      <c r="HZS4" s="416"/>
      <c r="HZT4" s="416"/>
      <c r="HZU4" s="416"/>
      <c r="HZV4" s="416"/>
      <c r="HZW4" s="416"/>
      <c r="HZX4" s="416"/>
      <c r="HZY4" s="416"/>
      <c r="HZZ4" s="416"/>
      <c r="IAA4" s="416"/>
      <c r="IAB4" s="416"/>
      <c r="IAC4" s="416"/>
      <c r="IAD4" s="416"/>
      <c r="IAE4" s="416"/>
      <c r="IAF4" s="416"/>
      <c r="IAG4" s="416"/>
      <c r="IAH4" s="416"/>
      <c r="IAI4" s="416"/>
      <c r="IAJ4" s="416"/>
      <c r="IAK4" s="416"/>
      <c r="IAL4" s="416"/>
      <c r="IAM4" s="416"/>
      <c r="IAN4" s="416"/>
      <c r="IAO4" s="416"/>
      <c r="IAP4" s="416"/>
      <c r="IAQ4" s="416"/>
      <c r="IAR4" s="416"/>
      <c r="IAS4" s="416"/>
      <c r="IAT4" s="416"/>
      <c r="IAU4" s="416"/>
      <c r="IAV4" s="416"/>
      <c r="IAW4" s="416"/>
      <c r="IAX4" s="416"/>
      <c r="IAY4" s="416"/>
      <c r="IAZ4" s="416"/>
      <c r="IBA4" s="416"/>
      <c r="IBB4" s="416"/>
      <c r="IBC4" s="416"/>
      <c r="IBD4" s="416"/>
      <c r="IBE4" s="416"/>
      <c r="IBF4" s="416"/>
      <c r="IBG4" s="416"/>
      <c r="IBH4" s="416"/>
      <c r="IBI4" s="416"/>
      <c r="IBJ4" s="416"/>
      <c r="IBK4" s="416"/>
      <c r="IBL4" s="416"/>
      <c r="IBM4" s="416"/>
      <c r="IBN4" s="416"/>
      <c r="IBO4" s="416"/>
      <c r="IBP4" s="416"/>
      <c r="IBQ4" s="416"/>
      <c r="IBR4" s="416"/>
      <c r="IBS4" s="416"/>
      <c r="IBT4" s="416"/>
      <c r="IBU4" s="416"/>
      <c r="IBV4" s="416"/>
      <c r="IBW4" s="416"/>
      <c r="IBX4" s="416"/>
      <c r="IBY4" s="416"/>
      <c r="IBZ4" s="416"/>
      <c r="ICA4" s="416"/>
      <c r="ICB4" s="416"/>
      <c r="ICC4" s="416"/>
      <c r="ICD4" s="416"/>
      <c r="ICE4" s="416"/>
      <c r="ICF4" s="416"/>
      <c r="ICG4" s="416"/>
      <c r="ICH4" s="416"/>
      <c r="ICI4" s="416"/>
      <c r="ICJ4" s="416"/>
      <c r="ICK4" s="416"/>
      <c r="ICL4" s="416"/>
      <c r="ICM4" s="416"/>
      <c r="ICN4" s="416"/>
      <c r="ICO4" s="416"/>
      <c r="ICP4" s="416"/>
      <c r="ICQ4" s="416"/>
      <c r="ICR4" s="416"/>
      <c r="ICS4" s="416"/>
      <c r="ICT4" s="416"/>
      <c r="ICU4" s="416"/>
      <c r="ICV4" s="416"/>
      <c r="ICW4" s="416"/>
      <c r="ICX4" s="416"/>
      <c r="ICY4" s="416"/>
      <c r="ICZ4" s="416"/>
      <c r="IDA4" s="416"/>
      <c r="IDB4" s="416"/>
      <c r="IDC4" s="416"/>
      <c r="IDD4" s="416"/>
      <c r="IDE4" s="416"/>
      <c r="IDF4" s="416"/>
      <c r="IDG4" s="416"/>
      <c r="IDH4" s="416"/>
      <c r="IDI4" s="416"/>
      <c r="IDJ4" s="416"/>
      <c r="IDK4" s="416"/>
      <c r="IDL4" s="416"/>
      <c r="IDM4" s="416"/>
      <c r="IDN4" s="416"/>
      <c r="IDO4" s="416"/>
      <c r="IDP4" s="416"/>
      <c r="IDQ4" s="416"/>
      <c r="IDR4" s="416"/>
      <c r="IDS4" s="416"/>
      <c r="IDT4" s="416"/>
      <c r="IDU4" s="416"/>
      <c r="IDV4" s="416"/>
      <c r="IDW4" s="416"/>
      <c r="IDX4" s="416"/>
      <c r="IDY4" s="416"/>
      <c r="IDZ4" s="416"/>
      <c r="IEA4" s="416"/>
      <c r="IEB4" s="416"/>
      <c r="IEC4" s="416"/>
      <c r="IED4" s="416"/>
      <c r="IEE4" s="416"/>
      <c r="IEF4" s="416"/>
      <c r="IEG4" s="416"/>
      <c r="IEH4" s="416"/>
      <c r="IEI4" s="416"/>
      <c r="IEJ4" s="416"/>
      <c r="IEK4" s="416"/>
      <c r="IEL4" s="416"/>
      <c r="IEM4" s="416"/>
      <c r="IEN4" s="416"/>
      <c r="IEO4" s="416"/>
      <c r="IEP4" s="416"/>
      <c r="IEQ4" s="416"/>
      <c r="IER4" s="416"/>
      <c r="IES4" s="416"/>
      <c r="IET4" s="416"/>
      <c r="IEU4" s="416"/>
      <c r="IEV4" s="416"/>
      <c r="IEW4" s="416"/>
      <c r="IEX4" s="416"/>
      <c r="IEY4" s="416"/>
      <c r="IEZ4" s="416"/>
      <c r="IFA4" s="416"/>
      <c r="IFB4" s="416"/>
      <c r="IFC4" s="416"/>
      <c r="IFD4" s="416"/>
      <c r="IFE4" s="416"/>
      <c r="IFF4" s="416"/>
      <c r="IFG4" s="416"/>
      <c r="IFH4" s="416"/>
      <c r="IFI4" s="416"/>
      <c r="IFJ4" s="416"/>
      <c r="IFK4" s="416"/>
      <c r="IFL4" s="416"/>
      <c r="IFM4" s="416"/>
      <c r="IFN4" s="416"/>
      <c r="IFO4" s="416"/>
      <c r="IFP4" s="416"/>
      <c r="IFQ4" s="416"/>
      <c r="IFR4" s="416"/>
      <c r="IFS4" s="416"/>
      <c r="IFT4" s="416"/>
      <c r="IFU4" s="416"/>
      <c r="IFV4" s="416"/>
      <c r="IFW4" s="416"/>
      <c r="IFX4" s="416"/>
      <c r="IFY4" s="416"/>
      <c r="IFZ4" s="416"/>
      <c r="IGA4" s="416"/>
      <c r="IGB4" s="416"/>
      <c r="IGC4" s="416"/>
      <c r="IGD4" s="416"/>
      <c r="IGE4" s="416"/>
      <c r="IGF4" s="416"/>
      <c r="IGG4" s="416"/>
      <c r="IGH4" s="416"/>
      <c r="IGI4" s="416"/>
      <c r="IGJ4" s="416"/>
      <c r="IGK4" s="416"/>
      <c r="IGL4" s="416"/>
      <c r="IGM4" s="416"/>
      <c r="IGN4" s="416"/>
      <c r="IGO4" s="416"/>
      <c r="IGP4" s="416"/>
      <c r="IGQ4" s="416"/>
      <c r="IGR4" s="416"/>
      <c r="IGS4" s="416"/>
      <c r="IGT4" s="416"/>
      <c r="IGU4" s="416"/>
      <c r="IGV4" s="416"/>
      <c r="IGW4" s="416"/>
      <c r="IGX4" s="416"/>
      <c r="IGY4" s="416"/>
      <c r="IGZ4" s="416"/>
      <c r="IHA4" s="416"/>
      <c r="IHB4" s="416"/>
      <c r="IHC4" s="416"/>
      <c r="IHD4" s="416"/>
      <c r="IHE4" s="416"/>
      <c r="IHF4" s="416"/>
      <c r="IHG4" s="416"/>
      <c r="IHH4" s="416"/>
      <c r="IHI4" s="416"/>
      <c r="IHJ4" s="416"/>
      <c r="IHK4" s="416"/>
      <c r="IHL4" s="416"/>
      <c r="IHM4" s="416"/>
      <c r="IHN4" s="416"/>
      <c r="IHO4" s="416"/>
      <c r="IHP4" s="416"/>
      <c r="IHQ4" s="416"/>
      <c r="IHR4" s="416"/>
      <c r="IHS4" s="416"/>
      <c r="IHT4" s="416"/>
      <c r="IHU4" s="416"/>
      <c r="IHV4" s="416"/>
      <c r="IHW4" s="416"/>
      <c r="IHX4" s="416"/>
      <c r="IHY4" s="416"/>
      <c r="IHZ4" s="416"/>
      <c r="IIA4" s="416"/>
      <c r="IIB4" s="416"/>
      <c r="IIC4" s="416"/>
      <c r="IID4" s="416"/>
      <c r="IIE4" s="416"/>
      <c r="IIF4" s="416"/>
      <c r="IIG4" s="416"/>
      <c r="IIH4" s="416"/>
      <c r="III4" s="416"/>
      <c r="IIJ4" s="416"/>
      <c r="IIK4" s="416"/>
      <c r="IIL4" s="416"/>
      <c r="IIM4" s="416"/>
      <c r="IIN4" s="416"/>
      <c r="IIO4" s="416"/>
      <c r="IIP4" s="416"/>
      <c r="IIQ4" s="416"/>
      <c r="IIR4" s="416"/>
      <c r="IIS4" s="416"/>
      <c r="IIT4" s="416"/>
      <c r="IIU4" s="416"/>
      <c r="IIV4" s="416"/>
      <c r="IIW4" s="416"/>
      <c r="IIX4" s="416"/>
      <c r="IIY4" s="416"/>
      <c r="IIZ4" s="416"/>
      <c r="IJA4" s="416"/>
      <c r="IJB4" s="416"/>
      <c r="IJC4" s="416"/>
      <c r="IJD4" s="416"/>
      <c r="IJE4" s="416"/>
      <c r="IJF4" s="416"/>
      <c r="IJG4" s="416"/>
      <c r="IJH4" s="416"/>
      <c r="IJI4" s="416"/>
      <c r="IJJ4" s="416"/>
      <c r="IJK4" s="416"/>
      <c r="IJL4" s="416"/>
      <c r="IJM4" s="416"/>
      <c r="IJN4" s="416"/>
      <c r="IJO4" s="416"/>
      <c r="IJP4" s="416"/>
      <c r="IJQ4" s="416"/>
      <c r="IJR4" s="416"/>
      <c r="IJS4" s="416"/>
      <c r="IJT4" s="416"/>
      <c r="IJU4" s="416"/>
      <c r="IJV4" s="416"/>
      <c r="IJW4" s="416"/>
      <c r="IJX4" s="416"/>
      <c r="IJY4" s="416"/>
      <c r="IJZ4" s="416"/>
      <c r="IKA4" s="416"/>
      <c r="IKB4" s="416"/>
      <c r="IKC4" s="416"/>
      <c r="IKD4" s="416"/>
      <c r="IKE4" s="416"/>
      <c r="IKF4" s="416"/>
      <c r="IKG4" s="416"/>
      <c r="IKH4" s="416"/>
      <c r="IKI4" s="416"/>
      <c r="IKJ4" s="416"/>
      <c r="IKK4" s="416"/>
      <c r="IKL4" s="416"/>
      <c r="IKM4" s="416"/>
      <c r="IKN4" s="416"/>
      <c r="IKO4" s="416"/>
      <c r="IKP4" s="416"/>
      <c r="IKQ4" s="416"/>
      <c r="IKR4" s="416"/>
      <c r="IKS4" s="416"/>
      <c r="IKT4" s="416"/>
      <c r="IKU4" s="416"/>
      <c r="IKV4" s="416"/>
      <c r="IKW4" s="416"/>
      <c r="IKX4" s="416"/>
      <c r="IKY4" s="416"/>
      <c r="IKZ4" s="416"/>
      <c r="ILA4" s="416"/>
      <c r="ILB4" s="416"/>
      <c r="ILC4" s="416"/>
      <c r="ILD4" s="416"/>
      <c r="ILE4" s="416"/>
      <c r="ILF4" s="416"/>
      <c r="ILG4" s="416"/>
      <c r="ILH4" s="416"/>
      <c r="ILI4" s="416"/>
      <c r="ILJ4" s="416"/>
      <c r="ILK4" s="416"/>
      <c r="ILL4" s="416"/>
      <c r="ILM4" s="416"/>
      <c r="ILN4" s="416"/>
      <c r="ILO4" s="416"/>
      <c r="ILP4" s="416"/>
      <c r="ILQ4" s="416"/>
      <c r="ILR4" s="416"/>
      <c r="ILS4" s="416"/>
      <c r="ILT4" s="416"/>
      <c r="ILU4" s="416"/>
      <c r="ILV4" s="416"/>
      <c r="ILW4" s="416"/>
      <c r="ILX4" s="416"/>
      <c r="ILY4" s="416"/>
      <c r="ILZ4" s="416"/>
      <c r="IMA4" s="416"/>
      <c r="IMB4" s="416"/>
      <c r="IMC4" s="416"/>
      <c r="IMD4" s="416"/>
      <c r="IME4" s="416"/>
      <c r="IMF4" s="416"/>
      <c r="IMG4" s="416"/>
      <c r="IMH4" s="416"/>
      <c r="IMI4" s="416"/>
      <c r="IMJ4" s="416"/>
      <c r="IMK4" s="416"/>
      <c r="IML4" s="416"/>
      <c r="IMM4" s="416"/>
      <c r="IMN4" s="416"/>
      <c r="IMO4" s="416"/>
      <c r="IMP4" s="416"/>
      <c r="IMQ4" s="416"/>
      <c r="IMR4" s="416"/>
      <c r="IMS4" s="416"/>
      <c r="IMT4" s="416"/>
      <c r="IMU4" s="416"/>
      <c r="IMV4" s="416"/>
      <c r="IMW4" s="416"/>
      <c r="IMX4" s="416"/>
      <c r="IMY4" s="416"/>
      <c r="IMZ4" s="416"/>
      <c r="INA4" s="416"/>
      <c r="INB4" s="416"/>
      <c r="INC4" s="416"/>
      <c r="IND4" s="416"/>
      <c r="INE4" s="416"/>
      <c r="INF4" s="416"/>
      <c r="ING4" s="416"/>
      <c r="INH4" s="416"/>
      <c r="INI4" s="416"/>
      <c r="INJ4" s="416"/>
      <c r="INK4" s="416"/>
      <c r="INL4" s="416"/>
      <c r="INM4" s="416"/>
      <c r="INN4" s="416"/>
      <c r="INO4" s="416"/>
      <c r="INP4" s="416"/>
      <c r="INQ4" s="416"/>
      <c r="INR4" s="416"/>
      <c r="INS4" s="416"/>
      <c r="INT4" s="416"/>
      <c r="INU4" s="416"/>
      <c r="INV4" s="416"/>
      <c r="INW4" s="416"/>
      <c r="INX4" s="416"/>
      <c r="INY4" s="416"/>
      <c r="INZ4" s="416"/>
      <c r="IOA4" s="416"/>
      <c r="IOB4" s="416"/>
      <c r="IOC4" s="416"/>
      <c r="IOD4" s="416"/>
      <c r="IOE4" s="416"/>
      <c r="IOF4" s="416"/>
      <c r="IOG4" s="416"/>
      <c r="IOH4" s="416"/>
      <c r="IOI4" s="416"/>
      <c r="IOJ4" s="416"/>
      <c r="IOK4" s="416"/>
      <c r="IOL4" s="416"/>
      <c r="IOM4" s="416"/>
      <c r="ION4" s="416"/>
      <c r="IOO4" s="416"/>
      <c r="IOP4" s="416"/>
      <c r="IOQ4" s="416"/>
      <c r="IOR4" s="416"/>
      <c r="IOS4" s="416"/>
      <c r="IOT4" s="416"/>
      <c r="IOU4" s="416"/>
      <c r="IOV4" s="416"/>
      <c r="IOW4" s="416"/>
      <c r="IOX4" s="416"/>
      <c r="IOY4" s="416"/>
      <c r="IOZ4" s="416"/>
      <c r="IPA4" s="416"/>
      <c r="IPB4" s="416"/>
      <c r="IPC4" s="416"/>
      <c r="IPD4" s="416"/>
      <c r="IPE4" s="416"/>
      <c r="IPF4" s="416"/>
      <c r="IPG4" s="416"/>
      <c r="IPH4" s="416"/>
      <c r="IPI4" s="416"/>
      <c r="IPJ4" s="416"/>
      <c r="IPK4" s="416"/>
      <c r="IPL4" s="416"/>
      <c r="IPM4" s="416"/>
      <c r="IPN4" s="416"/>
      <c r="IPO4" s="416"/>
      <c r="IPP4" s="416"/>
      <c r="IPQ4" s="416"/>
      <c r="IPR4" s="416"/>
      <c r="IPS4" s="416"/>
      <c r="IPT4" s="416"/>
      <c r="IPU4" s="416"/>
      <c r="IPV4" s="416"/>
      <c r="IPW4" s="416"/>
      <c r="IPX4" s="416"/>
      <c r="IPY4" s="416"/>
      <c r="IPZ4" s="416"/>
      <c r="IQA4" s="416"/>
      <c r="IQB4" s="416"/>
      <c r="IQC4" s="416"/>
      <c r="IQD4" s="416"/>
      <c r="IQE4" s="416"/>
      <c r="IQF4" s="416"/>
      <c r="IQG4" s="416"/>
      <c r="IQH4" s="416"/>
      <c r="IQI4" s="416"/>
      <c r="IQJ4" s="416"/>
      <c r="IQK4" s="416"/>
      <c r="IQL4" s="416"/>
      <c r="IQM4" s="416"/>
      <c r="IQN4" s="416"/>
      <c r="IQO4" s="416"/>
      <c r="IQP4" s="416"/>
      <c r="IQQ4" s="416"/>
      <c r="IQR4" s="416"/>
      <c r="IQS4" s="416"/>
      <c r="IQT4" s="416"/>
      <c r="IQU4" s="416"/>
      <c r="IQV4" s="416"/>
      <c r="IQW4" s="416"/>
      <c r="IQX4" s="416"/>
      <c r="IQY4" s="416"/>
      <c r="IQZ4" s="416"/>
      <c r="IRA4" s="416"/>
      <c r="IRB4" s="416"/>
      <c r="IRC4" s="416"/>
      <c r="IRD4" s="416"/>
      <c r="IRE4" s="416"/>
      <c r="IRF4" s="416"/>
      <c r="IRG4" s="416"/>
      <c r="IRH4" s="416"/>
      <c r="IRI4" s="416"/>
      <c r="IRJ4" s="416"/>
      <c r="IRK4" s="416"/>
      <c r="IRL4" s="416"/>
      <c r="IRM4" s="416"/>
      <c r="IRN4" s="416"/>
      <c r="IRO4" s="416"/>
      <c r="IRP4" s="416"/>
      <c r="IRQ4" s="416"/>
      <c r="IRR4" s="416"/>
      <c r="IRS4" s="416"/>
      <c r="IRT4" s="416"/>
      <c r="IRU4" s="416"/>
      <c r="IRV4" s="416"/>
      <c r="IRW4" s="416"/>
      <c r="IRX4" s="416"/>
      <c r="IRY4" s="416"/>
      <c r="IRZ4" s="416"/>
      <c r="ISA4" s="416"/>
      <c r="ISB4" s="416"/>
      <c r="ISC4" s="416"/>
      <c r="ISD4" s="416"/>
      <c r="ISE4" s="416"/>
      <c r="ISF4" s="416"/>
      <c r="ISG4" s="416"/>
      <c r="ISH4" s="416"/>
      <c r="ISI4" s="416"/>
      <c r="ISJ4" s="416"/>
      <c r="ISK4" s="416"/>
      <c r="ISL4" s="416"/>
      <c r="ISM4" s="416"/>
      <c r="ISN4" s="416"/>
      <c r="ISO4" s="416"/>
      <c r="ISP4" s="416"/>
      <c r="ISQ4" s="416"/>
      <c r="ISR4" s="416"/>
      <c r="ISS4" s="416"/>
      <c r="IST4" s="416"/>
      <c r="ISU4" s="416"/>
      <c r="ISV4" s="416"/>
      <c r="ISW4" s="416"/>
      <c r="ISX4" s="416"/>
      <c r="ISY4" s="416"/>
      <c r="ISZ4" s="416"/>
      <c r="ITA4" s="416"/>
      <c r="ITB4" s="416"/>
      <c r="ITC4" s="416"/>
      <c r="ITD4" s="416"/>
      <c r="ITE4" s="416"/>
      <c r="ITF4" s="416"/>
      <c r="ITG4" s="416"/>
      <c r="ITH4" s="416"/>
      <c r="ITI4" s="416"/>
      <c r="ITJ4" s="416"/>
      <c r="ITK4" s="416"/>
      <c r="ITL4" s="416"/>
      <c r="ITM4" s="416"/>
      <c r="ITN4" s="416"/>
      <c r="ITO4" s="416"/>
      <c r="ITP4" s="416"/>
      <c r="ITQ4" s="416"/>
      <c r="ITR4" s="416"/>
      <c r="ITS4" s="416"/>
      <c r="ITT4" s="416"/>
      <c r="ITU4" s="416"/>
      <c r="ITV4" s="416"/>
      <c r="ITW4" s="416"/>
      <c r="ITX4" s="416"/>
      <c r="ITY4" s="416"/>
      <c r="ITZ4" s="416"/>
      <c r="IUA4" s="416"/>
      <c r="IUB4" s="416"/>
      <c r="IUC4" s="416"/>
      <c r="IUD4" s="416"/>
      <c r="IUE4" s="416"/>
      <c r="IUF4" s="416"/>
      <c r="IUG4" s="416"/>
      <c r="IUH4" s="416"/>
      <c r="IUI4" s="416"/>
      <c r="IUJ4" s="416"/>
      <c r="IUK4" s="416"/>
      <c r="IUL4" s="416"/>
      <c r="IUM4" s="416"/>
      <c r="IUN4" s="416"/>
      <c r="IUO4" s="416"/>
      <c r="IUP4" s="416"/>
      <c r="IUQ4" s="416"/>
      <c r="IUR4" s="416"/>
      <c r="IUS4" s="416"/>
      <c r="IUT4" s="416"/>
      <c r="IUU4" s="416"/>
      <c r="IUV4" s="416"/>
      <c r="IUW4" s="416"/>
      <c r="IUX4" s="416"/>
      <c r="IUY4" s="416"/>
      <c r="IUZ4" s="416"/>
      <c r="IVA4" s="416"/>
      <c r="IVB4" s="416"/>
      <c r="IVC4" s="416"/>
      <c r="IVD4" s="416"/>
      <c r="IVE4" s="416"/>
      <c r="IVF4" s="416"/>
      <c r="IVG4" s="416"/>
      <c r="IVH4" s="416"/>
      <c r="IVI4" s="416"/>
      <c r="IVJ4" s="416"/>
      <c r="IVK4" s="416"/>
      <c r="IVL4" s="416"/>
      <c r="IVM4" s="416"/>
      <c r="IVN4" s="416"/>
      <c r="IVO4" s="416"/>
      <c r="IVP4" s="416"/>
      <c r="IVQ4" s="416"/>
      <c r="IVR4" s="416"/>
      <c r="IVS4" s="416"/>
      <c r="IVT4" s="416"/>
      <c r="IVU4" s="416"/>
      <c r="IVV4" s="416"/>
      <c r="IVW4" s="416"/>
      <c r="IVX4" s="416"/>
      <c r="IVY4" s="416"/>
      <c r="IVZ4" s="416"/>
      <c r="IWA4" s="416"/>
      <c r="IWB4" s="416"/>
      <c r="IWC4" s="416"/>
      <c r="IWD4" s="416"/>
      <c r="IWE4" s="416"/>
      <c r="IWF4" s="416"/>
      <c r="IWG4" s="416"/>
      <c r="IWH4" s="416"/>
      <c r="IWI4" s="416"/>
      <c r="IWJ4" s="416"/>
      <c r="IWK4" s="416"/>
      <c r="IWL4" s="416"/>
      <c r="IWM4" s="416"/>
      <c r="IWN4" s="416"/>
      <c r="IWO4" s="416"/>
      <c r="IWP4" s="416"/>
      <c r="IWQ4" s="416"/>
      <c r="IWR4" s="416"/>
      <c r="IWS4" s="416"/>
      <c r="IWT4" s="416"/>
      <c r="IWU4" s="416"/>
      <c r="IWV4" s="416"/>
      <c r="IWW4" s="416"/>
      <c r="IWX4" s="416"/>
      <c r="IWY4" s="416"/>
      <c r="IWZ4" s="416"/>
      <c r="IXA4" s="416"/>
      <c r="IXB4" s="416"/>
      <c r="IXC4" s="416"/>
      <c r="IXD4" s="416"/>
      <c r="IXE4" s="416"/>
      <c r="IXF4" s="416"/>
      <c r="IXG4" s="416"/>
      <c r="IXH4" s="416"/>
      <c r="IXI4" s="416"/>
      <c r="IXJ4" s="416"/>
      <c r="IXK4" s="416"/>
      <c r="IXL4" s="416"/>
      <c r="IXM4" s="416"/>
      <c r="IXN4" s="416"/>
      <c r="IXO4" s="416"/>
      <c r="IXP4" s="416"/>
      <c r="IXQ4" s="416"/>
      <c r="IXR4" s="416"/>
      <c r="IXS4" s="416"/>
      <c r="IXT4" s="416"/>
      <c r="IXU4" s="416"/>
      <c r="IXV4" s="416"/>
      <c r="IXW4" s="416"/>
      <c r="IXX4" s="416"/>
      <c r="IXY4" s="416"/>
      <c r="IXZ4" s="416"/>
      <c r="IYA4" s="416"/>
      <c r="IYB4" s="416"/>
      <c r="IYC4" s="416"/>
      <c r="IYD4" s="416"/>
      <c r="IYE4" s="416"/>
      <c r="IYF4" s="416"/>
      <c r="IYG4" s="416"/>
      <c r="IYH4" s="416"/>
      <c r="IYI4" s="416"/>
      <c r="IYJ4" s="416"/>
      <c r="IYK4" s="416"/>
      <c r="IYL4" s="416"/>
      <c r="IYM4" s="416"/>
      <c r="IYN4" s="416"/>
      <c r="IYO4" s="416"/>
      <c r="IYP4" s="416"/>
      <c r="IYQ4" s="416"/>
      <c r="IYR4" s="416"/>
      <c r="IYS4" s="416"/>
      <c r="IYT4" s="416"/>
      <c r="IYU4" s="416"/>
      <c r="IYV4" s="416"/>
      <c r="IYW4" s="416"/>
      <c r="IYX4" s="416"/>
      <c r="IYY4" s="416"/>
      <c r="IYZ4" s="416"/>
      <c r="IZA4" s="416"/>
      <c r="IZB4" s="416"/>
      <c r="IZC4" s="416"/>
      <c r="IZD4" s="416"/>
      <c r="IZE4" s="416"/>
      <c r="IZF4" s="416"/>
      <c r="IZG4" s="416"/>
      <c r="IZH4" s="416"/>
      <c r="IZI4" s="416"/>
      <c r="IZJ4" s="416"/>
      <c r="IZK4" s="416"/>
      <c r="IZL4" s="416"/>
      <c r="IZM4" s="416"/>
      <c r="IZN4" s="416"/>
      <c r="IZO4" s="416"/>
      <c r="IZP4" s="416"/>
      <c r="IZQ4" s="416"/>
      <c r="IZR4" s="416"/>
      <c r="IZS4" s="416"/>
      <c r="IZT4" s="416"/>
      <c r="IZU4" s="416"/>
      <c r="IZV4" s="416"/>
      <c r="IZW4" s="416"/>
      <c r="IZX4" s="416"/>
      <c r="IZY4" s="416"/>
      <c r="IZZ4" s="416"/>
      <c r="JAA4" s="416"/>
      <c r="JAB4" s="416"/>
      <c r="JAC4" s="416"/>
      <c r="JAD4" s="416"/>
      <c r="JAE4" s="416"/>
      <c r="JAF4" s="416"/>
      <c r="JAG4" s="416"/>
      <c r="JAH4" s="416"/>
      <c r="JAI4" s="416"/>
      <c r="JAJ4" s="416"/>
      <c r="JAK4" s="416"/>
      <c r="JAL4" s="416"/>
      <c r="JAM4" s="416"/>
      <c r="JAN4" s="416"/>
      <c r="JAO4" s="416"/>
      <c r="JAP4" s="416"/>
      <c r="JAQ4" s="416"/>
      <c r="JAR4" s="416"/>
      <c r="JAS4" s="416"/>
      <c r="JAT4" s="416"/>
      <c r="JAU4" s="416"/>
      <c r="JAV4" s="416"/>
      <c r="JAW4" s="416"/>
      <c r="JAX4" s="416"/>
      <c r="JAY4" s="416"/>
      <c r="JAZ4" s="416"/>
      <c r="JBA4" s="416"/>
      <c r="JBB4" s="416"/>
      <c r="JBC4" s="416"/>
      <c r="JBD4" s="416"/>
      <c r="JBE4" s="416"/>
      <c r="JBF4" s="416"/>
      <c r="JBG4" s="416"/>
      <c r="JBH4" s="416"/>
      <c r="JBI4" s="416"/>
      <c r="JBJ4" s="416"/>
      <c r="JBK4" s="416"/>
      <c r="JBL4" s="416"/>
      <c r="JBM4" s="416"/>
      <c r="JBN4" s="416"/>
      <c r="JBO4" s="416"/>
      <c r="JBP4" s="416"/>
      <c r="JBQ4" s="416"/>
      <c r="JBR4" s="416"/>
      <c r="JBS4" s="416"/>
      <c r="JBT4" s="416"/>
      <c r="JBU4" s="416"/>
      <c r="JBV4" s="416"/>
      <c r="JBW4" s="416"/>
      <c r="JBX4" s="416"/>
      <c r="JBY4" s="416"/>
      <c r="JBZ4" s="416"/>
      <c r="JCA4" s="416"/>
      <c r="JCB4" s="416"/>
      <c r="JCC4" s="416"/>
      <c r="JCD4" s="416"/>
      <c r="JCE4" s="416"/>
      <c r="JCF4" s="416"/>
      <c r="JCG4" s="416"/>
      <c r="JCH4" s="416"/>
      <c r="JCI4" s="416"/>
      <c r="JCJ4" s="416"/>
      <c r="JCK4" s="416"/>
      <c r="JCL4" s="416"/>
      <c r="JCM4" s="416"/>
      <c r="JCN4" s="416"/>
      <c r="JCO4" s="416"/>
      <c r="JCP4" s="416"/>
      <c r="JCQ4" s="416"/>
      <c r="JCR4" s="416"/>
      <c r="JCS4" s="416"/>
      <c r="JCT4" s="416"/>
      <c r="JCU4" s="416"/>
      <c r="JCV4" s="416"/>
      <c r="JCW4" s="416"/>
      <c r="JCX4" s="416"/>
      <c r="JCY4" s="416"/>
      <c r="JCZ4" s="416"/>
      <c r="JDA4" s="416"/>
      <c r="JDB4" s="416"/>
      <c r="JDC4" s="416"/>
      <c r="JDD4" s="416"/>
      <c r="JDE4" s="416"/>
      <c r="JDF4" s="416"/>
      <c r="JDG4" s="416"/>
      <c r="JDH4" s="416"/>
      <c r="JDI4" s="416"/>
      <c r="JDJ4" s="416"/>
      <c r="JDK4" s="416"/>
      <c r="JDL4" s="416"/>
      <c r="JDM4" s="416"/>
      <c r="JDN4" s="416"/>
      <c r="JDO4" s="416"/>
      <c r="JDP4" s="416"/>
      <c r="JDQ4" s="416"/>
      <c r="JDR4" s="416"/>
      <c r="JDS4" s="416"/>
      <c r="JDT4" s="416"/>
      <c r="JDU4" s="416"/>
      <c r="JDV4" s="416"/>
      <c r="JDW4" s="416"/>
      <c r="JDX4" s="416"/>
      <c r="JDY4" s="416"/>
      <c r="JDZ4" s="416"/>
      <c r="JEA4" s="416"/>
      <c r="JEB4" s="416"/>
      <c r="JEC4" s="416"/>
      <c r="JED4" s="416"/>
      <c r="JEE4" s="416"/>
      <c r="JEF4" s="416"/>
      <c r="JEG4" s="416"/>
      <c r="JEH4" s="416"/>
      <c r="JEI4" s="416"/>
      <c r="JEJ4" s="416"/>
      <c r="JEK4" s="416"/>
      <c r="JEL4" s="416"/>
      <c r="JEM4" s="416"/>
      <c r="JEN4" s="416"/>
      <c r="JEO4" s="416"/>
      <c r="JEP4" s="416"/>
      <c r="JEQ4" s="416"/>
      <c r="JER4" s="416"/>
      <c r="JES4" s="416"/>
      <c r="JET4" s="416"/>
      <c r="JEU4" s="416"/>
      <c r="JEV4" s="416"/>
      <c r="JEW4" s="416"/>
      <c r="JEX4" s="416"/>
      <c r="JEY4" s="416"/>
      <c r="JEZ4" s="416"/>
      <c r="JFA4" s="416"/>
      <c r="JFB4" s="416"/>
      <c r="JFC4" s="416"/>
      <c r="JFD4" s="416"/>
      <c r="JFE4" s="416"/>
      <c r="JFF4" s="416"/>
      <c r="JFG4" s="416"/>
      <c r="JFH4" s="416"/>
      <c r="JFI4" s="416"/>
      <c r="JFJ4" s="416"/>
      <c r="JFK4" s="416"/>
      <c r="JFL4" s="416"/>
      <c r="JFM4" s="416"/>
      <c r="JFN4" s="416"/>
      <c r="JFO4" s="416"/>
      <c r="JFP4" s="416"/>
      <c r="JFQ4" s="416"/>
      <c r="JFR4" s="416"/>
      <c r="JFS4" s="416"/>
      <c r="JFT4" s="416"/>
      <c r="JFU4" s="416"/>
      <c r="JFV4" s="416"/>
      <c r="JFW4" s="416"/>
      <c r="JFX4" s="416"/>
      <c r="JFY4" s="416"/>
      <c r="JFZ4" s="416"/>
      <c r="JGA4" s="416"/>
      <c r="JGB4" s="416"/>
      <c r="JGC4" s="416"/>
      <c r="JGD4" s="416"/>
      <c r="JGE4" s="416"/>
      <c r="JGF4" s="416"/>
      <c r="JGG4" s="416"/>
      <c r="JGH4" s="416"/>
      <c r="JGI4" s="416"/>
      <c r="JGJ4" s="416"/>
      <c r="JGK4" s="416"/>
      <c r="JGL4" s="416"/>
      <c r="JGM4" s="416"/>
      <c r="JGN4" s="416"/>
      <c r="JGO4" s="416"/>
      <c r="JGP4" s="416"/>
      <c r="JGQ4" s="416"/>
      <c r="JGR4" s="416"/>
      <c r="JGS4" s="416"/>
      <c r="JGT4" s="416"/>
      <c r="JGU4" s="416"/>
      <c r="JGV4" s="416"/>
      <c r="JGW4" s="416"/>
      <c r="JGX4" s="416"/>
      <c r="JGY4" s="416"/>
      <c r="JGZ4" s="416"/>
      <c r="JHA4" s="416"/>
      <c r="JHB4" s="416"/>
      <c r="JHC4" s="416"/>
      <c r="JHD4" s="416"/>
      <c r="JHE4" s="416"/>
      <c r="JHF4" s="416"/>
      <c r="JHG4" s="416"/>
      <c r="JHH4" s="416"/>
      <c r="JHI4" s="416"/>
      <c r="JHJ4" s="416"/>
      <c r="JHK4" s="416"/>
      <c r="JHL4" s="416"/>
      <c r="JHM4" s="416"/>
      <c r="JHN4" s="416"/>
      <c r="JHO4" s="416"/>
      <c r="JHP4" s="416"/>
      <c r="JHQ4" s="416"/>
      <c r="JHR4" s="416"/>
      <c r="JHS4" s="416"/>
      <c r="JHT4" s="416"/>
      <c r="JHU4" s="416"/>
      <c r="JHV4" s="416"/>
      <c r="JHW4" s="416"/>
      <c r="JHX4" s="416"/>
      <c r="JHY4" s="416"/>
      <c r="JHZ4" s="416"/>
      <c r="JIA4" s="416"/>
      <c r="JIB4" s="416"/>
      <c r="JIC4" s="416"/>
      <c r="JID4" s="416"/>
      <c r="JIE4" s="416"/>
      <c r="JIF4" s="416"/>
      <c r="JIG4" s="416"/>
      <c r="JIH4" s="416"/>
      <c r="JII4" s="416"/>
      <c r="JIJ4" s="416"/>
      <c r="JIK4" s="416"/>
      <c r="JIL4" s="416"/>
      <c r="JIM4" s="416"/>
      <c r="JIN4" s="416"/>
      <c r="JIO4" s="416"/>
      <c r="JIP4" s="416"/>
      <c r="JIQ4" s="416"/>
      <c r="JIR4" s="416"/>
      <c r="JIS4" s="416"/>
      <c r="JIT4" s="416"/>
      <c r="JIU4" s="416"/>
      <c r="JIV4" s="416"/>
      <c r="JIW4" s="416"/>
      <c r="JIX4" s="416"/>
      <c r="JIY4" s="416"/>
      <c r="JIZ4" s="416"/>
      <c r="JJA4" s="416"/>
      <c r="JJB4" s="416"/>
      <c r="JJC4" s="416"/>
      <c r="JJD4" s="416"/>
      <c r="JJE4" s="416"/>
      <c r="JJF4" s="416"/>
      <c r="JJG4" s="416"/>
      <c r="JJH4" s="416"/>
      <c r="JJI4" s="416"/>
      <c r="JJJ4" s="416"/>
      <c r="JJK4" s="416"/>
      <c r="JJL4" s="416"/>
      <c r="JJM4" s="416"/>
      <c r="JJN4" s="416"/>
      <c r="JJO4" s="416"/>
      <c r="JJP4" s="416"/>
      <c r="JJQ4" s="416"/>
      <c r="JJR4" s="416"/>
      <c r="JJS4" s="416"/>
      <c r="JJT4" s="416"/>
      <c r="JJU4" s="416"/>
      <c r="JJV4" s="416"/>
      <c r="JJW4" s="416"/>
      <c r="JJX4" s="416"/>
      <c r="JJY4" s="416"/>
      <c r="JJZ4" s="416"/>
      <c r="JKA4" s="416"/>
      <c r="JKB4" s="416"/>
      <c r="JKC4" s="416"/>
      <c r="JKD4" s="416"/>
      <c r="JKE4" s="416"/>
      <c r="JKF4" s="416"/>
      <c r="JKG4" s="416"/>
      <c r="JKH4" s="416"/>
      <c r="JKI4" s="416"/>
      <c r="JKJ4" s="416"/>
      <c r="JKK4" s="416"/>
      <c r="JKL4" s="416"/>
      <c r="JKM4" s="416"/>
      <c r="JKN4" s="416"/>
      <c r="JKO4" s="416"/>
      <c r="JKP4" s="416"/>
      <c r="JKQ4" s="416"/>
      <c r="JKR4" s="416"/>
      <c r="JKS4" s="416"/>
      <c r="JKT4" s="416"/>
      <c r="JKU4" s="416"/>
      <c r="JKV4" s="416"/>
      <c r="JKW4" s="416"/>
      <c r="JKX4" s="416"/>
      <c r="JKY4" s="416"/>
      <c r="JKZ4" s="416"/>
      <c r="JLA4" s="416"/>
      <c r="JLB4" s="416"/>
      <c r="JLC4" s="416"/>
      <c r="JLD4" s="416"/>
      <c r="JLE4" s="416"/>
      <c r="JLF4" s="416"/>
      <c r="JLG4" s="416"/>
      <c r="JLH4" s="416"/>
      <c r="JLI4" s="416"/>
      <c r="JLJ4" s="416"/>
      <c r="JLK4" s="416"/>
      <c r="JLL4" s="416"/>
      <c r="JLM4" s="416"/>
      <c r="JLN4" s="416"/>
      <c r="JLO4" s="416"/>
      <c r="JLP4" s="416"/>
      <c r="JLQ4" s="416"/>
      <c r="JLR4" s="416"/>
      <c r="JLS4" s="416"/>
      <c r="JLT4" s="416"/>
      <c r="JLU4" s="416"/>
      <c r="JLV4" s="416"/>
      <c r="JLW4" s="416"/>
      <c r="JLX4" s="416"/>
      <c r="JLY4" s="416"/>
      <c r="JLZ4" s="416"/>
      <c r="JMA4" s="416"/>
      <c r="JMB4" s="416"/>
      <c r="JMC4" s="416"/>
      <c r="JMD4" s="416"/>
      <c r="JME4" s="416"/>
      <c r="JMF4" s="416"/>
      <c r="JMG4" s="416"/>
      <c r="JMH4" s="416"/>
      <c r="JMI4" s="416"/>
      <c r="JMJ4" s="416"/>
      <c r="JMK4" s="416"/>
      <c r="JML4" s="416"/>
      <c r="JMM4" s="416"/>
      <c r="JMN4" s="416"/>
      <c r="JMO4" s="416"/>
      <c r="JMP4" s="416"/>
      <c r="JMQ4" s="416"/>
      <c r="JMR4" s="416"/>
      <c r="JMS4" s="416"/>
      <c r="JMT4" s="416"/>
      <c r="JMU4" s="416"/>
      <c r="JMV4" s="416"/>
      <c r="JMW4" s="416"/>
      <c r="JMX4" s="416"/>
      <c r="JMY4" s="416"/>
      <c r="JMZ4" s="416"/>
      <c r="JNA4" s="416"/>
      <c r="JNB4" s="416"/>
      <c r="JNC4" s="416"/>
      <c r="JND4" s="416"/>
      <c r="JNE4" s="416"/>
      <c r="JNF4" s="416"/>
      <c r="JNG4" s="416"/>
      <c r="JNH4" s="416"/>
      <c r="JNI4" s="416"/>
      <c r="JNJ4" s="416"/>
      <c r="JNK4" s="416"/>
      <c r="JNL4" s="416"/>
      <c r="JNM4" s="416"/>
      <c r="JNN4" s="416"/>
      <c r="JNO4" s="416"/>
      <c r="JNP4" s="416"/>
      <c r="JNQ4" s="416"/>
      <c r="JNR4" s="416"/>
      <c r="JNS4" s="416"/>
      <c r="JNT4" s="416"/>
      <c r="JNU4" s="416"/>
      <c r="JNV4" s="416"/>
      <c r="JNW4" s="416"/>
      <c r="JNX4" s="416"/>
      <c r="JNY4" s="416"/>
      <c r="JNZ4" s="416"/>
      <c r="JOA4" s="416"/>
      <c r="JOB4" s="416"/>
      <c r="JOC4" s="416"/>
      <c r="JOD4" s="416"/>
      <c r="JOE4" s="416"/>
      <c r="JOF4" s="416"/>
      <c r="JOG4" s="416"/>
      <c r="JOH4" s="416"/>
      <c r="JOI4" s="416"/>
      <c r="JOJ4" s="416"/>
      <c r="JOK4" s="416"/>
      <c r="JOL4" s="416"/>
      <c r="JOM4" s="416"/>
      <c r="JON4" s="416"/>
      <c r="JOO4" s="416"/>
      <c r="JOP4" s="416"/>
      <c r="JOQ4" s="416"/>
      <c r="JOR4" s="416"/>
      <c r="JOS4" s="416"/>
      <c r="JOT4" s="416"/>
      <c r="JOU4" s="416"/>
      <c r="JOV4" s="416"/>
      <c r="JOW4" s="416"/>
      <c r="JOX4" s="416"/>
      <c r="JOY4" s="416"/>
      <c r="JOZ4" s="416"/>
      <c r="JPA4" s="416"/>
      <c r="JPB4" s="416"/>
      <c r="JPC4" s="416"/>
      <c r="JPD4" s="416"/>
      <c r="JPE4" s="416"/>
      <c r="JPF4" s="416"/>
      <c r="JPG4" s="416"/>
      <c r="JPH4" s="416"/>
      <c r="JPI4" s="416"/>
      <c r="JPJ4" s="416"/>
      <c r="JPK4" s="416"/>
      <c r="JPL4" s="416"/>
      <c r="JPM4" s="416"/>
      <c r="JPN4" s="416"/>
      <c r="JPO4" s="416"/>
      <c r="JPP4" s="416"/>
      <c r="JPQ4" s="416"/>
      <c r="JPR4" s="416"/>
      <c r="JPS4" s="416"/>
      <c r="JPT4" s="416"/>
      <c r="JPU4" s="416"/>
      <c r="JPV4" s="416"/>
      <c r="JPW4" s="416"/>
      <c r="JPX4" s="416"/>
      <c r="JPY4" s="416"/>
      <c r="JPZ4" s="416"/>
      <c r="JQA4" s="416"/>
      <c r="JQB4" s="416"/>
      <c r="JQC4" s="416"/>
      <c r="JQD4" s="416"/>
      <c r="JQE4" s="416"/>
      <c r="JQF4" s="416"/>
      <c r="JQG4" s="416"/>
      <c r="JQH4" s="416"/>
      <c r="JQI4" s="416"/>
      <c r="JQJ4" s="416"/>
      <c r="JQK4" s="416"/>
      <c r="JQL4" s="416"/>
      <c r="JQM4" s="416"/>
      <c r="JQN4" s="416"/>
      <c r="JQO4" s="416"/>
      <c r="JQP4" s="416"/>
      <c r="JQQ4" s="416"/>
      <c r="JQR4" s="416"/>
      <c r="JQS4" s="416"/>
      <c r="JQT4" s="416"/>
      <c r="JQU4" s="416"/>
      <c r="JQV4" s="416"/>
      <c r="JQW4" s="416"/>
      <c r="JQX4" s="416"/>
      <c r="JQY4" s="416"/>
      <c r="JQZ4" s="416"/>
      <c r="JRA4" s="416"/>
      <c r="JRB4" s="416"/>
      <c r="JRC4" s="416"/>
      <c r="JRD4" s="416"/>
      <c r="JRE4" s="416"/>
      <c r="JRF4" s="416"/>
      <c r="JRG4" s="416"/>
      <c r="JRH4" s="416"/>
      <c r="JRI4" s="416"/>
      <c r="JRJ4" s="416"/>
      <c r="JRK4" s="416"/>
      <c r="JRL4" s="416"/>
      <c r="JRM4" s="416"/>
      <c r="JRN4" s="416"/>
      <c r="JRO4" s="416"/>
      <c r="JRP4" s="416"/>
      <c r="JRQ4" s="416"/>
      <c r="JRR4" s="416"/>
      <c r="JRS4" s="416"/>
      <c r="JRT4" s="416"/>
      <c r="JRU4" s="416"/>
      <c r="JRV4" s="416"/>
      <c r="JRW4" s="416"/>
      <c r="JRX4" s="416"/>
      <c r="JRY4" s="416"/>
      <c r="JRZ4" s="416"/>
      <c r="JSA4" s="416"/>
      <c r="JSB4" s="416"/>
      <c r="JSC4" s="416"/>
      <c r="JSD4" s="416"/>
      <c r="JSE4" s="416"/>
      <c r="JSF4" s="416"/>
      <c r="JSG4" s="416"/>
      <c r="JSH4" s="416"/>
      <c r="JSI4" s="416"/>
      <c r="JSJ4" s="416"/>
      <c r="JSK4" s="416"/>
      <c r="JSL4" s="416"/>
      <c r="JSM4" s="416"/>
      <c r="JSN4" s="416"/>
      <c r="JSO4" s="416"/>
      <c r="JSP4" s="416"/>
      <c r="JSQ4" s="416"/>
      <c r="JSR4" s="416"/>
      <c r="JSS4" s="416"/>
      <c r="JST4" s="416"/>
      <c r="JSU4" s="416"/>
      <c r="JSV4" s="416"/>
      <c r="JSW4" s="416"/>
      <c r="JSX4" s="416"/>
      <c r="JSY4" s="416"/>
      <c r="JSZ4" s="416"/>
      <c r="JTA4" s="416"/>
      <c r="JTB4" s="416"/>
      <c r="JTC4" s="416"/>
      <c r="JTD4" s="416"/>
      <c r="JTE4" s="416"/>
      <c r="JTF4" s="416"/>
      <c r="JTG4" s="416"/>
      <c r="JTH4" s="416"/>
      <c r="JTI4" s="416"/>
      <c r="JTJ4" s="416"/>
      <c r="JTK4" s="416"/>
      <c r="JTL4" s="416"/>
      <c r="JTM4" s="416"/>
      <c r="JTN4" s="416"/>
      <c r="JTO4" s="416"/>
      <c r="JTP4" s="416"/>
      <c r="JTQ4" s="416"/>
      <c r="JTR4" s="416"/>
      <c r="JTS4" s="416"/>
      <c r="JTT4" s="416"/>
      <c r="JTU4" s="416"/>
      <c r="JTV4" s="416"/>
      <c r="JTW4" s="416"/>
      <c r="JTX4" s="416"/>
      <c r="JTY4" s="416"/>
      <c r="JTZ4" s="416"/>
      <c r="JUA4" s="416"/>
      <c r="JUB4" s="416"/>
      <c r="JUC4" s="416"/>
      <c r="JUD4" s="416"/>
      <c r="JUE4" s="416"/>
      <c r="JUF4" s="416"/>
      <c r="JUG4" s="416"/>
      <c r="JUH4" s="416"/>
      <c r="JUI4" s="416"/>
      <c r="JUJ4" s="416"/>
      <c r="JUK4" s="416"/>
      <c r="JUL4" s="416"/>
      <c r="JUM4" s="416"/>
      <c r="JUN4" s="416"/>
      <c r="JUO4" s="416"/>
      <c r="JUP4" s="416"/>
      <c r="JUQ4" s="416"/>
      <c r="JUR4" s="416"/>
      <c r="JUS4" s="416"/>
      <c r="JUT4" s="416"/>
      <c r="JUU4" s="416"/>
      <c r="JUV4" s="416"/>
      <c r="JUW4" s="416"/>
      <c r="JUX4" s="416"/>
      <c r="JUY4" s="416"/>
      <c r="JUZ4" s="416"/>
      <c r="JVA4" s="416"/>
      <c r="JVB4" s="416"/>
      <c r="JVC4" s="416"/>
      <c r="JVD4" s="416"/>
      <c r="JVE4" s="416"/>
      <c r="JVF4" s="416"/>
      <c r="JVG4" s="416"/>
      <c r="JVH4" s="416"/>
      <c r="JVI4" s="416"/>
      <c r="JVJ4" s="416"/>
      <c r="JVK4" s="416"/>
      <c r="JVL4" s="416"/>
      <c r="JVM4" s="416"/>
      <c r="JVN4" s="416"/>
      <c r="JVO4" s="416"/>
      <c r="JVP4" s="416"/>
      <c r="JVQ4" s="416"/>
      <c r="JVR4" s="416"/>
      <c r="JVS4" s="416"/>
      <c r="JVT4" s="416"/>
      <c r="JVU4" s="416"/>
      <c r="JVV4" s="416"/>
      <c r="JVW4" s="416"/>
      <c r="JVX4" s="416"/>
      <c r="JVY4" s="416"/>
      <c r="JVZ4" s="416"/>
      <c r="JWA4" s="416"/>
      <c r="JWB4" s="416"/>
      <c r="JWC4" s="416"/>
      <c r="JWD4" s="416"/>
      <c r="JWE4" s="416"/>
      <c r="JWF4" s="416"/>
      <c r="JWG4" s="416"/>
      <c r="JWH4" s="416"/>
      <c r="JWI4" s="416"/>
      <c r="JWJ4" s="416"/>
      <c r="JWK4" s="416"/>
      <c r="JWL4" s="416"/>
      <c r="JWM4" s="416"/>
      <c r="JWN4" s="416"/>
      <c r="JWO4" s="416"/>
      <c r="JWP4" s="416"/>
      <c r="JWQ4" s="416"/>
      <c r="JWR4" s="416"/>
      <c r="JWS4" s="416"/>
      <c r="JWT4" s="416"/>
      <c r="JWU4" s="416"/>
      <c r="JWV4" s="416"/>
      <c r="JWW4" s="416"/>
      <c r="JWX4" s="416"/>
      <c r="JWY4" s="416"/>
      <c r="JWZ4" s="416"/>
      <c r="JXA4" s="416"/>
      <c r="JXB4" s="416"/>
      <c r="JXC4" s="416"/>
      <c r="JXD4" s="416"/>
      <c r="JXE4" s="416"/>
      <c r="JXF4" s="416"/>
      <c r="JXG4" s="416"/>
      <c r="JXH4" s="416"/>
      <c r="JXI4" s="416"/>
      <c r="JXJ4" s="416"/>
      <c r="JXK4" s="416"/>
      <c r="JXL4" s="416"/>
      <c r="JXM4" s="416"/>
      <c r="JXN4" s="416"/>
      <c r="JXO4" s="416"/>
      <c r="JXP4" s="416"/>
      <c r="JXQ4" s="416"/>
      <c r="JXR4" s="416"/>
      <c r="JXS4" s="416"/>
      <c r="JXT4" s="416"/>
      <c r="JXU4" s="416"/>
      <c r="JXV4" s="416"/>
      <c r="JXW4" s="416"/>
      <c r="JXX4" s="416"/>
      <c r="JXY4" s="416"/>
      <c r="JXZ4" s="416"/>
      <c r="JYA4" s="416"/>
      <c r="JYB4" s="416"/>
      <c r="JYC4" s="416"/>
      <c r="JYD4" s="416"/>
      <c r="JYE4" s="416"/>
      <c r="JYF4" s="416"/>
      <c r="JYG4" s="416"/>
      <c r="JYH4" s="416"/>
      <c r="JYI4" s="416"/>
      <c r="JYJ4" s="416"/>
      <c r="JYK4" s="416"/>
      <c r="JYL4" s="416"/>
      <c r="JYM4" s="416"/>
      <c r="JYN4" s="416"/>
      <c r="JYO4" s="416"/>
      <c r="JYP4" s="416"/>
      <c r="JYQ4" s="416"/>
      <c r="JYR4" s="416"/>
      <c r="JYS4" s="416"/>
      <c r="JYT4" s="416"/>
      <c r="JYU4" s="416"/>
      <c r="JYV4" s="416"/>
      <c r="JYW4" s="416"/>
      <c r="JYX4" s="416"/>
      <c r="JYY4" s="416"/>
      <c r="JYZ4" s="416"/>
      <c r="JZA4" s="416"/>
      <c r="JZB4" s="416"/>
      <c r="JZC4" s="416"/>
      <c r="JZD4" s="416"/>
      <c r="JZE4" s="416"/>
      <c r="JZF4" s="416"/>
      <c r="JZG4" s="416"/>
      <c r="JZH4" s="416"/>
      <c r="JZI4" s="416"/>
      <c r="JZJ4" s="416"/>
      <c r="JZK4" s="416"/>
      <c r="JZL4" s="416"/>
      <c r="JZM4" s="416"/>
      <c r="JZN4" s="416"/>
      <c r="JZO4" s="416"/>
      <c r="JZP4" s="416"/>
      <c r="JZQ4" s="416"/>
      <c r="JZR4" s="416"/>
      <c r="JZS4" s="416"/>
      <c r="JZT4" s="416"/>
      <c r="JZU4" s="416"/>
      <c r="JZV4" s="416"/>
      <c r="JZW4" s="416"/>
      <c r="JZX4" s="416"/>
      <c r="JZY4" s="416"/>
      <c r="JZZ4" s="416"/>
      <c r="KAA4" s="416"/>
      <c r="KAB4" s="416"/>
      <c r="KAC4" s="416"/>
      <c r="KAD4" s="416"/>
      <c r="KAE4" s="416"/>
      <c r="KAF4" s="416"/>
      <c r="KAG4" s="416"/>
      <c r="KAH4" s="416"/>
      <c r="KAI4" s="416"/>
      <c r="KAJ4" s="416"/>
      <c r="KAK4" s="416"/>
      <c r="KAL4" s="416"/>
      <c r="KAM4" s="416"/>
      <c r="KAN4" s="416"/>
      <c r="KAO4" s="416"/>
      <c r="KAP4" s="416"/>
      <c r="KAQ4" s="416"/>
      <c r="KAR4" s="416"/>
      <c r="KAS4" s="416"/>
      <c r="KAT4" s="416"/>
      <c r="KAU4" s="416"/>
      <c r="KAV4" s="416"/>
      <c r="KAW4" s="416"/>
      <c r="KAX4" s="416"/>
      <c r="KAY4" s="416"/>
      <c r="KAZ4" s="416"/>
      <c r="KBA4" s="416"/>
      <c r="KBB4" s="416"/>
      <c r="KBC4" s="416"/>
      <c r="KBD4" s="416"/>
      <c r="KBE4" s="416"/>
      <c r="KBF4" s="416"/>
      <c r="KBG4" s="416"/>
      <c r="KBH4" s="416"/>
      <c r="KBI4" s="416"/>
      <c r="KBJ4" s="416"/>
      <c r="KBK4" s="416"/>
      <c r="KBL4" s="416"/>
      <c r="KBM4" s="416"/>
      <c r="KBN4" s="416"/>
      <c r="KBO4" s="416"/>
      <c r="KBP4" s="416"/>
      <c r="KBQ4" s="416"/>
      <c r="KBR4" s="416"/>
      <c r="KBS4" s="416"/>
      <c r="KBT4" s="416"/>
      <c r="KBU4" s="416"/>
      <c r="KBV4" s="416"/>
      <c r="KBW4" s="416"/>
      <c r="KBX4" s="416"/>
      <c r="KBY4" s="416"/>
      <c r="KBZ4" s="416"/>
      <c r="KCA4" s="416"/>
      <c r="KCB4" s="416"/>
      <c r="KCC4" s="416"/>
      <c r="KCD4" s="416"/>
      <c r="KCE4" s="416"/>
      <c r="KCF4" s="416"/>
      <c r="KCG4" s="416"/>
      <c r="KCH4" s="416"/>
      <c r="KCI4" s="416"/>
      <c r="KCJ4" s="416"/>
      <c r="KCK4" s="416"/>
      <c r="KCL4" s="416"/>
      <c r="KCM4" s="416"/>
      <c r="KCN4" s="416"/>
      <c r="KCO4" s="416"/>
      <c r="KCP4" s="416"/>
      <c r="KCQ4" s="416"/>
      <c r="KCR4" s="416"/>
      <c r="KCS4" s="416"/>
      <c r="KCT4" s="416"/>
      <c r="KCU4" s="416"/>
      <c r="KCV4" s="416"/>
      <c r="KCW4" s="416"/>
      <c r="KCX4" s="416"/>
      <c r="KCY4" s="416"/>
      <c r="KCZ4" s="416"/>
      <c r="KDA4" s="416"/>
      <c r="KDB4" s="416"/>
      <c r="KDC4" s="416"/>
      <c r="KDD4" s="416"/>
      <c r="KDE4" s="416"/>
      <c r="KDF4" s="416"/>
      <c r="KDG4" s="416"/>
      <c r="KDH4" s="416"/>
      <c r="KDI4" s="416"/>
      <c r="KDJ4" s="416"/>
      <c r="KDK4" s="416"/>
      <c r="KDL4" s="416"/>
      <c r="KDM4" s="416"/>
      <c r="KDN4" s="416"/>
      <c r="KDO4" s="416"/>
      <c r="KDP4" s="416"/>
      <c r="KDQ4" s="416"/>
      <c r="KDR4" s="416"/>
      <c r="KDS4" s="416"/>
      <c r="KDT4" s="416"/>
      <c r="KDU4" s="416"/>
      <c r="KDV4" s="416"/>
      <c r="KDW4" s="416"/>
      <c r="KDX4" s="416"/>
      <c r="KDY4" s="416"/>
      <c r="KDZ4" s="416"/>
      <c r="KEA4" s="416"/>
      <c r="KEB4" s="416"/>
      <c r="KEC4" s="416"/>
      <c r="KED4" s="416"/>
      <c r="KEE4" s="416"/>
      <c r="KEF4" s="416"/>
      <c r="KEG4" s="416"/>
      <c r="KEH4" s="416"/>
      <c r="KEI4" s="416"/>
      <c r="KEJ4" s="416"/>
      <c r="KEK4" s="416"/>
      <c r="KEL4" s="416"/>
      <c r="KEM4" s="416"/>
      <c r="KEN4" s="416"/>
      <c r="KEO4" s="416"/>
      <c r="KEP4" s="416"/>
      <c r="KEQ4" s="416"/>
      <c r="KER4" s="416"/>
      <c r="KES4" s="416"/>
      <c r="KET4" s="416"/>
      <c r="KEU4" s="416"/>
      <c r="KEV4" s="416"/>
      <c r="KEW4" s="416"/>
      <c r="KEX4" s="416"/>
      <c r="KEY4" s="416"/>
      <c r="KEZ4" s="416"/>
      <c r="KFA4" s="416"/>
      <c r="KFB4" s="416"/>
      <c r="KFC4" s="416"/>
      <c r="KFD4" s="416"/>
      <c r="KFE4" s="416"/>
      <c r="KFF4" s="416"/>
      <c r="KFG4" s="416"/>
      <c r="KFH4" s="416"/>
      <c r="KFI4" s="416"/>
      <c r="KFJ4" s="416"/>
      <c r="KFK4" s="416"/>
      <c r="KFL4" s="416"/>
      <c r="KFM4" s="416"/>
      <c r="KFN4" s="416"/>
      <c r="KFO4" s="416"/>
      <c r="KFP4" s="416"/>
      <c r="KFQ4" s="416"/>
      <c r="KFR4" s="416"/>
      <c r="KFS4" s="416"/>
      <c r="KFT4" s="416"/>
      <c r="KFU4" s="416"/>
      <c r="KFV4" s="416"/>
      <c r="KFW4" s="416"/>
      <c r="KFX4" s="416"/>
      <c r="KFY4" s="416"/>
      <c r="KFZ4" s="416"/>
      <c r="KGA4" s="416"/>
      <c r="KGB4" s="416"/>
      <c r="KGC4" s="416"/>
      <c r="KGD4" s="416"/>
      <c r="KGE4" s="416"/>
      <c r="KGF4" s="416"/>
      <c r="KGG4" s="416"/>
      <c r="KGH4" s="416"/>
      <c r="KGI4" s="416"/>
      <c r="KGJ4" s="416"/>
      <c r="KGK4" s="416"/>
      <c r="KGL4" s="416"/>
      <c r="KGM4" s="416"/>
      <c r="KGN4" s="416"/>
      <c r="KGO4" s="416"/>
      <c r="KGP4" s="416"/>
      <c r="KGQ4" s="416"/>
      <c r="KGR4" s="416"/>
      <c r="KGS4" s="416"/>
      <c r="KGT4" s="416"/>
      <c r="KGU4" s="416"/>
      <c r="KGV4" s="416"/>
      <c r="KGW4" s="416"/>
      <c r="KGX4" s="416"/>
      <c r="KGY4" s="416"/>
      <c r="KGZ4" s="416"/>
      <c r="KHA4" s="416"/>
      <c r="KHB4" s="416"/>
      <c r="KHC4" s="416"/>
      <c r="KHD4" s="416"/>
      <c r="KHE4" s="416"/>
      <c r="KHF4" s="416"/>
      <c r="KHG4" s="416"/>
      <c r="KHH4" s="416"/>
      <c r="KHI4" s="416"/>
      <c r="KHJ4" s="416"/>
      <c r="KHK4" s="416"/>
      <c r="KHL4" s="416"/>
      <c r="KHM4" s="416"/>
      <c r="KHN4" s="416"/>
      <c r="KHO4" s="416"/>
      <c r="KHP4" s="416"/>
      <c r="KHQ4" s="416"/>
      <c r="KHR4" s="416"/>
      <c r="KHS4" s="416"/>
      <c r="KHT4" s="416"/>
      <c r="KHU4" s="416"/>
      <c r="KHV4" s="416"/>
      <c r="KHW4" s="416"/>
      <c r="KHX4" s="416"/>
      <c r="KHY4" s="416"/>
      <c r="KHZ4" s="416"/>
      <c r="KIA4" s="416"/>
      <c r="KIB4" s="416"/>
      <c r="KIC4" s="416"/>
      <c r="KID4" s="416"/>
      <c r="KIE4" s="416"/>
      <c r="KIF4" s="416"/>
      <c r="KIG4" s="416"/>
      <c r="KIH4" s="416"/>
      <c r="KII4" s="416"/>
      <c r="KIJ4" s="416"/>
      <c r="KIK4" s="416"/>
      <c r="KIL4" s="416"/>
      <c r="KIM4" s="416"/>
      <c r="KIN4" s="416"/>
      <c r="KIO4" s="416"/>
      <c r="KIP4" s="416"/>
      <c r="KIQ4" s="416"/>
      <c r="KIR4" s="416"/>
      <c r="KIS4" s="416"/>
      <c r="KIT4" s="416"/>
      <c r="KIU4" s="416"/>
      <c r="KIV4" s="416"/>
      <c r="KIW4" s="416"/>
      <c r="KIX4" s="416"/>
      <c r="KIY4" s="416"/>
      <c r="KIZ4" s="416"/>
      <c r="KJA4" s="416"/>
      <c r="KJB4" s="416"/>
      <c r="KJC4" s="416"/>
      <c r="KJD4" s="416"/>
      <c r="KJE4" s="416"/>
      <c r="KJF4" s="416"/>
      <c r="KJG4" s="416"/>
      <c r="KJH4" s="416"/>
      <c r="KJI4" s="416"/>
      <c r="KJJ4" s="416"/>
      <c r="KJK4" s="416"/>
      <c r="KJL4" s="416"/>
      <c r="KJM4" s="416"/>
      <c r="KJN4" s="416"/>
      <c r="KJO4" s="416"/>
      <c r="KJP4" s="416"/>
      <c r="KJQ4" s="416"/>
      <c r="KJR4" s="416"/>
      <c r="KJS4" s="416"/>
      <c r="KJT4" s="416"/>
      <c r="KJU4" s="416"/>
      <c r="KJV4" s="416"/>
      <c r="KJW4" s="416"/>
      <c r="KJX4" s="416"/>
      <c r="KJY4" s="416"/>
      <c r="KJZ4" s="416"/>
      <c r="KKA4" s="416"/>
      <c r="KKB4" s="416"/>
      <c r="KKC4" s="416"/>
      <c r="KKD4" s="416"/>
      <c r="KKE4" s="416"/>
      <c r="KKF4" s="416"/>
      <c r="KKG4" s="416"/>
      <c r="KKH4" s="416"/>
      <c r="KKI4" s="416"/>
      <c r="KKJ4" s="416"/>
      <c r="KKK4" s="416"/>
      <c r="KKL4" s="416"/>
      <c r="KKM4" s="416"/>
      <c r="KKN4" s="416"/>
      <c r="KKO4" s="416"/>
      <c r="KKP4" s="416"/>
      <c r="KKQ4" s="416"/>
      <c r="KKR4" s="416"/>
      <c r="KKS4" s="416"/>
      <c r="KKT4" s="416"/>
      <c r="KKU4" s="416"/>
      <c r="KKV4" s="416"/>
      <c r="KKW4" s="416"/>
      <c r="KKX4" s="416"/>
      <c r="KKY4" s="416"/>
      <c r="KKZ4" s="416"/>
      <c r="KLA4" s="416"/>
      <c r="KLB4" s="416"/>
      <c r="KLC4" s="416"/>
      <c r="KLD4" s="416"/>
      <c r="KLE4" s="416"/>
      <c r="KLF4" s="416"/>
      <c r="KLG4" s="416"/>
      <c r="KLH4" s="416"/>
      <c r="KLI4" s="416"/>
      <c r="KLJ4" s="416"/>
      <c r="KLK4" s="416"/>
      <c r="KLL4" s="416"/>
      <c r="KLM4" s="416"/>
      <c r="KLN4" s="416"/>
      <c r="KLO4" s="416"/>
      <c r="KLP4" s="416"/>
      <c r="KLQ4" s="416"/>
      <c r="KLR4" s="416"/>
      <c r="KLS4" s="416"/>
      <c r="KLT4" s="416"/>
      <c r="KLU4" s="416"/>
      <c r="KLV4" s="416"/>
      <c r="KLW4" s="416"/>
      <c r="KLX4" s="416"/>
      <c r="KLY4" s="416"/>
      <c r="KLZ4" s="416"/>
      <c r="KMA4" s="416"/>
      <c r="KMB4" s="416"/>
      <c r="KMC4" s="416"/>
      <c r="KMD4" s="416"/>
      <c r="KME4" s="416"/>
      <c r="KMF4" s="416"/>
      <c r="KMG4" s="416"/>
      <c r="KMH4" s="416"/>
      <c r="KMI4" s="416"/>
      <c r="KMJ4" s="416"/>
      <c r="KMK4" s="416"/>
      <c r="KML4" s="416"/>
      <c r="KMM4" s="416"/>
      <c r="KMN4" s="416"/>
      <c r="KMO4" s="416"/>
      <c r="KMP4" s="416"/>
      <c r="KMQ4" s="416"/>
      <c r="KMR4" s="416"/>
      <c r="KMS4" s="416"/>
      <c r="KMT4" s="416"/>
      <c r="KMU4" s="416"/>
      <c r="KMV4" s="416"/>
      <c r="KMW4" s="416"/>
      <c r="KMX4" s="416"/>
      <c r="KMY4" s="416"/>
      <c r="KMZ4" s="416"/>
      <c r="KNA4" s="416"/>
      <c r="KNB4" s="416"/>
      <c r="KNC4" s="416"/>
      <c r="KND4" s="416"/>
      <c r="KNE4" s="416"/>
      <c r="KNF4" s="416"/>
      <c r="KNG4" s="416"/>
      <c r="KNH4" s="416"/>
      <c r="KNI4" s="416"/>
      <c r="KNJ4" s="416"/>
      <c r="KNK4" s="416"/>
      <c r="KNL4" s="416"/>
      <c r="KNM4" s="416"/>
      <c r="KNN4" s="416"/>
      <c r="KNO4" s="416"/>
      <c r="KNP4" s="416"/>
      <c r="KNQ4" s="416"/>
      <c r="KNR4" s="416"/>
      <c r="KNS4" s="416"/>
      <c r="KNT4" s="416"/>
      <c r="KNU4" s="416"/>
      <c r="KNV4" s="416"/>
      <c r="KNW4" s="416"/>
      <c r="KNX4" s="416"/>
      <c r="KNY4" s="416"/>
      <c r="KNZ4" s="416"/>
      <c r="KOA4" s="416"/>
      <c r="KOB4" s="416"/>
      <c r="KOC4" s="416"/>
      <c r="KOD4" s="416"/>
      <c r="KOE4" s="416"/>
      <c r="KOF4" s="416"/>
      <c r="KOG4" s="416"/>
      <c r="KOH4" s="416"/>
      <c r="KOI4" s="416"/>
      <c r="KOJ4" s="416"/>
      <c r="KOK4" s="416"/>
      <c r="KOL4" s="416"/>
      <c r="KOM4" s="416"/>
      <c r="KON4" s="416"/>
      <c r="KOO4" s="416"/>
      <c r="KOP4" s="416"/>
      <c r="KOQ4" s="416"/>
      <c r="KOR4" s="416"/>
      <c r="KOS4" s="416"/>
      <c r="KOT4" s="416"/>
      <c r="KOU4" s="416"/>
      <c r="KOV4" s="416"/>
      <c r="KOW4" s="416"/>
      <c r="KOX4" s="416"/>
      <c r="KOY4" s="416"/>
      <c r="KOZ4" s="416"/>
      <c r="KPA4" s="416"/>
      <c r="KPB4" s="416"/>
      <c r="KPC4" s="416"/>
      <c r="KPD4" s="416"/>
      <c r="KPE4" s="416"/>
      <c r="KPF4" s="416"/>
      <c r="KPG4" s="416"/>
      <c r="KPH4" s="416"/>
      <c r="KPI4" s="416"/>
      <c r="KPJ4" s="416"/>
      <c r="KPK4" s="416"/>
      <c r="KPL4" s="416"/>
      <c r="KPM4" s="416"/>
      <c r="KPN4" s="416"/>
      <c r="KPO4" s="416"/>
      <c r="KPP4" s="416"/>
      <c r="KPQ4" s="416"/>
      <c r="KPR4" s="416"/>
      <c r="KPS4" s="416"/>
      <c r="KPT4" s="416"/>
      <c r="KPU4" s="416"/>
      <c r="KPV4" s="416"/>
      <c r="KPW4" s="416"/>
      <c r="KPX4" s="416"/>
      <c r="KPY4" s="416"/>
      <c r="KPZ4" s="416"/>
      <c r="KQA4" s="416"/>
      <c r="KQB4" s="416"/>
      <c r="KQC4" s="416"/>
      <c r="KQD4" s="416"/>
      <c r="KQE4" s="416"/>
      <c r="KQF4" s="416"/>
      <c r="KQG4" s="416"/>
      <c r="KQH4" s="416"/>
      <c r="KQI4" s="416"/>
      <c r="KQJ4" s="416"/>
      <c r="KQK4" s="416"/>
      <c r="KQL4" s="416"/>
      <c r="KQM4" s="416"/>
      <c r="KQN4" s="416"/>
      <c r="KQO4" s="416"/>
      <c r="KQP4" s="416"/>
      <c r="KQQ4" s="416"/>
      <c r="KQR4" s="416"/>
      <c r="KQS4" s="416"/>
      <c r="KQT4" s="416"/>
      <c r="KQU4" s="416"/>
      <c r="KQV4" s="416"/>
      <c r="KQW4" s="416"/>
      <c r="KQX4" s="416"/>
      <c r="KQY4" s="416"/>
      <c r="KQZ4" s="416"/>
      <c r="KRA4" s="416"/>
      <c r="KRB4" s="416"/>
      <c r="KRC4" s="416"/>
      <c r="KRD4" s="416"/>
      <c r="KRE4" s="416"/>
      <c r="KRF4" s="416"/>
      <c r="KRG4" s="416"/>
      <c r="KRH4" s="416"/>
      <c r="KRI4" s="416"/>
      <c r="KRJ4" s="416"/>
      <c r="KRK4" s="416"/>
      <c r="KRL4" s="416"/>
      <c r="KRM4" s="416"/>
      <c r="KRN4" s="416"/>
      <c r="KRO4" s="416"/>
      <c r="KRP4" s="416"/>
      <c r="KRQ4" s="416"/>
      <c r="KRR4" s="416"/>
      <c r="KRS4" s="416"/>
      <c r="KRT4" s="416"/>
      <c r="KRU4" s="416"/>
      <c r="KRV4" s="416"/>
      <c r="KRW4" s="416"/>
      <c r="KRX4" s="416"/>
      <c r="KRY4" s="416"/>
      <c r="KRZ4" s="416"/>
      <c r="KSA4" s="416"/>
      <c r="KSB4" s="416"/>
      <c r="KSC4" s="416"/>
      <c r="KSD4" s="416"/>
      <c r="KSE4" s="416"/>
      <c r="KSF4" s="416"/>
      <c r="KSG4" s="416"/>
      <c r="KSH4" s="416"/>
      <c r="KSI4" s="416"/>
      <c r="KSJ4" s="416"/>
      <c r="KSK4" s="416"/>
      <c r="KSL4" s="416"/>
      <c r="KSM4" s="416"/>
      <c r="KSN4" s="416"/>
      <c r="KSO4" s="416"/>
      <c r="KSP4" s="416"/>
      <c r="KSQ4" s="416"/>
      <c r="KSR4" s="416"/>
      <c r="KSS4" s="416"/>
      <c r="KST4" s="416"/>
      <c r="KSU4" s="416"/>
      <c r="KSV4" s="416"/>
      <c r="KSW4" s="416"/>
      <c r="KSX4" s="416"/>
      <c r="KSY4" s="416"/>
      <c r="KSZ4" s="416"/>
      <c r="KTA4" s="416"/>
      <c r="KTB4" s="416"/>
      <c r="KTC4" s="416"/>
      <c r="KTD4" s="416"/>
      <c r="KTE4" s="416"/>
      <c r="KTF4" s="416"/>
      <c r="KTG4" s="416"/>
      <c r="KTH4" s="416"/>
      <c r="KTI4" s="416"/>
      <c r="KTJ4" s="416"/>
      <c r="KTK4" s="416"/>
      <c r="KTL4" s="416"/>
      <c r="KTM4" s="416"/>
      <c r="KTN4" s="416"/>
      <c r="KTO4" s="416"/>
      <c r="KTP4" s="416"/>
      <c r="KTQ4" s="416"/>
      <c r="KTR4" s="416"/>
      <c r="KTS4" s="416"/>
      <c r="KTT4" s="416"/>
      <c r="KTU4" s="416"/>
      <c r="KTV4" s="416"/>
      <c r="KTW4" s="416"/>
      <c r="KTX4" s="416"/>
      <c r="KTY4" s="416"/>
      <c r="KTZ4" s="416"/>
      <c r="KUA4" s="416"/>
      <c r="KUB4" s="416"/>
      <c r="KUC4" s="416"/>
      <c r="KUD4" s="416"/>
      <c r="KUE4" s="416"/>
      <c r="KUF4" s="416"/>
      <c r="KUG4" s="416"/>
      <c r="KUH4" s="416"/>
      <c r="KUI4" s="416"/>
      <c r="KUJ4" s="416"/>
      <c r="KUK4" s="416"/>
      <c r="KUL4" s="416"/>
      <c r="KUM4" s="416"/>
      <c r="KUN4" s="416"/>
      <c r="KUO4" s="416"/>
      <c r="KUP4" s="416"/>
      <c r="KUQ4" s="416"/>
      <c r="KUR4" s="416"/>
      <c r="KUS4" s="416"/>
      <c r="KUT4" s="416"/>
      <c r="KUU4" s="416"/>
      <c r="KUV4" s="416"/>
      <c r="KUW4" s="416"/>
      <c r="KUX4" s="416"/>
      <c r="KUY4" s="416"/>
      <c r="KUZ4" s="416"/>
      <c r="KVA4" s="416"/>
      <c r="KVB4" s="416"/>
      <c r="KVC4" s="416"/>
      <c r="KVD4" s="416"/>
      <c r="KVE4" s="416"/>
      <c r="KVF4" s="416"/>
      <c r="KVG4" s="416"/>
      <c r="KVH4" s="416"/>
      <c r="KVI4" s="416"/>
      <c r="KVJ4" s="416"/>
      <c r="KVK4" s="416"/>
      <c r="KVL4" s="416"/>
      <c r="KVM4" s="416"/>
      <c r="KVN4" s="416"/>
      <c r="KVO4" s="416"/>
      <c r="KVP4" s="416"/>
      <c r="KVQ4" s="416"/>
      <c r="KVR4" s="416"/>
      <c r="KVS4" s="416"/>
      <c r="KVT4" s="416"/>
      <c r="KVU4" s="416"/>
      <c r="KVV4" s="416"/>
      <c r="KVW4" s="416"/>
      <c r="KVX4" s="416"/>
      <c r="KVY4" s="416"/>
      <c r="KVZ4" s="416"/>
      <c r="KWA4" s="416"/>
      <c r="KWB4" s="416"/>
      <c r="KWC4" s="416"/>
      <c r="KWD4" s="416"/>
      <c r="KWE4" s="416"/>
      <c r="KWF4" s="416"/>
      <c r="KWG4" s="416"/>
      <c r="KWH4" s="416"/>
      <c r="KWI4" s="416"/>
      <c r="KWJ4" s="416"/>
      <c r="KWK4" s="416"/>
      <c r="KWL4" s="416"/>
      <c r="KWM4" s="416"/>
      <c r="KWN4" s="416"/>
      <c r="KWO4" s="416"/>
      <c r="KWP4" s="416"/>
      <c r="KWQ4" s="416"/>
      <c r="KWR4" s="416"/>
      <c r="KWS4" s="416"/>
      <c r="KWT4" s="416"/>
      <c r="KWU4" s="416"/>
      <c r="KWV4" s="416"/>
      <c r="KWW4" s="416"/>
      <c r="KWX4" s="416"/>
      <c r="KWY4" s="416"/>
      <c r="KWZ4" s="416"/>
      <c r="KXA4" s="416"/>
      <c r="KXB4" s="416"/>
      <c r="KXC4" s="416"/>
      <c r="KXD4" s="416"/>
      <c r="KXE4" s="416"/>
      <c r="KXF4" s="416"/>
      <c r="KXG4" s="416"/>
      <c r="KXH4" s="416"/>
      <c r="KXI4" s="416"/>
      <c r="KXJ4" s="416"/>
      <c r="KXK4" s="416"/>
      <c r="KXL4" s="416"/>
      <c r="KXM4" s="416"/>
      <c r="KXN4" s="416"/>
      <c r="KXO4" s="416"/>
      <c r="KXP4" s="416"/>
      <c r="KXQ4" s="416"/>
      <c r="KXR4" s="416"/>
      <c r="KXS4" s="416"/>
      <c r="KXT4" s="416"/>
      <c r="KXU4" s="416"/>
      <c r="KXV4" s="416"/>
      <c r="KXW4" s="416"/>
      <c r="KXX4" s="416"/>
      <c r="KXY4" s="416"/>
      <c r="KXZ4" s="416"/>
      <c r="KYA4" s="416"/>
      <c r="KYB4" s="416"/>
      <c r="KYC4" s="416"/>
      <c r="KYD4" s="416"/>
      <c r="KYE4" s="416"/>
      <c r="KYF4" s="416"/>
      <c r="KYG4" s="416"/>
      <c r="KYH4" s="416"/>
      <c r="KYI4" s="416"/>
      <c r="KYJ4" s="416"/>
      <c r="KYK4" s="416"/>
      <c r="KYL4" s="416"/>
      <c r="KYM4" s="416"/>
      <c r="KYN4" s="416"/>
      <c r="KYO4" s="416"/>
      <c r="KYP4" s="416"/>
      <c r="KYQ4" s="416"/>
      <c r="KYR4" s="416"/>
      <c r="KYS4" s="416"/>
      <c r="KYT4" s="416"/>
      <c r="KYU4" s="416"/>
      <c r="KYV4" s="416"/>
      <c r="KYW4" s="416"/>
      <c r="KYX4" s="416"/>
      <c r="KYY4" s="416"/>
      <c r="KYZ4" s="416"/>
      <c r="KZA4" s="416"/>
      <c r="KZB4" s="416"/>
      <c r="KZC4" s="416"/>
      <c r="KZD4" s="416"/>
      <c r="KZE4" s="416"/>
      <c r="KZF4" s="416"/>
      <c r="KZG4" s="416"/>
      <c r="KZH4" s="416"/>
      <c r="KZI4" s="416"/>
      <c r="KZJ4" s="416"/>
      <c r="KZK4" s="416"/>
      <c r="KZL4" s="416"/>
      <c r="KZM4" s="416"/>
      <c r="KZN4" s="416"/>
      <c r="KZO4" s="416"/>
      <c r="KZP4" s="416"/>
      <c r="KZQ4" s="416"/>
      <c r="KZR4" s="416"/>
      <c r="KZS4" s="416"/>
      <c r="KZT4" s="416"/>
      <c r="KZU4" s="416"/>
      <c r="KZV4" s="416"/>
      <c r="KZW4" s="416"/>
      <c r="KZX4" s="416"/>
      <c r="KZY4" s="416"/>
      <c r="KZZ4" s="416"/>
      <c r="LAA4" s="416"/>
      <c r="LAB4" s="416"/>
      <c r="LAC4" s="416"/>
      <c r="LAD4" s="416"/>
      <c r="LAE4" s="416"/>
      <c r="LAF4" s="416"/>
      <c r="LAG4" s="416"/>
      <c r="LAH4" s="416"/>
      <c r="LAI4" s="416"/>
      <c r="LAJ4" s="416"/>
      <c r="LAK4" s="416"/>
      <c r="LAL4" s="416"/>
      <c r="LAM4" s="416"/>
      <c r="LAN4" s="416"/>
      <c r="LAO4" s="416"/>
      <c r="LAP4" s="416"/>
      <c r="LAQ4" s="416"/>
      <c r="LAR4" s="416"/>
      <c r="LAS4" s="416"/>
      <c r="LAT4" s="416"/>
      <c r="LAU4" s="416"/>
      <c r="LAV4" s="416"/>
      <c r="LAW4" s="416"/>
      <c r="LAX4" s="416"/>
      <c r="LAY4" s="416"/>
      <c r="LAZ4" s="416"/>
      <c r="LBA4" s="416"/>
      <c r="LBB4" s="416"/>
      <c r="LBC4" s="416"/>
      <c r="LBD4" s="416"/>
      <c r="LBE4" s="416"/>
      <c r="LBF4" s="416"/>
      <c r="LBG4" s="416"/>
      <c r="LBH4" s="416"/>
      <c r="LBI4" s="416"/>
      <c r="LBJ4" s="416"/>
      <c r="LBK4" s="416"/>
      <c r="LBL4" s="416"/>
      <c r="LBM4" s="416"/>
      <c r="LBN4" s="416"/>
      <c r="LBO4" s="416"/>
      <c r="LBP4" s="416"/>
      <c r="LBQ4" s="416"/>
      <c r="LBR4" s="416"/>
      <c r="LBS4" s="416"/>
      <c r="LBT4" s="416"/>
      <c r="LBU4" s="416"/>
      <c r="LBV4" s="416"/>
      <c r="LBW4" s="416"/>
      <c r="LBX4" s="416"/>
      <c r="LBY4" s="416"/>
      <c r="LBZ4" s="416"/>
      <c r="LCA4" s="416"/>
      <c r="LCB4" s="416"/>
      <c r="LCC4" s="416"/>
      <c r="LCD4" s="416"/>
      <c r="LCE4" s="416"/>
      <c r="LCF4" s="416"/>
      <c r="LCG4" s="416"/>
      <c r="LCH4" s="416"/>
      <c r="LCI4" s="416"/>
      <c r="LCJ4" s="416"/>
      <c r="LCK4" s="416"/>
      <c r="LCL4" s="416"/>
      <c r="LCM4" s="416"/>
      <c r="LCN4" s="416"/>
      <c r="LCO4" s="416"/>
      <c r="LCP4" s="416"/>
      <c r="LCQ4" s="416"/>
      <c r="LCR4" s="416"/>
      <c r="LCS4" s="416"/>
      <c r="LCT4" s="416"/>
      <c r="LCU4" s="416"/>
      <c r="LCV4" s="416"/>
      <c r="LCW4" s="416"/>
      <c r="LCX4" s="416"/>
      <c r="LCY4" s="416"/>
      <c r="LCZ4" s="416"/>
      <c r="LDA4" s="416"/>
      <c r="LDB4" s="416"/>
      <c r="LDC4" s="416"/>
      <c r="LDD4" s="416"/>
      <c r="LDE4" s="416"/>
      <c r="LDF4" s="416"/>
      <c r="LDG4" s="416"/>
      <c r="LDH4" s="416"/>
      <c r="LDI4" s="416"/>
      <c r="LDJ4" s="416"/>
      <c r="LDK4" s="416"/>
      <c r="LDL4" s="416"/>
      <c r="LDM4" s="416"/>
      <c r="LDN4" s="416"/>
      <c r="LDO4" s="416"/>
      <c r="LDP4" s="416"/>
      <c r="LDQ4" s="416"/>
      <c r="LDR4" s="416"/>
      <c r="LDS4" s="416"/>
      <c r="LDT4" s="416"/>
      <c r="LDU4" s="416"/>
      <c r="LDV4" s="416"/>
      <c r="LDW4" s="416"/>
      <c r="LDX4" s="416"/>
      <c r="LDY4" s="416"/>
      <c r="LDZ4" s="416"/>
      <c r="LEA4" s="416"/>
      <c r="LEB4" s="416"/>
      <c r="LEC4" s="416"/>
      <c r="LED4" s="416"/>
      <c r="LEE4" s="416"/>
      <c r="LEF4" s="416"/>
      <c r="LEG4" s="416"/>
      <c r="LEH4" s="416"/>
      <c r="LEI4" s="416"/>
      <c r="LEJ4" s="416"/>
      <c r="LEK4" s="416"/>
      <c r="LEL4" s="416"/>
      <c r="LEM4" s="416"/>
      <c r="LEN4" s="416"/>
      <c r="LEO4" s="416"/>
      <c r="LEP4" s="416"/>
      <c r="LEQ4" s="416"/>
      <c r="LER4" s="416"/>
      <c r="LES4" s="416"/>
      <c r="LET4" s="416"/>
      <c r="LEU4" s="416"/>
      <c r="LEV4" s="416"/>
      <c r="LEW4" s="416"/>
      <c r="LEX4" s="416"/>
      <c r="LEY4" s="416"/>
      <c r="LEZ4" s="416"/>
      <c r="LFA4" s="416"/>
      <c r="LFB4" s="416"/>
      <c r="LFC4" s="416"/>
      <c r="LFD4" s="416"/>
      <c r="LFE4" s="416"/>
      <c r="LFF4" s="416"/>
      <c r="LFG4" s="416"/>
      <c r="LFH4" s="416"/>
      <c r="LFI4" s="416"/>
      <c r="LFJ4" s="416"/>
      <c r="LFK4" s="416"/>
      <c r="LFL4" s="416"/>
      <c r="LFM4" s="416"/>
      <c r="LFN4" s="416"/>
      <c r="LFO4" s="416"/>
      <c r="LFP4" s="416"/>
      <c r="LFQ4" s="416"/>
      <c r="LFR4" s="416"/>
      <c r="LFS4" s="416"/>
      <c r="LFT4" s="416"/>
      <c r="LFU4" s="416"/>
      <c r="LFV4" s="416"/>
      <c r="LFW4" s="416"/>
      <c r="LFX4" s="416"/>
      <c r="LFY4" s="416"/>
      <c r="LFZ4" s="416"/>
      <c r="LGA4" s="416"/>
      <c r="LGB4" s="416"/>
      <c r="LGC4" s="416"/>
      <c r="LGD4" s="416"/>
      <c r="LGE4" s="416"/>
      <c r="LGF4" s="416"/>
      <c r="LGG4" s="416"/>
      <c r="LGH4" s="416"/>
      <c r="LGI4" s="416"/>
      <c r="LGJ4" s="416"/>
      <c r="LGK4" s="416"/>
      <c r="LGL4" s="416"/>
      <c r="LGM4" s="416"/>
      <c r="LGN4" s="416"/>
      <c r="LGO4" s="416"/>
      <c r="LGP4" s="416"/>
      <c r="LGQ4" s="416"/>
      <c r="LGR4" s="416"/>
      <c r="LGS4" s="416"/>
      <c r="LGT4" s="416"/>
      <c r="LGU4" s="416"/>
      <c r="LGV4" s="416"/>
      <c r="LGW4" s="416"/>
      <c r="LGX4" s="416"/>
      <c r="LGY4" s="416"/>
      <c r="LGZ4" s="416"/>
      <c r="LHA4" s="416"/>
      <c r="LHB4" s="416"/>
      <c r="LHC4" s="416"/>
      <c r="LHD4" s="416"/>
      <c r="LHE4" s="416"/>
      <c r="LHF4" s="416"/>
      <c r="LHG4" s="416"/>
      <c r="LHH4" s="416"/>
      <c r="LHI4" s="416"/>
      <c r="LHJ4" s="416"/>
      <c r="LHK4" s="416"/>
      <c r="LHL4" s="416"/>
      <c r="LHM4" s="416"/>
      <c r="LHN4" s="416"/>
      <c r="LHO4" s="416"/>
      <c r="LHP4" s="416"/>
      <c r="LHQ4" s="416"/>
      <c r="LHR4" s="416"/>
      <c r="LHS4" s="416"/>
      <c r="LHT4" s="416"/>
      <c r="LHU4" s="416"/>
      <c r="LHV4" s="416"/>
      <c r="LHW4" s="416"/>
      <c r="LHX4" s="416"/>
      <c r="LHY4" s="416"/>
      <c r="LHZ4" s="416"/>
      <c r="LIA4" s="416"/>
      <c r="LIB4" s="416"/>
      <c r="LIC4" s="416"/>
      <c r="LID4" s="416"/>
      <c r="LIE4" s="416"/>
      <c r="LIF4" s="416"/>
      <c r="LIG4" s="416"/>
      <c r="LIH4" s="416"/>
      <c r="LII4" s="416"/>
      <c r="LIJ4" s="416"/>
      <c r="LIK4" s="416"/>
      <c r="LIL4" s="416"/>
      <c r="LIM4" s="416"/>
      <c r="LIN4" s="416"/>
      <c r="LIO4" s="416"/>
      <c r="LIP4" s="416"/>
      <c r="LIQ4" s="416"/>
      <c r="LIR4" s="416"/>
      <c r="LIS4" s="416"/>
      <c r="LIT4" s="416"/>
      <c r="LIU4" s="416"/>
      <c r="LIV4" s="416"/>
      <c r="LIW4" s="416"/>
      <c r="LIX4" s="416"/>
      <c r="LIY4" s="416"/>
      <c r="LIZ4" s="416"/>
      <c r="LJA4" s="416"/>
      <c r="LJB4" s="416"/>
      <c r="LJC4" s="416"/>
      <c r="LJD4" s="416"/>
      <c r="LJE4" s="416"/>
      <c r="LJF4" s="416"/>
      <c r="LJG4" s="416"/>
      <c r="LJH4" s="416"/>
      <c r="LJI4" s="416"/>
      <c r="LJJ4" s="416"/>
      <c r="LJK4" s="416"/>
      <c r="LJL4" s="416"/>
      <c r="LJM4" s="416"/>
      <c r="LJN4" s="416"/>
      <c r="LJO4" s="416"/>
      <c r="LJP4" s="416"/>
      <c r="LJQ4" s="416"/>
      <c r="LJR4" s="416"/>
      <c r="LJS4" s="416"/>
      <c r="LJT4" s="416"/>
      <c r="LJU4" s="416"/>
      <c r="LJV4" s="416"/>
      <c r="LJW4" s="416"/>
      <c r="LJX4" s="416"/>
      <c r="LJY4" s="416"/>
      <c r="LJZ4" s="416"/>
      <c r="LKA4" s="416"/>
      <c r="LKB4" s="416"/>
      <c r="LKC4" s="416"/>
      <c r="LKD4" s="416"/>
      <c r="LKE4" s="416"/>
      <c r="LKF4" s="416"/>
      <c r="LKG4" s="416"/>
      <c r="LKH4" s="416"/>
      <c r="LKI4" s="416"/>
      <c r="LKJ4" s="416"/>
      <c r="LKK4" s="416"/>
      <c r="LKL4" s="416"/>
      <c r="LKM4" s="416"/>
      <c r="LKN4" s="416"/>
      <c r="LKO4" s="416"/>
      <c r="LKP4" s="416"/>
      <c r="LKQ4" s="416"/>
      <c r="LKR4" s="416"/>
      <c r="LKS4" s="416"/>
      <c r="LKT4" s="416"/>
      <c r="LKU4" s="416"/>
      <c r="LKV4" s="416"/>
      <c r="LKW4" s="416"/>
      <c r="LKX4" s="416"/>
      <c r="LKY4" s="416"/>
      <c r="LKZ4" s="416"/>
      <c r="LLA4" s="416"/>
      <c r="LLB4" s="416"/>
      <c r="LLC4" s="416"/>
      <c r="LLD4" s="416"/>
      <c r="LLE4" s="416"/>
      <c r="LLF4" s="416"/>
      <c r="LLG4" s="416"/>
      <c r="LLH4" s="416"/>
      <c r="LLI4" s="416"/>
      <c r="LLJ4" s="416"/>
      <c r="LLK4" s="416"/>
      <c r="LLL4" s="416"/>
      <c r="LLM4" s="416"/>
      <c r="LLN4" s="416"/>
      <c r="LLO4" s="416"/>
      <c r="LLP4" s="416"/>
      <c r="LLQ4" s="416"/>
      <c r="LLR4" s="416"/>
      <c r="LLS4" s="416"/>
      <c r="LLT4" s="416"/>
      <c r="LLU4" s="416"/>
      <c r="LLV4" s="416"/>
      <c r="LLW4" s="416"/>
      <c r="LLX4" s="416"/>
      <c r="LLY4" s="416"/>
      <c r="LLZ4" s="416"/>
      <c r="LMA4" s="416"/>
      <c r="LMB4" s="416"/>
      <c r="LMC4" s="416"/>
      <c r="LMD4" s="416"/>
      <c r="LME4" s="416"/>
      <c r="LMF4" s="416"/>
      <c r="LMG4" s="416"/>
      <c r="LMH4" s="416"/>
      <c r="LMI4" s="416"/>
      <c r="LMJ4" s="416"/>
      <c r="LMK4" s="416"/>
      <c r="LML4" s="416"/>
      <c r="LMM4" s="416"/>
      <c r="LMN4" s="416"/>
      <c r="LMO4" s="416"/>
      <c r="LMP4" s="416"/>
      <c r="LMQ4" s="416"/>
      <c r="LMR4" s="416"/>
      <c r="LMS4" s="416"/>
      <c r="LMT4" s="416"/>
      <c r="LMU4" s="416"/>
      <c r="LMV4" s="416"/>
      <c r="LMW4" s="416"/>
      <c r="LMX4" s="416"/>
      <c r="LMY4" s="416"/>
      <c r="LMZ4" s="416"/>
      <c r="LNA4" s="416"/>
      <c r="LNB4" s="416"/>
      <c r="LNC4" s="416"/>
      <c r="LND4" s="416"/>
      <c r="LNE4" s="416"/>
      <c r="LNF4" s="416"/>
      <c r="LNG4" s="416"/>
      <c r="LNH4" s="416"/>
      <c r="LNI4" s="416"/>
      <c r="LNJ4" s="416"/>
      <c r="LNK4" s="416"/>
      <c r="LNL4" s="416"/>
      <c r="LNM4" s="416"/>
      <c r="LNN4" s="416"/>
      <c r="LNO4" s="416"/>
      <c r="LNP4" s="416"/>
      <c r="LNQ4" s="416"/>
      <c r="LNR4" s="416"/>
      <c r="LNS4" s="416"/>
      <c r="LNT4" s="416"/>
      <c r="LNU4" s="416"/>
      <c r="LNV4" s="416"/>
      <c r="LNW4" s="416"/>
      <c r="LNX4" s="416"/>
      <c r="LNY4" s="416"/>
      <c r="LNZ4" s="416"/>
      <c r="LOA4" s="416"/>
      <c r="LOB4" s="416"/>
      <c r="LOC4" s="416"/>
      <c r="LOD4" s="416"/>
      <c r="LOE4" s="416"/>
      <c r="LOF4" s="416"/>
      <c r="LOG4" s="416"/>
      <c r="LOH4" s="416"/>
      <c r="LOI4" s="416"/>
      <c r="LOJ4" s="416"/>
      <c r="LOK4" s="416"/>
      <c r="LOL4" s="416"/>
      <c r="LOM4" s="416"/>
      <c r="LON4" s="416"/>
      <c r="LOO4" s="416"/>
      <c r="LOP4" s="416"/>
      <c r="LOQ4" s="416"/>
      <c r="LOR4" s="416"/>
      <c r="LOS4" s="416"/>
      <c r="LOT4" s="416"/>
      <c r="LOU4" s="416"/>
      <c r="LOV4" s="416"/>
      <c r="LOW4" s="416"/>
      <c r="LOX4" s="416"/>
      <c r="LOY4" s="416"/>
      <c r="LOZ4" s="416"/>
      <c r="LPA4" s="416"/>
      <c r="LPB4" s="416"/>
      <c r="LPC4" s="416"/>
      <c r="LPD4" s="416"/>
      <c r="LPE4" s="416"/>
      <c r="LPF4" s="416"/>
      <c r="LPG4" s="416"/>
      <c r="LPH4" s="416"/>
      <c r="LPI4" s="416"/>
      <c r="LPJ4" s="416"/>
      <c r="LPK4" s="416"/>
      <c r="LPL4" s="416"/>
      <c r="LPM4" s="416"/>
      <c r="LPN4" s="416"/>
      <c r="LPO4" s="416"/>
      <c r="LPP4" s="416"/>
      <c r="LPQ4" s="416"/>
      <c r="LPR4" s="416"/>
      <c r="LPS4" s="416"/>
      <c r="LPT4" s="416"/>
      <c r="LPU4" s="416"/>
      <c r="LPV4" s="416"/>
      <c r="LPW4" s="416"/>
      <c r="LPX4" s="416"/>
      <c r="LPY4" s="416"/>
      <c r="LPZ4" s="416"/>
      <c r="LQA4" s="416"/>
      <c r="LQB4" s="416"/>
      <c r="LQC4" s="416"/>
      <c r="LQD4" s="416"/>
      <c r="LQE4" s="416"/>
      <c r="LQF4" s="416"/>
      <c r="LQG4" s="416"/>
      <c r="LQH4" s="416"/>
      <c r="LQI4" s="416"/>
      <c r="LQJ4" s="416"/>
      <c r="LQK4" s="416"/>
      <c r="LQL4" s="416"/>
      <c r="LQM4" s="416"/>
      <c r="LQN4" s="416"/>
      <c r="LQO4" s="416"/>
      <c r="LQP4" s="416"/>
      <c r="LQQ4" s="416"/>
      <c r="LQR4" s="416"/>
      <c r="LQS4" s="416"/>
      <c r="LQT4" s="416"/>
      <c r="LQU4" s="416"/>
      <c r="LQV4" s="416"/>
      <c r="LQW4" s="416"/>
      <c r="LQX4" s="416"/>
      <c r="LQY4" s="416"/>
      <c r="LQZ4" s="416"/>
      <c r="LRA4" s="416"/>
      <c r="LRB4" s="416"/>
      <c r="LRC4" s="416"/>
      <c r="LRD4" s="416"/>
      <c r="LRE4" s="416"/>
      <c r="LRF4" s="416"/>
      <c r="LRG4" s="416"/>
      <c r="LRH4" s="416"/>
      <c r="LRI4" s="416"/>
      <c r="LRJ4" s="416"/>
      <c r="LRK4" s="416"/>
      <c r="LRL4" s="416"/>
      <c r="LRM4" s="416"/>
      <c r="LRN4" s="416"/>
      <c r="LRO4" s="416"/>
      <c r="LRP4" s="416"/>
      <c r="LRQ4" s="416"/>
      <c r="LRR4" s="416"/>
      <c r="LRS4" s="416"/>
      <c r="LRT4" s="416"/>
      <c r="LRU4" s="416"/>
      <c r="LRV4" s="416"/>
      <c r="LRW4" s="416"/>
      <c r="LRX4" s="416"/>
      <c r="LRY4" s="416"/>
      <c r="LRZ4" s="416"/>
      <c r="LSA4" s="416"/>
      <c r="LSB4" s="416"/>
      <c r="LSC4" s="416"/>
      <c r="LSD4" s="416"/>
      <c r="LSE4" s="416"/>
      <c r="LSF4" s="416"/>
      <c r="LSG4" s="416"/>
      <c r="LSH4" s="416"/>
      <c r="LSI4" s="416"/>
      <c r="LSJ4" s="416"/>
      <c r="LSK4" s="416"/>
      <c r="LSL4" s="416"/>
      <c r="LSM4" s="416"/>
      <c r="LSN4" s="416"/>
      <c r="LSO4" s="416"/>
      <c r="LSP4" s="416"/>
      <c r="LSQ4" s="416"/>
      <c r="LSR4" s="416"/>
      <c r="LSS4" s="416"/>
      <c r="LST4" s="416"/>
      <c r="LSU4" s="416"/>
      <c r="LSV4" s="416"/>
      <c r="LSW4" s="416"/>
      <c r="LSX4" s="416"/>
      <c r="LSY4" s="416"/>
      <c r="LSZ4" s="416"/>
      <c r="LTA4" s="416"/>
      <c r="LTB4" s="416"/>
      <c r="LTC4" s="416"/>
      <c r="LTD4" s="416"/>
      <c r="LTE4" s="416"/>
      <c r="LTF4" s="416"/>
      <c r="LTG4" s="416"/>
      <c r="LTH4" s="416"/>
      <c r="LTI4" s="416"/>
      <c r="LTJ4" s="416"/>
      <c r="LTK4" s="416"/>
      <c r="LTL4" s="416"/>
      <c r="LTM4" s="416"/>
      <c r="LTN4" s="416"/>
      <c r="LTO4" s="416"/>
      <c r="LTP4" s="416"/>
      <c r="LTQ4" s="416"/>
      <c r="LTR4" s="416"/>
      <c r="LTS4" s="416"/>
      <c r="LTT4" s="416"/>
      <c r="LTU4" s="416"/>
      <c r="LTV4" s="416"/>
      <c r="LTW4" s="416"/>
      <c r="LTX4" s="416"/>
      <c r="LTY4" s="416"/>
      <c r="LTZ4" s="416"/>
      <c r="LUA4" s="416"/>
      <c r="LUB4" s="416"/>
      <c r="LUC4" s="416"/>
      <c r="LUD4" s="416"/>
      <c r="LUE4" s="416"/>
      <c r="LUF4" s="416"/>
      <c r="LUG4" s="416"/>
      <c r="LUH4" s="416"/>
      <c r="LUI4" s="416"/>
      <c r="LUJ4" s="416"/>
      <c r="LUK4" s="416"/>
      <c r="LUL4" s="416"/>
      <c r="LUM4" s="416"/>
      <c r="LUN4" s="416"/>
      <c r="LUO4" s="416"/>
      <c r="LUP4" s="416"/>
      <c r="LUQ4" s="416"/>
      <c r="LUR4" s="416"/>
      <c r="LUS4" s="416"/>
      <c r="LUT4" s="416"/>
      <c r="LUU4" s="416"/>
      <c r="LUV4" s="416"/>
      <c r="LUW4" s="416"/>
      <c r="LUX4" s="416"/>
      <c r="LUY4" s="416"/>
      <c r="LUZ4" s="416"/>
      <c r="LVA4" s="416"/>
      <c r="LVB4" s="416"/>
      <c r="LVC4" s="416"/>
      <c r="LVD4" s="416"/>
      <c r="LVE4" s="416"/>
      <c r="LVF4" s="416"/>
      <c r="LVG4" s="416"/>
      <c r="LVH4" s="416"/>
      <c r="LVI4" s="416"/>
      <c r="LVJ4" s="416"/>
      <c r="LVK4" s="416"/>
      <c r="LVL4" s="416"/>
      <c r="LVM4" s="416"/>
      <c r="LVN4" s="416"/>
      <c r="LVO4" s="416"/>
      <c r="LVP4" s="416"/>
      <c r="LVQ4" s="416"/>
      <c r="LVR4" s="416"/>
      <c r="LVS4" s="416"/>
      <c r="LVT4" s="416"/>
      <c r="LVU4" s="416"/>
      <c r="LVV4" s="416"/>
      <c r="LVW4" s="416"/>
      <c r="LVX4" s="416"/>
      <c r="LVY4" s="416"/>
      <c r="LVZ4" s="416"/>
      <c r="LWA4" s="416"/>
      <c r="LWB4" s="416"/>
      <c r="LWC4" s="416"/>
      <c r="LWD4" s="416"/>
      <c r="LWE4" s="416"/>
      <c r="LWF4" s="416"/>
      <c r="LWG4" s="416"/>
      <c r="LWH4" s="416"/>
      <c r="LWI4" s="416"/>
      <c r="LWJ4" s="416"/>
      <c r="LWK4" s="416"/>
      <c r="LWL4" s="416"/>
      <c r="LWM4" s="416"/>
      <c r="LWN4" s="416"/>
      <c r="LWO4" s="416"/>
      <c r="LWP4" s="416"/>
      <c r="LWQ4" s="416"/>
      <c r="LWR4" s="416"/>
      <c r="LWS4" s="416"/>
      <c r="LWT4" s="416"/>
      <c r="LWU4" s="416"/>
      <c r="LWV4" s="416"/>
      <c r="LWW4" s="416"/>
      <c r="LWX4" s="416"/>
      <c r="LWY4" s="416"/>
      <c r="LWZ4" s="416"/>
      <c r="LXA4" s="416"/>
      <c r="LXB4" s="416"/>
      <c r="LXC4" s="416"/>
      <c r="LXD4" s="416"/>
      <c r="LXE4" s="416"/>
      <c r="LXF4" s="416"/>
      <c r="LXG4" s="416"/>
      <c r="LXH4" s="416"/>
      <c r="LXI4" s="416"/>
      <c r="LXJ4" s="416"/>
      <c r="LXK4" s="416"/>
      <c r="LXL4" s="416"/>
      <c r="LXM4" s="416"/>
      <c r="LXN4" s="416"/>
      <c r="LXO4" s="416"/>
      <c r="LXP4" s="416"/>
      <c r="LXQ4" s="416"/>
      <c r="LXR4" s="416"/>
      <c r="LXS4" s="416"/>
      <c r="LXT4" s="416"/>
      <c r="LXU4" s="416"/>
      <c r="LXV4" s="416"/>
      <c r="LXW4" s="416"/>
      <c r="LXX4" s="416"/>
      <c r="LXY4" s="416"/>
      <c r="LXZ4" s="416"/>
      <c r="LYA4" s="416"/>
      <c r="LYB4" s="416"/>
      <c r="LYC4" s="416"/>
      <c r="LYD4" s="416"/>
      <c r="LYE4" s="416"/>
      <c r="LYF4" s="416"/>
      <c r="LYG4" s="416"/>
      <c r="LYH4" s="416"/>
      <c r="LYI4" s="416"/>
      <c r="LYJ4" s="416"/>
      <c r="LYK4" s="416"/>
      <c r="LYL4" s="416"/>
      <c r="LYM4" s="416"/>
      <c r="LYN4" s="416"/>
      <c r="LYO4" s="416"/>
      <c r="LYP4" s="416"/>
      <c r="LYQ4" s="416"/>
      <c r="LYR4" s="416"/>
      <c r="LYS4" s="416"/>
      <c r="LYT4" s="416"/>
      <c r="LYU4" s="416"/>
      <c r="LYV4" s="416"/>
      <c r="LYW4" s="416"/>
      <c r="LYX4" s="416"/>
      <c r="LYY4" s="416"/>
      <c r="LYZ4" s="416"/>
      <c r="LZA4" s="416"/>
      <c r="LZB4" s="416"/>
      <c r="LZC4" s="416"/>
      <c r="LZD4" s="416"/>
      <c r="LZE4" s="416"/>
      <c r="LZF4" s="416"/>
      <c r="LZG4" s="416"/>
      <c r="LZH4" s="416"/>
      <c r="LZI4" s="416"/>
      <c r="LZJ4" s="416"/>
      <c r="LZK4" s="416"/>
      <c r="LZL4" s="416"/>
      <c r="LZM4" s="416"/>
      <c r="LZN4" s="416"/>
      <c r="LZO4" s="416"/>
      <c r="LZP4" s="416"/>
      <c r="LZQ4" s="416"/>
      <c r="LZR4" s="416"/>
      <c r="LZS4" s="416"/>
      <c r="LZT4" s="416"/>
      <c r="LZU4" s="416"/>
      <c r="LZV4" s="416"/>
      <c r="LZW4" s="416"/>
      <c r="LZX4" s="416"/>
      <c r="LZY4" s="416"/>
      <c r="LZZ4" s="416"/>
      <c r="MAA4" s="416"/>
      <c r="MAB4" s="416"/>
      <c r="MAC4" s="416"/>
      <c r="MAD4" s="416"/>
      <c r="MAE4" s="416"/>
      <c r="MAF4" s="416"/>
      <c r="MAG4" s="416"/>
      <c r="MAH4" s="416"/>
      <c r="MAI4" s="416"/>
      <c r="MAJ4" s="416"/>
      <c r="MAK4" s="416"/>
      <c r="MAL4" s="416"/>
      <c r="MAM4" s="416"/>
      <c r="MAN4" s="416"/>
      <c r="MAO4" s="416"/>
      <c r="MAP4" s="416"/>
      <c r="MAQ4" s="416"/>
      <c r="MAR4" s="416"/>
      <c r="MAS4" s="416"/>
      <c r="MAT4" s="416"/>
      <c r="MAU4" s="416"/>
      <c r="MAV4" s="416"/>
      <c r="MAW4" s="416"/>
      <c r="MAX4" s="416"/>
      <c r="MAY4" s="416"/>
      <c r="MAZ4" s="416"/>
      <c r="MBA4" s="416"/>
      <c r="MBB4" s="416"/>
      <c r="MBC4" s="416"/>
      <c r="MBD4" s="416"/>
      <c r="MBE4" s="416"/>
      <c r="MBF4" s="416"/>
      <c r="MBG4" s="416"/>
      <c r="MBH4" s="416"/>
      <c r="MBI4" s="416"/>
      <c r="MBJ4" s="416"/>
      <c r="MBK4" s="416"/>
      <c r="MBL4" s="416"/>
      <c r="MBM4" s="416"/>
      <c r="MBN4" s="416"/>
      <c r="MBO4" s="416"/>
      <c r="MBP4" s="416"/>
      <c r="MBQ4" s="416"/>
      <c r="MBR4" s="416"/>
      <c r="MBS4" s="416"/>
      <c r="MBT4" s="416"/>
      <c r="MBU4" s="416"/>
      <c r="MBV4" s="416"/>
      <c r="MBW4" s="416"/>
      <c r="MBX4" s="416"/>
      <c r="MBY4" s="416"/>
      <c r="MBZ4" s="416"/>
      <c r="MCA4" s="416"/>
      <c r="MCB4" s="416"/>
      <c r="MCC4" s="416"/>
      <c r="MCD4" s="416"/>
      <c r="MCE4" s="416"/>
      <c r="MCF4" s="416"/>
      <c r="MCG4" s="416"/>
      <c r="MCH4" s="416"/>
      <c r="MCI4" s="416"/>
      <c r="MCJ4" s="416"/>
      <c r="MCK4" s="416"/>
      <c r="MCL4" s="416"/>
      <c r="MCM4" s="416"/>
      <c r="MCN4" s="416"/>
      <c r="MCO4" s="416"/>
      <c r="MCP4" s="416"/>
      <c r="MCQ4" s="416"/>
      <c r="MCR4" s="416"/>
      <c r="MCS4" s="416"/>
      <c r="MCT4" s="416"/>
      <c r="MCU4" s="416"/>
      <c r="MCV4" s="416"/>
      <c r="MCW4" s="416"/>
      <c r="MCX4" s="416"/>
      <c r="MCY4" s="416"/>
      <c r="MCZ4" s="416"/>
      <c r="MDA4" s="416"/>
      <c r="MDB4" s="416"/>
      <c r="MDC4" s="416"/>
      <c r="MDD4" s="416"/>
      <c r="MDE4" s="416"/>
      <c r="MDF4" s="416"/>
      <c r="MDG4" s="416"/>
      <c r="MDH4" s="416"/>
      <c r="MDI4" s="416"/>
      <c r="MDJ4" s="416"/>
      <c r="MDK4" s="416"/>
      <c r="MDL4" s="416"/>
      <c r="MDM4" s="416"/>
      <c r="MDN4" s="416"/>
      <c r="MDO4" s="416"/>
      <c r="MDP4" s="416"/>
      <c r="MDQ4" s="416"/>
      <c r="MDR4" s="416"/>
      <c r="MDS4" s="416"/>
      <c r="MDT4" s="416"/>
      <c r="MDU4" s="416"/>
      <c r="MDV4" s="416"/>
      <c r="MDW4" s="416"/>
      <c r="MDX4" s="416"/>
      <c r="MDY4" s="416"/>
      <c r="MDZ4" s="416"/>
      <c r="MEA4" s="416"/>
      <c r="MEB4" s="416"/>
      <c r="MEC4" s="416"/>
      <c r="MED4" s="416"/>
      <c r="MEE4" s="416"/>
      <c r="MEF4" s="416"/>
      <c r="MEG4" s="416"/>
      <c r="MEH4" s="416"/>
      <c r="MEI4" s="416"/>
      <c r="MEJ4" s="416"/>
      <c r="MEK4" s="416"/>
      <c r="MEL4" s="416"/>
      <c r="MEM4" s="416"/>
      <c r="MEN4" s="416"/>
      <c r="MEO4" s="416"/>
      <c r="MEP4" s="416"/>
      <c r="MEQ4" s="416"/>
      <c r="MER4" s="416"/>
      <c r="MES4" s="416"/>
      <c r="MET4" s="416"/>
      <c r="MEU4" s="416"/>
      <c r="MEV4" s="416"/>
      <c r="MEW4" s="416"/>
      <c r="MEX4" s="416"/>
      <c r="MEY4" s="416"/>
      <c r="MEZ4" s="416"/>
      <c r="MFA4" s="416"/>
      <c r="MFB4" s="416"/>
      <c r="MFC4" s="416"/>
      <c r="MFD4" s="416"/>
      <c r="MFE4" s="416"/>
      <c r="MFF4" s="416"/>
      <c r="MFG4" s="416"/>
      <c r="MFH4" s="416"/>
      <c r="MFI4" s="416"/>
      <c r="MFJ4" s="416"/>
      <c r="MFK4" s="416"/>
      <c r="MFL4" s="416"/>
      <c r="MFM4" s="416"/>
      <c r="MFN4" s="416"/>
      <c r="MFO4" s="416"/>
      <c r="MFP4" s="416"/>
      <c r="MFQ4" s="416"/>
      <c r="MFR4" s="416"/>
      <c r="MFS4" s="416"/>
      <c r="MFT4" s="416"/>
      <c r="MFU4" s="416"/>
      <c r="MFV4" s="416"/>
      <c r="MFW4" s="416"/>
      <c r="MFX4" s="416"/>
      <c r="MFY4" s="416"/>
      <c r="MFZ4" s="416"/>
      <c r="MGA4" s="416"/>
      <c r="MGB4" s="416"/>
      <c r="MGC4" s="416"/>
      <c r="MGD4" s="416"/>
      <c r="MGE4" s="416"/>
      <c r="MGF4" s="416"/>
      <c r="MGG4" s="416"/>
      <c r="MGH4" s="416"/>
      <c r="MGI4" s="416"/>
      <c r="MGJ4" s="416"/>
      <c r="MGK4" s="416"/>
      <c r="MGL4" s="416"/>
      <c r="MGM4" s="416"/>
      <c r="MGN4" s="416"/>
      <c r="MGO4" s="416"/>
      <c r="MGP4" s="416"/>
      <c r="MGQ4" s="416"/>
      <c r="MGR4" s="416"/>
      <c r="MGS4" s="416"/>
      <c r="MGT4" s="416"/>
      <c r="MGU4" s="416"/>
      <c r="MGV4" s="416"/>
      <c r="MGW4" s="416"/>
      <c r="MGX4" s="416"/>
      <c r="MGY4" s="416"/>
      <c r="MGZ4" s="416"/>
      <c r="MHA4" s="416"/>
      <c r="MHB4" s="416"/>
      <c r="MHC4" s="416"/>
      <c r="MHD4" s="416"/>
      <c r="MHE4" s="416"/>
      <c r="MHF4" s="416"/>
      <c r="MHG4" s="416"/>
      <c r="MHH4" s="416"/>
      <c r="MHI4" s="416"/>
      <c r="MHJ4" s="416"/>
      <c r="MHK4" s="416"/>
      <c r="MHL4" s="416"/>
      <c r="MHM4" s="416"/>
      <c r="MHN4" s="416"/>
      <c r="MHO4" s="416"/>
      <c r="MHP4" s="416"/>
      <c r="MHQ4" s="416"/>
      <c r="MHR4" s="416"/>
      <c r="MHS4" s="416"/>
      <c r="MHT4" s="416"/>
      <c r="MHU4" s="416"/>
      <c r="MHV4" s="416"/>
      <c r="MHW4" s="416"/>
      <c r="MHX4" s="416"/>
      <c r="MHY4" s="416"/>
      <c r="MHZ4" s="416"/>
      <c r="MIA4" s="416"/>
      <c r="MIB4" s="416"/>
      <c r="MIC4" s="416"/>
      <c r="MID4" s="416"/>
      <c r="MIE4" s="416"/>
      <c r="MIF4" s="416"/>
      <c r="MIG4" s="416"/>
      <c r="MIH4" s="416"/>
      <c r="MII4" s="416"/>
      <c r="MIJ4" s="416"/>
      <c r="MIK4" s="416"/>
      <c r="MIL4" s="416"/>
      <c r="MIM4" s="416"/>
      <c r="MIN4" s="416"/>
      <c r="MIO4" s="416"/>
      <c r="MIP4" s="416"/>
      <c r="MIQ4" s="416"/>
      <c r="MIR4" s="416"/>
      <c r="MIS4" s="416"/>
      <c r="MIT4" s="416"/>
      <c r="MIU4" s="416"/>
      <c r="MIV4" s="416"/>
      <c r="MIW4" s="416"/>
      <c r="MIX4" s="416"/>
      <c r="MIY4" s="416"/>
      <c r="MIZ4" s="416"/>
      <c r="MJA4" s="416"/>
      <c r="MJB4" s="416"/>
      <c r="MJC4" s="416"/>
      <c r="MJD4" s="416"/>
      <c r="MJE4" s="416"/>
      <c r="MJF4" s="416"/>
      <c r="MJG4" s="416"/>
      <c r="MJH4" s="416"/>
      <c r="MJI4" s="416"/>
      <c r="MJJ4" s="416"/>
      <c r="MJK4" s="416"/>
      <c r="MJL4" s="416"/>
      <c r="MJM4" s="416"/>
      <c r="MJN4" s="416"/>
      <c r="MJO4" s="416"/>
      <c r="MJP4" s="416"/>
      <c r="MJQ4" s="416"/>
      <c r="MJR4" s="416"/>
      <c r="MJS4" s="416"/>
      <c r="MJT4" s="416"/>
      <c r="MJU4" s="416"/>
      <c r="MJV4" s="416"/>
      <c r="MJW4" s="416"/>
      <c r="MJX4" s="416"/>
      <c r="MJY4" s="416"/>
      <c r="MJZ4" s="416"/>
      <c r="MKA4" s="416"/>
      <c r="MKB4" s="416"/>
      <c r="MKC4" s="416"/>
      <c r="MKD4" s="416"/>
      <c r="MKE4" s="416"/>
      <c r="MKF4" s="416"/>
      <c r="MKG4" s="416"/>
      <c r="MKH4" s="416"/>
      <c r="MKI4" s="416"/>
      <c r="MKJ4" s="416"/>
      <c r="MKK4" s="416"/>
      <c r="MKL4" s="416"/>
      <c r="MKM4" s="416"/>
      <c r="MKN4" s="416"/>
      <c r="MKO4" s="416"/>
      <c r="MKP4" s="416"/>
      <c r="MKQ4" s="416"/>
      <c r="MKR4" s="416"/>
      <c r="MKS4" s="416"/>
      <c r="MKT4" s="416"/>
      <c r="MKU4" s="416"/>
      <c r="MKV4" s="416"/>
      <c r="MKW4" s="416"/>
      <c r="MKX4" s="416"/>
      <c r="MKY4" s="416"/>
      <c r="MKZ4" s="416"/>
      <c r="MLA4" s="416"/>
      <c r="MLB4" s="416"/>
      <c r="MLC4" s="416"/>
      <c r="MLD4" s="416"/>
      <c r="MLE4" s="416"/>
      <c r="MLF4" s="416"/>
      <c r="MLG4" s="416"/>
      <c r="MLH4" s="416"/>
      <c r="MLI4" s="416"/>
      <c r="MLJ4" s="416"/>
      <c r="MLK4" s="416"/>
      <c r="MLL4" s="416"/>
      <c r="MLM4" s="416"/>
      <c r="MLN4" s="416"/>
      <c r="MLO4" s="416"/>
      <c r="MLP4" s="416"/>
      <c r="MLQ4" s="416"/>
      <c r="MLR4" s="416"/>
      <c r="MLS4" s="416"/>
      <c r="MLT4" s="416"/>
      <c r="MLU4" s="416"/>
      <c r="MLV4" s="416"/>
      <c r="MLW4" s="416"/>
      <c r="MLX4" s="416"/>
      <c r="MLY4" s="416"/>
      <c r="MLZ4" s="416"/>
      <c r="MMA4" s="416"/>
      <c r="MMB4" s="416"/>
      <c r="MMC4" s="416"/>
      <c r="MMD4" s="416"/>
      <c r="MME4" s="416"/>
      <c r="MMF4" s="416"/>
      <c r="MMG4" s="416"/>
      <c r="MMH4" s="416"/>
      <c r="MMI4" s="416"/>
      <c r="MMJ4" s="416"/>
      <c r="MMK4" s="416"/>
      <c r="MML4" s="416"/>
      <c r="MMM4" s="416"/>
      <c r="MMN4" s="416"/>
      <c r="MMO4" s="416"/>
      <c r="MMP4" s="416"/>
      <c r="MMQ4" s="416"/>
      <c r="MMR4" s="416"/>
      <c r="MMS4" s="416"/>
      <c r="MMT4" s="416"/>
      <c r="MMU4" s="416"/>
      <c r="MMV4" s="416"/>
      <c r="MMW4" s="416"/>
      <c r="MMX4" s="416"/>
      <c r="MMY4" s="416"/>
      <c r="MMZ4" s="416"/>
      <c r="MNA4" s="416"/>
      <c r="MNB4" s="416"/>
      <c r="MNC4" s="416"/>
      <c r="MND4" s="416"/>
      <c r="MNE4" s="416"/>
      <c r="MNF4" s="416"/>
      <c r="MNG4" s="416"/>
      <c r="MNH4" s="416"/>
      <c r="MNI4" s="416"/>
      <c r="MNJ4" s="416"/>
      <c r="MNK4" s="416"/>
      <c r="MNL4" s="416"/>
      <c r="MNM4" s="416"/>
      <c r="MNN4" s="416"/>
      <c r="MNO4" s="416"/>
      <c r="MNP4" s="416"/>
      <c r="MNQ4" s="416"/>
      <c r="MNR4" s="416"/>
      <c r="MNS4" s="416"/>
      <c r="MNT4" s="416"/>
      <c r="MNU4" s="416"/>
      <c r="MNV4" s="416"/>
      <c r="MNW4" s="416"/>
      <c r="MNX4" s="416"/>
      <c r="MNY4" s="416"/>
      <c r="MNZ4" s="416"/>
      <c r="MOA4" s="416"/>
      <c r="MOB4" s="416"/>
      <c r="MOC4" s="416"/>
      <c r="MOD4" s="416"/>
      <c r="MOE4" s="416"/>
      <c r="MOF4" s="416"/>
      <c r="MOG4" s="416"/>
      <c r="MOH4" s="416"/>
      <c r="MOI4" s="416"/>
      <c r="MOJ4" s="416"/>
      <c r="MOK4" s="416"/>
      <c r="MOL4" s="416"/>
      <c r="MOM4" s="416"/>
      <c r="MON4" s="416"/>
      <c r="MOO4" s="416"/>
      <c r="MOP4" s="416"/>
      <c r="MOQ4" s="416"/>
      <c r="MOR4" s="416"/>
      <c r="MOS4" s="416"/>
      <c r="MOT4" s="416"/>
      <c r="MOU4" s="416"/>
      <c r="MOV4" s="416"/>
      <c r="MOW4" s="416"/>
      <c r="MOX4" s="416"/>
      <c r="MOY4" s="416"/>
      <c r="MOZ4" s="416"/>
      <c r="MPA4" s="416"/>
      <c r="MPB4" s="416"/>
      <c r="MPC4" s="416"/>
      <c r="MPD4" s="416"/>
      <c r="MPE4" s="416"/>
      <c r="MPF4" s="416"/>
      <c r="MPG4" s="416"/>
      <c r="MPH4" s="416"/>
      <c r="MPI4" s="416"/>
      <c r="MPJ4" s="416"/>
      <c r="MPK4" s="416"/>
      <c r="MPL4" s="416"/>
      <c r="MPM4" s="416"/>
      <c r="MPN4" s="416"/>
      <c r="MPO4" s="416"/>
      <c r="MPP4" s="416"/>
      <c r="MPQ4" s="416"/>
      <c r="MPR4" s="416"/>
      <c r="MPS4" s="416"/>
      <c r="MPT4" s="416"/>
      <c r="MPU4" s="416"/>
      <c r="MPV4" s="416"/>
      <c r="MPW4" s="416"/>
      <c r="MPX4" s="416"/>
      <c r="MPY4" s="416"/>
      <c r="MPZ4" s="416"/>
      <c r="MQA4" s="416"/>
      <c r="MQB4" s="416"/>
      <c r="MQC4" s="416"/>
      <c r="MQD4" s="416"/>
      <c r="MQE4" s="416"/>
      <c r="MQF4" s="416"/>
      <c r="MQG4" s="416"/>
      <c r="MQH4" s="416"/>
      <c r="MQI4" s="416"/>
      <c r="MQJ4" s="416"/>
      <c r="MQK4" s="416"/>
      <c r="MQL4" s="416"/>
      <c r="MQM4" s="416"/>
      <c r="MQN4" s="416"/>
      <c r="MQO4" s="416"/>
      <c r="MQP4" s="416"/>
      <c r="MQQ4" s="416"/>
      <c r="MQR4" s="416"/>
      <c r="MQS4" s="416"/>
      <c r="MQT4" s="416"/>
      <c r="MQU4" s="416"/>
      <c r="MQV4" s="416"/>
      <c r="MQW4" s="416"/>
      <c r="MQX4" s="416"/>
      <c r="MQY4" s="416"/>
      <c r="MQZ4" s="416"/>
      <c r="MRA4" s="416"/>
      <c r="MRB4" s="416"/>
      <c r="MRC4" s="416"/>
      <c r="MRD4" s="416"/>
      <c r="MRE4" s="416"/>
      <c r="MRF4" s="416"/>
      <c r="MRG4" s="416"/>
      <c r="MRH4" s="416"/>
      <c r="MRI4" s="416"/>
      <c r="MRJ4" s="416"/>
      <c r="MRK4" s="416"/>
      <c r="MRL4" s="416"/>
      <c r="MRM4" s="416"/>
      <c r="MRN4" s="416"/>
      <c r="MRO4" s="416"/>
      <c r="MRP4" s="416"/>
      <c r="MRQ4" s="416"/>
      <c r="MRR4" s="416"/>
      <c r="MRS4" s="416"/>
      <c r="MRT4" s="416"/>
      <c r="MRU4" s="416"/>
      <c r="MRV4" s="416"/>
      <c r="MRW4" s="416"/>
      <c r="MRX4" s="416"/>
      <c r="MRY4" s="416"/>
      <c r="MRZ4" s="416"/>
      <c r="MSA4" s="416"/>
      <c r="MSB4" s="416"/>
      <c r="MSC4" s="416"/>
      <c r="MSD4" s="416"/>
      <c r="MSE4" s="416"/>
      <c r="MSF4" s="416"/>
      <c r="MSG4" s="416"/>
      <c r="MSH4" s="416"/>
      <c r="MSI4" s="416"/>
      <c r="MSJ4" s="416"/>
      <c r="MSK4" s="416"/>
      <c r="MSL4" s="416"/>
      <c r="MSM4" s="416"/>
      <c r="MSN4" s="416"/>
      <c r="MSO4" s="416"/>
      <c r="MSP4" s="416"/>
      <c r="MSQ4" s="416"/>
      <c r="MSR4" s="416"/>
      <c r="MSS4" s="416"/>
      <c r="MST4" s="416"/>
      <c r="MSU4" s="416"/>
      <c r="MSV4" s="416"/>
      <c r="MSW4" s="416"/>
      <c r="MSX4" s="416"/>
      <c r="MSY4" s="416"/>
      <c r="MSZ4" s="416"/>
      <c r="MTA4" s="416"/>
      <c r="MTB4" s="416"/>
      <c r="MTC4" s="416"/>
      <c r="MTD4" s="416"/>
      <c r="MTE4" s="416"/>
      <c r="MTF4" s="416"/>
      <c r="MTG4" s="416"/>
      <c r="MTH4" s="416"/>
      <c r="MTI4" s="416"/>
      <c r="MTJ4" s="416"/>
      <c r="MTK4" s="416"/>
      <c r="MTL4" s="416"/>
      <c r="MTM4" s="416"/>
      <c r="MTN4" s="416"/>
      <c r="MTO4" s="416"/>
      <c r="MTP4" s="416"/>
      <c r="MTQ4" s="416"/>
      <c r="MTR4" s="416"/>
      <c r="MTS4" s="416"/>
      <c r="MTT4" s="416"/>
      <c r="MTU4" s="416"/>
      <c r="MTV4" s="416"/>
      <c r="MTW4" s="416"/>
      <c r="MTX4" s="416"/>
      <c r="MTY4" s="416"/>
      <c r="MTZ4" s="416"/>
      <c r="MUA4" s="416"/>
      <c r="MUB4" s="416"/>
      <c r="MUC4" s="416"/>
      <c r="MUD4" s="416"/>
      <c r="MUE4" s="416"/>
      <c r="MUF4" s="416"/>
      <c r="MUG4" s="416"/>
      <c r="MUH4" s="416"/>
      <c r="MUI4" s="416"/>
      <c r="MUJ4" s="416"/>
      <c r="MUK4" s="416"/>
      <c r="MUL4" s="416"/>
      <c r="MUM4" s="416"/>
      <c r="MUN4" s="416"/>
      <c r="MUO4" s="416"/>
      <c r="MUP4" s="416"/>
      <c r="MUQ4" s="416"/>
      <c r="MUR4" s="416"/>
      <c r="MUS4" s="416"/>
      <c r="MUT4" s="416"/>
      <c r="MUU4" s="416"/>
      <c r="MUV4" s="416"/>
      <c r="MUW4" s="416"/>
      <c r="MUX4" s="416"/>
      <c r="MUY4" s="416"/>
      <c r="MUZ4" s="416"/>
      <c r="MVA4" s="416"/>
      <c r="MVB4" s="416"/>
      <c r="MVC4" s="416"/>
      <c r="MVD4" s="416"/>
      <c r="MVE4" s="416"/>
      <c r="MVF4" s="416"/>
      <c r="MVG4" s="416"/>
      <c r="MVH4" s="416"/>
      <c r="MVI4" s="416"/>
      <c r="MVJ4" s="416"/>
      <c r="MVK4" s="416"/>
      <c r="MVL4" s="416"/>
      <c r="MVM4" s="416"/>
      <c r="MVN4" s="416"/>
      <c r="MVO4" s="416"/>
      <c r="MVP4" s="416"/>
      <c r="MVQ4" s="416"/>
      <c r="MVR4" s="416"/>
      <c r="MVS4" s="416"/>
      <c r="MVT4" s="416"/>
      <c r="MVU4" s="416"/>
      <c r="MVV4" s="416"/>
      <c r="MVW4" s="416"/>
      <c r="MVX4" s="416"/>
      <c r="MVY4" s="416"/>
      <c r="MVZ4" s="416"/>
      <c r="MWA4" s="416"/>
      <c r="MWB4" s="416"/>
      <c r="MWC4" s="416"/>
      <c r="MWD4" s="416"/>
      <c r="MWE4" s="416"/>
      <c r="MWF4" s="416"/>
      <c r="MWG4" s="416"/>
      <c r="MWH4" s="416"/>
      <c r="MWI4" s="416"/>
      <c r="MWJ4" s="416"/>
      <c r="MWK4" s="416"/>
      <c r="MWL4" s="416"/>
      <c r="MWM4" s="416"/>
      <c r="MWN4" s="416"/>
      <c r="MWO4" s="416"/>
      <c r="MWP4" s="416"/>
      <c r="MWQ4" s="416"/>
      <c r="MWR4" s="416"/>
      <c r="MWS4" s="416"/>
      <c r="MWT4" s="416"/>
      <c r="MWU4" s="416"/>
      <c r="MWV4" s="416"/>
      <c r="MWW4" s="416"/>
      <c r="MWX4" s="416"/>
      <c r="MWY4" s="416"/>
      <c r="MWZ4" s="416"/>
      <c r="MXA4" s="416"/>
      <c r="MXB4" s="416"/>
      <c r="MXC4" s="416"/>
      <c r="MXD4" s="416"/>
      <c r="MXE4" s="416"/>
      <c r="MXF4" s="416"/>
      <c r="MXG4" s="416"/>
      <c r="MXH4" s="416"/>
      <c r="MXI4" s="416"/>
      <c r="MXJ4" s="416"/>
      <c r="MXK4" s="416"/>
      <c r="MXL4" s="416"/>
      <c r="MXM4" s="416"/>
      <c r="MXN4" s="416"/>
      <c r="MXO4" s="416"/>
      <c r="MXP4" s="416"/>
      <c r="MXQ4" s="416"/>
      <c r="MXR4" s="416"/>
      <c r="MXS4" s="416"/>
      <c r="MXT4" s="416"/>
      <c r="MXU4" s="416"/>
      <c r="MXV4" s="416"/>
      <c r="MXW4" s="416"/>
      <c r="MXX4" s="416"/>
      <c r="MXY4" s="416"/>
      <c r="MXZ4" s="416"/>
      <c r="MYA4" s="416"/>
      <c r="MYB4" s="416"/>
      <c r="MYC4" s="416"/>
      <c r="MYD4" s="416"/>
      <c r="MYE4" s="416"/>
      <c r="MYF4" s="416"/>
      <c r="MYG4" s="416"/>
      <c r="MYH4" s="416"/>
      <c r="MYI4" s="416"/>
      <c r="MYJ4" s="416"/>
      <c r="MYK4" s="416"/>
      <c r="MYL4" s="416"/>
      <c r="MYM4" s="416"/>
      <c r="MYN4" s="416"/>
      <c r="MYO4" s="416"/>
      <c r="MYP4" s="416"/>
      <c r="MYQ4" s="416"/>
      <c r="MYR4" s="416"/>
      <c r="MYS4" s="416"/>
      <c r="MYT4" s="416"/>
      <c r="MYU4" s="416"/>
      <c r="MYV4" s="416"/>
      <c r="MYW4" s="416"/>
      <c r="MYX4" s="416"/>
      <c r="MYY4" s="416"/>
      <c r="MYZ4" s="416"/>
      <c r="MZA4" s="416"/>
      <c r="MZB4" s="416"/>
      <c r="MZC4" s="416"/>
      <c r="MZD4" s="416"/>
      <c r="MZE4" s="416"/>
      <c r="MZF4" s="416"/>
      <c r="MZG4" s="416"/>
      <c r="MZH4" s="416"/>
      <c r="MZI4" s="416"/>
      <c r="MZJ4" s="416"/>
      <c r="MZK4" s="416"/>
      <c r="MZL4" s="416"/>
      <c r="MZM4" s="416"/>
      <c r="MZN4" s="416"/>
      <c r="MZO4" s="416"/>
      <c r="MZP4" s="416"/>
      <c r="MZQ4" s="416"/>
      <c r="MZR4" s="416"/>
      <c r="MZS4" s="416"/>
      <c r="MZT4" s="416"/>
      <c r="MZU4" s="416"/>
      <c r="MZV4" s="416"/>
      <c r="MZW4" s="416"/>
      <c r="MZX4" s="416"/>
      <c r="MZY4" s="416"/>
      <c r="MZZ4" s="416"/>
      <c r="NAA4" s="416"/>
      <c r="NAB4" s="416"/>
      <c r="NAC4" s="416"/>
      <c r="NAD4" s="416"/>
      <c r="NAE4" s="416"/>
      <c r="NAF4" s="416"/>
      <c r="NAG4" s="416"/>
      <c r="NAH4" s="416"/>
      <c r="NAI4" s="416"/>
      <c r="NAJ4" s="416"/>
      <c r="NAK4" s="416"/>
      <c r="NAL4" s="416"/>
      <c r="NAM4" s="416"/>
      <c r="NAN4" s="416"/>
      <c r="NAO4" s="416"/>
      <c r="NAP4" s="416"/>
      <c r="NAQ4" s="416"/>
      <c r="NAR4" s="416"/>
      <c r="NAS4" s="416"/>
      <c r="NAT4" s="416"/>
      <c r="NAU4" s="416"/>
      <c r="NAV4" s="416"/>
      <c r="NAW4" s="416"/>
      <c r="NAX4" s="416"/>
      <c r="NAY4" s="416"/>
      <c r="NAZ4" s="416"/>
      <c r="NBA4" s="416"/>
      <c r="NBB4" s="416"/>
      <c r="NBC4" s="416"/>
      <c r="NBD4" s="416"/>
      <c r="NBE4" s="416"/>
      <c r="NBF4" s="416"/>
      <c r="NBG4" s="416"/>
      <c r="NBH4" s="416"/>
      <c r="NBI4" s="416"/>
      <c r="NBJ4" s="416"/>
      <c r="NBK4" s="416"/>
      <c r="NBL4" s="416"/>
      <c r="NBM4" s="416"/>
      <c r="NBN4" s="416"/>
      <c r="NBO4" s="416"/>
      <c r="NBP4" s="416"/>
      <c r="NBQ4" s="416"/>
      <c r="NBR4" s="416"/>
      <c r="NBS4" s="416"/>
      <c r="NBT4" s="416"/>
      <c r="NBU4" s="416"/>
      <c r="NBV4" s="416"/>
      <c r="NBW4" s="416"/>
      <c r="NBX4" s="416"/>
      <c r="NBY4" s="416"/>
      <c r="NBZ4" s="416"/>
      <c r="NCA4" s="416"/>
      <c r="NCB4" s="416"/>
      <c r="NCC4" s="416"/>
      <c r="NCD4" s="416"/>
      <c r="NCE4" s="416"/>
      <c r="NCF4" s="416"/>
      <c r="NCG4" s="416"/>
      <c r="NCH4" s="416"/>
      <c r="NCI4" s="416"/>
      <c r="NCJ4" s="416"/>
      <c r="NCK4" s="416"/>
      <c r="NCL4" s="416"/>
      <c r="NCM4" s="416"/>
      <c r="NCN4" s="416"/>
      <c r="NCO4" s="416"/>
      <c r="NCP4" s="416"/>
      <c r="NCQ4" s="416"/>
      <c r="NCR4" s="416"/>
      <c r="NCS4" s="416"/>
      <c r="NCT4" s="416"/>
      <c r="NCU4" s="416"/>
      <c r="NCV4" s="416"/>
      <c r="NCW4" s="416"/>
      <c r="NCX4" s="416"/>
      <c r="NCY4" s="416"/>
      <c r="NCZ4" s="416"/>
      <c r="NDA4" s="416"/>
      <c r="NDB4" s="416"/>
      <c r="NDC4" s="416"/>
      <c r="NDD4" s="416"/>
      <c r="NDE4" s="416"/>
      <c r="NDF4" s="416"/>
      <c r="NDG4" s="416"/>
      <c r="NDH4" s="416"/>
      <c r="NDI4" s="416"/>
      <c r="NDJ4" s="416"/>
      <c r="NDK4" s="416"/>
      <c r="NDL4" s="416"/>
      <c r="NDM4" s="416"/>
      <c r="NDN4" s="416"/>
      <c r="NDO4" s="416"/>
      <c r="NDP4" s="416"/>
      <c r="NDQ4" s="416"/>
      <c r="NDR4" s="416"/>
      <c r="NDS4" s="416"/>
      <c r="NDT4" s="416"/>
      <c r="NDU4" s="416"/>
      <c r="NDV4" s="416"/>
      <c r="NDW4" s="416"/>
      <c r="NDX4" s="416"/>
      <c r="NDY4" s="416"/>
      <c r="NDZ4" s="416"/>
      <c r="NEA4" s="416"/>
      <c r="NEB4" s="416"/>
      <c r="NEC4" s="416"/>
      <c r="NED4" s="416"/>
      <c r="NEE4" s="416"/>
      <c r="NEF4" s="416"/>
      <c r="NEG4" s="416"/>
      <c r="NEH4" s="416"/>
      <c r="NEI4" s="416"/>
      <c r="NEJ4" s="416"/>
      <c r="NEK4" s="416"/>
      <c r="NEL4" s="416"/>
      <c r="NEM4" s="416"/>
      <c r="NEN4" s="416"/>
      <c r="NEO4" s="416"/>
      <c r="NEP4" s="416"/>
      <c r="NEQ4" s="416"/>
      <c r="NER4" s="416"/>
      <c r="NES4" s="416"/>
      <c r="NET4" s="416"/>
      <c r="NEU4" s="416"/>
      <c r="NEV4" s="416"/>
      <c r="NEW4" s="416"/>
      <c r="NEX4" s="416"/>
      <c r="NEY4" s="416"/>
      <c r="NEZ4" s="416"/>
      <c r="NFA4" s="416"/>
      <c r="NFB4" s="416"/>
      <c r="NFC4" s="416"/>
      <c r="NFD4" s="416"/>
      <c r="NFE4" s="416"/>
      <c r="NFF4" s="416"/>
      <c r="NFG4" s="416"/>
      <c r="NFH4" s="416"/>
      <c r="NFI4" s="416"/>
      <c r="NFJ4" s="416"/>
      <c r="NFK4" s="416"/>
      <c r="NFL4" s="416"/>
      <c r="NFM4" s="416"/>
      <c r="NFN4" s="416"/>
      <c r="NFO4" s="416"/>
      <c r="NFP4" s="416"/>
      <c r="NFQ4" s="416"/>
      <c r="NFR4" s="416"/>
      <c r="NFS4" s="416"/>
      <c r="NFT4" s="416"/>
      <c r="NFU4" s="416"/>
      <c r="NFV4" s="416"/>
      <c r="NFW4" s="416"/>
      <c r="NFX4" s="416"/>
      <c r="NFY4" s="416"/>
      <c r="NFZ4" s="416"/>
      <c r="NGA4" s="416"/>
      <c r="NGB4" s="416"/>
      <c r="NGC4" s="416"/>
      <c r="NGD4" s="416"/>
      <c r="NGE4" s="416"/>
      <c r="NGF4" s="416"/>
      <c r="NGG4" s="416"/>
      <c r="NGH4" s="416"/>
      <c r="NGI4" s="416"/>
      <c r="NGJ4" s="416"/>
      <c r="NGK4" s="416"/>
      <c r="NGL4" s="416"/>
      <c r="NGM4" s="416"/>
      <c r="NGN4" s="416"/>
      <c r="NGO4" s="416"/>
      <c r="NGP4" s="416"/>
      <c r="NGQ4" s="416"/>
      <c r="NGR4" s="416"/>
      <c r="NGS4" s="416"/>
      <c r="NGT4" s="416"/>
      <c r="NGU4" s="416"/>
      <c r="NGV4" s="416"/>
      <c r="NGW4" s="416"/>
      <c r="NGX4" s="416"/>
      <c r="NGY4" s="416"/>
      <c r="NGZ4" s="416"/>
      <c r="NHA4" s="416"/>
      <c r="NHB4" s="416"/>
      <c r="NHC4" s="416"/>
      <c r="NHD4" s="416"/>
      <c r="NHE4" s="416"/>
      <c r="NHF4" s="416"/>
      <c r="NHG4" s="416"/>
      <c r="NHH4" s="416"/>
      <c r="NHI4" s="416"/>
      <c r="NHJ4" s="416"/>
      <c r="NHK4" s="416"/>
      <c r="NHL4" s="416"/>
      <c r="NHM4" s="416"/>
      <c r="NHN4" s="416"/>
      <c r="NHO4" s="416"/>
      <c r="NHP4" s="416"/>
      <c r="NHQ4" s="416"/>
      <c r="NHR4" s="416"/>
      <c r="NHS4" s="416"/>
      <c r="NHT4" s="416"/>
      <c r="NHU4" s="416"/>
      <c r="NHV4" s="416"/>
      <c r="NHW4" s="416"/>
      <c r="NHX4" s="416"/>
      <c r="NHY4" s="416"/>
      <c r="NHZ4" s="416"/>
      <c r="NIA4" s="416"/>
      <c r="NIB4" s="416"/>
      <c r="NIC4" s="416"/>
      <c r="NID4" s="416"/>
      <c r="NIE4" s="416"/>
      <c r="NIF4" s="416"/>
      <c r="NIG4" s="416"/>
      <c r="NIH4" s="416"/>
      <c r="NII4" s="416"/>
      <c r="NIJ4" s="416"/>
      <c r="NIK4" s="416"/>
      <c r="NIL4" s="416"/>
      <c r="NIM4" s="416"/>
      <c r="NIN4" s="416"/>
      <c r="NIO4" s="416"/>
      <c r="NIP4" s="416"/>
      <c r="NIQ4" s="416"/>
      <c r="NIR4" s="416"/>
      <c r="NIS4" s="416"/>
      <c r="NIT4" s="416"/>
      <c r="NIU4" s="416"/>
      <c r="NIV4" s="416"/>
      <c r="NIW4" s="416"/>
      <c r="NIX4" s="416"/>
      <c r="NIY4" s="416"/>
      <c r="NIZ4" s="416"/>
      <c r="NJA4" s="416"/>
      <c r="NJB4" s="416"/>
      <c r="NJC4" s="416"/>
      <c r="NJD4" s="416"/>
      <c r="NJE4" s="416"/>
      <c r="NJF4" s="416"/>
      <c r="NJG4" s="416"/>
      <c r="NJH4" s="416"/>
      <c r="NJI4" s="416"/>
      <c r="NJJ4" s="416"/>
      <c r="NJK4" s="416"/>
      <c r="NJL4" s="416"/>
      <c r="NJM4" s="416"/>
      <c r="NJN4" s="416"/>
      <c r="NJO4" s="416"/>
      <c r="NJP4" s="416"/>
      <c r="NJQ4" s="416"/>
      <c r="NJR4" s="416"/>
      <c r="NJS4" s="416"/>
      <c r="NJT4" s="416"/>
      <c r="NJU4" s="416"/>
      <c r="NJV4" s="416"/>
      <c r="NJW4" s="416"/>
      <c r="NJX4" s="416"/>
      <c r="NJY4" s="416"/>
      <c r="NJZ4" s="416"/>
      <c r="NKA4" s="416"/>
      <c r="NKB4" s="416"/>
      <c r="NKC4" s="416"/>
      <c r="NKD4" s="416"/>
      <c r="NKE4" s="416"/>
      <c r="NKF4" s="416"/>
      <c r="NKG4" s="416"/>
      <c r="NKH4" s="416"/>
      <c r="NKI4" s="416"/>
      <c r="NKJ4" s="416"/>
      <c r="NKK4" s="416"/>
      <c r="NKL4" s="416"/>
      <c r="NKM4" s="416"/>
      <c r="NKN4" s="416"/>
      <c r="NKO4" s="416"/>
      <c r="NKP4" s="416"/>
      <c r="NKQ4" s="416"/>
      <c r="NKR4" s="416"/>
      <c r="NKS4" s="416"/>
      <c r="NKT4" s="416"/>
      <c r="NKU4" s="416"/>
      <c r="NKV4" s="416"/>
      <c r="NKW4" s="416"/>
      <c r="NKX4" s="416"/>
      <c r="NKY4" s="416"/>
      <c r="NKZ4" s="416"/>
      <c r="NLA4" s="416"/>
      <c r="NLB4" s="416"/>
      <c r="NLC4" s="416"/>
      <c r="NLD4" s="416"/>
      <c r="NLE4" s="416"/>
      <c r="NLF4" s="416"/>
      <c r="NLG4" s="416"/>
      <c r="NLH4" s="416"/>
      <c r="NLI4" s="416"/>
      <c r="NLJ4" s="416"/>
      <c r="NLK4" s="416"/>
      <c r="NLL4" s="416"/>
      <c r="NLM4" s="416"/>
      <c r="NLN4" s="416"/>
      <c r="NLO4" s="416"/>
      <c r="NLP4" s="416"/>
      <c r="NLQ4" s="416"/>
      <c r="NLR4" s="416"/>
      <c r="NLS4" s="416"/>
      <c r="NLT4" s="416"/>
      <c r="NLU4" s="416"/>
      <c r="NLV4" s="416"/>
      <c r="NLW4" s="416"/>
      <c r="NLX4" s="416"/>
      <c r="NLY4" s="416"/>
      <c r="NLZ4" s="416"/>
      <c r="NMA4" s="416"/>
      <c r="NMB4" s="416"/>
      <c r="NMC4" s="416"/>
      <c r="NMD4" s="416"/>
      <c r="NME4" s="416"/>
      <c r="NMF4" s="416"/>
      <c r="NMG4" s="416"/>
      <c r="NMH4" s="416"/>
      <c r="NMI4" s="416"/>
      <c r="NMJ4" s="416"/>
      <c r="NMK4" s="416"/>
      <c r="NML4" s="416"/>
      <c r="NMM4" s="416"/>
      <c r="NMN4" s="416"/>
      <c r="NMO4" s="416"/>
      <c r="NMP4" s="416"/>
      <c r="NMQ4" s="416"/>
      <c r="NMR4" s="416"/>
      <c r="NMS4" s="416"/>
      <c r="NMT4" s="416"/>
      <c r="NMU4" s="416"/>
      <c r="NMV4" s="416"/>
      <c r="NMW4" s="416"/>
      <c r="NMX4" s="416"/>
      <c r="NMY4" s="416"/>
      <c r="NMZ4" s="416"/>
      <c r="NNA4" s="416"/>
      <c r="NNB4" s="416"/>
      <c r="NNC4" s="416"/>
      <c r="NND4" s="416"/>
      <c r="NNE4" s="416"/>
      <c r="NNF4" s="416"/>
      <c r="NNG4" s="416"/>
      <c r="NNH4" s="416"/>
      <c r="NNI4" s="416"/>
      <c r="NNJ4" s="416"/>
      <c r="NNK4" s="416"/>
      <c r="NNL4" s="416"/>
      <c r="NNM4" s="416"/>
      <c r="NNN4" s="416"/>
      <c r="NNO4" s="416"/>
      <c r="NNP4" s="416"/>
      <c r="NNQ4" s="416"/>
      <c r="NNR4" s="416"/>
      <c r="NNS4" s="416"/>
      <c r="NNT4" s="416"/>
      <c r="NNU4" s="416"/>
      <c r="NNV4" s="416"/>
      <c r="NNW4" s="416"/>
      <c r="NNX4" s="416"/>
      <c r="NNY4" s="416"/>
      <c r="NNZ4" s="416"/>
      <c r="NOA4" s="416"/>
      <c r="NOB4" s="416"/>
      <c r="NOC4" s="416"/>
      <c r="NOD4" s="416"/>
      <c r="NOE4" s="416"/>
      <c r="NOF4" s="416"/>
      <c r="NOG4" s="416"/>
      <c r="NOH4" s="416"/>
      <c r="NOI4" s="416"/>
      <c r="NOJ4" s="416"/>
      <c r="NOK4" s="416"/>
      <c r="NOL4" s="416"/>
      <c r="NOM4" s="416"/>
      <c r="NON4" s="416"/>
      <c r="NOO4" s="416"/>
      <c r="NOP4" s="416"/>
      <c r="NOQ4" s="416"/>
      <c r="NOR4" s="416"/>
      <c r="NOS4" s="416"/>
      <c r="NOT4" s="416"/>
      <c r="NOU4" s="416"/>
      <c r="NOV4" s="416"/>
      <c r="NOW4" s="416"/>
      <c r="NOX4" s="416"/>
      <c r="NOY4" s="416"/>
      <c r="NOZ4" s="416"/>
      <c r="NPA4" s="416"/>
      <c r="NPB4" s="416"/>
      <c r="NPC4" s="416"/>
      <c r="NPD4" s="416"/>
      <c r="NPE4" s="416"/>
      <c r="NPF4" s="416"/>
      <c r="NPG4" s="416"/>
      <c r="NPH4" s="416"/>
      <c r="NPI4" s="416"/>
      <c r="NPJ4" s="416"/>
      <c r="NPK4" s="416"/>
      <c r="NPL4" s="416"/>
      <c r="NPM4" s="416"/>
      <c r="NPN4" s="416"/>
      <c r="NPO4" s="416"/>
      <c r="NPP4" s="416"/>
      <c r="NPQ4" s="416"/>
      <c r="NPR4" s="416"/>
      <c r="NPS4" s="416"/>
      <c r="NPT4" s="416"/>
      <c r="NPU4" s="416"/>
      <c r="NPV4" s="416"/>
      <c r="NPW4" s="416"/>
      <c r="NPX4" s="416"/>
      <c r="NPY4" s="416"/>
      <c r="NPZ4" s="416"/>
      <c r="NQA4" s="416"/>
      <c r="NQB4" s="416"/>
      <c r="NQC4" s="416"/>
      <c r="NQD4" s="416"/>
      <c r="NQE4" s="416"/>
      <c r="NQF4" s="416"/>
      <c r="NQG4" s="416"/>
      <c r="NQH4" s="416"/>
      <c r="NQI4" s="416"/>
      <c r="NQJ4" s="416"/>
      <c r="NQK4" s="416"/>
      <c r="NQL4" s="416"/>
      <c r="NQM4" s="416"/>
      <c r="NQN4" s="416"/>
      <c r="NQO4" s="416"/>
      <c r="NQP4" s="416"/>
      <c r="NQQ4" s="416"/>
      <c r="NQR4" s="416"/>
      <c r="NQS4" s="416"/>
      <c r="NQT4" s="416"/>
      <c r="NQU4" s="416"/>
      <c r="NQV4" s="416"/>
      <c r="NQW4" s="416"/>
      <c r="NQX4" s="416"/>
      <c r="NQY4" s="416"/>
      <c r="NQZ4" s="416"/>
      <c r="NRA4" s="416"/>
      <c r="NRB4" s="416"/>
      <c r="NRC4" s="416"/>
      <c r="NRD4" s="416"/>
      <c r="NRE4" s="416"/>
      <c r="NRF4" s="416"/>
      <c r="NRG4" s="416"/>
      <c r="NRH4" s="416"/>
      <c r="NRI4" s="416"/>
      <c r="NRJ4" s="416"/>
      <c r="NRK4" s="416"/>
      <c r="NRL4" s="416"/>
      <c r="NRM4" s="416"/>
      <c r="NRN4" s="416"/>
      <c r="NRO4" s="416"/>
      <c r="NRP4" s="416"/>
      <c r="NRQ4" s="416"/>
      <c r="NRR4" s="416"/>
      <c r="NRS4" s="416"/>
      <c r="NRT4" s="416"/>
      <c r="NRU4" s="416"/>
      <c r="NRV4" s="416"/>
      <c r="NRW4" s="416"/>
      <c r="NRX4" s="416"/>
      <c r="NRY4" s="416"/>
      <c r="NRZ4" s="416"/>
      <c r="NSA4" s="416"/>
      <c r="NSB4" s="416"/>
      <c r="NSC4" s="416"/>
      <c r="NSD4" s="416"/>
      <c r="NSE4" s="416"/>
      <c r="NSF4" s="416"/>
      <c r="NSG4" s="416"/>
      <c r="NSH4" s="416"/>
      <c r="NSI4" s="416"/>
      <c r="NSJ4" s="416"/>
      <c r="NSK4" s="416"/>
      <c r="NSL4" s="416"/>
      <c r="NSM4" s="416"/>
      <c r="NSN4" s="416"/>
      <c r="NSO4" s="416"/>
      <c r="NSP4" s="416"/>
      <c r="NSQ4" s="416"/>
      <c r="NSR4" s="416"/>
      <c r="NSS4" s="416"/>
      <c r="NST4" s="416"/>
      <c r="NSU4" s="416"/>
      <c r="NSV4" s="416"/>
      <c r="NSW4" s="416"/>
      <c r="NSX4" s="416"/>
      <c r="NSY4" s="416"/>
      <c r="NSZ4" s="416"/>
      <c r="NTA4" s="416"/>
      <c r="NTB4" s="416"/>
      <c r="NTC4" s="416"/>
      <c r="NTD4" s="416"/>
      <c r="NTE4" s="416"/>
      <c r="NTF4" s="416"/>
      <c r="NTG4" s="416"/>
      <c r="NTH4" s="416"/>
      <c r="NTI4" s="416"/>
      <c r="NTJ4" s="416"/>
      <c r="NTK4" s="416"/>
      <c r="NTL4" s="416"/>
      <c r="NTM4" s="416"/>
      <c r="NTN4" s="416"/>
      <c r="NTO4" s="416"/>
      <c r="NTP4" s="416"/>
      <c r="NTQ4" s="416"/>
      <c r="NTR4" s="416"/>
      <c r="NTS4" s="416"/>
      <c r="NTT4" s="416"/>
      <c r="NTU4" s="416"/>
      <c r="NTV4" s="416"/>
      <c r="NTW4" s="416"/>
      <c r="NTX4" s="416"/>
      <c r="NTY4" s="416"/>
      <c r="NTZ4" s="416"/>
      <c r="NUA4" s="416"/>
      <c r="NUB4" s="416"/>
      <c r="NUC4" s="416"/>
      <c r="NUD4" s="416"/>
      <c r="NUE4" s="416"/>
      <c r="NUF4" s="416"/>
      <c r="NUG4" s="416"/>
      <c r="NUH4" s="416"/>
      <c r="NUI4" s="416"/>
      <c r="NUJ4" s="416"/>
      <c r="NUK4" s="416"/>
      <c r="NUL4" s="416"/>
      <c r="NUM4" s="416"/>
      <c r="NUN4" s="416"/>
      <c r="NUO4" s="416"/>
      <c r="NUP4" s="416"/>
      <c r="NUQ4" s="416"/>
      <c r="NUR4" s="416"/>
      <c r="NUS4" s="416"/>
      <c r="NUT4" s="416"/>
      <c r="NUU4" s="416"/>
      <c r="NUV4" s="416"/>
      <c r="NUW4" s="416"/>
      <c r="NUX4" s="416"/>
      <c r="NUY4" s="416"/>
      <c r="NUZ4" s="416"/>
      <c r="NVA4" s="416"/>
      <c r="NVB4" s="416"/>
      <c r="NVC4" s="416"/>
      <c r="NVD4" s="416"/>
      <c r="NVE4" s="416"/>
      <c r="NVF4" s="416"/>
      <c r="NVG4" s="416"/>
      <c r="NVH4" s="416"/>
      <c r="NVI4" s="416"/>
      <c r="NVJ4" s="416"/>
      <c r="NVK4" s="416"/>
      <c r="NVL4" s="416"/>
      <c r="NVM4" s="416"/>
      <c r="NVN4" s="416"/>
      <c r="NVO4" s="416"/>
      <c r="NVP4" s="416"/>
      <c r="NVQ4" s="416"/>
      <c r="NVR4" s="416"/>
      <c r="NVS4" s="416"/>
      <c r="NVT4" s="416"/>
      <c r="NVU4" s="416"/>
      <c r="NVV4" s="416"/>
      <c r="NVW4" s="416"/>
      <c r="NVX4" s="416"/>
      <c r="NVY4" s="416"/>
      <c r="NVZ4" s="416"/>
      <c r="NWA4" s="416"/>
      <c r="NWB4" s="416"/>
      <c r="NWC4" s="416"/>
      <c r="NWD4" s="416"/>
      <c r="NWE4" s="416"/>
      <c r="NWF4" s="416"/>
      <c r="NWG4" s="416"/>
      <c r="NWH4" s="416"/>
      <c r="NWI4" s="416"/>
      <c r="NWJ4" s="416"/>
      <c r="NWK4" s="416"/>
      <c r="NWL4" s="416"/>
      <c r="NWM4" s="416"/>
      <c r="NWN4" s="416"/>
      <c r="NWO4" s="416"/>
      <c r="NWP4" s="416"/>
      <c r="NWQ4" s="416"/>
      <c r="NWR4" s="416"/>
      <c r="NWS4" s="416"/>
      <c r="NWT4" s="416"/>
      <c r="NWU4" s="416"/>
      <c r="NWV4" s="416"/>
      <c r="NWW4" s="416"/>
      <c r="NWX4" s="416"/>
      <c r="NWY4" s="416"/>
      <c r="NWZ4" s="416"/>
      <c r="NXA4" s="416"/>
      <c r="NXB4" s="416"/>
      <c r="NXC4" s="416"/>
      <c r="NXD4" s="416"/>
      <c r="NXE4" s="416"/>
      <c r="NXF4" s="416"/>
      <c r="NXG4" s="416"/>
      <c r="NXH4" s="416"/>
      <c r="NXI4" s="416"/>
      <c r="NXJ4" s="416"/>
      <c r="NXK4" s="416"/>
      <c r="NXL4" s="416"/>
      <c r="NXM4" s="416"/>
      <c r="NXN4" s="416"/>
      <c r="NXO4" s="416"/>
      <c r="NXP4" s="416"/>
      <c r="NXQ4" s="416"/>
      <c r="NXR4" s="416"/>
      <c r="NXS4" s="416"/>
      <c r="NXT4" s="416"/>
      <c r="NXU4" s="416"/>
      <c r="NXV4" s="416"/>
      <c r="NXW4" s="416"/>
      <c r="NXX4" s="416"/>
      <c r="NXY4" s="416"/>
      <c r="NXZ4" s="416"/>
      <c r="NYA4" s="416"/>
      <c r="NYB4" s="416"/>
      <c r="NYC4" s="416"/>
      <c r="NYD4" s="416"/>
      <c r="NYE4" s="416"/>
      <c r="NYF4" s="416"/>
      <c r="NYG4" s="416"/>
      <c r="NYH4" s="416"/>
      <c r="NYI4" s="416"/>
      <c r="NYJ4" s="416"/>
      <c r="NYK4" s="416"/>
      <c r="NYL4" s="416"/>
      <c r="NYM4" s="416"/>
      <c r="NYN4" s="416"/>
      <c r="NYO4" s="416"/>
      <c r="NYP4" s="416"/>
      <c r="NYQ4" s="416"/>
      <c r="NYR4" s="416"/>
      <c r="NYS4" s="416"/>
      <c r="NYT4" s="416"/>
      <c r="NYU4" s="416"/>
      <c r="NYV4" s="416"/>
      <c r="NYW4" s="416"/>
      <c r="NYX4" s="416"/>
      <c r="NYY4" s="416"/>
      <c r="NYZ4" s="416"/>
      <c r="NZA4" s="416"/>
      <c r="NZB4" s="416"/>
      <c r="NZC4" s="416"/>
      <c r="NZD4" s="416"/>
      <c r="NZE4" s="416"/>
      <c r="NZF4" s="416"/>
      <c r="NZG4" s="416"/>
      <c r="NZH4" s="416"/>
      <c r="NZI4" s="416"/>
      <c r="NZJ4" s="416"/>
      <c r="NZK4" s="416"/>
      <c r="NZL4" s="416"/>
      <c r="NZM4" s="416"/>
      <c r="NZN4" s="416"/>
      <c r="NZO4" s="416"/>
      <c r="NZP4" s="416"/>
      <c r="NZQ4" s="416"/>
      <c r="NZR4" s="416"/>
      <c r="NZS4" s="416"/>
      <c r="NZT4" s="416"/>
      <c r="NZU4" s="416"/>
      <c r="NZV4" s="416"/>
      <c r="NZW4" s="416"/>
      <c r="NZX4" s="416"/>
      <c r="NZY4" s="416"/>
      <c r="NZZ4" s="416"/>
      <c r="OAA4" s="416"/>
      <c r="OAB4" s="416"/>
      <c r="OAC4" s="416"/>
      <c r="OAD4" s="416"/>
      <c r="OAE4" s="416"/>
      <c r="OAF4" s="416"/>
      <c r="OAG4" s="416"/>
      <c r="OAH4" s="416"/>
      <c r="OAI4" s="416"/>
      <c r="OAJ4" s="416"/>
      <c r="OAK4" s="416"/>
      <c r="OAL4" s="416"/>
      <c r="OAM4" s="416"/>
      <c r="OAN4" s="416"/>
      <c r="OAO4" s="416"/>
      <c r="OAP4" s="416"/>
      <c r="OAQ4" s="416"/>
      <c r="OAR4" s="416"/>
      <c r="OAS4" s="416"/>
      <c r="OAT4" s="416"/>
      <c r="OAU4" s="416"/>
      <c r="OAV4" s="416"/>
      <c r="OAW4" s="416"/>
      <c r="OAX4" s="416"/>
      <c r="OAY4" s="416"/>
      <c r="OAZ4" s="416"/>
      <c r="OBA4" s="416"/>
      <c r="OBB4" s="416"/>
      <c r="OBC4" s="416"/>
      <c r="OBD4" s="416"/>
      <c r="OBE4" s="416"/>
      <c r="OBF4" s="416"/>
      <c r="OBG4" s="416"/>
      <c r="OBH4" s="416"/>
      <c r="OBI4" s="416"/>
      <c r="OBJ4" s="416"/>
      <c r="OBK4" s="416"/>
      <c r="OBL4" s="416"/>
      <c r="OBM4" s="416"/>
      <c r="OBN4" s="416"/>
      <c r="OBO4" s="416"/>
      <c r="OBP4" s="416"/>
      <c r="OBQ4" s="416"/>
      <c r="OBR4" s="416"/>
      <c r="OBS4" s="416"/>
      <c r="OBT4" s="416"/>
      <c r="OBU4" s="416"/>
      <c r="OBV4" s="416"/>
      <c r="OBW4" s="416"/>
      <c r="OBX4" s="416"/>
      <c r="OBY4" s="416"/>
      <c r="OBZ4" s="416"/>
      <c r="OCA4" s="416"/>
      <c r="OCB4" s="416"/>
      <c r="OCC4" s="416"/>
      <c r="OCD4" s="416"/>
      <c r="OCE4" s="416"/>
      <c r="OCF4" s="416"/>
      <c r="OCG4" s="416"/>
      <c r="OCH4" s="416"/>
      <c r="OCI4" s="416"/>
      <c r="OCJ4" s="416"/>
      <c r="OCK4" s="416"/>
      <c r="OCL4" s="416"/>
      <c r="OCM4" s="416"/>
      <c r="OCN4" s="416"/>
      <c r="OCO4" s="416"/>
      <c r="OCP4" s="416"/>
      <c r="OCQ4" s="416"/>
      <c r="OCR4" s="416"/>
      <c r="OCS4" s="416"/>
      <c r="OCT4" s="416"/>
      <c r="OCU4" s="416"/>
      <c r="OCV4" s="416"/>
      <c r="OCW4" s="416"/>
      <c r="OCX4" s="416"/>
      <c r="OCY4" s="416"/>
      <c r="OCZ4" s="416"/>
      <c r="ODA4" s="416"/>
      <c r="ODB4" s="416"/>
      <c r="ODC4" s="416"/>
      <c r="ODD4" s="416"/>
      <c r="ODE4" s="416"/>
      <c r="ODF4" s="416"/>
      <c r="ODG4" s="416"/>
      <c r="ODH4" s="416"/>
      <c r="ODI4" s="416"/>
      <c r="ODJ4" s="416"/>
      <c r="ODK4" s="416"/>
      <c r="ODL4" s="416"/>
      <c r="ODM4" s="416"/>
      <c r="ODN4" s="416"/>
      <c r="ODO4" s="416"/>
      <c r="ODP4" s="416"/>
      <c r="ODQ4" s="416"/>
      <c r="ODR4" s="416"/>
      <c r="ODS4" s="416"/>
      <c r="ODT4" s="416"/>
      <c r="ODU4" s="416"/>
      <c r="ODV4" s="416"/>
      <c r="ODW4" s="416"/>
      <c r="ODX4" s="416"/>
      <c r="ODY4" s="416"/>
      <c r="ODZ4" s="416"/>
      <c r="OEA4" s="416"/>
      <c r="OEB4" s="416"/>
      <c r="OEC4" s="416"/>
      <c r="OED4" s="416"/>
      <c r="OEE4" s="416"/>
      <c r="OEF4" s="416"/>
      <c r="OEG4" s="416"/>
      <c r="OEH4" s="416"/>
      <c r="OEI4" s="416"/>
      <c r="OEJ4" s="416"/>
      <c r="OEK4" s="416"/>
      <c r="OEL4" s="416"/>
      <c r="OEM4" s="416"/>
      <c r="OEN4" s="416"/>
      <c r="OEO4" s="416"/>
      <c r="OEP4" s="416"/>
      <c r="OEQ4" s="416"/>
      <c r="OER4" s="416"/>
      <c r="OES4" s="416"/>
      <c r="OET4" s="416"/>
      <c r="OEU4" s="416"/>
      <c r="OEV4" s="416"/>
      <c r="OEW4" s="416"/>
      <c r="OEX4" s="416"/>
      <c r="OEY4" s="416"/>
      <c r="OEZ4" s="416"/>
      <c r="OFA4" s="416"/>
      <c r="OFB4" s="416"/>
      <c r="OFC4" s="416"/>
      <c r="OFD4" s="416"/>
      <c r="OFE4" s="416"/>
      <c r="OFF4" s="416"/>
      <c r="OFG4" s="416"/>
      <c r="OFH4" s="416"/>
      <c r="OFI4" s="416"/>
      <c r="OFJ4" s="416"/>
      <c r="OFK4" s="416"/>
      <c r="OFL4" s="416"/>
      <c r="OFM4" s="416"/>
      <c r="OFN4" s="416"/>
      <c r="OFO4" s="416"/>
      <c r="OFP4" s="416"/>
      <c r="OFQ4" s="416"/>
      <c r="OFR4" s="416"/>
      <c r="OFS4" s="416"/>
      <c r="OFT4" s="416"/>
      <c r="OFU4" s="416"/>
      <c r="OFV4" s="416"/>
      <c r="OFW4" s="416"/>
      <c r="OFX4" s="416"/>
      <c r="OFY4" s="416"/>
      <c r="OFZ4" s="416"/>
      <c r="OGA4" s="416"/>
      <c r="OGB4" s="416"/>
      <c r="OGC4" s="416"/>
      <c r="OGD4" s="416"/>
      <c r="OGE4" s="416"/>
      <c r="OGF4" s="416"/>
      <c r="OGG4" s="416"/>
      <c r="OGH4" s="416"/>
      <c r="OGI4" s="416"/>
      <c r="OGJ4" s="416"/>
      <c r="OGK4" s="416"/>
      <c r="OGL4" s="416"/>
      <c r="OGM4" s="416"/>
      <c r="OGN4" s="416"/>
      <c r="OGO4" s="416"/>
      <c r="OGP4" s="416"/>
      <c r="OGQ4" s="416"/>
      <c r="OGR4" s="416"/>
      <c r="OGS4" s="416"/>
      <c r="OGT4" s="416"/>
      <c r="OGU4" s="416"/>
      <c r="OGV4" s="416"/>
      <c r="OGW4" s="416"/>
      <c r="OGX4" s="416"/>
      <c r="OGY4" s="416"/>
      <c r="OGZ4" s="416"/>
      <c r="OHA4" s="416"/>
      <c r="OHB4" s="416"/>
      <c r="OHC4" s="416"/>
      <c r="OHD4" s="416"/>
      <c r="OHE4" s="416"/>
      <c r="OHF4" s="416"/>
      <c r="OHG4" s="416"/>
      <c r="OHH4" s="416"/>
      <c r="OHI4" s="416"/>
      <c r="OHJ4" s="416"/>
      <c r="OHK4" s="416"/>
      <c r="OHL4" s="416"/>
      <c r="OHM4" s="416"/>
      <c r="OHN4" s="416"/>
      <c r="OHO4" s="416"/>
      <c r="OHP4" s="416"/>
      <c r="OHQ4" s="416"/>
      <c r="OHR4" s="416"/>
      <c r="OHS4" s="416"/>
      <c r="OHT4" s="416"/>
      <c r="OHU4" s="416"/>
      <c r="OHV4" s="416"/>
      <c r="OHW4" s="416"/>
      <c r="OHX4" s="416"/>
      <c r="OHY4" s="416"/>
      <c r="OHZ4" s="416"/>
      <c r="OIA4" s="416"/>
      <c r="OIB4" s="416"/>
      <c r="OIC4" s="416"/>
      <c r="OID4" s="416"/>
      <c r="OIE4" s="416"/>
      <c r="OIF4" s="416"/>
      <c r="OIG4" s="416"/>
      <c r="OIH4" s="416"/>
      <c r="OII4" s="416"/>
      <c r="OIJ4" s="416"/>
      <c r="OIK4" s="416"/>
      <c r="OIL4" s="416"/>
      <c r="OIM4" s="416"/>
      <c r="OIN4" s="416"/>
      <c r="OIO4" s="416"/>
      <c r="OIP4" s="416"/>
      <c r="OIQ4" s="416"/>
      <c r="OIR4" s="416"/>
      <c r="OIS4" s="416"/>
      <c r="OIT4" s="416"/>
      <c r="OIU4" s="416"/>
      <c r="OIV4" s="416"/>
      <c r="OIW4" s="416"/>
      <c r="OIX4" s="416"/>
      <c r="OIY4" s="416"/>
      <c r="OIZ4" s="416"/>
      <c r="OJA4" s="416"/>
      <c r="OJB4" s="416"/>
      <c r="OJC4" s="416"/>
      <c r="OJD4" s="416"/>
      <c r="OJE4" s="416"/>
      <c r="OJF4" s="416"/>
      <c r="OJG4" s="416"/>
      <c r="OJH4" s="416"/>
      <c r="OJI4" s="416"/>
      <c r="OJJ4" s="416"/>
      <c r="OJK4" s="416"/>
      <c r="OJL4" s="416"/>
      <c r="OJM4" s="416"/>
      <c r="OJN4" s="416"/>
      <c r="OJO4" s="416"/>
      <c r="OJP4" s="416"/>
      <c r="OJQ4" s="416"/>
      <c r="OJR4" s="416"/>
      <c r="OJS4" s="416"/>
      <c r="OJT4" s="416"/>
      <c r="OJU4" s="416"/>
      <c r="OJV4" s="416"/>
      <c r="OJW4" s="416"/>
      <c r="OJX4" s="416"/>
      <c r="OJY4" s="416"/>
      <c r="OJZ4" s="416"/>
      <c r="OKA4" s="416"/>
      <c r="OKB4" s="416"/>
      <c r="OKC4" s="416"/>
      <c r="OKD4" s="416"/>
      <c r="OKE4" s="416"/>
      <c r="OKF4" s="416"/>
      <c r="OKG4" s="416"/>
      <c r="OKH4" s="416"/>
      <c r="OKI4" s="416"/>
      <c r="OKJ4" s="416"/>
      <c r="OKK4" s="416"/>
      <c r="OKL4" s="416"/>
      <c r="OKM4" s="416"/>
      <c r="OKN4" s="416"/>
      <c r="OKO4" s="416"/>
      <c r="OKP4" s="416"/>
      <c r="OKQ4" s="416"/>
      <c r="OKR4" s="416"/>
      <c r="OKS4" s="416"/>
      <c r="OKT4" s="416"/>
      <c r="OKU4" s="416"/>
      <c r="OKV4" s="416"/>
      <c r="OKW4" s="416"/>
      <c r="OKX4" s="416"/>
      <c r="OKY4" s="416"/>
      <c r="OKZ4" s="416"/>
      <c r="OLA4" s="416"/>
      <c r="OLB4" s="416"/>
      <c r="OLC4" s="416"/>
      <c r="OLD4" s="416"/>
      <c r="OLE4" s="416"/>
      <c r="OLF4" s="416"/>
      <c r="OLG4" s="416"/>
      <c r="OLH4" s="416"/>
      <c r="OLI4" s="416"/>
      <c r="OLJ4" s="416"/>
      <c r="OLK4" s="416"/>
      <c r="OLL4" s="416"/>
      <c r="OLM4" s="416"/>
      <c r="OLN4" s="416"/>
      <c r="OLO4" s="416"/>
      <c r="OLP4" s="416"/>
      <c r="OLQ4" s="416"/>
      <c r="OLR4" s="416"/>
      <c r="OLS4" s="416"/>
      <c r="OLT4" s="416"/>
      <c r="OLU4" s="416"/>
      <c r="OLV4" s="416"/>
      <c r="OLW4" s="416"/>
      <c r="OLX4" s="416"/>
      <c r="OLY4" s="416"/>
      <c r="OLZ4" s="416"/>
      <c r="OMA4" s="416"/>
      <c r="OMB4" s="416"/>
      <c r="OMC4" s="416"/>
      <c r="OMD4" s="416"/>
      <c r="OME4" s="416"/>
      <c r="OMF4" s="416"/>
      <c r="OMG4" s="416"/>
      <c r="OMH4" s="416"/>
      <c r="OMI4" s="416"/>
      <c r="OMJ4" s="416"/>
      <c r="OMK4" s="416"/>
      <c r="OML4" s="416"/>
      <c r="OMM4" s="416"/>
      <c r="OMN4" s="416"/>
      <c r="OMO4" s="416"/>
      <c r="OMP4" s="416"/>
      <c r="OMQ4" s="416"/>
      <c r="OMR4" s="416"/>
      <c r="OMS4" s="416"/>
      <c r="OMT4" s="416"/>
      <c r="OMU4" s="416"/>
      <c r="OMV4" s="416"/>
      <c r="OMW4" s="416"/>
      <c r="OMX4" s="416"/>
      <c r="OMY4" s="416"/>
      <c r="OMZ4" s="416"/>
      <c r="ONA4" s="416"/>
      <c r="ONB4" s="416"/>
      <c r="ONC4" s="416"/>
      <c r="OND4" s="416"/>
      <c r="ONE4" s="416"/>
      <c r="ONF4" s="416"/>
      <c r="ONG4" s="416"/>
      <c r="ONH4" s="416"/>
      <c r="ONI4" s="416"/>
      <c r="ONJ4" s="416"/>
      <c r="ONK4" s="416"/>
      <c r="ONL4" s="416"/>
      <c r="ONM4" s="416"/>
      <c r="ONN4" s="416"/>
      <c r="ONO4" s="416"/>
      <c r="ONP4" s="416"/>
      <c r="ONQ4" s="416"/>
      <c r="ONR4" s="416"/>
      <c r="ONS4" s="416"/>
      <c r="ONT4" s="416"/>
      <c r="ONU4" s="416"/>
      <c r="ONV4" s="416"/>
      <c r="ONW4" s="416"/>
      <c r="ONX4" s="416"/>
      <c r="ONY4" s="416"/>
      <c r="ONZ4" s="416"/>
      <c r="OOA4" s="416"/>
      <c r="OOB4" s="416"/>
      <c r="OOC4" s="416"/>
      <c r="OOD4" s="416"/>
      <c r="OOE4" s="416"/>
      <c r="OOF4" s="416"/>
      <c r="OOG4" s="416"/>
      <c r="OOH4" s="416"/>
      <c r="OOI4" s="416"/>
      <c r="OOJ4" s="416"/>
      <c r="OOK4" s="416"/>
      <c r="OOL4" s="416"/>
      <c r="OOM4" s="416"/>
      <c r="OON4" s="416"/>
      <c r="OOO4" s="416"/>
      <c r="OOP4" s="416"/>
      <c r="OOQ4" s="416"/>
      <c r="OOR4" s="416"/>
      <c r="OOS4" s="416"/>
      <c r="OOT4" s="416"/>
      <c r="OOU4" s="416"/>
      <c r="OOV4" s="416"/>
      <c r="OOW4" s="416"/>
      <c r="OOX4" s="416"/>
      <c r="OOY4" s="416"/>
      <c r="OOZ4" s="416"/>
      <c r="OPA4" s="416"/>
      <c r="OPB4" s="416"/>
      <c r="OPC4" s="416"/>
      <c r="OPD4" s="416"/>
      <c r="OPE4" s="416"/>
      <c r="OPF4" s="416"/>
      <c r="OPG4" s="416"/>
      <c r="OPH4" s="416"/>
      <c r="OPI4" s="416"/>
      <c r="OPJ4" s="416"/>
      <c r="OPK4" s="416"/>
      <c r="OPL4" s="416"/>
      <c r="OPM4" s="416"/>
      <c r="OPN4" s="416"/>
      <c r="OPO4" s="416"/>
      <c r="OPP4" s="416"/>
      <c r="OPQ4" s="416"/>
      <c r="OPR4" s="416"/>
      <c r="OPS4" s="416"/>
      <c r="OPT4" s="416"/>
      <c r="OPU4" s="416"/>
      <c r="OPV4" s="416"/>
      <c r="OPW4" s="416"/>
      <c r="OPX4" s="416"/>
      <c r="OPY4" s="416"/>
      <c r="OPZ4" s="416"/>
      <c r="OQA4" s="416"/>
      <c r="OQB4" s="416"/>
      <c r="OQC4" s="416"/>
      <c r="OQD4" s="416"/>
      <c r="OQE4" s="416"/>
      <c r="OQF4" s="416"/>
      <c r="OQG4" s="416"/>
      <c r="OQH4" s="416"/>
      <c r="OQI4" s="416"/>
      <c r="OQJ4" s="416"/>
      <c r="OQK4" s="416"/>
      <c r="OQL4" s="416"/>
      <c r="OQM4" s="416"/>
      <c r="OQN4" s="416"/>
      <c r="OQO4" s="416"/>
      <c r="OQP4" s="416"/>
      <c r="OQQ4" s="416"/>
      <c r="OQR4" s="416"/>
      <c r="OQS4" s="416"/>
      <c r="OQT4" s="416"/>
      <c r="OQU4" s="416"/>
      <c r="OQV4" s="416"/>
      <c r="OQW4" s="416"/>
      <c r="OQX4" s="416"/>
      <c r="OQY4" s="416"/>
      <c r="OQZ4" s="416"/>
      <c r="ORA4" s="416"/>
      <c r="ORB4" s="416"/>
      <c r="ORC4" s="416"/>
      <c r="ORD4" s="416"/>
      <c r="ORE4" s="416"/>
      <c r="ORF4" s="416"/>
      <c r="ORG4" s="416"/>
      <c r="ORH4" s="416"/>
      <c r="ORI4" s="416"/>
      <c r="ORJ4" s="416"/>
      <c r="ORK4" s="416"/>
      <c r="ORL4" s="416"/>
      <c r="ORM4" s="416"/>
      <c r="ORN4" s="416"/>
      <c r="ORO4" s="416"/>
      <c r="ORP4" s="416"/>
      <c r="ORQ4" s="416"/>
      <c r="ORR4" s="416"/>
      <c r="ORS4" s="416"/>
      <c r="ORT4" s="416"/>
      <c r="ORU4" s="416"/>
      <c r="ORV4" s="416"/>
      <c r="ORW4" s="416"/>
      <c r="ORX4" s="416"/>
      <c r="ORY4" s="416"/>
      <c r="ORZ4" s="416"/>
      <c r="OSA4" s="416"/>
      <c r="OSB4" s="416"/>
      <c r="OSC4" s="416"/>
      <c r="OSD4" s="416"/>
      <c r="OSE4" s="416"/>
      <c r="OSF4" s="416"/>
      <c r="OSG4" s="416"/>
      <c r="OSH4" s="416"/>
      <c r="OSI4" s="416"/>
      <c r="OSJ4" s="416"/>
      <c r="OSK4" s="416"/>
      <c r="OSL4" s="416"/>
      <c r="OSM4" s="416"/>
      <c r="OSN4" s="416"/>
      <c r="OSO4" s="416"/>
      <c r="OSP4" s="416"/>
      <c r="OSQ4" s="416"/>
      <c r="OSR4" s="416"/>
      <c r="OSS4" s="416"/>
      <c r="OST4" s="416"/>
      <c r="OSU4" s="416"/>
      <c r="OSV4" s="416"/>
      <c r="OSW4" s="416"/>
      <c r="OSX4" s="416"/>
      <c r="OSY4" s="416"/>
      <c r="OSZ4" s="416"/>
      <c r="OTA4" s="416"/>
      <c r="OTB4" s="416"/>
      <c r="OTC4" s="416"/>
      <c r="OTD4" s="416"/>
      <c r="OTE4" s="416"/>
      <c r="OTF4" s="416"/>
      <c r="OTG4" s="416"/>
      <c r="OTH4" s="416"/>
      <c r="OTI4" s="416"/>
      <c r="OTJ4" s="416"/>
      <c r="OTK4" s="416"/>
      <c r="OTL4" s="416"/>
      <c r="OTM4" s="416"/>
      <c r="OTN4" s="416"/>
      <c r="OTO4" s="416"/>
      <c r="OTP4" s="416"/>
      <c r="OTQ4" s="416"/>
      <c r="OTR4" s="416"/>
      <c r="OTS4" s="416"/>
      <c r="OTT4" s="416"/>
      <c r="OTU4" s="416"/>
      <c r="OTV4" s="416"/>
      <c r="OTW4" s="416"/>
      <c r="OTX4" s="416"/>
      <c r="OTY4" s="416"/>
      <c r="OTZ4" s="416"/>
      <c r="OUA4" s="416"/>
      <c r="OUB4" s="416"/>
      <c r="OUC4" s="416"/>
      <c r="OUD4" s="416"/>
      <c r="OUE4" s="416"/>
      <c r="OUF4" s="416"/>
      <c r="OUG4" s="416"/>
      <c r="OUH4" s="416"/>
      <c r="OUI4" s="416"/>
      <c r="OUJ4" s="416"/>
      <c r="OUK4" s="416"/>
      <c r="OUL4" s="416"/>
      <c r="OUM4" s="416"/>
      <c r="OUN4" s="416"/>
      <c r="OUO4" s="416"/>
      <c r="OUP4" s="416"/>
      <c r="OUQ4" s="416"/>
      <c r="OUR4" s="416"/>
      <c r="OUS4" s="416"/>
      <c r="OUT4" s="416"/>
      <c r="OUU4" s="416"/>
      <c r="OUV4" s="416"/>
      <c r="OUW4" s="416"/>
      <c r="OUX4" s="416"/>
      <c r="OUY4" s="416"/>
      <c r="OUZ4" s="416"/>
      <c r="OVA4" s="416"/>
      <c r="OVB4" s="416"/>
      <c r="OVC4" s="416"/>
      <c r="OVD4" s="416"/>
      <c r="OVE4" s="416"/>
      <c r="OVF4" s="416"/>
      <c r="OVG4" s="416"/>
      <c r="OVH4" s="416"/>
      <c r="OVI4" s="416"/>
      <c r="OVJ4" s="416"/>
      <c r="OVK4" s="416"/>
      <c r="OVL4" s="416"/>
      <c r="OVM4" s="416"/>
      <c r="OVN4" s="416"/>
      <c r="OVO4" s="416"/>
      <c r="OVP4" s="416"/>
      <c r="OVQ4" s="416"/>
      <c r="OVR4" s="416"/>
      <c r="OVS4" s="416"/>
      <c r="OVT4" s="416"/>
      <c r="OVU4" s="416"/>
      <c r="OVV4" s="416"/>
      <c r="OVW4" s="416"/>
      <c r="OVX4" s="416"/>
      <c r="OVY4" s="416"/>
      <c r="OVZ4" s="416"/>
      <c r="OWA4" s="416"/>
      <c r="OWB4" s="416"/>
      <c r="OWC4" s="416"/>
      <c r="OWD4" s="416"/>
      <c r="OWE4" s="416"/>
      <c r="OWF4" s="416"/>
      <c r="OWG4" s="416"/>
      <c r="OWH4" s="416"/>
      <c r="OWI4" s="416"/>
      <c r="OWJ4" s="416"/>
      <c r="OWK4" s="416"/>
      <c r="OWL4" s="416"/>
      <c r="OWM4" s="416"/>
      <c r="OWN4" s="416"/>
      <c r="OWO4" s="416"/>
      <c r="OWP4" s="416"/>
      <c r="OWQ4" s="416"/>
      <c r="OWR4" s="416"/>
      <c r="OWS4" s="416"/>
      <c r="OWT4" s="416"/>
      <c r="OWU4" s="416"/>
      <c r="OWV4" s="416"/>
      <c r="OWW4" s="416"/>
      <c r="OWX4" s="416"/>
      <c r="OWY4" s="416"/>
      <c r="OWZ4" s="416"/>
      <c r="OXA4" s="416"/>
      <c r="OXB4" s="416"/>
      <c r="OXC4" s="416"/>
      <c r="OXD4" s="416"/>
      <c r="OXE4" s="416"/>
      <c r="OXF4" s="416"/>
      <c r="OXG4" s="416"/>
      <c r="OXH4" s="416"/>
      <c r="OXI4" s="416"/>
      <c r="OXJ4" s="416"/>
      <c r="OXK4" s="416"/>
      <c r="OXL4" s="416"/>
      <c r="OXM4" s="416"/>
      <c r="OXN4" s="416"/>
      <c r="OXO4" s="416"/>
      <c r="OXP4" s="416"/>
      <c r="OXQ4" s="416"/>
      <c r="OXR4" s="416"/>
      <c r="OXS4" s="416"/>
      <c r="OXT4" s="416"/>
      <c r="OXU4" s="416"/>
      <c r="OXV4" s="416"/>
      <c r="OXW4" s="416"/>
      <c r="OXX4" s="416"/>
      <c r="OXY4" s="416"/>
      <c r="OXZ4" s="416"/>
      <c r="OYA4" s="416"/>
      <c r="OYB4" s="416"/>
      <c r="OYC4" s="416"/>
      <c r="OYD4" s="416"/>
      <c r="OYE4" s="416"/>
      <c r="OYF4" s="416"/>
      <c r="OYG4" s="416"/>
      <c r="OYH4" s="416"/>
      <c r="OYI4" s="416"/>
      <c r="OYJ4" s="416"/>
      <c r="OYK4" s="416"/>
      <c r="OYL4" s="416"/>
      <c r="OYM4" s="416"/>
      <c r="OYN4" s="416"/>
      <c r="OYO4" s="416"/>
      <c r="OYP4" s="416"/>
      <c r="OYQ4" s="416"/>
      <c r="OYR4" s="416"/>
      <c r="OYS4" s="416"/>
      <c r="OYT4" s="416"/>
      <c r="OYU4" s="416"/>
      <c r="OYV4" s="416"/>
      <c r="OYW4" s="416"/>
      <c r="OYX4" s="416"/>
      <c r="OYY4" s="416"/>
      <c r="OYZ4" s="416"/>
      <c r="OZA4" s="416"/>
      <c r="OZB4" s="416"/>
      <c r="OZC4" s="416"/>
      <c r="OZD4" s="416"/>
      <c r="OZE4" s="416"/>
      <c r="OZF4" s="416"/>
      <c r="OZG4" s="416"/>
      <c r="OZH4" s="416"/>
      <c r="OZI4" s="416"/>
      <c r="OZJ4" s="416"/>
      <c r="OZK4" s="416"/>
      <c r="OZL4" s="416"/>
      <c r="OZM4" s="416"/>
      <c r="OZN4" s="416"/>
      <c r="OZO4" s="416"/>
      <c r="OZP4" s="416"/>
      <c r="OZQ4" s="416"/>
      <c r="OZR4" s="416"/>
      <c r="OZS4" s="416"/>
      <c r="OZT4" s="416"/>
      <c r="OZU4" s="416"/>
      <c r="OZV4" s="416"/>
      <c r="OZW4" s="416"/>
      <c r="OZX4" s="416"/>
      <c r="OZY4" s="416"/>
      <c r="OZZ4" s="416"/>
      <c r="PAA4" s="416"/>
      <c r="PAB4" s="416"/>
      <c r="PAC4" s="416"/>
      <c r="PAD4" s="416"/>
      <c r="PAE4" s="416"/>
      <c r="PAF4" s="416"/>
      <c r="PAG4" s="416"/>
      <c r="PAH4" s="416"/>
      <c r="PAI4" s="416"/>
      <c r="PAJ4" s="416"/>
      <c r="PAK4" s="416"/>
      <c r="PAL4" s="416"/>
      <c r="PAM4" s="416"/>
      <c r="PAN4" s="416"/>
      <c r="PAO4" s="416"/>
      <c r="PAP4" s="416"/>
      <c r="PAQ4" s="416"/>
      <c r="PAR4" s="416"/>
      <c r="PAS4" s="416"/>
      <c r="PAT4" s="416"/>
      <c r="PAU4" s="416"/>
      <c r="PAV4" s="416"/>
      <c r="PAW4" s="416"/>
      <c r="PAX4" s="416"/>
      <c r="PAY4" s="416"/>
      <c r="PAZ4" s="416"/>
      <c r="PBA4" s="416"/>
      <c r="PBB4" s="416"/>
      <c r="PBC4" s="416"/>
      <c r="PBD4" s="416"/>
      <c r="PBE4" s="416"/>
      <c r="PBF4" s="416"/>
      <c r="PBG4" s="416"/>
      <c r="PBH4" s="416"/>
      <c r="PBI4" s="416"/>
      <c r="PBJ4" s="416"/>
      <c r="PBK4" s="416"/>
      <c r="PBL4" s="416"/>
      <c r="PBM4" s="416"/>
      <c r="PBN4" s="416"/>
      <c r="PBO4" s="416"/>
      <c r="PBP4" s="416"/>
      <c r="PBQ4" s="416"/>
      <c r="PBR4" s="416"/>
      <c r="PBS4" s="416"/>
      <c r="PBT4" s="416"/>
      <c r="PBU4" s="416"/>
      <c r="PBV4" s="416"/>
      <c r="PBW4" s="416"/>
      <c r="PBX4" s="416"/>
      <c r="PBY4" s="416"/>
      <c r="PBZ4" s="416"/>
      <c r="PCA4" s="416"/>
      <c r="PCB4" s="416"/>
      <c r="PCC4" s="416"/>
      <c r="PCD4" s="416"/>
      <c r="PCE4" s="416"/>
      <c r="PCF4" s="416"/>
      <c r="PCG4" s="416"/>
      <c r="PCH4" s="416"/>
      <c r="PCI4" s="416"/>
      <c r="PCJ4" s="416"/>
      <c r="PCK4" s="416"/>
      <c r="PCL4" s="416"/>
      <c r="PCM4" s="416"/>
      <c r="PCN4" s="416"/>
      <c r="PCO4" s="416"/>
      <c r="PCP4" s="416"/>
      <c r="PCQ4" s="416"/>
      <c r="PCR4" s="416"/>
      <c r="PCS4" s="416"/>
      <c r="PCT4" s="416"/>
      <c r="PCU4" s="416"/>
      <c r="PCV4" s="416"/>
      <c r="PCW4" s="416"/>
      <c r="PCX4" s="416"/>
      <c r="PCY4" s="416"/>
      <c r="PCZ4" s="416"/>
      <c r="PDA4" s="416"/>
      <c r="PDB4" s="416"/>
      <c r="PDC4" s="416"/>
      <c r="PDD4" s="416"/>
      <c r="PDE4" s="416"/>
      <c r="PDF4" s="416"/>
      <c r="PDG4" s="416"/>
      <c r="PDH4" s="416"/>
      <c r="PDI4" s="416"/>
      <c r="PDJ4" s="416"/>
      <c r="PDK4" s="416"/>
      <c r="PDL4" s="416"/>
      <c r="PDM4" s="416"/>
      <c r="PDN4" s="416"/>
      <c r="PDO4" s="416"/>
      <c r="PDP4" s="416"/>
      <c r="PDQ4" s="416"/>
      <c r="PDR4" s="416"/>
      <c r="PDS4" s="416"/>
      <c r="PDT4" s="416"/>
      <c r="PDU4" s="416"/>
      <c r="PDV4" s="416"/>
      <c r="PDW4" s="416"/>
      <c r="PDX4" s="416"/>
      <c r="PDY4" s="416"/>
      <c r="PDZ4" s="416"/>
      <c r="PEA4" s="416"/>
      <c r="PEB4" s="416"/>
      <c r="PEC4" s="416"/>
      <c r="PED4" s="416"/>
      <c r="PEE4" s="416"/>
      <c r="PEF4" s="416"/>
      <c r="PEG4" s="416"/>
      <c r="PEH4" s="416"/>
      <c r="PEI4" s="416"/>
      <c r="PEJ4" s="416"/>
      <c r="PEK4" s="416"/>
      <c r="PEL4" s="416"/>
      <c r="PEM4" s="416"/>
      <c r="PEN4" s="416"/>
      <c r="PEO4" s="416"/>
      <c r="PEP4" s="416"/>
      <c r="PEQ4" s="416"/>
      <c r="PER4" s="416"/>
      <c r="PES4" s="416"/>
      <c r="PET4" s="416"/>
      <c r="PEU4" s="416"/>
      <c r="PEV4" s="416"/>
      <c r="PEW4" s="416"/>
      <c r="PEX4" s="416"/>
      <c r="PEY4" s="416"/>
      <c r="PEZ4" s="416"/>
      <c r="PFA4" s="416"/>
      <c r="PFB4" s="416"/>
      <c r="PFC4" s="416"/>
      <c r="PFD4" s="416"/>
      <c r="PFE4" s="416"/>
      <c r="PFF4" s="416"/>
      <c r="PFG4" s="416"/>
      <c r="PFH4" s="416"/>
      <c r="PFI4" s="416"/>
      <c r="PFJ4" s="416"/>
      <c r="PFK4" s="416"/>
      <c r="PFL4" s="416"/>
      <c r="PFM4" s="416"/>
      <c r="PFN4" s="416"/>
      <c r="PFO4" s="416"/>
      <c r="PFP4" s="416"/>
      <c r="PFQ4" s="416"/>
      <c r="PFR4" s="416"/>
      <c r="PFS4" s="416"/>
      <c r="PFT4" s="416"/>
      <c r="PFU4" s="416"/>
      <c r="PFV4" s="416"/>
      <c r="PFW4" s="416"/>
      <c r="PFX4" s="416"/>
      <c r="PFY4" s="416"/>
      <c r="PFZ4" s="416"/>
      <c r="PGA4" s="416"/>
      <c r="PGB4" s="416"/>
      <c r="PGC4" s="416"/>
      <c r="PGD4" s="416"/>
      <c r="PGE4" s="416"/>
      <c r="PGF4" s="416"/>
      <c r="PGG4" s="416"/>
      <c r="PGH4" s="416"/>
      <c r="PGI4" s="416"/>
      <c r="PGJ4" s="416"/>
      <c r="PGK4" s="416"/>
      <c r="PGL4" s="416"/>
      <c r="PGM4" s="416"/>
      <c r="PGN4" s="416"/>
      <c r="PGO4" s="416"/>
      <c r="PGP4" s="416"/>
      <c r="PGQ4" s="416"/>
      <c r="PGR4" s="416"/>
      <c r="PGS4" s="416"/>
      <c r="PGT4" s="416"/>
      <c r="PGU4" s="416"/>
      <c r="PGV4" s="416"/>
      <c r="PGW4" s="416"/>
      <c r="PGX4" s="416"/>
      <c r="PGY4" s="416"/>
      <c r="PGZ4" s="416"/>
      <c r="PHA4" s="416"/>
      <c r="PHB4" s="416"/>
      <c r="PHC4" s="416"/>
      <c r="PHD4" s="416"/>
      <c r="PHE4" s="416"/>
      <c r="PHF4" s="416"/>
      <c r="PHG4" s="416"/>
      <c r="PHH4" s="416"/>
      <c r="PHI4" s="416"/>
      <c r="PHJ4" s="416"/>
      <c r="PHK4" s="416"/>
      <c r="PHL4" s="416"/>
      <c r="PHM4" s="416"/>
      <c r="PHN4" s="416"/>
      <c r="PHO4" s="416"/>
      <c r="PHP4" s="416"/>
      <c r="PHQ4" s="416"/>
      <c r="PHR4" s="416"/>
      <c r="PHS4" s="416"/>
      <c r="PHT4" s="416"/>
      <c r="PHU4" s="416"/>
      <c r="PHV4" s="416"/>
      <c r="PHW4" s="416"/>
      <c r="PHX4" s="416"/>
      <c r="PHY4" s="416"/>
      <c r="PHZ4" s="416"/>
      <c r="PIA4" s="416"/>
      <c r="PIB4" s="416"/>
      <c r="PIC4" s="416"/>
      <c r="PID4" s="416"/>
      <c r="PIE4" s="416"/>
      <c r="PIF4" s="416"/>
      <c r="PIG4" s="416"/>
      <c r="PIH4" s="416"/>
      <c r="PII4" s="416"/>
      <c r="PIJ4" s="416"/>
      <c r="PIK4" s="416"/>
      <c r="PIL4" s="416"/>
      <c r="PIM4" s="416"/>
      <c r="PIN4" s="416"/>
      <c r="PIO4" s="416"/>
      <c r="PIP4" s="416"/>
      <c r="PIQ4" s="416"/>
      <c r="PIR4" s="416"/>
      <c r="PIS4" s="416"/>
      <c r="PIT4" s="416"/>
      <c r="PIU4" s="416"/>
      <c r="PIV4" s="416"/>
      <c r="PIW4" s="416"/>
      <c r="PIX4" s="416"/>
      <c r="PIY4" s="416"/>
      <c r="PIZ4" s="416"/>
      <c r="PJA4" s="416"/>
      <c r="PJB4" s="416"/>
      <c r="PJC4" s="416"/>
      <c r="PJD4" s="416"/>
      <c r="PJE4" s="416"/>
      <c r="PJF4" s="416"/>
      <c r="PJG4" s="416"/>
      <c r="PJH4" s="416"/>
      <c r="PJI4" s="416"/>
      <c r="PJJ4" s="416"/>
      <c r="PJK4" s="416"/>
      <c r="PJL4" s="416"/>
      <c r="PJM4" s="416"/>
      <c r="PJN4" s="416"/>
      <c r="PJO4" s="416"/>
      <c r="PJP4" s="416"/>
      <c r="PJQ4" s="416"/>
      <c r="PJR4" s="416"/>
      <c r="PJS4" s="416"/>
      <c r="PJT4" s="416"/>
      <c r="PJU4" s="416"/>
      <c r="PJV4" s="416"/>
      <c r="PJW4" s="416"/>
      <c r="PJX4" s="416"/>
      <c r="PJY4" s="416"/>
      <c r="PJZ4" s="416"/>
      <c r="PKA4" s="416"/>
      <c r="PKB4" s="416"/>
      <c r="PKC4" s="416"/>
      <c r="PKD4" s="416"/>
      <c r="PKE4" s="416"/>
      <c r="PKF4" s="416"/>
      <c r="PKG4" s="416"/>
      <c r="PKH4" s="416"/>
      <c r="PKI4" s="416"/>
      <c r="PKJ4" s="416"/>
      <c r="PKK4" s="416"/>
      <c r="PKL4" s="416"/>
      <c r="PKM4" s="416"/>
      <c r="PKN4" s="416"/>
      <c r="PKO4" s="416"/>
      <c r="PKP4" s="416"/>
      <c r="PKQ4" s="416"/>
      <c r="PKR4" s="416"/>
      <c r="PKS4" s="416"/>
      <c r="PKT4" s="416"/>
      <c r="PKU4" s="416"/>
      <c r="PKV4" s="416"/>
      <c r="PKW4" s="416"/>
      <c r="PKX4" s="416"/>
      <c r="PKY4" s="416"/>
      <c r="PKZ4" s="416"/>
      <c r="PLA4" s="416"/>
      <c r="PLB4" s="416"/>
      <c r="PLC4" s="416"/>
      <c r="PLD4" s="416"/>
      <c r="PLE4" s="416"/>
      <c r="PLF4" s="416"/>
      <c r="PLG4" s="416"/>
      <c r="PLH4" s="416"/>
      <c r="PLI4" s="416"/>
      <c r="PLJ4" s="416"/>
      <c r="PLK4" s="416"/>
      <c r="PLL4" s="416"/>
      <c r="PLM4" s="416"/>
      <c r="PLN4" s="416"/>
      <c r="PLO4" s="416"/>
      <c r="PLP4" s="416"/>
      <c r="PLQ4" s="416"/>
      <c r="PLR4" s="416"/>
      <c r="PLS4" s="416"/>
      <c r="PLT4" s="416"/>
      <c r="PLU4" s="416"/>
      <c r="PLV4" s="416"/>
      <c r="PLW4" s="416"/>
      <c r="PLX4" s="416"/>
      <c r="PLY4" s="416"/>
      <c r="PLZ4" s="416"/>
      <c r="PMA4" s="416"/>
      <c r="PMB4" s="416"/>
      <c r="PMC4" s="416"/>
      <c r="PMD4" s="416"/>
      <c r="PME4" s="416"/>
      <c r="PMF4" s="416"/>
      <c r="PMG4" s="416"/>
      <c r="PMH4" s="416"/>
      <c r="PMI4" s="416"/>
      <c r="PMJ4" s="416"/>
      <c r="PMK4" s="416"/>
      <c r="PML4" s="416"/>
      <c r="PMM4" s="416"/>
      <c r="PMN4" s="416"/>
      <c r="PMO4" s="416"/>
      <c r="PMP4" s="416"/>
      <c r="PMQ4" s="416"/>
      <c r="PMR4" s="416"/>
      <c r="PMS4" s="416"/>
      <c r="PMT4" s="416"/>
      <c r="PMU4" s="416"/>
      <c r="PMV4" s="416"/>
      <c r="PMW4" s="416"/>
      <c r="PMX4" s="416"/>
      <c r="PMY4" s="416"/>
      <c r="PMZ4" s="416"/>
      <c r="PNA4" s="416"/>
      <c r="PNB4" s="416"/>
      <c r="PNC4" s="416"/>
      <c r="PND4" s="416"/>
      <c r="PNE4" s="416"/>
      <c r="PNF4" s="416"/>
      <c r="PNG4" s="416"/>
      <c r="PNH4" s="416"/>
      <c r="PNI4" s="416"/>
      <c r="PNJ4" s="416"/>
      <c r="PNK4" s="416"/>
      <c r="PNL4" s="416"/>
      <c r="PNM4" s="416"/>
      <c r="PNN4" s="416"/>
      <c r="PNO4" s="416"/>
      <c r="PNP4" s="416"/>
      <c r="PNQ4" s="416"/>
      <c r="PNR4" s="416"/>
      <c r="PNS4" s="416"/>
      <c r="PNT4" s="416"/>
      <c r="PNU4" s="416"/>
      <c r="PNV4" s="416"/>
      <c r="PNW4" s="416"/>
      <c r="PNX4" s="416"/>
      <c r="PNY4" s="416"/>
      <c r="PNZ4" s="416"/>
      <c r="POA4" s="416"/>
      <c r="POB4" s="416"/>
      <c r="POC4" s="416"/>
      <c r="POD4" s="416"/>
      <c r="POE4" s="416"/>
      <c r="POF4" s="416"/>
      <c r="POG4" s="416"/>
      <c r="POH4" s="416"/>
      <c r="POI4" s="416"/>
      <c r="POJ4" s="416"/>
      <c r="POK4" s="416"/>
      <c r="POL4" s="416"/>
      <c r="POM4" s="416"/>
      <c r="PON4" s="416"/>
      <c r="POO4" s="416"/>
      <c r="POP4" s="416"/>
      <c r="POQ4" s="416"/>
      <c r="POR4" s="416"/>
      <c r="POS4" s="416"/>
      <c r="POT4" s="416"/>
      <c r="POU4" s="416"/>
      <c r="POV4" s="416"/>
      <c r="POW4" s="416"/>
      <c r="POX4" s="416"/>
      <c r="POY4" s="416"/>
      <c r="POZ4" s="416"/>
      <c r="PPA4" s="416"/>
      <c r="PPB4" s="416"/>
      <c r="PPC4" s="416"/>
      <c r="PPD4" s="416"/>
      <c r="PPE4" s="416"/>
      <c r="PPF4" s="416"/>
      <c r="PPG4" s="416"/>
      <c r="PPH4" s="416"/>
      <c r="PPI4" s="416"/>
      <c r="PPJ4" s="416"/>
      <c r="PPK4" s="416"/>
      <c r="PPL4" s="416"/>
      <c r="PPM4" s="416"/>
      <c r="PPN4" s="416"/>
      <c r="PPO4" s="416"/>
      <c r="PPP4" s="416"/>
      <c r="PPQ4" s="416"/>
      <c r="PPR4" s="416"/>
      <c r="PPS4" s="416"/>
      <c r="PPT4" s="416"/>
      <c r="PPU4" s="416"/>
      <c r="PPV4" s="416"/>
      <c r="PPW4" s="416"/>
      <c r="PPX4" s="416"/>
      <c r="PPY4" s="416"/>
      <c r="PPZ4" s="416"/>
      <c r="PQA4" s="416"/>
      <c r="PQB4" s="416"/>
      <c r="PQC4" s="416"/>
      <c r="PQD4" s="416"/>
      <c r="PQE4" s="416"/>
      <c r="PQF4" s="416"/>
      <c r="PQG4" s="416"/>
      <c r="PQH4" s="416"/>
      <c r="PQI4" s="416"/>
      <c r="PQJ4" s="416"/>
      <c r="PQK4" s="416"/>
      <c r="PQL4" s="416"/>
      <c r="PQM4" s="416"/>
      <c r="PQN4" s="416"/>
      <c r="PQO4" s="416"/>
      <c r="PQP4" s="416"/>
      <c r="PQQ4" s="416"/>
      <c r="PQR4" s="416"/>
      <c r="PQS4" s="416"/>
      <c r="PQT4" s="416"/>
      <c r="PQU4" s="416"/>
      <c r="PQV4" s="416"/>
      <c r="PQW4" s="416"/>
      <c r="PQX4" s="416"/>
      <c r="PQY4" s="416"/>
      <c r="PQZ4" s="416"/>
      <c r="PRA4" s="416"/>
      <c r="PRB4" s="416"/>
      <c r="PRC4" s="416"/>
      <c r="PRD4" s="416"/>
      <c r="PRE4" s="416"/>
      <c r="PRF4" s="416"/>
      <c r="PRG4" s="416"/>
      <c r="PRH4" s="416"/>
      <c r="PRI4" s="416"/>
      <c r="PRJ4" s="416"/>
      <c r="PRK4" s="416"/>
      <c r="PRL4" s="416"/>
      <c r="PRM4" s="416"/>
      <c r="PRN4" s="416"/>
      <c r="PRO4" s="416"/>
      <c r="PRP4" s="416"/>
      <c r="PRQ4" s="416"/>
      <c r="PRR4" s="416"/>
      <c r="PRS4" s="416"/>
      <c r="PRT4" s="416"/>
      <c r="PRU4" s="416"/>
      <c r="PRV4" s="416"/>
      <c r="PRW4" s="416"/>
      <c r="PRX4" s="416"/>
      <c r="PRY4" s="416"/>
      <c r="PRZ4" s="416"/>
      <c r="PSA4" s="416"/>
      <c r="PSB4" s="416"/>
      <c r="PSC4" s="416"/>
      <c r="PSD4" s="416"/>
      <c r="PSE4" s="416"/>
      <c r="PSF4" s="416"/>
      <c r="PSG4" s="416"/>
      <c r="PSH4" s="416"/>
      <c r="PSI4" s="416"/>
      <c r="PSJ4" s="416"/>
      <c r="PSK4" s="416"/>
      <c r="PSL4" s="416"/>
      <c r="PSM4" s="416"/>
      <c r="PSN4" s="416"/>
      <c r="PSO4" s="416"/>
      <c r="PSP4" s="416"/>
      <c r="PSQ4" s="416"/>
      <c r="PSR4" s="416"/>
      <c r="PSS4" s="416"/>
      <c r="PST4" s="416"/>
      <c r="PSU4" s="416"/>
      <c r="PSV4" s="416"/>
      <c r="PSW4" s="416"/>
      <c r="PSX4" s="416"/>
      <c r="PSY4" s="416"/>
      <c r="PSZ4" s="416"/>
      <c r="PTA4" s="416"/>
      <c r="PTB4" s="416"/>
      <c r="PTC4" s="416"/>
      <c r="PTD4" s="416"/>
      <c r="PTE4" s="416"/>
      <c r="PTF4" s="416"/>
      <c r="PTG4" s="416"/>
      <c r="PTH4" s="416"/>
      <c r="PTI4" s="416"/>
      <c r="PTJ4" s="416"/>
      <c r="PTK4" s="416"/>
      <c r="PTL4" s="416"/>
      <c r="PTM4" s="416"/>
      <c r="PTN4" s="416"/>
      <c r="PTO4" s="416"/>
      <c r="PTP4" s="416"/>
      <c r="PTQ4" s="416"/>
      <c r="PTR4" s="416"/>
      <c r="PTS4" s="416"/>
      <c r="PTT4" s="416"/>
      <c r="PTU4" s="416"/>
      <c r="PTV4" s="416"/>
      <c r="PTW4" s="416"/>
      <c r="PTX4" s="416"/>
      <c r="PTY4" s="416"/>
      <c r="PTZ4" s="416"/>
      <c r="PUA4" s="416"/>
      <c r="PUB4" s="416"/>
      <c r="PUC4" s="416"/>
      <c r="PUD4" s="416"/>
      <c r="PUE4" s="416"/>
      <c r="PUF4" s="416"/>
      <c r="PUG4" s="416"/>
      <c r="PUH4" s="416"/>
      <c r="PUI4" s="416"/>
      <c r="PUJ4" s="416"/>
      <c r="PUK4" s="416"/>
      <c r="PUL4" s="416"/>
      <c r="PUM4" s="416"/>
      <c r="PUN4" s="416"/>
      <c r="PUO4" s="416"/>
      <c r="PUP4" s="416"/>
      <c r="PUQ4" s="416"/>
      <c r="PUR4" s="416"/>
      <c r="PUS4" s="416"/>
      <c r="PUT4" s="416"/>
      <c r="PUU4" s="416"/>
      <c r="PUV4" s="416"/>
      <c r="PUW4" s="416"/>
      <c r="PUX4" s="416"/>
      <c r="PUY4" s="416"/>
      <c r="PUZ4" s="416"/>
      <c r="PVA4" s="416"/>
      <c r="PVB4" s="416"/>
      <c r="PVC4" s="416"/>
      <c r="PVD4" s="416"/>
      <c r="PVE4" s="416"/>
      <c r="PVF4" s="416"/>
      <c r="PVG4" s="416"/>
      <c r="PVH4" s="416"/>
      <c r="PVI4" s="416"/>
      <c r="PVJ4" s="416"/>
      <c r="PVK4" s="416"/>
      <c r="PVL4" s="416"/>
      <c r="PVM4" s="416"/>
      <c r="PVN4" s="416"/>
      <c r="PVO4" s="416"/>
      <c r="PVP4" s="416"/>
      <c r="PVQ4" s="416"/>
      <c r="PVR4" s="416"/>
      <c r="PVS4" s="416"/>
      <c r="PVT4" s="416"/>
      <c r="PVU4" s="416"/>
      <c r="PVV4" s="416"/>
      <c r="PVW4" s="416"/>
      <c r="PVX4" s="416"/>
      <c r="PVY4" s="416"/>
      <c r="PVZ4" s="416"/>
      <c r="PWA4" s="416"/>
      <c r="PWB4" s="416"/>
      <c r="PWC4" s="416"/>
      <c r="PWD4" s="416"/>
      <c r="PWE4" s="416"/>
      <c r="PWF4" s="416"/>
      <c r="PWG4" s="416"/>
      <c r="PWH4" s="416"/>
      <c r="PWI4" s="416"/>
      <c r="PWJ4" s="416"/>
      <c r="PWK4" s="416"/>
      <c r="PWL4" s="416"/>
      <c r="PWM4" s="416"/>
      <c r="PWN4" s="416"/>
      <c r="PWO4" s="416"/>
      <c r="PWP4" s="416"/>
      <c r="PWQ4" s="416"/>
      <c r="PWR4" s="416"/>
      <c r="PWS4" s="416"/>
      <c r="PWT4" s="416"/>
      <c r="PWU4" s="416"/>
      <c r="PWV4" s="416"/>
      <c r="PWW4" s="416"/>
      <c r="PWX4" s="416"/>
      <c r="PWY4" s="416"/>
      <c r="PWZ4" s="416"/>
      <c r="PXA4" s="416"/>
      <c r="PXB4" s="416"/>
      <c r="PXC4" s="416"/>
      <c r="PXD4" s="416"/>
      <c r="PXE4" s="416"/>
      <c r="PXF4" s="416"/>
      <c r="PXG4" s="416"/>
      <c r="PXH4" s="416"/>
      <c r="PXI4" s="416"/>
      <c r="PXJ4" s="416"/>
      <c r="PXK4" s="416"/>
      <c r="PXL4" s="416"/>
      <c r="PXM4" s="416"/>
      <c r="PXN4" s="416"/>
      <c r="PXO4" s="416"/>
      <c r="PXP4" s="416"/>
      <c r="PXQ4" s="416"/>
      <c r="PXR4" s="416"/>
      <c r="PXS4" s="416"/>
      <c r="PXT4" s="416"/>
      <c r="PXU4" s="416"/>
      <c r="PXV4" s="416"/>
      <c r="PXW4" s="416"/>
      <c r="PXX4" s="416"/>
      <c r="PXY4" s="416"/>
      <c r="PXZ4" s="416"/>
      <c r="PYA4" s="416"/>
      <c r="PYB4" s="416"/>
      <c r="PYC4" s="416"/>
      <c r="PYD4" s="416"/>
      <c r="PYE4" s="416"/>
      <c r="PYF4" s="416"/>
      <c r="PYG4" s="416"/>
      <c r="PYH4" s="416"/>
      <c r="PYI4" s="416"/>
      <c r="PYJ4" s="416"/>
      <c r="PYK4" s="416"/>
      <c r="PYL4" s="416"/>
      <c r="PYM4" s="416"/>
      <c r="PYN4" s="416"/>
      <c r="PYO4" s="416"/>
      <c r="PYP4" s="416"/>
      <c r="PYQ4" s="416"/>
      <c r="PYR4" s="416"/>
      <c r="PYS4" s="416"/>
      <c r="PYT4" s="416"/>
      <c r="PYU4" s="416"/>
      <c r="PYV4" s="416"/>
      <c r="PYW4" s="416"/>
      <c r="PYX4" s="416"/>
      <c r="PYY4" s="416"/>
      <c r="PYZ4" s="416"/>
      <c r="PZA4" s="416"/>
      <c r="PZB4" s="416"/>
      <c r="PZC4" s="416"/>
      <c r="PZD4" s="416"/>
      <c r="PZE4" s="416"/>
      <c r="PZF4" s="416"/>
      <c r="PZG4" s="416"/>
      <c r="PZH4" s="416"/>
      <c r="PZI4" s="416"/>
      <c r="PZJ4" s="416"/>
      <c r="PZK4" s="416"/>
      <c r="PZL4" s="416"/>
      <c r="PZM4" s="416"/>
      <c r="PZN4" s="416"/>
      <c r="PZO4" s="416"/>
      <c r="PZP4" s="416"/>
      <c r="PZQ4" s="416"/>
      <c r="PZR4" s="416"/>
      <c r="PZS4" s="416"/>
      <c r="PZT4" s="416"/>
      <c r="PZU4" s="416"/>
      <c r="PZV4" s="416"/>
      <c r="PZW4" s="416"/>
      <c r="PZX4" s="416"/>
      <c r="PZY4" s="416"/>
      <c r="PZZ4" s="416"/>
      <c r="QAA4" s="416"/>
      <c r="QAB4" s="416"/>
      <c r="QAC4" s="416"/>
      <c r="QAD4" s="416"/>
      <c r="QAE4" s="416"/>
      <c r="QAF4" s="416"/>
      <c r="QAG4" s="416"/>
      <c r="QAH4" s="416"/>
      <c r="QAI4" s="416"/>
      <c r="QAJ4" s="416"/>
      <c r="QAK4" s="416"/>
      <c r="QAL4" s="416"/>
      <c r="QAM4" s="416"/>
      <c r="QAN4" s="416"/>
      <c r="QAO4" s="416"/>
      <c r="QAP4" s="416"/>
      <c r="QAQ4" s="416"/>
      <c r="QAR4" s="416"/>
      <c r="QAS4" s="416"/>
      <c r="QAT4" s="416"/>
      <c r="QAU4" s="416"/>
      <c r="QAV4" s="416"/>
      <c r="QAW4" s="416"/>
      <c r="QAX4" s="416"/>
      <c r="QAY4" s="416"/>
      <c r="QAZ4" s="416"/>
      <c r="QBA4" s="416"/>
      <c r="QBB4" s="416"/>
      <c r="QBC4" s="416"/>
      <c r="QBD4" s="416"/>
      <c r="QBE4" s="416"/>
      <c r="QBF4" s="416"/>
      <c r="QBG4" s="416"/>
      <c r="QBH4" s="416"/>
      <c r="QBI4" s="416"/>
      <c r="QBJ4" s="416"/>
      <c r="QBK4" s="416"/>
      <c r="QBL4" s="416"/>
      <c r="QBM4" s="416"/>
      <c r="QBN4" s="416"/>
      <c r="QBO4" s="416"/>
      <c r="QBP4" s="416"/>
      <c r="QBQ4" s="416"/>
      <c r="QBR4" s="416"/>
      <c r="QBS4" s="416"/>
      <c r="QBT4" s="416"/>
      <c r="QBU4" s="416"/>
      <c r="QBV4" s="416"/>
      <c r="QBW4" s="416"/>
      <c r="QBX4" s="416"/>
      <c r="QBY4" s="416"/>
      <c r="QBZ4" s="416"/>
      <c r="QCA4" s="416"/>
      <c r="QCB4" s="416"/>
      <c r="QCC4" s="416"/>
      <c r="QCD4" s="416"/>
      <c r="QCE4" s="416"/>
      <c r="QCF4" s="416"/>
      <c r="QCG4" s="416"/>
      <c r="QCH4" s="416"/>
      <c r="QCI4" s="416"/>
      <c r="QCJ4" s="416"/>
      <c r="QCK4" s="416"/>
      <c r="QCL4" s="416"/>
      <c r="QCM4" s="416"/>
      <c r="QCN4" s="416"/>
      <c r="QCO4" s="416"/>
      <c r="QCP4" s="416"/>
      <c r="QCQ4" s="416"/>
      <c r="QCR4" s="416"/>
      <c r="QCS4" s="416"/>
      <c r="QCT4" s="416"/>
      <c r="QCU4" s="416"/>
      <c r="QCV4" s="416"/>
      <c r="QCW4" s="416"/>
      <c r="QCX4" s="416"/>
      <c r="QCY4" s="416"/>
      <c r="QCZ4" s="416"/>
      <c r="QDA4" s="416"/>
      <c r="QDB4" s="416"/>
      <c r="QDC4" s="416"/>
      <c r="QDD4" s="416"/>
      <c r="QDE4" s="416"/>
      <c r="QDF4" s="416"/>
      <c r="QDG4" s="416"/>
      <c r="QDH4" s="416"/>
      <c r="QDI4" s="416"/>
      <c r="QDJ4" s="416"/>
      <c r="QDK4" s="416"/>
      <c r="QDL4" s="416"/>
      <c r="QDM4" s="416"/>
      <c r="QDN4" s="416"/>
      <c r="QDO4" s="416"/>
      <c r="QDP4" s="416"/>
      <c r="QDQ4" s="416"/>
      <c r="QDR4" s="416"/>
      <c r="QDS4" s="416"/>
      <c r="QDT4" s="416"/>
      <c r="QDU4" s="416"/>
      <c r="QDV4" s="416"/>
      <c r="QDW4" s="416"/>
      <c r="QDX4" s="416"/>
      <c r="QDY4" s="416"/>
      <c r="QDZ4" s="416"/>
      <c r="QEA4" s="416"/>
      <c r="QEB4" s="416"/>
      <c r="QEC4" s="416"/>
      <c r="QED4" s="416"/>
      <c r="QEE4" s="416"/>
      <c r="QEF4" s="416"/>
      <c r="QEG4" s="416"/>
      <c r="QEH4" s="416"/>
      <c r="QEI4" s="416"/>
      <c r="QEJ4" s="416"/>
      <c r="QEK4" s="416"/>
      <c r="QEL4" s="416"/>
      <c r="QEM4" s="416"/>
      <c r="QEN4" s="416"/>
      <c r="QEO4" s="416"/>
      <c r="QEP4" s="416"/>
      <c r="QEQ4" s="416"/>
      <c r="QER4" s="416"/>
      <c r="QES4" s="416"/>
      <c r="QET4" s="416"/>
      <c r="QEU4" s="416"/>
      <c r="QEV4" s="416"/>
      <c r="QEW4" s="416"/>
      <c r="QEX4" s="416"/>
      <c r="QEY4" s="416"/>
      <c r="QEZ4" s="416"/>
      <c r="QFA4" s="416"/>
      <c r="QFB4" s="416"/>
      <c r="QFC4" s="416"/>
      <c r="QFD4" s="416"/>
      <c r="QFE4" s="416"/>
      <c r="QFF4" s="416"/>
      <c r="QFG4" s="416"/>
      <c r="QFH4" s="416"/>
      <c r="QFI4" s="416"/>
      <c r="QFJ4" s="416"/>
      <c r="QFK4" s="416"/>
      <c r="QFL4" s="416"/>
      <c r="QFM4" s="416"/>
      <c r="QFN4" s="416"/>
      <c r="QFO4" s="416"/>
      <c r="QFP4" s="416"/>
      <c r="QFQ4" s="416"/>
      <c r="QFR4" s="416"/>
      <c r="QFS4" s="416"/>
      <c r="QFT4" s="416"/>
      <c r="QFU4" s="416"/>
      <c r="QFV4" s="416"/>
      <c r="QFW4" s="416"/>
      <c r="QFX4" s="416"/>
      <c r="QFY4" s="416"/>
      <c r="QFZ4" s="416"/>
      <c r="QGA4" s="416"/>
      <c r="QGB4" s="416"/>
      <c r="QGC4" s="416"/>
      <c r="QGD4" s="416"/>
      <c r="QGE4" s="416"/>
      <c r="QGF4" s="416"/>
      <c r="QGG4" s="416"/>
      <c r="QGH4" s="416"/>
      <c r="QGI4" s="416"/>
      <c r="QGJ4" s="416"/>
      <c r="QGK4" s="416"/>
      <c r="QGL4" s="416"/>
      <c r="QGM4" s="416"/>
      <c r="QGN4" s="416"/>
      <c r="QGO4" s="416"/>
      <c r="QGP4" s="416"/>
      <c r="QGQ4" s="416"/>
      <c r="QGR4" s="416"/>
      <c r="QGS4" s="416"/>
      <c r="QGT4" s="416"/>
      <c r="QGU4" s="416"/>
      <c r="QGV4" s="416"/>
      <c r="QGW4" s="416"/>
      <c r="QGX4" s="416"/>
      <c r="QGY4" s="416"/>
      <c r="QGZ4" s="416"/>
      <c r="QHA4" s="416"/>
      <c r="QHB4" s="416"/>
      <c r="QHC4" s="416"/>
      <c r="QHD4" s="416"/>
      <c r="QHE4" s="416"/>
      <c r="QHF4" s="416"/>
      <c r="QHG4" s="416"/>
      <c r="QHH4" s="416"/>
      <c r="QHI4" s="416"/>
      <c r="QHJ4" s="416"/>
      <c r="QHK4" s="416"/>
      <c r="QHL4" s="416"/>
      <c r="QHM4" s="416"/>
      <c r="QHN4" s="416"/>
      <c r="QHO4" s="416"/>
      <c r="QHP4" s="416"/>
      <c r="QHQ4" s="416"/>
      <c r="QHR4" s="416"/>
      <c r="QHS4" s="416"/>
      <c r="QHT4" s="416"/>
      <c r="QHU4" s="416"/>
      <c r="QHV4" s="416"/>
      <c r="QHW4" s="416"/>
      <c r="QHX4" s="416"/>
      <c r="QHY4" s="416"/>
      <c r="QHZ4" s="416"/>
      <c r="QIA4" s="416"/>
      <c r="QIB4" s="416"/>
      <c r="QIC4" s="416"/>
      <c r="QID4" s="416"/>
      <c r="QIE4" s="416"/>
      <c r="QIF4" s="416"/>
      <c r="QIG4" s="416"/>
      <c r="QIH4" s="416"/>
      <c r="QII4" s="416"/>
      <c r="QIJ4" s="416"/>
      <c r="QIK4" s="416"/>
      <c r="QIL4" s="416"/>
      <c r="QIM4" s="416"/>
      <c r="QIN4" s="416"/>
      <c r="QIO4" s="416"/>
      <c r="QIP4" s="416"/>
      <c r="QIQ4" s="416"/>
      <c r="QIR4" s="416"/>
      <c r="QIS4" s="416"/>
      <c r="QIT4" s="416"/>
      <c r="QIU4" s="416"/>
      <c r="QIV4" s="416"/>
      <c r="QIW4" s="416"/>
      <c r="QIX4" s="416"/>
      <c r="QIY4" s="416"/>
      <c r="QIZ4" s="416"/>
      <c r="QJA4" s="416"/>
      <c r="QJB4" s="416"/>
      <c r="QJC4" s="416"/>
      <c r="QJD4" s="416"/>
      <c r="QJE4" s="416"/>
      <c r="QJF4" s="416"/>
      <c r="QJG4" s="416"/>
      <c r="QJH4" s="416"/>
      <c r="QJI4" s="416"/>
      <c r="QJJ4" s="416"/>
      <c r="QJK4" s="416"/>
      <c r="QJL4" s="416"/>
      <c r="QJM4" s="416"/>
      <c r="QJN4" s="416"/>
      <c r="QJO4" s="416"/>
      <c r="QJP4" s="416"/>
      <c r="QJQ4" s="416"/>
      <c r="QJR4" s="416"/>
      <c r="QJS4" s="416"/>
      <c r="QJT4" s="416"/>
      <c r="QJU4" s="416"/>
      <c r="QJV4" s="416"/>
      <c r="QJW4" s="416"/>
      <c r="QJX4" s="416"/>
      <c r="QJY4" s="416"/>
      <c r="QJZ4" s="416"/>
      <c r="QKA4" s="416"/>
      <c r="QKB4" s="416"/>
      <c r="QKC4" s="416"/>
      <c r="QKD4" s="416"/>
      <c r="QKE4" s="416"/>
      <c r="QKF4" s="416"/>
      <c r="QKG4" s="416"/>
      <c r="QKH4" s="416"/>
      <c r="QKI4" s="416"/>
      <c r="QKJ4" s="416"/>
      <c r="QKK4" s="416"/>
      <c r="QKL4" s="416"/>
      <c r="QKM4" s="416"/>
      <c r="QKN4" s="416"/>
      <c r="QKO4" s="416"/>
      <c r="QKP4" s="416"/>
      <c r="QKQ4" s="416"/>
      <c r="QKR4" s="416"/>
      <c r="QKS4" s="416"/>
      <c r="QKT4" s="416"/>
      <c r="QKU4" s="416"/>
      <c r="QKV4" s="416"/>
      <c r="QKW4" s="416"/>
      <c r="QKX4" s="416"/>
      <c r="QKY4" s="416"/>
      <c r="QKZ4" s="416"/>
      <c r="QLA4" s="416"/>
      <c r="QLB4" s="416"/>
      <c r="QLC4" s="416"/>
      <c r="QLD4" s="416"/>
      <c r="QLE4" s="416"/>
      <c r="QLF4" s="416"/>
      <c r="QLG4" s="416"/>
      <c r="QLH4" s="416"/>
      <c r="QLI4" s="416"/>
      <c r="QLJ4" s="416"/>
      <c r="QLK4" s="416"/>
      <c r="QLL4" s="416"/>
      <c r="QLM4" s="416"/>
      <c r="QLN4" s="416"/>
      <c r="QLO4" s="416"/>
      <c r="QLP4" s="416"/>
      <c r="QLQ4" s="416"/>
      <c r="QLR4" s="416"/>
      <c r="QLS4" s="416"/>
      <c r="QLT4" s="416"/>
      <c r="QLU4" s="416"/>
      <c r="QLV4" s="416"/>
      <c r="QLW4" s="416"/>
      <c r="QLX4" s="416"/>
      <c r="QLY4" s="416"/>
      <c r="QLZ4" s="416"/>
      <c r="QMA4" s="416"/>
      <c r="QMB4" s="416"/>
      <c r="QMC4" s="416"/>
      <c r="QMD4" s="416"/>
      <c r="QME4" s="416"/>
      <c r="QMF4" s="416"/>
      <c r="QMG4" s="416"/>
      <c r="QMH4" s="416"/>
      <c r="QMI4" s="416"/>
      <c r="QMJ4" s="416"/>
      <c r="QMK4" s="416"/>
      <c r="QML4" s="416"/>
      <c r="QMM4" s="416"/>
      <c r="QMN4" s="416"/>
      <c r="QMO4" s="416"/>
      <c r="QMP4" s="416"/>
      <c r="QMQ4" s="416"/>
      <c r="QMR4" s="416"/>
      <c r="QMS4" s="416"/>
      <c r="QMT4" s="416"/>
      <c r="QMU4" s="416"/>
      <c r="QMV4" s="416"/>
      <c r="QMW4" s="416"/>
      <c r="QMX4" s="416"/>
      <c r="QMY4" s="416"/>
      <c r="QMZ4" s="416"/>
      <c r="QNA4" s="416"/>
      <c r="QNB4" s="416"/>
      <c r="QNC4" s="416"/>
      <c r="QND4" s="416"/>
      <c r="QNE4" s="416"/>
      <c r="QNF4" s="416"/>
      <c r="QNG4" s="416"/>
      <c r="QNH4" s="416"/>
      <c r="QNI4" s="416"/>
      <c r="QNJ4" s="416"/>
      <c r="QNK4" s="416"/>
      <c r="QNL4" s="416"/>
      <c r="QNM4" s="416"/>
      <c r="QNN4" s="416"/>
      <c r="QNO4" s="416"/>
      <c r="QNP4" s="416"/>
      <c r="QNQ4" s="416"/>
      <c r="QNR4" s="416"/>
      <c r="QNS4" s="416"/>
      <c r="QNT4" s="416"/>
      <c r="QNU4" s="416"/>
      <c r="QNV4" s="416"/>
      <c r="QNW4" s="416"/>
      <c r="QNX4" s="416"/>
      <c r="QNY4" s="416"/>
      <c r="QNZ4" s="416"/>
      <c r="QOA4" s="416"/>
      <c r="QOB4" s="416"/>
      <c r="QOC4" s="416"/>
      <c r="QOD4" s="416"/>
      <c r="QOE4" s="416"/>
      <c r="QOF4" s="416"/>
      <c r="QOG4" s="416"/>
      <c r="QOH4" s="416"/>
      <c r="QOI4" s="416"/>
      <c r="QOJ4" s="416"/>
      <c r="QOK4" s="416"/>
      <c r="QOL4" s="416"/>
      <c r="QOM4" s="416"/>
      <c r="QON4" s="416"/>
      <c r="QOO4" s="416"/>
      <c r="QOP4" s="416"/>
      <c r="QOQ4" s="416"/>
      <c r="QOR4" s="416"/>
      <c r="QOS4" s="416"/>
      <c r="QOT4" s="416"/>
      <c r="QOU4" s="416"/>
      <c r="QOV4" s="416"/>
      <c r="QOW4" s="416"/>
      <c r="QOX4" s="416"/>
      <c r="QOY4" s="416"/>
      <c r="QOZ4" s="416"/>
      <c r="QPA4" s="416"/>
      <c r="QPB4" s="416"/>
      <c r="QPC4" s="416"/>
      <c r="QPD4" s="416"/>
      <c r="QPE4" s="416"/>
      <c r="QPF4" s="416"/>
      <c r="QPG4" s="416"/>
      <c r="QPH4" s="416"/>
      <c r="QPI4" s="416"/>
      <c r="QPJ4" s="416"/>
      <c r="QPK4" s="416"/>
      <c r="QPL4" s="416"/>
      <c r="QPM4" s="416"/>
      <c r="QPN4" s="416"/>
      <c r="QPO4" s="416"/>
      <c r="QPP4" s="416"/>
      <c r="QPQ4" s="416"/>
      <c r="QPR4" s="416"/>
      <c r="QPS4" s="416"/>
      <c r="QPT4" s="416"/>
      <c r="QPU4" s="416"/>
      <c r="QPV4" s="416"/>
      <c r="QPW4" s="416"/>
      <c r="QPX4" s="416"/>
      <c r="QPY4" s="416"/>
      <c r="QPZ4" s="416"/>
      <c r="QQA4" s="416"/>
      <c r="QQB4" s="416"/>
      <c r="QQC4" s="416"/>
      <c r="QQD4" s="416"/>
      <c r="QQE4" s="416"/>
      <c r="QQF4" s="416"/>
      <c r="QQG4" s="416"/>
      <c r="QQH4" s="416"/>
      <c r="QQI4" s="416"/>
      <c r="QQJ4" s="416"/>
      <c r="QQK4" s="416"/>
      <c r="QQL4" s="416"/>
      <c r="QQM4" s="416"/>
      <c r="QQN4" s="416"/>
      <c r="QQO4" s="416"/>
      <c r="QQP4" s="416"/>
      <c r="QQQ4" s="416"/>
      <c r="QQR4" s="416"/>
      <c r="QQS4" s="416"/>
      <c r="QQT4" s="416"/>
      <c r="QQU4" s="416"/>
      <c r="QQV4" s="416"/>
      <c r="QQW4" s="416"/>
      <c r="QQX4" s="416"/>
      <c r="QQY4" s="416"/>
      <c r="QQZ4" s="416"/>
      <c r="QRA4" s="416"/>
      <c r="QRB4" s="416"/>
      <c r="QRC4" s="416"/>
      <c r="QRD4" s="416"/>
      <c r="QRE4" s="416"/>
      <c r="QRF4" s="416"/>
      <c r="QRG4" s="416"/>
      <c r="QRH4" s="416"/>
      <c r="QRI4" s="416"/>
      <c r="QRJ4" s="416"/>
      <c r="QRK4" s="416"/>
      <c r="QRL4" s="416"/>
      <c r="QRM4" s="416"/>
      <c r="QRN4" s="416"/>
      <c r="QRO4" s="416"/>
      <c r="QRP4" s="416"/>
      <c r="QRQ4" s="416"/>
      <c r="QRR4" s="416"/>
      <c r="QRS4" s="416"/>
      <c r="QRT4" s="416"/>
      <c r="QRU4" s="416"/>
      <c r="QRV4" s="416"/>
      <c r="QRW4" s="416"/>
      <c r="QRX4" s="416"/>
      <c r="QRY4" s="416"/>
      <c r="QRZ4" s="416"/>
      <c r="QSA4" s="416"/>
      <c r="QSB4" s="416"/>
      <c r="QSC4" s="416"/>
      <c r="QSD4" s="416"/>
      <c r="QSE4" s="416"/>
      <c r="QSF4" s="416"/>
      <c r="QSG4" s="416"/>
      <c r="QSH4" s="416"/>
      <c r="QSI4" s="416"/>
      <c r="QSJ4" s="416"/>
      <c r="QSK4" s="416"/>
      <c r="QSL4" s="416"/>
      <c r="QSM4" s="416"/>
      <c r="QSN4" s="416"/>
      <c r="QSO4" s="416"/>
      <c r="QSP4" s="416"/>
      <c r="QSQ4" s="416"/>
      <c r="QSR4" s="416"/>
      <c r="QSS4" s="416"/>
      <c r="QST4" s="416"/>
      <c r="QSU4" s="416"/>
      <c r="QSV4" s="416"/>
      <c r="QSW4" s="416"/>
      <c r="QSX4" s="416"/>
      <c r="QSY4" s="416"/>
      <c r="QSZ4" s="416"/>
      <c r="QTA4" s="416"/>
      <c r="QTB4" s="416"/>
      <c r="QTC4" s="416"/>
      <c r="QTD4" s="416"/>
      <c r="QTE4" s="416"/>
      <c r="QTF4" s="416"/>
      <c r="QTG4" s="416"/>
      <c r="QTH4" s="416"/>
      <c r="QTI4" s="416"/>
      <c r="QTJ4" s="416"/>
      <c r="QTK4" s="416"/>
      <c r="QTL4" s="416"/>
      <c r="QTM4" s="416"/>
      <c r="QTN4" s="416"/>
      <c r="QTO4" s="416"/>
      <c r="QTP4" s="416"/>
      <c r="QTQ4" s="416"/>
      <c r="QTR4" s="416"/>
      <c r="QTS4" s="416"/>
      <c r="QTT4" s="416"/>
      <c r="QTU4" s="416"/>
      <c r="QTV4" s="416"/>
      <c r="QTW4" s="416"/>
      <c r="QTX4" s="416"/>
      <c r="QTY4" s="416"/>
      <c r="QTZ4" s="416"/>
      <c r="QUA4" s="416"/>
      <c r="QUB4" s="416"/>
      <c r="QUC4" s="416"/>
      <c r="QUD4" s="416"/>
      <c r="QUE4" s="416"/>
      <c r="QUF4" s="416"/>
      <c r="QUG4" s="416"/>
      <c r="QUH4" s="416"/>
      <c r="QUI4" s="416"/>
      <c r="QUJ4" s="416"/>
      <c r="QUK4" s="416"/>
      <c r="QUL4" s="416"/>
      <c r="QUM4" s="416"/>
      <c r="QUN4" s="416"/>
      <c r="QUO4" s="416"/>
      <c r="QUP4" s="416"/>
      <c r="QUQ4" s="416"/>
      <c r="QUR4" s="416"/>
      <c r="QUS4" s="416"/>
      <c r="QUT4" s="416"/>
      <c r="QUU4" s="416"/>
      <c r="QUV4" s="416"/>
      <c r="QUW4" s="416"/>
      <c r="QUX4" s="416"/>
      <c r="QUY4" s="416"/>
      <c r="QUZ4" s="416"/>
      <c r="QVA4" s="416"/>
      <c r="QVB4" s="416"/>
      <c r="QVC4" s="416"/>
      <c r="QVD4" s="416"/>
      <c r="QVE4" s="416"/>
      <c r="QVF4" s="416"/>
      <c r="QVG4" s="416"/>
      <c r="QVH4" s="416"/>
      <c r="QVI4" s="416"/>
      <c r="QVJ4" s="416"/>
      <c r="QVK4" s="416"/>
      <c r="QVL4" s="416"/>
      <c r="QVM4" s="416"/>
      <c r="QVN4" s="416"/>
      <c r="QVO4" s="416"/>
      <c r="QVP4" s="416"/>
      <c r="QVQ4" s="416"/>
      <c r="QVR4" s="416"/>
      <c r="QVS4" s="416"/>
      <c r="QVT4" s="416"/>
      <c r="QVU4" s="416"/>
      <c r="QVV4" s="416"/>
      <c r="QVW4" s="416"/>
      <c r="QVX4" s="416"/>
      <c r="QVY4" s="416"/>
      <c r="QVZ4" s="416"/>
      <c r="QWA4" s="416"/>
      <c r="QWB4" s="416"/>
      <c r="QWC4" s="416"/>
      <c r="QWD4" s="416"/>
      <c r="QWE4" s="416"/>
      <c r="QWF4" s="416"/>
      <c r="QWG4" s="416"/>
      <c r="QWH4" s="416"/>
      <c r="QWI4" s="416"/>
      <c r="QWJ4" s="416"/>
      <c r="QWK4" s="416"/>
      <c r="QWL4" s="416"/>
      <c r="QWM4" s="416"/>
      <c r="QWN4" s="416"/>
      <c r="QWO4" s="416"/>
      <c r="QWP4" s="416"/>
      <c r="QWQ4" s="416"/>
      <c r="QWR4" s="416"/>
      <c r="QWS4" s="416"/>
      <c r="QWT4" s="416"/>
      <c r="QWU4" s="416"/>
      <c r="QWV4" s="416"/>
      <c r="QWW4" s="416"/>
      <c r="QWX4" s="416"/>
      <c r="QWY4" s="416"/>
      <c r="QWZ4" s="416"/>
      <c r="QXA4" s="416"/>
      <c r="QXB4" s="416"/>
      <c r="QXC4" s="416"/>
      <c r="QXD4" s="416"/>
      <c r="QXE4" s="416"/>
      <c r="QXF4" s="416"/>
      <c r="QXG4" s="416"/>
      <c r="QXH4" s="416"/>
      <c r="QXI4" s="416"/>
      <c r="QXJ4" s="416"/>
      <c r="QXK4" s="416"/>
      <c r="QXL4" s="416"/>
      <c r="QXM4" s="416"/>
      <c r="QXN4" s="416"/>
      <c r="QXO4" s="416"/>
      <c r="QXP4" s="416"/>
      <c r="QXQ4" s="416"/>
      <c r="QXR4" s="416"/>
      <c r="QXS4" s="416"/>
      <c r="QXT4" s="416"/>
      <c r="QXU4" s="416"/>
      <c r="QXV4" s="416"/>
      <c r="QXW4" s="416"/>
      <c r="QXX4" s="416"/>
      <c r="QXY4" s="416"/>
      <c r="QXZ4" s="416"/>
      <c r="QYA4" s="416"/>
      <c r="QYB4" s="416"/>
      <c r="QYC4" s="416"/>
      <c r="QYD4" s="416"/>
      <c r="QYE4" s="416"/>
      <c r="QYF4" s="416"/>
      <c r="QYG4" s="416"/>
      <c r="QYH4" s="416"/>
      <c r="QYI4" s="416"/>
      <c r="QYJ4" s="416"/>
      <c r="QYK4" s="416"/>
      <c r="QYL4" s="416"/>
      <c r="QYM4" s="416"/>
      <c r="QYN4" s="416"/>
      <c r="QYO4" s="416"/>
      <c r="QYP4" s="416"/>
      <c r="QYQ4" s="416"/>
      <c r="QYR4" s="416"/>
      <c r="QYS4" s="416"/>
      <c r="QYT4" s="416"/>
      <c r="QYU4" s="416"/>
      <c r="QYV4" s="416"/>
      <c r="QYW4" s="416"/>
      <c r="QYX4" s="416"/>
      <c r="QYY4" s="416"/>
      <c r="QYZ4" s="416"/>
      <c r="QZA4" s="416"/>
      <c r="QZB4" s="416"/>
      <c r="QZC4" s="416"/>
      <c r="QZD4" s="416"/>
      <c r="QZE4" s="416"/>
      <c r="QZF4" s="416"/>
      <c r="QZG4" s="416"/>
      <c r="QZH4" s="416"/>
      <c r="QZI4" s="416"/>
      <c r="QZJ4" s="416"/>
      <c r="QZK4" s="416"/>
      <c r="QZL4" s="416"/>
      <c r="QZM4" s="416"/>
      <c r="QZN4" s="416"/>
      <c r="QZO4" s="416"/>
      <c r="QZP4" s="416"/>
      <c r="QZQ4" s="416"/>
      <c r="QZR4" s="416"/>
      <c r="QZS4" s="416"/>
      <c r="QZT4" s="416"/>
      <c r="QZU4" s="416"/>
      <c r="QZV4" s="416"/>
      <c r="QZW4" s="416"/>
      <c r="QZX4" s="416"/>
      <c r="QZY4" s="416"/>
      <c r="QZZ4" s="416"/>
      <c r="RAA4" s="416"/>
      <c r="RAB4" s="416"/>
      <c r="RAC4" s="416"/>
      <c r="RAD4" s="416"/>
      <c r="RAE4" s="416"/>
      <c r="RAF4" s="416"/>
      <c r="RAG4" s="416"/>
      <c r="RAH4" s="416"/>
      <c r="RAI4" s="416"/>
      <c r="RAJ4" s="416"/>
      <c r="RAK4" s="416"/>
      <c r="RAL4" s="416"/>
      <c r="RAM4" s="416"/>
      <c r="RAN4" s="416"/>
      <c r="RAO4" s="416"/>
      <c r="RAP4" s="416"/>
      <c r="RAQ4" s="416"/>
      <c r="RAR4" s="416"/>
      <c r="RAS4" s="416"/>
      <c r="RAT4" s="416"/>
      <c r="RAU4" s="416"/>
      <c r="RAV4" s="416"/>
      <c r="RAW4" s="416"/>
      <c r="RAX4" s="416"/>
      <c r="RAY4" s="416"/>
      <c r="RAZ4" s="416"/>
      <c r="RBA4" s="416"/>
      <c r="RBB4" s="416"/>
      <c r="RBC4" s="416"/>
      <c r="RBD4" s="416"/>
      <c r="RBE4" s="416"/>
      <c r="RBF4" s="416"/>
      <c r="RBG4" s="416"/>
      <c r="RBH4" s="416"/>
      <c r="RBI4" s="416"/>
      <c r="RBJ4" s="416"/>
      <c r="RBK4" s="416"/>
      <c r="RBL4" s="416"/>
      <c r="RBM4" s="416"/>
      <c r="RBN4" s="416"/>
      <c r="RBO4" s="416"/>
      <c r="RBP4" s="416"/>
      <c r="RBQ4" s="416"/>
      <c r="RBR4" s="416"/>
      <c r="RBS4" s="416"/>
      <c r="RBT4" s="416"/>
      <c r="RBU4" s="416"/>
      <c r="RBV4" s="416"/>
      <c r="RBW4" s="416"/>
      <c r="RBX4" s="416"/>
      <c r="RBY4" s="416"/>
      <c r="RBZ4" s="416"/>
      <c r="RCA4" s="416"/>
      <c r="RCB4" s="416"/>
      <c r="RCC4" s="416"/>
      <c r="RCD4" s="416"/>
      <c r="RCE4" s="416"/>
      <c r="RCF4" s="416"/>
      <c r="RCG4" s="416"/>
      <c r="RCH4" s="416"/>
      <c r="RCI4" s="416"/>
      <c r="RCJ4" s="416"/>
      <c r="RCK4" s="416"/>
      <c r="RCL4" s="416"/>
      <c r="RCM4" s="416"/>
      <c r="RCN4" s="416"/>
      <c r="RCO4" s="416"/>
      <c r="RCP4" s="416"/>
      <c r="RCQ4" s="416"/>
      <c r="RCR4" s="416"/>
      <c r="RCS4" s="416"/>
      <c r="RCT4" s="416"/>
      <c r="RCU4" s="416"/>
      <c r="RCV4" s="416"/>
      <c r="RCW4" s="416"/>
      <c r="RCX4" s="416"/>
      <c r="RCY4" s="416"/>
      <c r="RCZ4" s="416"/>
      <c r="RDA4" s="416"/>
      <c r="RDB4" s="416"/>
      <c r="RDC4" s="416"/>
      <c r="RDD4" s="416"/>
      <c r="RDE4" s="416"/>
      <c r="RDF4" s="416"/>
      <c r="RDG4" s="416"/>
      <c r="RDH4" s="416"/>
      <c r="RDI4" s="416"/>
      <c r="RDJ4" s="416"/>
      <c r="RDK4" s="416"/>
      <c r="RDL4" s="416"/>
      <c r="RDM4" s="416"/>
      <c r="RDN4" s="416"/>
      <c r="RDO4" s="416"/>
      <c r="RDP4" s="416"/>
      <c r="RDQ4" s="416"/>
      <c r="RDR4" s="416"/>
      <c r="RDS4" s="416"/>
      <c r="RDT4" s="416"/>
      <c r="RDU4" s="416"/>
      <c r="RDV4" s="416"/>
      <c r="RDW4" s="416"/>
      <c r="RDX4" s="416"/>
      <c r="RDY4" s="416"/>
      <c r="RDZ4" s="416"/>
      <c r="REA4" s="416"/>
      <c r="REB4" s="416"/>
      <c r="REC4" s="416"/>
      <c r="RED4" s="416"/>
      <c r="REE4" s="416"/>
      <c r="REF4" s="416"/>
      <c r="REG4" s="416"/>
      <c r="REH4" s="416"/>
      <c r="REI4" s="416"/>
      <c r="REJ4" s="416"/>
      <c r="REK4" s="416"/>
      <c r="REL4" s="416"/>
      <c r="REM4" s="416"/>
      <c r="REN4" s="416"/>
      <c r="REO4" s="416"/>
      <c r="REP4" s="416"/>
      <c r="REQ4" s="416"/>
      <c r="RER4" s="416"/>
      <c r="RES4" s="416"/>
      <c r="RET4" s="416"/>
      <c r="REU4" s="416"/>
      <c r="REV4" s="416"/>
      <c r="REW4" s="416"/>
      <c r="REX4" s="416"/>
      <c r="REY4" s="416"/>
      <c r="REZ4" s="416"/>
      <c r="RFA4" s="416"/>
      <c r="RFB4" s="416"/>
      <c r="RFC4" s="416"/>
      <c r="RFD4" s="416"/>
      <c r="RFE4" s="416"/>
      <c r="RFF4" s="416"/>
      <c r="RFG4" s="416"/>
      <c r="RFH4" s="416"/>
      <c r="RFI4" s="416"/>
      <c r="RFJ4" s="416"/>
      <c r="RFK4" s="416"/>
      <c r="RFL4" s="416"/>
      <c r="RFM4" s="416"/>
      <c r="RFN4" s="416"/>
      <c r="RFO4" s="416"/>
      <c r="RFP4" s="416"/>
      <c r="RFQ4" s="416"/>
      <c r="RFR4" s="416"/>
      <c r="RFS4" s="416"/>
      <c r="RFT4" s="416"/>
      <c r="RFU4" s="416"/>
      <c r="RFV4" s="416"/>
      <c r="RFW4" s="416"/>
      <c r="RFX4" s="416"/>
      <c r="RFY4" s="416"/>
      <c r="RFZ4" s="416"/>
      <c r="RGA4" s="416"/>
      <c r="RGB4" s="416"/>
      <c r="RGC4" s="416"/>
      <c r="RGD4" s="416"/>
      <c r="RGE4" s="416"/>
      <c r="RGF4" s="416"/>
      <c r="RGG4" s="416"/>
      <c r="RGH4" s="416"/>
      <c r="RGI4" s="416"/>
      <c r="RGJ4" s="416"/>
      <c r="RGK4" s="416"/>
      <c r="RGL4" s="416"/>
      <c r="RGM4" s="416"/>
      <c r="RGN4" s="416"/>
      <c r="RGO4" s="416"/>
      <c r="RGP4" s="416"/>
      <c r="RGQ4" s="416"/>
      <c r="RGR4" s="416"/>
      <c r="RGS4" s="416"/>
      <c r="RGT4" s="416"/>
      <c r="RGU4" s="416"/>
      <c r="RGV4" s="416"/>
      <c r="RGW4" s="416"/>
      <c r="RGX4" s="416"/>
      <c r="RGY4" s="416"/>
      <c r="RGZ4" s="416"/>
      <c r="RHA4" s="416"/>
      <c r="RHB4" s="416"/>
      <c r="RHC4" s="416"/>
      <c r="RHD4" s="416"/>
      <c r="RHE4" s="416"/>
      <c r="RHF4" s="416"/>
      <c r="RHG4" s="416"/>
      <c r="RHH4" s="416"/>
      <c r="RHI4" s="416"/>
      <c r="RHJ4" s="416"/>
      <c r="RHK4" s="416"/>
      <c r="RHL4" s="416"/>
      <c r="RHM4" s="416"/>
      <c r="RHN4" s="416"/>
      <c r="RHO4" s="416"/>
      <c r="RHP4" s="416"/>
      <c r="RHQ4" s="416"/>
      <c r="RHR4" s="416"/>
      <c r="RHS4" s="416"/>
      <c r="RHT4" s="416"/>
      <c r="RHU4" s="416"/>
      <c r="RHV4" s="416"/>
      <c r="RHW4" s="416"/>
      <c r="RHX4" s="416"/>
      <c r="RHY4" s="416"/>
      <c r="RHZ4" s="416"/>
      <c r="RIA4" s="416"/>
      <c r="RIB4" s="416"/>
      <c r="RIC4" s="416"/>
      <c r="RID4" s="416"/>
      <c r="RIE4" s="416"/>
      <c r="RIF4" s="416"/>
      <c r="RIG4" s="416"/>
      <c r="RIH4" s="416"/>
      <c r="RII4" s="416"/>
      <c r="RIJ4" s="416"/>
      <c r="RIK4" s="416"/>
      <c r="RIL4" s="416"/>
      <c r="RIM4" s="416"/>
      <c r="RIN4" s="416"/>
      <c r="RIO4" s="416"/>
      <c r="RIP4" s="416"/>
      <c r="RIQ4" s="416"/>
      <c r="RIR4" s="416"/>
      <c r="RIS4" s="416"/>
      <c r="RIT4" s="416"/>
      <c r="RIU4" s="416"/>
      <c r="RIV4" s="416"/>
      <c r="RIW4" s="416"/>
      <c r="RIX4" s="416"/>
      <c r="RIY4" s="416"/>
      <c r="RIZ4" s="416"/>
      <c r="RJA4" s="416"/>
      <c r="RJB4" s="416"/>
      <c r="RJC4" s="416"/>
      <c r="RJD4" s="416"/>
      <c r="RJE4" s="416"/>
      <c r="RJF4" s="416"/>
      <c r="RJG4" s="416"/>
      <c r="RJH4" s="416"/>
      <c r="RJI4" s="416"/>
      <c r="RJJ4" s="416"/>
      <c r="RJK4" s="416"/>
      <c r="RJL4" s="416"/>
      <c r="RJM4" s="416"/>
      <c r="RJN4" s="416"/>
      <c r="RJO4" s="416"/>
      <c r="RJP4" s="416"/>
      <c r="RJQ4" s="416"/>
      <c r="RJR4" s="416"/>
      <c r="RJS4" s="416"/>
      <c r="RJT4" s="416"/>
      <c r="RJU4" s="416"/>
      <c r="RJV4" s="416"/>
      <c r="RJW4" s="416"/>
      <c r="RJX4" s="416"/>
      <c r="RJY4" s="416"/>
      <c r="RJZ4" s="416"/>
      <c r="RKA4" s="416"/>
      <c r="RKB4" s="416"/>
      <c r="RKC4" s="416"/>
      <c r="RKD4" s="416"/>
      <c r="RKE4" s="416"/>
      <c r="RKF4" s="416"/>
      <c r="RKG4" s="416"/>
      <c r="RKH4" s="416"/>
      <c r="RKI4" s="416"/>
      <c r="RKJ4" s="416"/>
      <c r="RKK4" s="416"/>
      <c r="RKL4" s="416"/>
      <c r="RKM4" s="416"/>
      <c r="RKN4" s="416"/>
      <c r="RKO4" s="416"/>
      <c r="RKP4" s="416"/>
      <c r="RKQ4" s="416"/>
      <c r="RKR4" s="416"/>
      <c r="RKS4" s="416"/>
      <c r="RKT4" s="416"/>
      <c r="RKU4" s="416"/>
      <c r="RKV4" s="416"/>
      <c r="RKW4" s="416"/>
      <c r="RKX4" s="416"/>
      <c r="RKY4" s="416"/>
      <c r="RKZ4" s="416"/>
      <c r="RLA4" s="416"/>
      <c r="RLB4" s="416"/>
      <c r="RLC4" s="416"/>
      <c r="RLD4" s="416"/>
      <c r="RLE4" s="416"/>
      <c r="RLF4" s="416"/>
      <c r="RLG4" s="416"/>
      <c r="RLH4" s="416"/>
      <c r="RLI4" s="416"/>
      <c r="RLJ4" s="416"/>
      <c r="RLK4" s="416"/>
      <c r="RLL4" s="416"/>
      <c r="RLM4" s="416"/>
      <c r="RLN4" s="416"/>
      <c r="RLO4" s="416"/>
      <c r="RLP4" s="416"/>
      <c r="RLQ4" s="416"/>
      <c r="RLR4" s="416"/>
      <c r="RLS4" s="416"/>
      <c r="RLT4" s="416"/>
      <c r="RLU4" s="416"/>
      <c r="RLV4" s="416"/>
      <c r="RLW4" s="416"/>
      <c r="RLX4" s="416"/>
      <c r="RLY4" s="416"/>
      <c r="RLZ4" s="416"/>
      <c r="RMA4" s="416"/>
      <c r="RMB4" s="416"/>
      <c r="RMC4" s="416"/>
      <c r="RMD4" s="416"/>
      <c r="RME4" s="416"/>
      <c r="RMF4" s="416"/>
      <c r="RMG4" s="416"/>
      <c r="RMH4" s="416"/>
      <c r="RMI4" s="416"/>
      <c r="RMJ4" s="416"/>
      <c r="RMK4" s="416"/>
      <c r="RML4" s="416"/>
      <c r="RMM4" s="416"/>
      <c r="RMN4" s="416"/>
      <c r="RMO4" s="416"/>
      <c r="RMP4" s="416"/>
      <c r="RMQ4" s="416"/>
      <c r="RMR4" s="416"/>
      <c r="RMS4" s="416"/>
      <c r="RMT4" s="416"/>
      <c r="RMU4" s="416"/>
      <c r="RMV4" s="416"/>
      <c r="RMW4" s="416"/>
      <c r="RMX4" s="416"/>
      <c r="RMY4" s="416"/>
      <c r="RMZ4" s="416"/>
      <c r="RNA4" s="416"/>
      <c r="RNB4" s="416"/>
      <c r="RNC4" s="416"/>
      <c r="RND4" s="416"/>
      <c r="RNE4" s="416"/>
      <c r="RNF4" s="416"/>
      <c r="RNG4" s="416"/>
      <c r="RNH4" s="416"/>
      <c r="RNI4" s="416"/>
      <c r="RNJ4" s="416"/>
      <c r="RNK4" s="416"/>
      <c r="RNL4" s="416"/>
      <c r="RNM4" s="416"/>
      <c r="RNN4" s="416"/>
      <c r="RNO4" s="416"/>
      <c r="RNP4" s="416"/>
      <c r="RNQ4" s="416"/>
      <c r="RNR4" s="416"/>
      <c r="RNS4" s="416"/>
      <c r="RNT4" s="416"/>
      <c r="RNU4" s="416"/>
      <c r="RNV4" s="416"/>
      <c r="RNW4" s="416"/>
      <c r="RNX4" s="416"/>
      <c r="RNY4" s="416"/>
      <c r="RNZ4" s="416"/>
      <c r="ROA4" s="416"/>
      <c r="ROB4" s="416"/>
      <c r="ROC4" s="416"/>
      <c r="ROD4" s="416"/>
      <c r="ROE4" s="416"/>
      <c r="ROF4" s="416"/>
      <c r="ROG4" s="416"/>
      <c r="ROH4" s="416"/>
      <c r="ROI4" s="416"/>
      <c r="ROJ4" s="416"/>
      <c r="ROK4" s="416"/>
      <c r="ROL4" s="416"/>
      <c r="ROM4" s="416"/>
      <c r="RON4" s="416"/>
      <c r="ROO4" s="416"/>
      <c r="ROP4" s="416"/>
      <c r="ROQ4" s="416"/>
      <c r="ROR4" s="416"/>
      <c r="ROS4" s="416"/>
      <c r="ROT4" s="416"/>
      <c r="ROU4" s="416"/>
      <c r="ROV4" s="416"/>
      <c r="ROW4" s="416"/>
      <c r="ROX4" s="416"/>
      <c r="ROY4" s="416"/>
      <c r="ROZ4" s="416"/>
      <c r="RPA4" s="416"/>
      <c r="RPB4" s="416"/>
      <c r="RPC4" s="416"/>
      <c r="RPD4" s="416"/>
      <c r="RPE4" s="416"/>
      <c r="RPF4" s="416"/>
      <c r="RPG4" s="416"/>
      <c r="RPH4" s="416"/>
      <c r="RPI4" s="416"/>
      <c r="RPJ4" s="416"/>
      <c r="RPK4" s="416"/>
      <c r="RPL4" s="416"/>
      <c r="RPM4" s="416"/>
      <c r="RPN4" s="416"/>
      <c r="RPO4" s="416"/>
      <c r="RPP4" s="416"/>
      <c r="RPQ4" s="416"/>
      <c r="RPR4" s="416"/>
      <c r="RPS4" s="416"/>
      <c r="RPT4" s="416"/>
      <c r="RPU4" s="416"/>
      <c r="RPV4" s="416"/>
      <c r="RPW4" s="416"/>
      <c r="RPX4" s="416"/>
      <c r="RPY4" s="416"/>
      <c r="RPZ4" s="416"/>
      <c r="RQA4" s="416"/>
      <c r="RQB4" s="416"/>
      <c r="RQC4" s="416"/>
      <c r="RQD4" s="416"/>
      <c r="RQE4" s="416"/>
      <c r="RQF4" s="416"/>
      <c r="RQG4" s="416"/>
      <c r="RQH4" s="416"/>
      <c r="RQI4" s="416"/>
      <c r="RQJ4" s="416"/>
      <c r="RQK4" s="416"/>
      <c r="RQL4" s="416"/>
      <c r="RQM4" s="416"/>
      <c r="RQN4" s="416"/>
      <c r="RQO4" s="416"/>
      <c r="RQP4" s="416"/>
      <c r="RQQ4" s="416"/>
      <c r="RQR4" s="416"/>
      <c r="RQS4" s="416"/>
      <c r="RQT4" s="416"/>
      <c r="RQU4" s="416"/>
      <c r="RQV4" s="416"/>
      <c r="RQW4" s="416"/>
      <c r="RQX4" s="416"/>
      <c r="RQY4" s="416"/>
      <c r="RQZ4" s="416"/>
      <c r="RRA4" s="416"/>
      <c r="RRB4" s="416"/>
      <c r="RRC4" s="416"/>
      <c r="RRD4" s="416"/>
      <c r="RRE4" s="416"/>
      <c r="RRF4" s="416"/>
      <c r="RRG4" s="416"/>
      <c r="RRH4" s="416"/>
      <c r="RRI4" s="416"/>
      <c r="RRJ4" s="416"/>
      <c r="RRK4" s="416"/>
      <c r="RRL4" s="416"/>
      <c r="RRM4" s="416"/>
      <c r="RRN4" s="416"/>
      <c r="RRO4" s="416"/>
      <c r="RRP4" s="416"/>
      <c r="RRQ4" s="416"/>
      <c r="RRR4" s="416"/>
      <c r="RRS4" s="416"/>
      <c r="RRT4" s="416"/>
      <c r="RRU4" s="416"/>
      <c r="RRV4" s="416"/>
      <c r="RRW4" s="416"/>
      <c r="RRX4" s="416"/>
      <c r="RRY4" s="416"/>
      <c r="RRZ4" s="416"/>
      <c r="RSA4" s="416"/>
      <c r="RSB4" s="416"/>
      <c r="RSC4" s="416"/>
      <c r="RSD4" s="416"/>
      <c r="RSE4" s="416"/>
      <c r="RSF4" s="416"/>
      <c r="RSG4" s="416"/>
      <c r="RSH4" s="416"/>
      <c r="RSI4" s="416"/>
      <c r="RSJ4" s="416"/>
      <c r="RSK4" s="416"/>
      <c r="RSL4" s="416"/>
      <c r="RSM4" s="416"/>
      <c r="RSN4" s="416"/>
      <c r="RSO4" s="416"/>
      <c r="RSP4" s="416"/>
      <c r="RSQ4" s="416"/>
      <c r="RSR4" s="416"/>
      <c r="RSS4" s="416"/>
      <c r="RST4" s="416"/>
      <c r="RSU4" s="416"/>
      <c r="RSV4" s="416"/>
      <c r="RSW4" s="416"/>
      <c r="RSX4" s="416"/>
      <c r="RSY4" s="416"/>
      <c r="RSZ4" s="416"/>
      <c r="RTA4" s="416"/>
      <c r="RTB4" s="416"/>
      <c r="RTC4" s="416"/>
      <c r="RTD4" s="416"/>
      <c r="RTE4" s="416"/>
      <c r="RTF4" s="416"/>
      <c r="RTG4" s="416"/>
      <c r="RTH4" s="416"/>
      <c r="RTI4" s="416"/>
      <c r="RTJ4" s="416"/>
      <c r="RTK4" s="416"/>
      <c r="RTL4" s="416"/>
      <c r="RTM4" s="416"/>
      <c r="RTN4" s="416"/>
      <c r="RTO4" s="416"/>
      <c r="RTP4" s="416"/>
      <c r="RTQ4" s="416"/>
      <c r="RTR4" s="416"/>
      <c r="RTS4" s="416"/>
      <c r="RTT4" s="416"/>
      <c r="RTU4" s="416"/>
      <c r="RTV4" s="416"/>
      <c r="RTW4" s="416"/>
      <c r="RTX4" s="416"/>
      <c r="RTY4" s="416"/>
      <c r="RTZ4" s="416"/>
      <c r="RUA4" s="416"/>
      <c r="RUB4" s="416"/>
      <c r="RUC4" s="416"/>
      <c r="RUD4" s="416"/>
      <c r="RUE4" s="416"/>
      <c r="RUF4" s="416"/>
      <c r="RUG4" s="416"/>
      <c r="RUH4" s="416"/>
      <c r="RUI4" s="416"/>
      <c r="RUJ4" s="416"/>
      <c r="RUK4" s="416"/>
      <c r="RUL4" s="416"/>
      <c r="RUM4" s="416"/>
      <c r="RUN4" s="416"/>
      <c r="RUO4" s="416"/>
      <c r="RUP4" s="416"/>
      <c r="RUQ4" s="416"/>
      <c r="RUR4" s="416"/>
      <c r="RUS4" s="416"/>
      <c r="RUT4" s="416"/>
      <c r="RUU4" s="416"/>
      <c r="RUV4" s="416"/>
      <c r="RUW4" s="416"/>
      <c r="RUX4" s="416"/>
      <c r="RUY4" s="416"/>
      <c r="RUZ4" s="416"/>
      <c r="RVA4" s="416"/>
      <c r="RVB4" s="416"/>
      <c r="RVC4" s="416"/>
      <c r="RVD4" s="416"/>
      <c r="RVE4" s="416"/>
      <c r="RVF4" s="416"/>
      <c r="RVG4" s="416"/>
      <c r="RVH4" s="416"/>
      <c r="RVI4" s="416"/>
      <c r="RVJ4" s="416"/>
      <c r="RVK4" s="416"/>
      <c r="RVL4" s="416"/>
      <c r="RVM4" s="416"/>
      <c r="RVN4" s="416"/>
      <c r="RVO4" s="416"/>
      <c r="RVP4" s="416"/>
      <c r="RVQ4" s="416"/>
      <c r="RVR4" s="416"/>
      <c r="RVS4" s="416"/>
      <c r="RVT4" s="416"/>
      <c r="RVU4" s="416"/>
      <c r="RVV4" s="416"/>
      <c r="RVW4" s="416"/>
      <c r="RVX4" s="416"/>
      <c r="RVY4" s="416"/>
      <c r="RVZ4" s="416"/>
      <c r="RWA4" s="416"/>
      <c r="RWB4" s="416"/>
      <c r="RWC4" s="416"/>
      <c r="RWD4" s="416"/>
      <c r="RWE4" s="416"/>
      <c r="RWF4" s="416"/>
      <c r="RWG4" s="416"/>
      <c r="RWH4" s="416"/>
      <c r="RWI4" s="416"/>
      <c r="RWJ4" s="416"/>
      <c r="RWK4" s="416"/>
      <c r="RWL4" s="416"/>
      <c r="RWM4" s="416"/>
      <c r="RWN4" s="416"/>
      <c r="RWO4" s="416"/>
      <c r="RWP4" s="416"/>
      <c r="RWQ4" s="416"/>
      <c r="RWR4" s="416"/>
      <c r="RWS4" s="416"/>
      <c r="RWT4" s="416"/>
      <c r="RWU4" s="416"/>
      <c r="RWV4" s="416"/>
      <c r="RWW4" s="416"/>
      <c r="RWX4" s="416"/>
      <c r="RWY4" s="416"/>
      <c r="RWZ4" s="416"/>
      <c r="RXA4" s="416"/>
      <c r="RXB4" s="416"/>
      <c r="RXC4" s="416"/>
      <c r="RXD4" s="416"/>
      <c r="RXE4" s="416"/>
      <c r="RXF4" s="416"/>
      <c r="RXG4" s="416"/>
      <c r="RXH4" s="416"/>
      <c r="RXI4" s="416"/>
      <c r="RXJ4" s="416"/>
      <c r="RXK4" s="416"/>
      <c r="RXL4" s="416"/>
      <c r="RXM4" s="416"/>
      <c r="RXN4" s="416"/>
      <c r="RXO4" s="416"/>
      <c r="RXP4" s="416"/>
      <c r="RXQ4" s="416"/>
      <c r="RXR4" s="416"/>
      <c r="RXS4" s="416"/>
      <c r="RXT4" s="416"/>
      <c r="RXU4" s="416"/>
      <c r="RXV4" s="416"/>
      <c r="RXW4" s="416"/>
      <c r="RXX4" s="416"/>
      <c r="RXY4" s="416"/>
      <c r="RXZ4" s="416"/>
      <c r="RYA4" s="416"/>
      <c r="RYB4" s="416"/>
      <c r="RYC4" s="416"/>
      <c r="RYD4" s="416"/>
      <c r="RYE4" s="416"/>
      <c r="RYF4" s="416"/>
      <c r="RYG4" s="416"/>
      <c r="RYH4" s="416"/>
      <c r="RYI4" s="416"/>
      <c r="RYJ4" s="416"/>
      <c r="RYK4" s="416"/>
      <c r="RYL4" s="416"/>
      <c r="RYM4" s="416"/>
      <c r="RYN4" s="416"/>
      <c r="RYO4" s="416"/>
      <c r="RYP4" s="416"/>
      <c r="RYQ4" s="416"/>
      <c r="RYR4" s="416"/>
      <c r="RYS4" s="416"/>
      <c r="RYT4" s="416"/>
      <c r="RYU4" s="416"/>
      <c r="RYV4" s="416"/>
      <c r="RYW4" s="416"/>
      <c r="RYX4" s="416"/>
      <c r="RYY4" s="416"/>
      <c r="RYZ4" s="416"/>
      <c r="RZA4" s="416"/>
      <c r="RZB4" s="416"/>
      <c r="RZC4" s="416"/>
      <c r="RZD4" s="416"/>
      <c r="RZE4" s="416"/>
      <c r="RZF4" s="416"/>
      <c r="RZG4" s="416"/>
      <c r="RZH4" s="416"/>
      <c r="RZI4" s="416"/>
      <c r="RZJ4" s="416"/>
      <c r="RZK4" s="416"/>
      <c r="RZL4" s="416"/>
      <c r="RZM4" s="416"/>
      <c r="RZN4" s="416"/>
      <c r="RZO4" s="416"/>
      <c r="RZP4" s="416"/>
      <c r="RZQ4" s="416"/>
      <c r="RZR4" s="416"/>
      <c r="RZS4" s="416"/>
      <c r="RZT4" s="416"/>
      <c r="RZU4" s="416"/>
      <c r="RZV4" s="416"/>
      <c r="RZW4" s="416"/>
      <c r="RZX4" s="416"/>
      <c r="RZY4" s="416"/>
      <c r="RZZ4" s="416"/>
      <c r="SAA4" s="416"/>
      <c r="SAB4" s="416"/>
      <c r="SAC4" s="416"/>
      <c r="SAD4" s="416"/>
      <c r="SAE4" s="416"/>
      <c r="SAF4" s="416"/>
      <c r="SAG4" s="416"/>
      <c r="SAH4" s="416"/>
      <c r="SAI4" s="416"/>
      <c r="SAJ4" s="416"/>
      <c r="SAK4" s="416"/>
      <c r="SAL4" s="416"/>
      <c r="SAM4" s="416"/>
      <c r="SAN4" s="416"/>
      <c r="SAO4" s="416"/>
      <c r="SAP4" s="416"/>
      <c r="SAQ4" s="416"/>
      <c r="SAR4" s="416"/>
      <c r="SAS4" s="416"/>
      <c r="SAT4" s="416"/>
      <c r="SAU4" s="416"/>
      <c r="SAV4" s="416"/>
      <c r="SAW4" s="416"/>
      <c r="SAX4" s="416"/>
      <c r="SAY4" s="416"/>
      <c r="SAZ4" s="416"/>
      <c r="SBA4" s="416"/>
      <c r="SBB4" s="416"/>
      <c r="SBC4" s="416"/>
      <c r="SBD4" s="416"/>
      <c r="SBE4" s="416"/>
      <c r="SBF4" s="416"/>
      <c r="SBG4" s="416"/>
      <c r="SBH4" s="416"/>
      <c r="SBI4" s="416"/>
      <c r="SBJ4" s="416"/>
      <c r="SBK4" s="416"/>
      <c r="SBL4" s="416"/>
      <c r="SBM4" s="416"/>
      <c r="SBN4" s="416"/>
      <c r="SBO4" s="416"/>
      <c r="SBP4" s="416"/>
      <c r="SBQ4" s="416"/>
      <c r="SBR4" s="416"/>
      <c r="SBS4" s="416"/>
      <c r="SBT4" s="416"/>
      <c r="SBU4" s="416"/>
      <c r="SBV4" s="416"/>
      <c r="SBW4" s="416"/>
      <c r="SBX4" s="416"/>
      <c r="SBY4" s="416"/>
      <c r="SBZ4" s="416"/>
      <c r="SCA4" s="416"/>
      <c r="SCB4" s="416"/>
      <c r="SCC4" s="416"/>
      <c r="SCD4" s="416"/>
      <c r="SCE4" s="416"/>
      <c r="SCF4" s="416"/>
      <c r="SCG4" s="416"/>
      <c r="SCH4" s="416"/>
      <c r="SCI4" s="416"/>
      <c r="SCJ4" s="416"/>
      <c r="SCK4" s="416"/>
      <c r="SCL4" s="416"/>
      <c r="SCM4" s="416"/>
      <c r="SCN4" s="416"/>
      <c r="SCO4" s="416"/>
      <c r="SCP4" s="416"/>
      <c r="SCQ4" s="416"/>
      <c r="SCR4" s="416"/>
      <c r="SCS4" s="416"/>
      <c r="SCT4" s="416"/>
      <c r="SCU4" s="416"/>
      <c r="SCV4" s="416"/>
      <c r="SCW4" s="416"/>
      <c r="SCX4" s="416"/>
      <c r="SCY4" s="416"/>
      <c r="SCZ4" s="416"/>
      <c r="SDA4" s="416"/>
      <c r="SDB4" s="416"/>
      <c r="SDC4" s="416"/>
      <c r="SDD4" s="416"/>
      <c r="SDE4" s="416"/>
      <c r="SDF4" s="416"/>
      <c r="SDG4" s="416"/>
      <c r="SDH4" s="416"/>
      <c r="SDI4" s="416"/>
      <c r="SDJ4" s="416"/>
      <c r="SDK4" s="416"/>
      <c r="SDL4" s="416"/>
      <c r="SDM4" s="416"/>
      <c r="SDN4" s="416"/>
      <c r="SDO4" s="416"/>
      <c r="SDP4" s="416"/>
      <c r="SDQ4" s="416"/>
      <c r="SDR4" s="416"/>
      <c r="SDS4" s="416"/>
      <c r="SDT4" s="416"/>
      <c r="SDU4" s="416"/>
      <c r="SDV4" s="416"/>
      <c r="SDW4" s="416"/>
      <c r="SDX4" s="416"/>
      <c r="SDY4" s="416"/>
      <c r="SDZ4" s="416"/>
      <c r="SEA4" s="416"/>
      <c r="SEB4" s="416"/>
      <c r="SEC4" s="416"/>
      <c r="SED4" s="416"/>
      <c r="SEE4" s="416"/>
      <c r="SEF4" s="416"/>
      <c r="SEG4" s="416"/>
      <c r="SEH4" s="416"/>
      <c r="SEI4" s="416"/>
      <c r="SEJ4" s="416"/>
      <c r="SEK4" s="416"/>
      <c r="SEL4" s="416"/>
      <c r="SEM4" s="416"/>
      <c r="SEN4" s="416"/>
      <c r="SEO4" s="416"/>
      <c r="SEP4" s="416"/>
      <c r="SEQ4" s="416"/>
      <c r="SER4" s="416"/>
      <c r="SES4" s="416"/>
      <c r="SET4" s="416"/>
      <c r="SEU4" s="416"/>
      <c r="SEV4" s="416"/>
      <c r="SEW4" s="416"/>
      <c r="SEX4" s="416"/>
      <c r="SEY4" s="416"/>
      <c r="SEZ4" s="416"/>
      <c r="SFA4" s="416"/>
      <c r="SFB4" s="416"/>
      <c r="SFC4" s="416"/>
      <c r="SFD4" s="416"/>
      <c r="SFE4" s="416"/>
      <c r="SFF4" s="416"/>
      <c r="SFG4" s="416"/>
      <c r="SFH4" s="416"/>
      <c r="SFI4" s="416"/>
      <c r="SFJ4" s="416"/>
      <c r="SFK4" s="416"/>
      <c r="SFL4" s="416"/>
      <c r="SFM4" s="416"/>
      <c r="SFN4" s="416"/>
      <c r="SFO4" s="416"/>
      <c r="SFP4" s="416"/>
      <c r="SFQ4" s="416"/>
      <c r="SFR4" s="416"/>
      <c r="SFS4" s="416"/>
      <c r="SFT4" s="416"/>
      <c r="SFU4" s="416"/>
      <c r="SFV4" s="416"/>
      <c r="SFW4" s="416"/>
      <c r="SFX4" s="416"/>
      <c r="SFY4" s="416"/>
      <c r="SFZ4" s="416"/>
      <c r="SGA4" s="416"/>
      <c r="SGB4" s="416"/>
      <c r="SGC4" s="416"/>
      <c r="SGD4" s="416"/>
      <c r="SGE4" s="416"/>
      <c r="SGF4" s="416"/>
      <c r="SGG4" s="416"/>
      <c r="SGH4" s="416"/>
      <c r="SGI4" s="416"/>
      <c r="SGJ4" s="416"/>
      <c r="SGK4" s="416"/>
      <c r="SGL4" s="416"/>
      <c r="SGM4" s="416"/>
      <c r="SGN4" s="416"/>
      <c r="SGO4" s="416"/>
      <c r="SGP4" s="416"/>
      <c r="SGQ4" s="416"/>
      <c r="SGR4" s="416"/>
      <c r="SGS4" s="416"/>
      <c r="SGT4" s="416"/>
      <c r="SGU4" s="416"/>
      <c r="SGV4" s="416"/>
      <c r="SGW4" s="416"/>
      <c r="SGX4" s="416"/>
      <c r="SGY4" s="416"/>
      <c r="SGZ4" s="416"/>
      <c r="SHA4" s="416"/>
      <c r="SHB4" s="416"/>
      <c r="SHC4" s="416"/>
      <c r="SHD4" s="416"/>
      <c r="SHE4" s="416"/>
      <c r="SHF4" s="416"/>
      <c r="SHG4" s="416"/>
      <c r="SHH4" s="416"/>
      <c r="SHI4" s="416"/>
      <c r="SHJ4" s="416"/>
      <c r="SHK4" s="416"/>
      <c r="SHL4" s="416"/>
      <c r="SHM4" s="416"/>
      <c r="SHN4" s="416"/>
      <c r="SHO4" s="416"/>
      <c r="SHP4" s="416"/>
      <c r="SHQ4" s="416"/>
      <c r="SHR4" s="416"/>
      <c r="SHS4" s="416"/>
      <c r="SHT4" s="416"/>
      <c r="SHU4" s="416"/>
      <c r="SHV4" s="416"/>
      <c r="SHW4" s="416"/>
      <c r="SHX4" s="416"/>
      <c r="SHY4" s="416"/>
      <c r="SHZ4" s="416"/>
      <c r="SIA4" s="416"/>
      <c r="SIB4" s="416"/>
      <c r="SIC4" s="416"/>
      <c r="SID4" s="416"/>
      <c r="SIE4" s="416"/>
      <c r="SIF4" s="416"/>
      <c r="SIG4" s="416"/>
      <c r="SIH4" s="416"/>
      <c r="SII4" s="416"/>
      <c r="SIJ4" s="416"/>
      <c r="SIK4" s="416"/>
      <c r="SIL4" s="416"/>
      <c r="SIM4" s="416"/>
      <c r="SIN4" s="416"/>
      <c r="SIO4" s="416"/>
      <c r="SIP4" s="416"/>
      <c r="SIQ4" s="416"/>
      <c r="SIR4" s="416"/>
      <c r="SIS4" s="416"/>
      <c r="SIT4" s="416"/>
      <c r="SIU4" s="416"/>
      <c r="SIV4" s="416"/>
      <c r="SIW4" s="416"/>
      <c r="SIX4" s="416"/>
      <c r="SIY4" s="416"/>
      <c r="SIZ4" s="416"/>
      <c r="SJA4" s="416"/>
      <c r="SJB4" s="416"/>
      <c r="SJC4" s="416"/>
      <c r="SJD4" s="416"/>
      <c r="SJE4" s="416"/>
      <c r="SJF4" s="416"/>
      <c r="SJG4" s="416"/>
      <c r="SJH4" s="416"/>
      <c r="SJI4" s="416"/>
      <c r="SJJ4" s="416"/>
      <c r="SJK4" s="416"/>
      <c r="SJL4" s="416"/>
      <c r="SJM4" s="416"/>
      <c r="SJN4" s="416"/>
      <c r="SJO4" s="416"/>
      <c r="SJP4" s="416"/>
      <c r="SJQ4" s="416"/>
      <c r="SJR4" s="416"/>
      <c r="SJS4" s="416"/>
      <c r="SJT4" s="416"/>
      <c r="SJU4" s="416"/>
      <c r="SJV4" s="416"/>
      <c r="SJW4" s="416"/>
      <c r="SJX4" s="416"/>
      <c r="SJY4" s="416"/>
      <c r="SJZ4" s="416"/>
      <c r="SKA4" s="416"/>
      <c r="SKB4" s="416"/>
      <c r="SKC4" s="416"/>
      <c r="SKD4" s="416"/>
      <c r="SKE4" s="416"/>
      <c r="SKF4" s="416"/>
      <c r="SKG4" s="416"/>
      <c r="SKH4" s="416"/>
      <c r="SKI4" s="416"/>
      <c r="SKJ4" s="416"/>
      <c r="SKK4" s="416"/>
      <c r="SKL4" s="416"/>
      <c r="SKM4" s="416"/>
      <c r="SKN4" s="416"/>
      <c r="SKO4" s="416"/>
      <c r="SKP4" s="416"/>
      <c r="SKQ4" s="416"/>
      <c r="SKR4" s="416"/>
      <c r="SKS4" s="416"/>
      <c r="SKT4" s="416"/>
      <c r="SKU4" s="416"/>
      <c r="SKV4" s="416"/>
      <c r="SKW4" s="416"/>
      <c r="SKX4" s="416"/>
      <c r="SKY4" s="416"/>
      <c r="SKZ4" s="416"/>
      <c r="SLA4" s="416"/>
      <c r="SLB4" s="416"/>
      <c r="SLC4" s="416"/>
      <c r="SLD4" s="416"/>
      <c r="SLE4" s="416"/>
      <c r="SLF4" s="416"/>
      <c r="SLG4" s="416"/>
      <c r="SLH4" s="416"/>
      <c r="SLI4" s="416"/>
      <c r="SLJ4" s="416"/>
      <c r="SLK4" s="416"/>
      <c r="SLL4" s="416"/>
      <c r="SLM4" s="416"/>
      <c r="SLN4" s="416"/>
      <c r="SLO4" s="416"/>
      <c r="SLP4" s="416"/>
      <c r="SLQ4" s="416"/>
      <c r="SLR4" s="416"/>
      <c r="SLS4" s="416"/>
      <c r="SLT4" s="416"/>
      <c r="SLU4" s="416"/>
      <c r="SLV4" s="416"/>
      <c r="SLW4" s="416"/>
      <c r="SLX4" s="416"/>
      <c r="SLY4" s="416"/>
      <c r="SLZ4" s="416"/>
      <c r="SMA4" s="416"/>
      <c r="SMB4" s="416"/>
      <c r="SMC4" s="416"/>
      <c r="SMD4" s="416"/>
      <c r="SME4" s="416"/>
      <c r="SMF4" s="416"/>
      <c r="SMG4" s="416"/>
      <c r="SMH4" s="416"/>
      <c r="SMI4" s="416"/>
      <c r="SMJ4" s="416"/>
      <c r="SMK4" s="416"/>
      <c r="SML4" s="416"/>
      <c r="SMM4" s="416"/>
      <c r="SMN4" s="416"/>
      <c r="SMO4" s="416"/>
      <c r="SMP4" s="416"/>
      <c r="SMQ4" s="416"/>
      <c r="SMR4" s="416"/>
      <c r="SMS4" s="416"/>
      <c r="SMT4" s="416"/>
      <c r="SMU4" s="416"/>
      <c r="SMV4" s="416"/>
      <c r="SMW4" s="416"/>
      <c r="SMX4" s="416"/>
      <c r="SMY4" s="416"/>
      <c r="SMZ4" s="416"/>
      <c r="SNA4" s="416"/>
      <c r="SNB4" s="416"/>
      <c r="SNC4" s="416"/>
      <c r="SND4" s="416"/>
      <c r="SNE4" s="416"/>
      <c r="SNF4" s="416"/>
      <c r="SNG4" s="416"/>
      <c r="SNH4" s="416"/>
      <c r="SNI4" s="416"/>
      <c r="SNJ4" s="416"/>
      <c r="SNK4" s="416"/>
      <c r="SNL4" s="416"/>
      <c r="SNM4" s="416"/>
      <c r="SNN4" s="416"/>
      <c r="SNO4" s="416"/>
      <c r="SNP4" s="416"/>
      <c r="SNQ4" s="416"/>
      <c r="SNR4" s="416"/>
      <c r="SNS4" s="416"/>
      <c r="SNT4" s="416"/>
      <c r="SNU4" s="416"/>
      <c r="SNV4" s="416"/>
      <c r="SNW4" s="416"/>
      <c r="SNX4" s="416"/>
      <c r="SNY4" s="416"/>
      <c r="SNZ4" s="416"/>
      <c r="SOA4" s="416"/>
      <c r="SOB4" s="416"/>
      <c r="SOC4" s="416"/>
      <c r="SOD4" s="416"/>
      <c r="SOE4" s="416"/>
      <c r="SOF4" s="416"/>
      <c r="SOG4" s="416"/>
      <c r="SOH4" s="416"/>
      <c r="SOI4" s="416"/>
      <c r="SOJ4" s="416"/>
      <c r="SOK4" s="416"/>
      <c r="SOL4" s="416"/>
      <c r="SOM4" s="416"/>
      <c r="SON4" s="416"/>
      <c r="SOO4" s="416"/>
      <c r="SOP4" s="416"/>
      <c r="SOQ4" s="416"/>
      <c r="SOR4" s="416"/>
      <c r="SOS4" s="416"/>
      <c r="SOT4" s="416"/>
      <c r="SOU4" s="416"/>
      <c r="SOV4" s="416"/>
      <c r="SOW4" s="416"/>
      <c r="SOX4" s="416"/>
      <c r="SOY4" s="416"/>
      <c r="SOZ4" s="416"/>
      <c r="SPA4" s="416"/>
      <c r="SPB4" s="416"/>
      <c r="SPC4" s="416"/>
      <c r="SPD4" s="416"/>
      <c r="SPE4" s="416"/>
      <c r="SPF4" s="416"/>
      <c r="SPG4" s="416"/>
      <c r="SPH4" s="416"/>
      <c r="SPI4" s="416"/>
      <c r="SPJ4" s="416"/>
      <c r="SPK4" s="416"/>
      <c r="SPL4" s="416"/>
      <c r="SPM4" s="416"/>
      <c r="SPN4" s="416"/>
      <c r="SPO4" s="416"/>
      <c r="SPP4" s="416"/>
      <c r="SPQ4" s="416"/>
      <c r="SPR4" s="416"/>
      <c r="SPS4" s="416"/>
      <c r="SPT4" s="416"/>
      <c r="SPU4" s="416"/>
      <c r="SPV4" s="416"/>
      <c r="SPW4" s="416"/>
      <c r="SPX4" s="416"/>
      <c r="SPY4" s="416"/>
      <c r="SPZ4" s="416"/>
      <c r="SQA4" s="416"/>
      <c r="SQB4" s="416"/>
      <c r="SQC4" s="416"/>
      <c r="SQD4" s="416"/>
      <c r="SQE4" s="416"/>
      <c r="SQF4" s="416"/>
      <c r="SQG4" s="416"/>
      <c r="SQH4" s="416"/>
      <c r="SQI4" s="416"/>
      <c r="SQJ4" s="416"/>
      <c r="SQK4" s="416"/>
      <c r="SQL4" s="416"/>
      <c r="SQM4" s="416"/>
      <c r="SQN4" s="416"/>
      <c r="SQO4" s="416"/>
      <c r="SQP4" s="416"/>
      <c r="SQQ4" s="416"/>
      <c r="SQR4" s="416"/>
      <c r="SQS4" s="416"/>
      <c r="SQT4" s="416"/>
      <c r="SQU4" s="416"/>
      <c r="SQV4" s="416"/>
      <c r="SQW4" s="416"/>
      <c r="SQX4" s="416"/>
      <c r="SQY4" s="416"/>
      <c r="SQZ4" s="416"/>
      <c r="SRA4" s="416"/>
      <c r="SRB4" s="416"/>
      <c r="SRC4" s="416"/>
      <c r="SRD4" s="416"/>
      <c r="SRE4" s="416"/>
      <c r="SRF4" s="416"/>
      <c r="SRG4" s="416"/>
      <c r="SRH4" s="416"/>
      <c r="SRI4" s="416"/>
      <c r="SRJ4" s="416"/>
      <c r="SRK4" s="416"/>
      <c r="SRL4" s="416"/>
      <c r="SRM4" s="416"/>
      <c r="SRN4" s="416"/>
      <c r="SRO4" s="416"/>
      <c r="SRP4" s="416"/>
      <c r="SRQ4" s="416"/>
      <c r="SRR4" s="416"/>
      <c r="SRS4" s="416"/>
      <c r="SRT4" s="416"/>
      <c r="SRU4" s="416"/>
      <c r="SRV4" s="416"/>
      <c r="SRW4" s="416"/>
      <c r="SRX4" s="416"/>
      <c r="SRY4" s="416"/>
      <c r="SRZ4" s="416"/>
      <c r="SSA4" s="416"/>
      <c r="SSB4" s="416"/>
      <c r="SSC4" s="416"/>
      <c r="SSD4" s="416"/>
      <c r="SSE4" s="416"/>
      <c r="SSF4" s="416"/>
      <c r="SSG4" s="416"/>
      <c r="SSH4" s="416"/>
      <c r="SSI4" s="416"/>
      <c r="SSJ4" s="416"/>
      <c r="SSK4" s="416"/>
      <c r="SSL4" s="416"/>
      <c r="SSM4" s="416"/>
      <c r="SSN4" s="416"/>
      <c r="SSO4" s="416"/>
      <c r="SSP4" s="416"/>
      <c r="SSQ4" s="416"/>
      <c r="SSR4" s="416"/>
      <c r="SSS4" s="416"/>
      <c r="SST4" s="416"/>
      <c r="SSU4" s="416"/>
      <c r="SSV4" s="416"/>
      <c r="SSW4" s="416"/>
      <c r="SSX4" s="416"/>
      <c r="SSY4" s="416"/>
      <c r="SSZ4" s="416"/>
      <c r="STA4" s="416"/>
      <c r="STB4" s="416"/>
      <c r="STC4" s="416"/>
      <c r="STD4" s="416"/>
      <c r="STE4" s="416"/>
      <c r="STF4" s="416"/>
      <c r="STG4" s="416"/>
      <c r="STH4" s="416"/>
      <c r="STI4" s="416"/>
      <c r="STJ4" s="416"/>
      <c r="STK4" s="416"/>
      <c r="STL4" s="416"/>
      <c r="STM4" s="416"/>
      <c r="STN4" s="416"/>
      <c r="STO4" s="416"/>
      <c r="STP4" s="416"/>
      <c r="STQ4" s="416"/>
      <c r="STR4" s="416"/>
      <c r="STS4" s="416"/>
      <c r="STT4" s="416"/>
      <c r="STU4" s="416"/>
      <c r="STV4" s="416"/>
      <c r="STW4" s="416"/>
      <c r="STX4" s="416"/>
      <c r="STY4" s="416"/>
      <c r="STZ4" s="416"/>
      <c r="SUA4" s="416"/>
      <c r="SUB4" s="416"/>
      <c r="SUC4" s="416"/>
      <c r="SUD4" s="416"/>
      <c r="SUE4" s="416"/>
      <c r="SUF4" s="416"/>
      <c r="SUG4" s="416"/>
      <c r="SUH4" s="416"/>
      <c r="SUI4" s="416"/>
      <c r="SUJ4" s="416"/>
      <c r="SUK4" s="416"/>
      <c r="SUL4" s="416"/>
      <c r="SUM4" s="416"/>
      <c r="SUN4" s="416"/>
      <c r="SUO4" s="416"/>
      <c r="SUP4" s="416"/>
      <c r="SUQ4" s="416"/>
      <c r="SUR4" s="416"/>
      <c r="SUS4" s="416"/>
      <c r="SUT4" s="416"/>
      <c r="SUU4" s="416"/>
      <c r="SUV4" s="416"/>
      <c r="SUW4" s="416"/>
      <c r="SUX4" s="416"/>
      <c r="SUY4" s="416"/>
      <c r="SUZ4" s="416"/>
      <c r="SVA4" s="416"/>
      <c r="SVB4" s="416"/>
      <c r="SVC4" s="416"/>
      <c r="SVD4" s="416"/>
      <c r="SVE4" s="416"/>
      <c r="SVF4" s="416"/>
      <c r="SVG4" s="416"/>
      <c r="SVH4" s="416"/>
      <c r="SVI4" s="416"/>
      <c r="SVJ4" s="416"/>
      <c r="SVK4" s="416"/>
      <c r="SVL4" s="416"/>
      <c r="SVM4" s="416"/>
      <c r="SVN4" s="416"/>
      <c r="SVO4" s="416"/>
      <c r="SVP4" s="416"/>
      <c r="SVQ4" s="416"/>
      <c r="SVR4" s="416"/>
      <c r="SVS4" s="416"/>
      <c r="SVT4" s="416"/>
      <c r="SVU4" s="416"/>
      <c r="SVV4" s="416"/>
      <c r="SVW4" s="416"/>
      <c r="SVX4" s="416"/>
      <c r="SVY4" s="416"/>
      <c r="SVZ4" s="416"/>
      <c r="SWA4" s="416"/>
      <c r="SWB4" s="416"/>
      <c r="SWC4" s="416"/>
      <c r="SWD4" s="416"/>
      <c r="SWE4" s="416"/>
      <c r="SWF4" s="416"/>
      <c r="SWG4" s="416"/>
      <c r="SWH4" s="416"/>
      <c r="SWI4" s="416"/>
      <c r="SWJ4" s="416"/>
      <c r="SWK4" s="416"/>
      <c r="SWL4" s="416"/>
      <c r="SWM4" s="416"/>
      <c r="SWN4" s="416"/>
      <c r="SWO4" s="416"/>
      <c r="SWP4" s="416"/>
      <c r="SWQ4" s="416"/>
      <c r="SWR4" s="416"/>
      <c r="SWS4" s="416"/>
      <c r="SWT4" s="416"/>
      <c r="SWU4" s="416"/>
      <c r="SWV4" s="416"/>
      <c r="SWW4" s="416"/>
      <c r="SWX4" s="416"/>
      <c r="SWY4" s="416"/>
      <c r="SWZ4" s="416"/>
      <c r="SXA4" s="416"/>
      <c r="SXB4" s="416"/>
      <c r="SXC4" s="416"/>
      <c r="SXD4" s="416"/>
      <c r="SXE4" s="416"/>
      <c r="SXF4" s="416"/>
      <c r="SXG4" s="416"/>
      <c r="SXH4" s="416"/>
      <c r="SXI4" s="416"/>
      <c r="SXJ4" s="416"/>
      <c r="SXK4" s="416"/>
      <c r="SXL4" s="416"/>
      <c r="SXM4" s="416"/>
      <c r="SXN4" s="416"/>
      <c r="SXO4" s="416"/>
      <c r="SXP4" s="416"/>
      <c r="SXQ4" s="416"/>
      <c r="SXR4" s="416"/>
      <c r="SXS4" s="416"/>
      <c r="SXT4" s="416"/>
      <c r="SXU4" s="416"/>
      <c r="SXV4" s="416"/>
      <c r="SXW4" s="416"/>
      <c r="SXX4" s="416"/>
      <c r="SXY4" s="416"/>
      <c r="SXZ4" s="416"/>
      <c r="SYA4" s="416"/>
      <c r="SYB4" s="416"/>
      <c r="SYC4" s="416"/>
      <c r="SYD4" s="416"/>
      <c r="SYE4" s="416"/>
      <c r="SYF4" s="416"/>
      <c r="SYG4" s="416"/>
      <c r="SYH4" s="416"/>
      <c r="SYI4" s="416"/>
      <c r="SYJ4" s="416"/>
      <c r="SYK4" s="416"/>
      <c r="SYL4" s="416"/>
      <c r="SYM4" s="416"/>
      <c r="SYN4" s="416"/>
      <c r="SYO4" s="416"/>
      <c r="SYP4" s="416"/>
      <c r="SYQ4" s="416"/>
      <c r="SYR4" s="416"/>
      <c r="SYS4" s="416"/>
      <c r="SYT4" s="416"/>
      <c r="SYU4" s="416"/>
      <c r="SYV4" s="416"/>
      <c r="SYW4" s="416"/>
      <c r="SYX4" s="416"/>
      <c r="SYY4" s="416"/>
      <c r="SYZ4" s="416"/>
      <c r="SZA4" s="416"/>
      <c r="SZB4" s="416"/>
      <c r="SZC4" s="416"/>
      <c r="SZD4" s="416"/>
      <c r="SZE4" s="416"/>
      <c r="SZF4" s="416"/>
      <c r="SZG4" s="416"/>
      <c r="SZH4" s="416"/>
      <c r="SZI4" s="416"/>
      <c r="SZJ4" s="416"/>
      <c r="SZK4" s="416"/>
      <c r="SZL4" s="416"/>
      <c r="SZM4" s="416"/>
      <c r="SZN4" s="416"/>
      <c r="SZO4" s="416"/>
      <c r="SZP4" s="416"/>
      <c r="SZQ4" s="416"/>
      <c r="SZR4" s="416"/>
      <c r="SZS4" s="416"/>
      <c r="SZT4" s="416"/>
      <c r="SZU4" s="416"/>
      <c r="SZV4" s="416"/>
      <c r="SZW4" s="416"/>
      <c r="SZX4" s="416"/>
      <c r="SZY4" s="416"/>
      <c r="SZZ4" s="416"/>
      <c r="TAA4" s="416"/>
      <c r="TAB4" s="416"/>
      <c r="TAC4" s="416"/>
      <c r="TAD4" s="416"/>
      <c r="TAE4" s="416"/>
      <c r="TAF4" s="416"/>
      <c r="TAG4" s="416"/>
      <c r="TAH4" s="416"/>
      <c r="TAI4" s="416"/>
      <c r="TAJ4" s="416"/>
      <c r="TAK4" s="416"/>
      <c r="TAL4" s="416"/>
      <c r="TAM4" s="416"/>
      <c r="TAN4" s="416"/>
      <c r="TAO4" s="416"/>
      <c r="TAP4" s="416"/>
      <c r="TAQ4" s="416"/>
      <c r="TAR4" s="416"/>
      <c r="TAS4" s="416"/>
      <c r="TAT4" s="416"/>
      <c r="TAU4" s="416"/>
      <c r="TAV4" s="416"/>
      <c r="TAW4" s="416"/>
      <c r="TAX4" s="416"/>
      <c r="TAY4" s="416"/>
      <c r="TAZ4" s="416"/>
      <c r="TBA4" s="416"/>
      <c r="TBB4" s="416"/>
      <c r="TBC4" s="416"/>
      <c r="TBD4" s="416"/>
      <c r="TBE4" s="416"/>
      <c r="TBF4" s="416"/>
      <c r="TBG4" s="416"/>
      <c r="TBH4" s="416"/>
      <c r="TBI4" s="416"/>
      <c r="TBJ4" s="416"/>
      <c r="TBK4" s="416"/>
      <c r="TBL4" s="416"/>
      <c r="TBM4" s="416"/>
      <c r="TBN4" s="416"/>
      <c r="TBO4" s="416"/>
      <c r="TBP4" s="416"/>
      <c r="TBQ4" s="416"/>
      <c r="TBR4" s="416"/>
      <c r="TBS4" s="416"/>
      <c r="TBT4" s="416"/>
      <c r="TBU4" s="416"/>
      <c r="TBV4" s="416"/>
      <c r="TBW4" s="416"/>
      <c r="TBX4" s="416"/>
      <c r="TBY4" s="416"/>
      <c r="TBZ4" s="416"/>
      <c r="TCA4" s="416"/>
      <c r="TCB4" s="416"/>
      <c r="TCC4" s="416"/>
      <c r="TCD4" s="416"/>
      <c r="TCE4" s="416"/>
      <c r="TCF4" s="416"/>
      <c r="TCG4" s="416"/>
      <c r="TCH4" s="416"/>
      <c r="TCI4" s="416"/>
      <c r="TCJ4" s="416"/>
      <c r="TCK4" s="416"/>
      <c r="TCL4" s="416"/>
      <c r="TCM4" s="416"/>
      <c r="TCN4" s="416"/>
      <c r="TCO4" s="416"/>
      <c r="TCP4" s="416"/>
      <c r="TCQ4" s="416"/>
      <c r="TCR4" s="416"/>
      <c r="TCS4" s="416"/>
      <c r="TCT4" s="416"/>
      <c r="TCU4" s="416"/>
      <c r="TCV4" s="416"/>
      <c r="TCW4" s="416"/>
      <c r="TCX4" s="416"/>
      <c r="TCY4" s="416"/>
      <c r="TCZ4" s="416"/>
      <c r="TDA4" s="416"/>
      <c r="TDB4" s="416"/>
      <c r="TDC4" s="416"/>
      <c r="TDD4" s="416"/>
      <c r="TDE4" s="416"/>
      <c r="TDF4" s="416"/>
      <c r="TDG4" s="416"/>
      <c r="TDH4" s="416"/>
      <c r="TDI4" s="416"/>
      <c r="TDJ4" s="416"/>
      <c r="TDK4" s="416"/>
      <c r="TDL4" s="416"/>
      <c r="TDM4" s="416"/>
      <c r="TDN4" s="416"/>
      <c r="TDO4" s="416"/>
      <c r="TDP4" s="416"/>
      <c r="TDQ4" s="416"/>
      <c r="TDR4" s="416"/>
      <c r="TDS4" s="416"/>
      <c r="TDT4" s="416"/>
      <c r="TDU4" s="416"/>
      <c r="TDV4" s="416"/>
      <c r="TDW4" s="416"/>
      <c r="TDX4" s="416"/>
      <c r="TDY4" s="416"/>
      <c r="TDZ4" s="416"/>
      <c r="TEA4" s="416"/>
      <c r="TEB4" s="416"/>
      <c r="TEC4" s="416"/>
      <c r="TED4" s="416"/>
      <c r="TEE4" s="416"/>
      <c r="TEF4" s="416"/>
      <c r="TEG4" s="416"/>
      <c r="TEH4" s="416"/>
      <c r="TEI4" s="416"/>
      <c r="TEJ4" s="416"/>
      <c r="TEK4" s="416"/>
      <c r="TEL4" s="416"/>
      <c r="TEM4" s="416"/>
      <c r="TEN4" s="416"/>
      <c r="TEO4" s="416"/>
      <c r="TEP4" s="416"/>
      <c r="TEQ4" s="416"/>
      <c r="TER4" s="416"/>
      <c r="TES4" s="416"/>
      <c r="TET4" s="416"/>
      <c r="TEU4" s="416"/>
      <c r="TEV4" s="416"/>
      <c r="TEW4" s="416"/>
      <c r="TEX4" s="416"/>
      <c r="TEY4" s="416"/>
      <c r="TEZ4" s="416"/>
      <c r="TFA4" s="416"/>
      <c r="TFB4" s="416"/>
      <c r="TFC4" s="416"/>
      <c r="TFD4" s="416"/>
      <c r="TFE4" s="416"/>
      <c r="TFF4" s="416"/>
      <c r="TFG4" s="416"/>
      <c r="TFH4" s="416"/>
      <c r="TFI4" s="416"/>
      <c r="TFJ4" s="416"/>
      <c r="TFK4" s="416"/>
      <c r="TFL4" s="416"/>
      <c r="TFM4" s="416"/>
      <c r="TFN4" s="416"/>
      <c r="TFO4" s="416"/>
      <c r="TFP4" s="416"/>
      <c r="TFQ4" s="416"/>
      <c r="TFR4" s="416"/>
      <c r="TFS4" s="416"/>
      <c r="TFT4" s="416"/>
      <c r="TFU4" s="416"/>
      <c r="TFV4" s="416"/>
      <c r="TFW4" s="416"/>
      <c r="TFX4" s="416"/>
      <c r="TFY4" s="416"/>
      <c r="TFZ4" s="416"/>
      <c r="TGA4" s="416"/>
      <c r="TGB4" s="416"/>
      <c r="TGC4" s="416"/>
      <c r="TGD4" s="416"/>
      <c r="TGE4" s="416"/>
      <c r="TGF4" s="416"/>
      <c r="TGG4" s="416"/>
      <c r="TGH4" s="416"/>
      <c r="TGI4" s="416"/>
      <c r="TGJ4" s="416"/>
      <c r="TGK4" s="416"/>
      <c r="TGL4" s="416"/>
      <c r="TGM4" s="416"/>
      <c r="TGN4" s="416"/>
      <c r="TGO4" s="416"/>
      <c r="TGP4" s="416"/>
      <c r="TGQ4" s="416"/>
      <c r="TGR4" s="416"/>
      <c r="TGS4" s="416"/>
      <c r="TGT4" s="416"/>
      <c r="TGU4" s="416"/>
      <c r="TGV4" s="416"/>
      <c r="TGW4" s="416"/>
      <c r="TGX4" s="416"/>
      <c r="TGY4" s="416"/>
      <c r="TGZ4" s="416"/>
      <c r="THA4" s="416"/>
      <c r="THB4" s="416"/>
      <c r="THC4" s="416"/>
      <c r="THD4" s="416"/>
      <c r="THE4" s="416"/>
      <c r="THF4" s="416"/>
      <c r="THG4" s="416"/>
      <c r="THH4" s="416"/>
      <c r="THI4" s="416"/>
      <c r="THJ4" s="416"/>
      <c r="THK4" s="416"/>
      <c r="THL4" s="416"/>
      <c r="THM4" s="416"/>
      <c r="THN4" s="416"/>
      <c r="THO4" s="416"/>
      <c r="THP4" s="416"/>
      <c r="THQ4" s="416"/>
      <c r="THR4" s="416"/>
      <c r="THS4" s="416"/>
      <c r="THT4" s="416"/>
      <c r="THU4" s="416"/>
      <c r="THV4" s="416"/>
      <c r="THW4" s="416"/>
      <c r="THX4" s="416"/>
      <c r="THY4" s="416"/>
      <c r="THZ4" s="416"/>
      <c r="TIA4" s="416"/>
      <c r="TIB4" s="416"/>
      <c r="TIC4" s="416"/>
      <c r="TID4" s="416"/>
      <c r="TIE4" s="416"/>
      <c r="TIF4" s="416"/>
      <c r="TIG4" s="416"/>
      <c r="TIH4" s="416"/>
      <c r="TII4" s="416"/>
      <c r="TIJ4" s="416"/>
      <c r="TIK4" s="416"/>
      <c r="TIL4" s="416"/>
      <c r="TIM4" s="416"/>
      <c r="TIN4" s="416"/>
      <c r="TIO4" s="416"/>
      <c r="TIP4" s="416"/>
      <c r="TIQ4" s="416"/>
      <c r="TIR4" s="416"/>
      <c r="TIS4" s="416"/>
      <c r="TIT4" s="416"/>
      <c r="TIU4" s="416"/>
      <c r="TIV4" s="416"/>
      <c r="TIW4" s="416"/>
      <c r="TIX4" s="416"/>
      <c r="TIY4" s="416"/>
      <c r="TIZ4" s="416"/>
      <c r="TJA4" s="416"/>
      <c r="TJB4" s="416"/>
      <c r="TJC4" s="416"/>
      <c r="TJD4" s="416"/>
      <c r="TJE4" s="416"/>
      <c r="TJF4" s="416"/>
      <c r="TJG4" s="416"/>
      <c r="TJH4" s="416"/>
      <c r="TJI4" s="416"/>
      <c r="TJJ4" s="416"/>
      <c r="TJK4" s="416"/>
      <c r="TJL4" s="416"/>
      <c r="TJM4" s="416"/>
      <c r="TJN4" s="416"/>
      <c r="TJO4" s="416"/>
      <c r="TJP4" s="416"/>
      <c r="TJQ4" s="416"/>
      <c r="TJR4" s="416"/>
      <c r="TJS4" s="416"/>
      <c r="TJT4" s="416"/>
      <c r="TJU4" s="416"/>
      <c r="TJV4" s="416"/>
      <c r="TJW4" s="416"/>
      <c r="TJX4" s="416"/>
      <c r="TJY4" s="416"/>
      <c r="TJZ4" s="416"/>
      <c r="TKA4" s="416"/>
      <c r="TKB4" s="416"/>
      <c r="TKC4" s="416"/>
      <c r="TKD4" s="416"/>
      <c r="TKE4" s="416"/>
      <c r="TKF4" s="416"/>
      <c r="TKG4" s="416"/>
      <c r="TKH4" s="416"/>
      <c r="TKI4" s="416"/>
      <c r="TKJ4" s="416"/>
      <c r="TKK4" s="416"/>
      <c r="TKL4" s="416"/>
      <c r="TKM4" s="416"/>
      <c r="TKN4" s="416"/>
      <c r="TKO4" s="416"/>
      <c r="TKP4" s="416"/>
      <c r="TKQ4" s="416"/>
      <c r="TKR4" s="416"/>
      <c r="TKS4" s="416"/>
      <c r="TKT4" s="416"/>
      <c r="TKU4" s="416"/>
      <c r="TKV4" s="416"/>
      <c r="TKW4" s="416"/>
      <c r="TKX4" s="416"/>
      <c r="TKY4" s="416"/>
      <c r="TKZ4" s="416"/>
      <c r="TLA4" s="416"/>
      <c r="TLB4" s="416"/>
      <c r="TLC4" s="416"/>
      <c r="TLD4" s="416"/>
      <c r="TLE4" s="416"/>
      <c r="TLF4" s="416"/>
      <c r="TLG4" s="416"/>
      <c r="TLH4" s="416"/>
      <c r="TLI4" s="416"/>
      <c r="TLJ4" s="416"/>
      <c r="TLK4" s="416"/>
      <c r="TLL4" s="416"/>
      <c r="TLM4" s="416"/>
      <c r="TLN4" s="416"/>
      <c r="TLO4" s="416"/>
      <c r="TLP4" s="416"/>
      <c r="TLQ4" s="416"/>
      <c r="TLR4" s="416"/>
      <c r="TLS4" s="416"/>
      <c r="TLT4" s="416"/>
      <c r="TLU4" s="416"/>
      <c r="TLV4" s="416"/>
      <c r="TLW4" s="416"/>
      <c r="TLX4" s="416"/>
      <c r="TLY4" s="416"/>
      <c r="TLZ4" s="416"/>
      <c r="TMA4" s="416"/>
      <c r="TMB4" s="416"/>
      <c r="TMC4" s="416"/>
      <c r="TMD4" s="416"/>
      <c r="TME4" s="416"/>
      <c r="TMF4" s="416"/>
      <c r="TMG4" s="416"/>
      <c r="TMH4" s="416"/>
      <c r="TMI4" s="416"/>
      <c r="TMJ4" s="416"/>
      <c r="TMK4" s="416"/>
      <c r="TML4" s="416"/>
      <c r="TMM4" s="416"/>
      <c r="TMN4" s="416"/>
      <c r="TMO4" s="416"/>
      <c r="TMP4" s="416"/>
      <c r="TMQ4" s="416"/>
      <c r="TMR4" s="416"/>
      <c r="TMS4" s="416"/>
      <c r="TMT4" s="416"/>
      <c r="TMU4" s="416"/>
      <c r="TMV4" s="416"/>
      <c r="TMW4" s="416"/>
      <c r="TMX4" s="416"/>
      <c r="TMY4" s="416"/>
      <c r="TMZ4" s="416"/>
      <c r="TNA4" s="416"/>
      <c r="TNB4" s="416"/>
      <c r="TNC4" s="416"/>
      <c r="TND4" s="416"/>
      <c r="TNE4" s="416"/>
      <c r="TNF4" s="416"/>
      <c r="TNG4" s="416"/>
      <c r="TNH4" s="416"/>
      <c r="TNI4" s="416"/>
      <c r="TNJ4" s="416"/>
      <c r="TNK4" s="416"/>
      <c r="TNL4" s="416"/>
      <c r="TNM4" s="416"/>
      <c r="TNN4" s="416"/>
      <c r="TNO4" s="416"/>
      <c r="TNP4" s="416"/>
      <c r="TNQ4" s="416"/>
      <c r="TNR4" s="416"/>
      <c r="TNS4" s="416"/>
      <c r="TNT4" s="416"/>
      <c r="TNU4" s="416"/>
      <c r="TNV4" s="416"/>
      <c r="TNW4" s="416"/>
      <c r="TNX4" s="416"/>
      <c r="TNY4" s="416"/>
      <c r="TNZ4" s="416"/>
      <c r="TOA4" s="416"/>
      <c r="TOB4" s="416"/>
      <c r="TOC4" s="416"/>
      <c r="TOD4" s="416"/>
      <c r="TOE4" s="416"/>
      <c r="TOF4" s="416"/>
      <c r="TOG4" s="416"/>
      <c r="TOH4" s="416"/>
      <c r="TOI4" s="416"/>
      <c r="TOJ4" s="416"/>
      <c r="TOK4" s="416"/>
      <c r="TOL4" s="416"/>
      <c r="TOM4" s="416"/>
      <c r="TON4" s="416"/>
      <c r="TOO4" s="416"/>
      <c r="TOP4" s="416"/>
      <c r="TOQ4" s="416"/>
      <c r="TOR4" s="416"/>
      <c r="TOS4" s="416"/>
      <c r="TOT4" s="416"/>
      <c r="TOU4" s="416"/>
      <c r="TOV4" s="416"/>
      <c r="TOW4" s="416"/>
      <c r="TOX4" s="416"/>
      <c r="TOY4" s="416"/>
      <c r="TOZ4" s="416"/>
      <c r="TPA4" s="416"/>
      <c r="TPB4" s="416"/>
      <c r="TPC4" s="416"/>
      <c r="TPD4" s="416"/>
      <c r="TPE4" s="416"/>
      <c r="TPF4" s="416"/>
      <c r="TPG4" s="416"/>
      <c r="TPH4" s="416"/>
      <c r="TPI4" s="416"/>
      <c r="TPJ4" s="416"/>
      <c r="TPK4" s="416"/>
      <c r="TPL4" s="416"/>
      <c r="TPM4" s="416"/>
      <c r="TPN4" s="416"/>
      <c r="TPO4" s="416"/>
      <c r="TPP4" s="416"/>
      <c r="TPQ4" s="416"/>
      <c r="TPR4" s="416"/>
      <c r="TPS4" s="416"/>
      <c r="TPT4" s="416"/>
      <c r="TPU4" s="416"/>
      <c r="TPV4" s="416"/>
      <c r="TPW4" s="416"/>
      <c r="TPX4" s="416"/>
      <c r="TPY4" s="416"/>
      <c r="TPZ4" s="416"/>
      <c r="TQA4" s="416"/>
      <c r="TQB4" s="416"/>
      <c r="TQC4" s="416"/>
      <c r="TQD4" s="416"/>
      <c r="TQE4" s="416"/>
      <c r="TQF4" s="416"/>
      <c r="TQG4" s="416"/>
      <c r="TQH4" s="416"/>
      <c r="TQI4" s="416"/>
      <c r="TQJ4" s="416"/>
      <c r="TQK4" s="416"/>
      <c r="TQL4" s="416"/>
      <c r="TQM4" s="416"/>
      <c r="TQN4" s="416"/>
      <c r="TQO4" s="416"/>
      <c r="TQP4" s="416"/>
      <c r="TQQ4" s="416"/>
      <c r="TQR4" s="416"/>
      <c r="TQS4" s="416"/>
      <c r="TQT4" s="416"/>
      <c r="TQU4" s="416"/>
      <c r="TQV4" s="416"/>
      <c r="TQW4" s="416"/>
      <c r="TQX4" s="416"/>
      <c r="TQY4" s="416"/>
      <c r="TQZ4" s="416"/>
      <c r="TRA4" s="416"/>
      <c r="TRB4" s="416"/>
      <c r="TRC4" s="416"/>
      <c r="TRD4" s="416"/>
      <c r="TRE4" s="416"/>
      <c r="TRF4" s="416"/>
      <c r="TRG4" s="416"/>
      <c r="TRH4" s="416"/>
      <c r="TRI4" s="416"/>
      <c r="TRJ4" s="416"/>
      <c r="TRK4" s="416"/>
      <c r="TRL4" s="416"/>
      <c r="TRM4" s="416"/>
      <c r="TRN4" s="416"/>
      <c r="TRO4" s="416"/>
      <c r="TRP4" s="416"/>
      <c r="TRQ4" s="416"/>
      <c r="TRR4" s="416"/>
      <c r="TRS4" s="416"/>
      <c r="TRT4" s="416"/>
      <c r="TRU4" s="416"/>
      <c r="TRV4" s="416"/>
      <c r="TRW4" s="416"/>
      <c r="TRX4" s="416"/>
      <c r="TRY4" s="416"/>
      <c r="TRZ4" s="416"/>
      <c r="TSA4" s="416"/>
      <c r="TSB4" s="416"/>
      <c r="TSC4" s="416"/>
      <c r="TSD4" s="416"/>
      <c r="TSE4" s="416"/>
      <c r="TSF4" s="416"/>
      <c r="TSG4" s="416"/>
      <c r="TSH4" s="416"/>
      <c r="TSI4" s="416"/>
      <c r="TSJ4" s="416"/>
      <c r="TSK4" s="416"/>
      <c r="TSL4" s="416"/>
      <c r="TSM4" s="416"/>
      <c r="TSN4" s="416"/>
      <c r="TSO4" s="416"/>
      <c r="TSP4" s="416"/>
      <c r="TSQ4" s="416"/>
      <c r="TSR4" s="416"/>
      <c r="TSS4" s="416"/>
      <c r="TST4" s="416"/>
      <c r="TSU4" s="416"/>
      <c r="TSV4" s="416"/>
      <c r="TSW4" s="416"/>
      <c r="TSX4" s="416"/>
      <c r="TSY4" s="416"/>
      <c r="TSZ4" s="416"/>
      <c r="TTA4" s="416"/>
      <c r="TTB4" s="416"/>
      <c r="TTC4" s="416"/>
      <c r="TTD4" s="416"/>
      <c r="TTE4" s="416"/>
      <c r="TTF4" s="416"/>
      <c r="TTG4" s="416"/>
      <c r="TTH4" s="416"/>
      <c r="TTI4" s="416"/>
      <c r="TTJ4" s="416"/>
      <c r="TTK4" s="416"/>
      <c r="TTL4" s="416"/>
      <c r="TTM4" s="416"/>
      <c r="TTN4" s="416"/>
      <c r="TTO4" s="416"/>
      <c r="TTP4" s="416"/>
      <c r="TTQ4" s="416"/>
      <c r="TTR4" s="416"/>
      <c r="TTS4" s="416"/>
      <c r="TTT4" s="416"/>
      <c r="TTU4" s="416"/>
      <c r="TTV4" s="416"/>
      <c r="TTW4" s="416"/>
      <c r="TTX4" s="416"/>
      <c r="TTY4" s="416"/>
      <c r="TTZ4" s="416"/>
      <c r="TUA4" s="416"/>
      <c r="TUB4" s="416"/>
      <c r="TUC4" s="416"/>
      <c r="TUD4" s="416"/>
      <c r="TUE4" s="416"/>
      <c r="TUF4" s="416"/>
      <c r="TUG4" s="416"/>
      <c r="TUH4" s="416"/>
      <c r="TUI4" s="416"/>
      <c r="TUJ4" s="416"/>
      <c r="TUK4" s="416"/>
      <c r="TUL4" s="416"/>
      <c r="TUM4" s="416"/>
      <c r="TUN4" s="416"/>
      <c r="TUO4" s="416"/>
      <c r="TUP4" s="416"/>
      <c r="TUQ4" s="416"/>
      <c r="TUR4" s="416"/>
      <c r="TUS4" s="416"/>
      <c r="TUT4" s="416"/>
      <c r="TUU4" s="416"/>
      <c r="TUV4" s="416"/>
      <c r="TUW4" s="416"/>
      <c r="TUX4" s="416"/>
      <c r="TUY4" s="416"/>
      <c r="TUZ4" s="416"/>
      <c r="TVA4" s="416"/>
      <c r="TVB4" s="416"/>
      <c r="TVC4" s="416"/>
      <c r="TVD4" s="416"/>
      <c r="TVE4" s="416"/>
      <c r="TVF4" s="416"/>
      <c r="TVG4" s="416"/>
      <c r="TVH4" s="416"/>
      <c r="TVI4" s="416"/>
      <c r="TVJ4" s="416"/>
      <c r="TVK4" s="416"/>
      <c r="TVL4" s="416"/>
      <c r="TVM4" s="416"/>
      <c r="TVN4" s="416"/>
      <c r="TVO4" s="416"/>
      <c r="TVP4" s="416"/>
      <c r="TVQ4" s="416"/>
      <c r="TVR4" s="416"/>
      <c r="TVS4" s="416"/>
      <c r="TVT4" s="416"/>
      <c r="TVU4" s="416"/>
      <c r="TVV4" s="416"/>
      <c r="TVW4" s="416"/>
      <c r="TVX4" s="416"/>
      <c r="TVY4" s="416"/>
      <c r="TVZ4" s="416"/>
      <c r="TWA4" s="416"/>
      <c r="TWB4" s="416"/>
      <c r="TWC4" s="416"/>
      <c r="TWD4" s="416"/>
      <c r="TWE4" s="416"/>
      <c r="TWF4" s="416"/>
      <c r="TWG4" s="416"/>
      <c r="TWH4" s="416"/>
      <c r="TWI4" s="416"/>
      <c r="TWJ4" s="416"/>
      <c r="TWK4" s="416"/>
      <c r="TWL4" s="416"/>
      <c r="TWM4" s="416"/>
      <c r="TWN4" s="416"/>
      <c r="TWO4" s="416"/>
      <c r="TWP4" s="416"/>
      <c r="TWQ4" s="416"/>
      <c r="TWR4" s="416"/>
      <c r="TWS4" s="416"/>
      <c r="TWT4" s="416"/>
      <c r="TWU4" s="416"/>
      <c r="TWV4" s="416"/>
      <c r="TWW4" s="416"/>
      <c r="TWX4" s="416"/>
      <c r="TWY4" s="416"/>
      <c r="TWZ4" s="416"/>
      <c r="TXA4" s="416"/>
      <c r="TXB4" s="416"/>
      <c r="TXC4" s="416"/>
      <c r="TXD4" s="416"/>
      <c r="TXE4" s="416"/>
      <c r="TXF4" s="416"/>
      <c r="TXG4" s="416"/>
      <c r="TXH4" s="416"/>
      <c r="TXI4" s="416"/>
      <c r="TXJ4" s="416"/>
      <c r="TXK4" s="416"/>
      <c r="TXL4" s="416"/>
      <c r="TXM4" s="416"/>
      <c r="TXN4" s="416"/>
      <c r="TXO4" s="416"/>
      <c r="TXP4" s="416"/>
      <c r="TXQ4" s="416"/>
      <c r="TXR4" s="416"/>
      <c r="TXS4" s="416"/>
      <c r="TXT4" s="416"/>
      <c r="TXU4" s="416"/>
      <c r="TXV4" s="416"/>
      <c r="TXW4" s="416"/>
      <c r="TXX4" s="416"/>
      <c r="TXY4" s="416"/>
      <c r="TXZ4" s="416"/>
      <c r="TYA4" s="416"/>
      <c r="TYB4" s="416"/>
      <c r="TYC4" s="416"/>
      <c r="TYD4" s="416"/>
      <c r="TYE4" s="416"/>
      <c r="TYF4" s="416"/>
      <c r="TYG4" s="416"/>
      <c r="TYH4" s="416"/>
      <c r="TYI4" s="416"/>
      <c r="TYJ4" s="416"/>
      <c r="TYK4" s="416"/>
      <c r="TYL4" s="416"/>
      <c r="TYM4" s="416"/>
      <c r="TYN4" s="416"/>
      <c r="TYO4" s="416"/>
      <c r="TYP4" s="416"/>
      <c r="TYQ4" s="416"/>
      <c r="TYR4" s="416"/>
      <c r="TYS4" s="416"/>
      <c r="TYT4" s="416"/>
      <c r="TYU4" s="416"/>
      <c r="TYV4" s="416"/>
      <c r="TYW4" s="416"/>
      <c r="TYX4" s="416"/>
      <c r="TYY4" s="416"/>
      <c r="TYZ4" s="416"/>
      <c r="TZA4" s="416"/>
      <c r="TZB4" s="416"/>
      <c r="TZC4" s="416"/>
      <c r="TZD4" s="416"/>
      <c r="TZE4" s="416"/>
      <c r="TZF4" s="416"/>
      <c r="TZG4" s="416"/>
      <c r="TZH4" s="416"/>
      <c r="TZI4" s="416"/>
      <c r="TZJ4" s="416"/>
      <c r="TZK4" s="416"/>
      <c r="TZL4" s="416"/>
      <c r="TZM4" s="416"/>
      <c r="TZN4" s="416"/>
      <c r="TZO4" s="416"/>
      <c r="TZP4" s="416"/>
      <c r="TZQ4" s="416"/>
      <c r="TZR4" s="416"/>
      <c r="TZS4" s="416"/>
      <c r="TZT4" s="416"/>
      <c r="TZU4" s="416"/>
      <c r="TZV4" s="416"/>
      <c r="TZW4" s="416"/>
      <c r="TZX4" s="416"/>
      <c r="TZY4" s="416"/>
      <c r="TZZ4" s="416"/>
      <c r="UAA4" s="416"/>
      <c r="UAB4" s="416"/>
      <c r="UAC4" s="416"/>
      <c r="UAD4" s="416"/>
      <c r="UAE4" s="416"/>
      <c r="UAF4" s="416"/>
      <c r="UAG4" s="416"/>
      <c r="UAH4" s="416"/>
      <c r="UAI4" s="416"/>
      <c r="UAJ4" s="416"/>
      <c r="UAK4" s="416"/>
      <c r="UAL4" s="416"/>
      <c r="UAM4" s="416"/>
      <c r="UAN4" s="416"/>
      <c r="UAO4" s="416"/>
      <c r="UAP4" s="416"/>
      <c r="UAQ4" s="416"/>
      <c r="UAR4" s="416"/>
      <c r="UAS4" s="416"/>
      <c r="UAT4" s="416"/>
      <c r="UAU4" s="416"/>
      <c r="UAV4" s="416"/>
      <c r="UAW4" s="416"/>
      <c r="UAX4" s="416"/>
      <c r="UAY4" s="416"/>
      <c r="UAZ4" s="416"/>
      <c r="UBA4" s="416"/>
      <c r="UBB4" s="416"/>
      <c r="UBC4" s="416"/>
      <c r="UBD4" s="416"/>
      <c r="UBE4" s="416"/>
      <c r="UBF4" s="416"/>
      <c r="UBG4" s="416"/>
      <c r="UBH4" s="416"/>
      <c r="UBI4" s="416"/>
      <c r="UBJ4" s="416"/>
      <c r="UBK4" s="416"/>
      <c r="UBL4" s="416"/>
      <c r="UBM4" s="416"/>
      <c r="UBN4" s="416"/>
      <c r="UBO4" s="416"/>
      <c r="UBP4" s="416"/>
      <c r="UBQ4" s="416"/>
      <c r="UBR4" s="416"/>
      <c r="UBS4" s="416"/>
      <c r="UBT4" s="416"/>
      <c r="UBU4" s="416"/>
      <c r="UBV4" s="416"/>
      <c r="UBW4" s="416"/>
      <c r="UBX4" s="416"/>
      <c r="UBY4" s="416"/>
      <c r="UBZ4" s="416"/>
      <c r="UCA4" s="416"/>
      <c r="UCB4" s="416"/>
      <c r="UCC4" s="416"/>
      <c r="UCD4" s="416"/>
      <c r="UCE4" s="416"/>
      <c r="UCF4" s="416"/>
      <c r="UCG4" s="416"/>
      <c r="UCH4" s="416"/>
      <c r="UCI4" s="416"/>
      <c r="UCJ4" s="416"/>
      <c r="UCK4" s="416"/>
      <c r="UCL4" s="416"/>
      <c r="UCM4" s="416"/>
      <c r="UCN4" s="416"/>
      <c r="UCO4" s="416"/>
      <c r="UCP4" s="416"/>
      <c r="UCQ4" s="416"/>
      <c r="UCR4" s="416"/>
      <c r="UCS4" s="416"/>
      <c r="UCT4" s="416"/>
      <c r="UCU4" s="416"/>
      <c r="UCV4" s="416"/>
      <c r="UCW4" s="416"/>
      <c r="UCX4" s="416"/>
      <c r="UCY4" s="416"/>
      <c r="UCZ4" s="416"/>
      <c r="UDA4" s="416"/>
      <c r="UDB4" s="416"/>
      <c r="UDC4" s="416"/>
      <c r="UDD4" s="416"/>
      <c r="UDE4" s="416"/>
      <c r="UDF4" s="416"/>
      <c r="UDG4" s="416"/>
      <c r="UDH4" s="416"/>
      <c r="UDI4" s="416"/>
      <c r="UDJ4" s="416"/>
      <c r="UDK4" s="416"/>
      <c r="UDL4" s="416"/>
      <c r="UDM4" s="416"/>
      <c r="UDN4" s="416"/>
      <c r="UDO4" s="416"/>
      <c r="UDP4" s="416"/>
      <c r="UDQ4" s="416"/>
      <c r="UDR4" s="416"/>
      <c r="UDS4" s="416"/>
      <c r="UDT4" s="416"/>
      <c r="UDU4" s="416"/>
      <c r="UDV4" s="416"/>
      <c r="UDW4" s="416"/>
      <c r="UDX4" s="416"/>
      <c r="UDY4" s="416"/>
      <c r="UDZ4" s="416"/>
      <c r="UEA4" s="416"/>
      <c r="UEB4" s="416"/>
      <c r="UEC4" s="416"/>
      <c r="UED4" s="416"/>
      <c r="UEE4" s="416"/>
      <c r="UEF4" s="416"/>
      <c r="UEG4" s="416"/>
      <c r="UEH4" s="416"/>
      <c r="UEI4" s="416"/>
      <c r="UEJ4" s="416"/>
      <c r="UEK4" s="416"/>
      <c r="UEL4" s="416"/>
      <c r="UEM4" s="416"/>
      <c r="UEN4" s="416"/>
      <c r="UEO4" s="416"/>
      <c r="UEP4" s="416"/>
      <c r="UEQ4" s="416"/>
      <c r="UER4" s="416"/>
      <c r="UES4" s="416"/>
      <c r="UET4" s="416"/>
      <c r="UEU4" s="416"/>
      <c r="UEV4" s="416"/>
      <c r="UEW4" s="416"/>
      <c r="UEX4" s="416"/>
      <c r="UEY4" s="416"/>
      <c r="UEZ4" s="416"/>
      <c r="UFA4" s="416"/>
      <c r="UFB4" s="416"/>
      <c r="UFC4" s="416"/>
      <c r="UFD4" s="416"/>
      <c r="UFE4" s="416"/>
      <c r="UFF4" s="416"/>
      <c r="UFG4" s="416"/>
      <c r="UFH4" s="416"/>
      <c r="UFI4" s="416"/>
      <c r="UFJ4" s="416"/>
      <c r="UFK4" s="416"/>
      <c r="UFL4" s="416"/>
      <c r="UFM4" s="416"/>
      <c r="UFN4" s="416"/>
      <c r="UFO4" s="416"/>
      <c r="UFP4" s="416"/>
      <c r="UFQ4" s="416"/>
      <c r="UFR4" s="416"/>
      <c r="UFS4" s="416"/>
      <c r="UFT4" s="416"/>
      <c r="UFU4" s="416"/>
      <c r="UFV4" s="416"/>
      <c r="UFW4" s="416"/>
      <c r="UFX4" s="416"/>
      <c r="UFY4" s="416"/>
      <c r="UFZ4" s="416"/>
      <c r="UGA4" s="416"/>
      <c r="UGB4" s="416"/>
      <c r="UGC4" s="416"/>
      <c r="UGD4" s="416"/>
      <c r="UGE4" s="416"/>
      <c r="UGF4" s="416"/>
      <c r="UGG4" s="416"/>
      <c r="UGH4" s="416"/>
      <c r="UGI4" s="416"/>
      <c r="UGJ4" s="416"/>
      <c r="UGK4" s="416"/>
      <c r="UGL4" s="416"/>
      <c r="UGM4" s="416"/>
      <c r="UGN4" s="416"/>
      <c r="UGO4" s="416"/>
      <c r="UGP4" s="416"/>
      <c r="UGQ4" s="416"/>
      <c r="UGR4" s="416"/>
      <c r="UGS4" s="416"/>
      <c r="UGT4" s="416"/>
      <c r="UGU4" s="416"/>
      <c r="UGV4" s="416"/>
      <c r="UGW4" s="416"/>
      <c r="UGX4" s="416"/>
      <c r="UGY4" s="416"/>
      <c r="UGZ4" s="416"/>
      <c r="UHA4" s="416"/>
      <c r="UHB4" s="416"/>
      <c r="UHC4" s="416"/>
      <c r="UHD4" s="416"/>
      <c r="UHE4" s="416"/>
      <c r="UHF4" s="416"/>
      <c r="UHG4" s="416"/>
      <c r="UHH4" s="416"/>
      <c r="UHI4" s="416"/>
      <c r="UHJ4" s="416"/>
      <c r="UHK4" s="416"/>
      <c r="UHL4" s="416"/>
      <c r="UHM4" s="416"/>
      <c r="UHN4" s="416"/>
      <c r="UHO4" s="416"/>
      <c r="UHP4" s="416"/>
      <c r="UHQ4" s="416"/>
      <c r="UHR4" s="416"/>
      <c r="UHS4" s="416"/>
      <c r="UHT4" s="416"/>
      <c r="UHU4" s="416"/>
      <c r="UHV4" s="416"/>
      <c r="UHW4" s="416"/>
      <c r="UHX4" s="416"/>
      <c r="UHY4" s="416"/>
      <c r="UHZ4" s="416"/>
      <c r="UIA4" s="416"/>
      <c r="UIB4" s="416"/>
      <c r="UIC4" s="416"/>
      <c r="UID4" s="416"/>
      <c r="UIE4" s="416"/>
      <c r="UIF4" s="416"/>
      <c r="UIG4" s="416"/>
      <c r="UIH4" s="416"/>
      <c r="UII4" s="416"/>
      <c r="UIJ4" s="416"/>
      <c r="UIK4" s="416"/>
      <c r="UIL4" s="416"/>
      <c r="UIM4" s="416"/>
      <c r="UIN4" s="416"/>
      <c r="UIO4" s="416"/>
      <c r="UIP4" s="416"/>
      <c r="UIQ4" s="416"/>
      <c r="UIR4" s="416"/>
      <c r="UIS4" s="416"/>
      <c r="UIT4" s="416"/>
      <c r="UIU4" s="416"/>
      <c r="UIV4" s="416"/>
      <c r="UIW4" s="416"/>
      <c r="UIX4" s="416"/>
      <c r="UIY4" s="416"/>
      <c r="UIZ4" s="416"/>
      <c r="UJA4" s="416"/>
      <c r="UJB4" s="416"/>
      <c r="UJC4" s="416"/>
      <c r="UJD4" s="416"/>
      <c r="UJE4" s="416"/>
      <c r="UJF4" s="416"/>
      <c r="UJG4" s="416"/>
      <c r="UJH4" s="416"/>
      <c r="UJI4" s="416"/>
      <c r="UJJ4" s="416"/>
      <c r="UJK4" s="416"/>
      <c r="UJL4" s="416"/>
      <c r="UJM4" s="416"/>
      <c r="UJN4" s="416"/>
      <c r="UJO4" s="416"/>
      <c r="UJP4" s="416"/>
      <c r="UJQ4" s="416"/>
      <c r="UJR4" s="416"/>
      <c r="UJS4" s="416"/>
      <c r="UJT4" s="416"/>
      <c r="UJU4" s="416"/>
      <c r="UJV4" s="416"/>
      <c r="UJW4" s="416"/>
      <c r="UJX4" s="416"/>
      <c r="UJY4" s="416"/>
      <c r="UJZ4" s="416"/>
      <c r="UKA4" s="416"/>
      <c r="UKB4" s="416"/>
      <c r="UKC4" s="416"/>
      <c r="UKD4" s="416"/>
      <c r="UKE4" s="416"/>
      <c r="UKF4" s="416"/>
      <c r="UKG4" s="416"/>
      <c r="UKH4" s="416"/>
      <c r="UKI4" s="416"/>
      <c r="UKJ4" s="416"/>
      <c r="UKK4" s="416"/>
      <c r="UKL4" s="416"/>
      <c r="UKM4" s="416"/>
      <c r="UKN4" s="416"/>
      <c r="UKO4" s="416"/>
      <c r="UKP4" s="416"/>
      <c r="UKQ4" s="416"/>
      <c r="UKR4" s="416"/>
      <c r="UKS4" s="416"/>
      <c r="UKT4" s="416"/>
      <c r="UKU4" s="416"/>
      <c r="UKV4" s="416"/>
      <c r="UKW4" s="416"/>
      <c r="UKX4" s="416"/>
      <c r="UKY4" s="416"/>
      <c r="UKZ4" s="416"/>
      <c r="ULA4" s="416"/>
      <c r="ULB4" s="416"/>
      <c r="ULC4" s="416"/>
      <c r="ULD4" s="416"/>
      <c r="ULE4" s="416"/>
      <c r="ULF4" s="416"/>
      <c r="ULG4" s="416"/>
      <c r="ULH4" s="416"/>
      <c r="ULI4" s="416"/>
      <c r="ULJ4" s="416"/>
      <c r="ULK4" s="416"/>
      <c r="ULL4" s="416"/>
      <c r="ULM4" s="416"/>
      <c r="ULN4" s="416"/>
      <c r="ULO4" s="416"/>
      <c r="ULP4" s="416"/>
      <c r="ULQ4" s="416"/>
      <c r="ULR4" s="416"/>
      <c r="ULS4" s="416"/>
      <c r="ULT4" s="416"/>
      <c r="ULU4" s="416"/>
      <c r="ULV4" s="416"/>
      <c r="ULW4" s="416"/>
      <c r="ULX4" s="416"/>
      <c r="ULY4" s="416"/>
      <c r="ULZ4" s="416"/>
      <c r="UMA4" s="416"/>
      <c r="UMB4" s="416"/>
      <c r="UMC4" s="416"/>
      <c r="UMD4" s="416"/>
      <c r="UME4" s="416"/>
      <c r="UMF4" s="416"/>
      <c r="UMG4" s="416"/>
      <c r="UMH4" s="416"/>
      <c r="UMI4" s="416"/>
      <c r="UMJ4" s="416"/>
      <c r="UMK4" s="416"/>
      <c r="UML4" s="416"/>
      <c r="UMM4" s="416"/>
      <c r="UMN4" s="416"/>
      <c r="UMO4" s="416"/>
      <c r="UMP4" s="416"/>
      <c r="UMQ4" s="416"/>
      <c r="UMR4" s="416"/>
      <c r="UMS4" s="416"/>
      <c r="UMT4" s="416"/>
      <c r="UMU4" s="416"/>
      <c r="UMV4" s="416"/>
      <c r="UMW4" s="416"/>
      <c r="UMX4" s="416"/>
      <c r="UMY4" s="416"/>
      <c r="UMZ4" s="416"/>
      <c r="UNA4" s="416"/>
      <c r="UNB4" s="416"/>
      <c r="UNC4" s="416"/>
      <c r="UND4" s="416"/>
      <c r="UNE4" s="416"/>
      <c r="UNF4" s="416"/>
      <c r="UNG4" s="416"/>
      <c r="UNH4" s="416"/>
      <c r="UNI4" s="416"/>
      <c r="UNJ4" s="416"/>
      <c r="UNK4" s="416"/>
      <c r="UNL4" s="416"/>
      <c r="UNM4" s="416"/>
      <c r="UNN4" s="416"/>
      <c r="UNO4" s="416"/>
      <c r="UNP4" s="416"/>
      <c r="UNQ4" s="416"/>
      <c r="UNR4" s="416"/>
      <c r="UNS4" s="416"/>
      <c r="UNT4" s="416"/>
      <c r="UNU4" s="416"/>
      <c r="UNV4" s="416"/>
      <c r="UNW4" s="416"/>
      <c r="UNX4" s="416"/>
      <c r="UNY4" s="416"/>
      <c r="UNZ4" s="416"/>
      <c r="UOA4" s="416"/>
      <c r="UOB4" s="416"/>
      <c r="UOC4" s="416"/>
      <c r="UOD4" s="416"/>
      <c r="UOE4" s="416"/>
      <c r="UOF4" s="416"/>
      <c r="UOG4" s="416"/>
      <c r="UOH4" s="416"/>
      <c r="UOI4" s="416"/>
      <c r="UOJ4" s="416"/>
      <c r="UOK4" s="416"/>
      <c r="UOL4" s="416"/>
      <c r="UOM4" s="416"/>
      <c r="UON4" s="416"/>
      <c r="UOO4" s="416"/>
      <c r="UOP4" s="416"/>
      <c r="UOQ4" s="416"/>
      <c r="UOR4" s="416"/>
      <c r="UOS4" s="416"/>
      <c r="UOT4" s="416"/>
      <c r="UOU4" s="416"/>
      <c r="UOV4" s="416"/>
      <c r="UOW4" s="416"/>
      <c r="UOX4" s="416"/>
      <c r="UOY4" s="416"/>
      <c r="UOZ4" s="416"/>
      <c r="UPA4" s="416"/>
      <c r="UPB4" s="416"/>
      <c r="UPC4" s="416"/>
      <c r="UPD4" s="416"/>
      <c r="UPE4" s="416"/>
      <c r="UPF4" s="416"/>
      <c r="UPG4" s="416"/>
      <c r="UPH4" s="416"/>
      <c r="UPI4" s="416"/>
      <c r="UPJ4" s="416"/>
      <c r="UPK4" s="416"/>
      <c r="UPL4" s="416"/>
      <c r="UPM4" s="416"/>
      <c r="UPN4" s="416"/>
      <c r="UPO4" s="416"/>
      <c r="UPP4" s="416"/>
      <c r="UPQ4" s="416"/>
      <c r="UPR4" s="416"/>
      <c r="UPS4" s="416"/>
      <c r="UPT4" s="416"/>
      <c r="UPU4" s="416"/>
      <c r="UPV4" s="416"/>
      <c r="UPW4" s="416"/>
      <c r="UPX4" s="416"/>
      <c r="UPY4" s="416"/>
      <c r="UPZ4" s="416"/>
      <c r="UQA4" s="416"/>
      <c r="UQB4" s="416"/>
      <c r="UQC4" s="416"/>
      <c r="UQD4" s="416"/>
      <c r="UQE4" s="416"/>
      <c r="UQF4" s="416"/>
      <c r="UQG4" s="416"/>
      <c r="UQH4" s="416"/>
      <c r="UQI4" s="416"/>
      <c r="UQJ4" s="416"/>
      <c r="UQK4" s="416"/>
      <c r="UQL4" s="416"/>
      <c r="UQM4" s="416"/>
      <c r="UQN4" s="416"/>
      <c r="UQO4" s="416"/>
      <c r="UQP4" s="416"/>
      <c r="UQQ4" s="416"/>
      <c r="UQR4" s="416"/>
      <c r="UQS4" s="416"/>
      <c r="UQT4" s="416"/>
      <c r="UQU4" s="416"/>
      <c r="UQV4" s="416"/>
      <c r="UQW4" s="416"/>
      <c r="UQX4" s="416"/>
      <c r="UQY4" s="416"/>
      <c r="UQZ4" s="416"/>
      <c r="URA4" s="416"/>
      <c r="URB4" s="416"/>
      <c r="URC4" s="416"/>
      <c r="URD4" s="416"/>
      <c r="URE4" s="416"/>
      <c r="URF4" s="416"/>
      <c r="URG4" s="416"/>
      <c r="URH4" s="416"/>
      <c r="URI4" s="416"/>
      <c r="URJ4" s="416"/>
      <c r="URK4" s="416"/>
      <c r="URL4" s="416"/>
      <c r="URM4" s="416"/>
      <c r="URN4" s="416"/>
      <c r="URO4" s="416"/>
      <c r="URP4" s="416"/>
      <c r="URQ4" s="416"/>
      <c r="URR4" s="416"/>
      <c r="URS4" s="416"/>
      <c r="URT4" s="416"/>
      <c r="URU4" s="416"/>
      <c r="URV4" s="416"/>
      <c r="URW4" s="416"/>
      <c r="URX4" s="416"/>
      <c r="URY4" s="416"/>
      <c r="URZ4" s="416"/>
      <c r="USA4" s="416"/>
      <c r="USB4" s="416"/>
      <c r="USC4" s="416"/>
      <c r="USD4" s="416"/>
      <c r="USE4" s="416"/>
      <c r="USF4" s="416"/>
      <c r="USG4" s="416"/>
      <c r="USH4" s="416"/>
      <c r="USI4" s="416"/>
      <c r="USJ4" s="416"/>
      <c r="USK4" s="416"/>
      <c r="USL4" s="416"/>
      <c r="USM4" s="416"/>
      <c r="USN4" s="416"/>
      <c r="USO4" s="416"/>
      <c r="USP4" s="416"/>
      <c r="USQ4" s="416"/>
      <c r="USR4" s="416"/>
      <c r="USS4" s="416"/>
      <c r="UST4" s="416"/>
      <c r="USU4" s="416"/>
      <c r="USV4" s="416"/>
      <c r="USW4" s="416"/>
      <c r="USX4" s="416"/>
      <c r="USY4" s="416"/>
      <c r="USZ4" s="416"/>
      <c r="UTA4" s="416"/>
      <c r="UTB4" s="416"/>
      <c r="UTC4" s="416"/>
      <c r="UTD4" s="416"/>
      <c r="UTE4" s="416"/>
      <c r="UTF4" s="416"/>
      <c r="UTG4" s="416"/>
      <c r="UTH4" s="416"/>
      <c r="UTI4" s="416"/>
      <c r="UTJ4" s="416"/>
      <c r="UTK4" s="416"/>
      <c r="UTL4" s="416"/>
      <c r="UTM4" s="416"/>
      <c r="UTN4" s="416"/>
      <c r="UTO4" s="416"/>
      <c r="UTP4" s="416"/>
      <c r="UTQ4" s="416"/>
      <c r="UTR4" s="416"/>
      <c r="UTS4" s="416"/>
      <c r="UTT4" s="416"/>
      <c r="UTU4" s="416"/>
      <c r="UTV4" s="416"/>
      <c r="UTW4" s="416"/>
      <c r="UTX4" s="416"/>
      <c r="UTY4" s="416"/>
      <c r="UTZ4" s="416"/>
      <c r="UUA4" s="416"/>
      <c r="UUB4" s="416"/>
      <c r="UUC4" s="416"/>
      <c r="UUD4" s="416"/>
      <c r="UUE4" s="416"/>
      <c r="UUF4" s="416"/>
      <c r="UUG4" s="416"/>
      <c r="UUH4" s="416"/>
      <c r="UUI4" s="416"/>
      <c r="UUJ4" s="416"/>
      <c r="UUK4" s="416"/>
      <c r="UUL4" s="416"/>
      <c r="UUM4" s="416"/>
      <c r="UUN4" s="416"/>
      <c r="UUO4" s="416"/>
      <c r="UUP4" s="416"/>
      <c r="UUQ4" s="416"/>
      <c r="UUR4" s="416"/>
      <c r="UUS4" s="416"/>
      <c r="UUT4" s="416"/>
      <c r="UUU4" s="416"/>
      <c r="UUV4" s="416"/>
      <c r="UUW4" s="416"/>
      <c r="UUX4" s="416"/>
      <c r="UUY4" s="416"/>
      <c r="UUZ4" s="416"/>
      <c r="UVA4" s="416"/>
      <c r="UVB4" s="416"/>
      <c r="UVC4" s="416"/>
      <c r="UVD4" s="416"/>
      <c r="UVE4" s="416"/>
      <c r="UVF4" s="416"/>
      <c r="UVG4" s="416"/>
      <c r="UVH4" s="416"/>
      <c r="UVI4" s="416"/>
      <c r="UVJ4" s="416"/>
      <c r="UVK4" s="416"/>
      <c r="UVL4" s="416"/>
      <c r="UVM4" s="416"/>
      <c r="UVN4" s="416"/>
      <c r="UVO4" s="416"/>
      <c r="UVP4" s="416"/>
      <c r="UVQ4" s="416"/>
      <c r="UVR4" s="416"/>
      <c r="UVS4" s="416"/>
      <c r="UVT4" s="416"/>
      <c r="UVU4" s="416"/>
      <c r="UVV4" s="416"/>
      <c r="UVW4" s="416"/>
      <c r="UVX4" s="416"/>
      <c r="UVY4" s="416"/>
      <c r="UVZ4" s="416"/>
      <c r="UWA4" s="416"/>
      <c r="UWB4" s="416"/>
      <c r="UWC4" s="416"/>
      <c r="UWD4" s="416"/>
      <c r="UWE4" s="416"/>
      <c r="UWF4" s="416"/>
      <c r="UWG4" s="416"/>
      <c r="UWH4" s="416"/>
      <c r="UWI4" s="416"/>
      <c r="UWJ4" s="416"/>
      <c r="UWK4" s="416"/>
      <c r="UWL4" s="416"/>
      <c r="UWM4" s="416"/>
      <c r="UWN4" s="416"/>
      <c r="UWO4" s="416"/>
      <c r="UWP4" s="416"/>
      <c r="UWQ4" s="416"/>
      <c r="UWR4" s="416"/>
      <c r="UWS4" s="416"/>
      <c r="UWT4" s="416"/>
      <c r="UWU4" s="416"/>
      <c r="UWV4" s="416"/>
      <c r="UWW4" s="416"/>
      <c r="UWX4" s="416"/>
      <c r="UWY4" s="416"/>
      <c r="UWZ4" s="416"/>
      <c r="UXA4" s="416"/>
      <c r="UXB4" s="416"/>
      <c r="UXC4" s="416"/>
      <c r="UXD4" s="416"/>
      <c r="UXE4" s="416"/>
      <c r="UXF4" s="416"/>
      <c r="UXG4" s="416"/>
      <c r="UXH4" s="416"/>
      <c r="UXI4" s="416"/>
      <c r="UXJ4" s="416"/>
      <c r="UXK4" s="416"/>
      <c r="UXL4" s="416"/>
      <c r="UXM4" s="416"/>
      <c r="UXN4" s="416"/>
      <c r="UXO4" s="416"/>
      <c r="UXP4" s="416"/>
      <c r="UXQ4" s="416"/>
      <c r="UXR4" s="416"/>
      <c r="UXS4" s="416"/>
      <c r="UXT4" s="416"/>
      <c r="UXU4" s="416"/>
      <c r="UXV4" s="416"/>
      <c r="UXW4" s="416"/>
      <c r="UXX4" s="416"/>
      <c r="UXY4" s="416"/>
      <c r="UXZ4" s="416"/>
      <c r="UYA4" s="416"/>
      <c r="UYB4" s="416"/>
      <c r="UYC4" s="416"/>
      <c r="UYD4" s="416"/>
      <c r="UYE4" s="416"/>
      <c r="UYF4" s="416"/>
      <c r="UYG4" s="416"/>
      <c r="UYH4" s="416"/>
      <c r="UYI4" s="416"/>
      <c r="UYJ4" s="416"/>
      <c r="UYK4" s="416"/>
      <c r="UYL4" s="416"/>
      <c r="UYM4" s="416"/>
      <c r="UYN4" s="416"/>
      <c r="UYO4" s="416"/>
      <c r="UYP4" s="416"/>
      <c r="UYQ4" s="416"/>
      <c r="UYR4" s="416"/>
      <c r="UYS4" s="416"/>
      <c r="UYT4" s="416"/>
      <c r="UYU4" s="416"/>
      <c r="UYV4" s="416"/>
      <c r="UYW4" s="416"/>
      <c r="UYX4" s="416"/>
      <c r="UYY4" s="416"/>
      <c r="UYZ4" s="416"/>
      <c r="UZA4" s="416"/>
      <c r="UZB4" s="416"/>
      <c r="UZC4" s="416"/>
      <c r="UZD4" s="416"/>
      <c r="UZE4" s="416"/>
      <c r="UZF4" s="416"/>
      <c r="UZG4" s="416"/>
      <c r="UZH4" s="416"/>
      <c r="UZI4" s="416"/>
      <c r="UZJ4" s="416"/>
      <c r="UZK4" s="416"/>
      <c r="UZL4" s="416"/>
      <c r="UZM4" s="416"/>
      <c r="UZN4" s="416"/>
      <c r="UZO4" s="416"/>
      <c r="UZP4" s="416"/>
      <c r="UZQ4" s="416"/>
      <c r="UZR4" s="416"/>
      <c r="UZS4" s="416"/>
      <c r="UZT4" s="416"/>
      <c r="UZU4" s="416"/>
      <c r="UZV4" s="416"/>
      <c r="UZW4" s="416"/>
      <c r="UZX4" s="416"/>
      <c r="UZY4" s="416"/>
      <c r="UZZ4" s="416"/>
      <c r="VAA4" s="416"/>
      <c r="VAB4" s="416"/>
      <c r="VAC4" s="416"/>
      <c r="VAD4" s="416"/>
      <c r="VAE4" s="416"/>
      <c r="VAF4" s="416"/>
      <c r="VAG4" s="416"/>
      <c r="VAH4" s="416"/>
      <c r="VAI4" s="416"/>
      <c r="VAJ4" s="416"/>
      <c r="VAK4" s="416"/>
      <c r="VAL4" s="416"/>
      <c r="VAM4" s="416"/>
      <c r="VAN4" s="416"/>
      <c r="VAO4" s="416"/>
      <c r="VAP4" s="416"/>
      <c r="VAQ4" s="416"/>
      <c r="VAR4" s="416"/>
      <c r="VAS4" s="416"/>
      <c r="VAT4" s="416"/>
      <c r="VAU4" s="416"/>
      <c r="VAV4" s="416"/>
      <c r="VAW4" s="416"/>
      <c r="VAX4" s="416"/>
      <c r="VAY4" s="416"/>
      <c r="VAZ4" s="416"/>
      <c r="VBA4" s="416"/>
      <c r="VBB4" s="416"/>
      <c r="VBC4" s="416"/>
      <c r="VBD4" s="416"/>
      <c r="VBE4" s="416"/>
      <c r="VBF4" s="416"/>
      <c r="VBG4" s="416"/>
      <c r="VBH4" s="416"/>
      <c r="VBI4" s="416"/>
      <c r="VBJ4" s="416"/>
      <c r="VBK4" s="416"/>
      <c r="VBL4" s="416"/>
      <c r="VBM4" s="416"/>
      <c r="VBN4" s="416"/>
      <c r="VBO4" s="416"/>
      <c r="VBP4" s="416"/>
      <c r="VBQ4" s="416"/>
      <c r="VBR4" s="416"/>
      <c r="VBS4" s="416"/>
      <c r="VBT4" s="416"/>
      <c r="VBU4" s="416"/>
      <c r="VBV4" s="416"/>
      <c r="VBW4" s="416"/>
      <c r="VBX4" s="416"/>
      <c r="VBY4" s="416"/>
      <c r="VBZ4" s="416"/>
      <c r="VCA4" s="416"/>
      <c r="VCB4" s="416"/>
      <c r="VCC4" s="416"/>
      <c r="VCD4" s="416"/>
      <c r="VCE4" s="416"/>
      <c r="VCF4" s="416"/>
      <c r="VCG4" s="416"/>
      <c r="VCH4" s="416"/>
      <c r="VCI4" s="416"/>
      <c r="VCJ4" s="416"/>
      <c r="VCK4" s="416"/>
      <c r="VCL4" s="416"/>
      <c r="VCM4" s="416"/>
      <c r="VCN4" s="416"/>
      <c r="VCO4" s="416"/>
      <c r="VCP4" s="416"/>
      <c r="VCQ4" s="416"/>
      <c r="VCR4" s="416"/>
      <c r="VCS4" s="416"/>
      <c r="VCT4" s="416"/>
      <c r="VCU4" s="416"/>
      <c r="VCV4" s="416"/>
      <c r="VCW4" s="416"/>
      <c r="VCX4" s="416"/>
      <c r="VCY4" s="416"/>
      <c r="VCZ4" s="416"/>
      <c r="VDA4" s="416"/>
      <c r="VDB4" s="416"/>
      <c r="VDC4" s="416"/>
      <c r="VDD4" s="416"/>
      <c r="VDE4" s="416"/>
      <c r="VDF4" s="416"/>
      <c r="VDG4" s="416"/>
      <c r="VDH4" s="416"/>
      <c r="VDI4" s="416"/>
      <c r="VDJ4" s="416"/>
      <c r="VDK4" s="416"/>
      <c r="VDL4" s="416"/>
      <c r="VDM4" s="416"/>
      <c r="VDN4" s="416"/>
      <c r="VDO4" s="416"/>
      <c r="VDP4" s="416"/>
      <c r="VDQ4" s="416"/>
      <c r="VDR4" s="416"/>
      <c r="VDS4" s="416"/>
      <c r="VDT4" s="416"/>
      <c r="VDU4" s="416"/>
      <c r="VDV4" s="416"/>
      <c r="VDW4" s="416"/>
      <c r="VDX4" s="416"/>
      <c r="VDY4" s="416"/>
      <c r="VDZ4" s="416"/>
      <c r="VEA4" s="416"/>
      <c r="VEB4" s="416"/>
      <c r="VEC4" s="416"/>
      <c r="VED4" s="416"/>
      <c r="VEE4" s="416"/>
      <c r="VEF4" s="416"/>
      <c r="VEG4" s="416"/>
      <c r="VEH4" s="416"/>
      <c r="VEI4" s="416"/>
      <c r="VEJ4" s="416"/>
      <c r="VEK4" s="416"/>
      <c r="VEL4" s="416"/>
      <c r="VEM4" s="416"/>
      <c r="VEN4" s="416"/>
      <c r="VEO4" s="416"/>
      <c r="VEP4" s="416"/>
      <c r="VEQ4" s="416"/>
      <c r="VER4" s="416"/>
      <c r="VES4" s="416"/>
      <c r="VET4" s="416"/>
      <c r="VEU4" s="416"/>
      <c r="VEV4" s="416"/>
      <c r="VEW4" s="416"/>
      <c r="VEX4" s="416"/>
      <c r="VEY4" s="416"/>
      <c r="VEZ4" s="416"/>
      <c r="VFA4" s="416"/>
      <c r="VFB4" s="416"/>
      <c r="VFC4" s="416"/>
      <c r="VFD4" s="416"/>
      <c r="VFE4" s="416"/>
      <c r="VFF4" s="416"/>
      <c r="VFG4" s="416"/>
      <c r="VFH4" s="416"/>
      <c r="VFI4" s="416"/>
      <c r="VFJ4" s="416"/>
      <c r="VFK4" s="416"/>
      <c r="VFL4" s="416"/>
      <c r="VFM4" s="416"/>
      <c r="VFN4" s="416"/>
      <c r="VFO4" s="416"/>
      <c r="VFP4" s="416"/>
      <c r="VFQ4" s="416"/>
      <c r="VFR4" s="416"/>
      <c r="VFS4" s="416"/>
      <c r="VFT4" s="416"/>
      <c r="VFU4" s="416"/>
      <c r="VFV4" s="416"/>
      <c r="VFW4" s="416"/>
      <c r="VFX4" s="416"/>
      <c r="VFY4" s="416"/>
      <c r="VFZ4" s="416"/>
      <c r="VGA4" s="416"/>
      <c r="VGB4" s="416"/>
      <c r="VGC4" s="416"/>
      <c r="VGD4" s="416"/>
      <c r="VGE4" s="416"/>
      <c r="VGF4" s="416"/>
      <c r="VGG4" s="416"/>
      <c r="VGH4" s="416"/>
      <c r="VGI4" s="416"/>
      <c r="VGJ4" s="416"/>
      <c r="VGK4" s="416"/>
      <c r="VGL4" s="416"/>
      <c r="VGM4" s="416"/>
      <c r="VGN4" s="416"/>
      <c r="VGO4" s="416"/>
      <c r="VGP4" s="416"/>
      <c r="VGQ4" s="416"/>
      <c r="VGR4" s="416"/>
      <c r="VGS4" s="416"/>
      <c r="VGT4" s="416"/>
      <c r="VGU4" s="416"/>
      <c r="VGV4" s="416"/>
      <c r="VGW4" s="416"/>
      <c r="VGX4" s="416"/>
      <c r="VGY4" s="416"/>
      <c r="VGZ4" s="416"/>
      <c r="VHA4" s="416"/>
      <c r="VHB4" s="416"/>
      <c r="VHC4" s="416"/>
      <c r="VHD4" s="416"/>
      <c r="VHE4" s="416"/>
      <c r="VHF4" s="416"/>
      <c r="VHG4" s="416"/>
      <c r="VHH4" s="416"/>
      <c r="VHI4" s="416"/>
      <c r="VHJ4" s="416"/>
      <c r="VHK4" s="416"/>
      <c r="VHL4" s="416"/>
      <c r="VHM4" s="416"/>
      <c r="VHN4" s="416"/>
      <c r="VHO4" s="416"/>
      <c r="VHP4" s="416"/>
      <c r="VHQ4" s="416"/>
      <c r="VHR4" s="416"/>
      <c r="VHS4" s="416"/>
      <c r="VHT4" s="416"/>
      <c r="VHU4" s="416"/>
      <c r="VHV4" s="416"/>
      <c r="VHW4" s="416"/>
      <c r="VHX4" s="416"/>
      <c r="VHY4" s="416"/>
      <c r="VHZ4" s="416"/>
      <c r="VIA4" s="416"/>
      <c r="VIB4" s="416"/>
      <c r="VIC4" s="416"/>
      <c r="VID4" s="416"/>
      <c r="VIE4" s="416"/>
      <c r="VIF4" s="416"/>
      <c r="VIG4" s="416"/>
      <c r="VIH4" s="416"/>
      <c r="VII4" s="416"/>
      <c r="VIJ4" s="416"/>
      <c r="VIK4" s="416"/>
      <c r="VIL4" s="416"/>
      <c r="VIM4" s="416"/>
      <c r="VIN4" s="416"/>
      <c r="VIO4" s="416"/>
      <c r="VIP4" s="416"/>
      <c r="VIQ4" s="416"/>
      <c r="VIR4" s="416"/>
      <c r="VIS4" s="416"/>
      <c r="VIT4" s="416"/>
      <c r="VIU4" s="416"/>
      <c r="VIV4" s="416"/>
      <c r="VIW4" s="416"/>
      <c r="VIX4" s="416"/>
      <c r="VIY4" s="416"/>
      <c r="VIZ4" s="416"/>
      <c r="VJA4" s="416"/>
      <c r="VJB4" s="416"/>
      <c r="VJC4" s="416"/>
      <c r="VJD4" s="416"/>
      <c r="VJE4" s="416"/>
      <c r="VJF4" s="416"/>
      <c r="VJG4" s="416"/>
      <c r="VJH4" s="416"/>
      <c r="VJI4" s="416"/>
      <c r="VJJ4" s="416"/>
      <c r="VJK4" s="416"/>
      <c r="VJL4" s="416"/>
      <c r="VJM4" s="416"/>
      <c r="VJN4" s="416"/>
      <c r="VJO4" s="416"/>
      <c r="VJP4" s="416"/>
      <c r="VJQ4" s="416"/>
      <c r="VJR4" s="416"/>
      <c r="VJS4" s="416"/>
      <c r="VJT4" s="416"/>
      <c r="VJU4" s="416"/>
      <c r="VJV4" s="416"/>
      <c r="VJW4" s="416"/>
      <c r="VJX4" s="416"/>
      <c r="VJY4" s="416"/>
      <c r="VJZ4" s="416"/>
      <c r="VKA4" s="416"/>
      <c r="VKB4" s="416"/>
      <c r="VKC4" s="416"/>
      <c r="VKD4" s="416"/>
      <c r="VKE4" s="416"/>
      <c r="VKF4" s="416"/>
      <c r="VKG4" s="416"/>
      <c r="VKH4" s="416"/>
      <c r="VKI4" s="416"/>
      <c r="VKJ4" s="416"/>
      <c r="VKK4" s="416"/>
      <c r="VKL4" s="416"/>
      <c r="VKM4" s="416"/>
      <c r="VKN4" s="416"/>
      <c r="VKO4" s="416"/>
      <c r="VKP4" s="416"/>
      <c r="VKQ4" s="416"/>
      <c r="VKR4" s="416"/>
      <c r="VKS4" s="416"/>
      <c r="VKT4" s="416"/>
      <c r="VKU4" s="416"/>
      <c r="VKV4" s="416"/>
      <c r="VKW4" s="416"/>
      <c r="VKX4" s="416"/>
      <c r="VKY4" s="416"/>
      <c r="VKZ4" s="416"/>
      <c r="VLA4" s="416"/>
      <c r="VLB4" s="416"/>
      <c r="VLC4" s="416"/>
      <c r="VLD4" s="416"/>
      <c r="VLE4" s="416"/>
      <c r="VLF4" s="416"/>
      <c r="VLG4" s="416"/>
      <c r="VLH4" s="416"/>
      <c r="VLI4" s="416"/>
      <c r="VLJ4" s="416"/>
      <c r="VLK4" s="416"/>
      <c r="VLL4" s="416"/>
      <c r="VLM4" s="416"/>
      <c r="VLN4" s="416"/>
      <c r="VLO4" s="416"/>
      <c r="VLP4" s="416"/>
      <c r="VLQ4" s="416"/>
      <c r="VLR4" s="416"/>
      <c r="VLS4" s="416"/>
      <c r="VLT4" s="416"/>
      <c r="VLU4" s="416"/>
      <c r="VLV4" s="416"/>
      <c r="VLW4" s="416"/>
      <c r="VLX4" s="416"/>
      <c r="VLY4" s="416"/>
      <c r="VLZ4" s="416"/>
      <c r="VMA4" s="416"/>
      <c r="VMB4" s="416"/>
      <c r="VMC4" s="416"/>
      <c r="VMD4" s="416"/>
      <c r="VME4" s="416"/>
      <c r="VMF4" s="416"/>
      <c r="VMG4" s="416"/>
      <c r="VMH4" s="416"/>
      <c r="VMI4" s="416"/>
      <c r="VMJ4" s="416"/>
      <c r="VMK4" s="416"/>
      <c r="VML4" s="416"/>
      <c r="VMM4" s="416"/>
      <c r="VMN4" s="416"/>
      <c r="VMO4" s="416"/>
      <c r="VMP4" s="416"/>
      <c r="VMQ4" s="416"/>
      <c r="VMR4" s="416"/>
      <c r="VMS4" s="416"/>
      <c r="VMT4" s="416"/>
      <c r="VMU4" s="416"/>
      <c r="VMV4" s="416"/>
      <c r="VMW4" s="416"/>
      <c r="VMX4" s="416"/>
      <c r="VMY4" s="416"/>
      <c r="VMZ4" s="416"/>
      <c r="VNA4" s="416"/>
      <c r="VNB4" s="416"/>
      <c r="VNC4" s="416"/>
      <c r="VND4" s="416"/>
      <c r="VNE4" s="416"/>
      <c r="VNF4" s="416"/>
      <c r="VNG4" s="416"/>
      <c r="VNH4" s="416"/>
      <c r="VNI4" s="416"/>
      <c r="VNJ4" s="416"/>
      <c r="VNK4" s="416"/>
      <c r="VNL4" s="416"/>
      <c r="VNM4" s="416"/>
      <c r="VNN4" s="416"/>
      <c r="VNO4" s="416"/>
      <c r="VNP4" s="416"/>
      <c r="VNQ4" s="416"/>
      <c r="VNR4" s="416"/>
      <c r="VNS4" s="416"/>
      <c r="VNT4" s="416"/>
      <c r="VNU4" s="416"/>
      <c r="VNV4" s="416"/>
      <c r="VNW4" s="416"/>
      <c r="VNX4" s="416"/>
      <c r="VNY4" s="416"/>
      <c r="VNZ4" s="416"/>
      <c r="VOA4" s="416"/>
      <c r="VOB4" s="416"/>
      <c r="VOC4" s="416"/>
      <c r="VOD4" s="416"/>
      <c r="VOE4" s="416"/>
      <c r="VOF4" s="416"/>
      <c r="VOG4" s="416"/>
      <c r="VOH4" s="416"/>
      <c r="VOI4" s="416"/>
      <c r="VOJ4" s="416"/>
      <c r="VOK4" s="416"/>
      <c r="VOL4" s="416"/>
      <c r="VOM4" s="416"/>
      <c r="VON4" s="416"/>
      <c r="VOO4" s="416"/>
      <c r="VOP4" s="416"/>
      <c r="VOQ4" s="416"/>
      <c r="VOR4" s="416"/>
      <c r="VOS4" s="416"/>
      <c r="VOT4" s="416"/>
      <c r="VOU4" s="416"/>
      <c r="VOV4" s="416"/>
      <c r="VOW4" s="416"/>
      <c r="VOX4" s="416"/>
      <c r="VOY4" s="416"/>
      <c r="VOZ4" s="416"/>
      <c r="VPA4" s="416"/>
      <c r="VPB4" s="416"/>
      <c r="VPC4" s="416"/>
      <c r="VPD4" s="416"/>
      <c r="VPE4" s="416"/>
      <c r="VPF4" s="416"/>
      <c r="VPG4" s="416"/>
      <c r="VPH4" s="416"/>
      <c r="VPI4" s="416"/>
      <c r="VPJ4" s="416"/>
      <c r="VPK4" s="416"/>
      <c r="VPL4" s="416"/>
      <c r="VPM4" s="416"/>
      <c r="VPN4" s="416"/>
      <c r="VPO4" s="416"/>
      <c r="VPP4" s="416"/>
      <c r="VPQ4" s="416"/>
      <c r="VPR4" s="416"/>
      <c r="VPS4" s="416"/>
      <c r="VPT4" s="416"/>
      <c r="VPU4" s="416"/>
      <c r="VPV4" s="416"/>
      <c r="VPW4" s="416"/>
      <c r="VPX4" s="416"/>
      <c r="VPY4" s="416"/>
      <c r="VPZ4" s="416"/>
      <c r="VQA4" s="416"/>
      <c r="VQB4" s="416"/>
      <c r="VQC4" s="416"/>
      <c r="VQD4" s="416"/>
      <c r="VQE4" s="416"/>
      <c r="VQF4" s="416"/>
      <c r="VQG4" s="416"/>
      <c r="VQH4" s="416"/>
      <c r="VQI4" s="416"/>
      <c r="VQJ4" s="416"/>
      <c r="VQK4" s="416"/>
      <c r="VQL4" s="416"/>
      <c r="VQM4" s="416"/>
      <c r="VQN4" s="416"/>
      <c r="VQO4" s="416"/>
      <c r="VQP4" s="416"/>
      <c r="VQQ4" s="416"/>
      <c r="VQR4" s="416"/>
      <c r="VQS4" s="416"/>
      <c r="VQT4" s="416"/>
      <c r="VQU4" s="416"/>
      <c r="VQV4" s="416"/>
      <c r="VQW4" s="416"/>
      <c r="VQX4" s="416"/>
      <c r="VQY4" s="416"/>
      <c r="VQZ4" s="416"/>
      <c r="VRA4" s="416"/>
      <c r="VRB4" s="416"/>
      <c r="VRC4" s="416"/>
      <c r="VRD4" s="416"/>
      <c r="VRE4" s="416"/>
      <c r="VRF4" s="416"/>
      <c r="VRG4" s="416"/>
      <c r="VRH4" s="416"/>
      <c r="VRI4" s="416"/>
      <c r="VRJ4" s="416"/>
      <c r="VRK4" s="416"/>
      <c r="VRL4" s="416"/>
      <c r="VRM4" s="416"/>
      <c r="VRN4" s="416"/>
      <c r="VRO4" s="416"/>
      <c r="VRP4" s="416"/>
      <c r="VRQ4" s="416"/>
      <c r="VRR4" s="416"/>
      <c r="VRS4" s="416"/>
      <c r="VRT4" s="416"/>
      <c r="VRU4" s="416"/>
      <c r="VRV4" s="416"/>
      <c r="VRW4" s="416"/>
      <c r="VRX4" s="416"/>
      <c r="VRY4" s="416"/>
      <c r="VRZ4" s="416"/>
      <c r="VSA4" s="416"/>
      <c r="VSB4" s="416"/>
      <c r="VSC4" s="416"/>
      <c r="VSD4" s="416"/>
      <c r="VSE4" s="416"/>
      <c r="VSF4" s="416"/>
      <c r="VSG4" s="416"/>
      <c r="VSH4" s="416"/>
      <c r="VSI4" s="416"/>
      <c r="VSJ4" s="416"/>
      <c r="VSK4" s="416"/>
      <c r="VSL4" s="416"/>
      <c r="VSM4" s="416"/>
      <c r="VSN4" s="416"/>
      <c r="VSO4" s="416"/>
      <c r="VSP4" s="416"/>
      <c r="VSQ4" s="416"/>
      <c r="VSR4" s="416"/>
      <c r="VSS4" s="416"/>
      <c r="VST4" s="416"/>
      <c r="VSU4" s="416"/>
      <c r="VSV4" s="416"/>
      <c r="VSW4" s="416"/>
      <c r="VSX4" s="416"/>
      <c r="VSY4" s="416"/>
      <c r="VSZ4" s="416"/>
      <c r="VTA4" s="416"/>
      <c r="VTB4" s="416"/>
      <c r="VTC4" s="416"/>
      <c r="VTD4" s="416"/>
      <c r="VTE4" s="416"/>
      <c r="VTF4" s="416"/>
      <c r="VTG4" s="416"/>
      <c r="VTH4" s="416"/>
      <c r="VTI4" s="416"/>
      <c r="VTJ4" s="416"/>
      <c r="VTK4" s="416"/>
      <c r="VTL4" s="416"/>
      <c r="VTM4" s="416"/>
      <c r="VTN4" s="416"/>
      <c r="VTO4" s="416"/>
      <c r="VTP4" s="416"/>
      <c r="VTQ4" s="416"/>
      <c r="VTR4" s="416"/>
      <c r="VTS4" s="416"/>
      <c r="VTT4" s="416"/>
      <c r="VTU4" s="416"/>
      <c r="VTV4" s="416"/>
      <c r="VTW4" s="416"/>
      <c r="VTX4" s="416"/>
      <c r="VTY4" s="416"/>
      <c r="VTZ4" s="416"/>
      <c r="VUA4" s="416"/>
      <c r="VUB4" s="416"/>
      <c r="VUC4" s="416"/>
      <c r="VUD4" s="416"/>
      <c r="VUE4" s="416"/>
      <c r="VUF4" s="416"/>
      <c r="VUG4" s="416"/>
      <c r="VUH4" s="416"/>
      <c r="VUI4" s="416"/>
      <c r="VUJ4" s="416"/>
      <c r="VUK4" s="416"/>
      <c r="VUL4" s="416"/>
      <c r="VUM4" s="416"/>
      <c r="VUN4" s="416"/>
      <c r="VUO4" s="416"/>
      <c r="VUP4" s="416"/>
      <c r="VUQ4" s="416"/>
      <c r="VUR4" s="416"/>
      <c r="VUS4" s="416"/>
      <c r="VUT4" s="416"/>
      <c r="VUU4" s="416"/>
      <c r="VUV4" s="416"/>
      <c r="VUW4" s="416"/>
      <c r="VUX4" s="416"/>
      <c r="VUY4" s="416"/>
      <c r="VUZ4" s="416"/>
      <c r="VVA4" s="416"/>
      <c r="VVB4" s="416"/>
      <c r="VVC4" s="416"/>
      <c r="VVD4" s="416"/>
      <c r="VVE4" s="416"/>
      <c r="VVF4" s="416"/>
      <c r="VVG4" s="416"/>
      <c r="VVH4" s="416"/>
      <c r="VVI4" s="416"/>
      <c r="VVJ4" s="416"/>
      <c r="VVK4" s="416"/>
      <c r="VVL4" s="416"/>
      <c r="VVM4" s="416"/>
      <c r="VVN4" s="416"/>
      <c r="VVO4" s="416"/>
      <c r="VVP4" s="416"/>
      <c r="VVQ4" s="416"/>
      <c r="VVR4" s="416"/>
      <c r="VVS4" s="416"/>
      <c r="VVT4" s="416"/>
      <c r="VVU4" s="416"/>
      <c r="VVV4" s="416"/>
      <c r="VVW4" s="416"/>
      <c r="VVX4" s="416"/>
      <c r="VVY4" s="416"/>
      <c r="VVZ4" s="416"/>
      <c r="VWA4" s="416"/>
      <c r="VWB4" s="416"/>
      <c r="VWC4" s="416"/>
      <c r="VWD4" s="416"/>
      <c r="VWE4" s="416"/>
      <c r="VWF4" s="416"/>
      <c r="VWG4" s="416"/>
      <c r="VWH4" s="416"/>
      <c r="VWI4" s="416"/>
      <c r="VWJ4" s="416"/>
      <c r="VWK4" s="416"/>
      <c r="VWL4" s="416"/>
      <c r="VWM4" s="416"/>
      <c r="VWN4" s="416"/>
      <c r="VWO4" s="416"/>
      <c r="VWP4" s="416"/>
      <c r="VWQ4" s="416"/>
      <c r="VWR4" s="416"/>
      <c r="VWS4" s="416"/>
      <c r="VWT4" s="416"/>
      <c r="VWU4" s="416"/>
      <c r="VWV4" s="416"/>
      <c r="VWW4" s="416"/>
      <c r="VWX4" s="416"/>
      <c r="VWY4" s="416"/>
      <c r="VWZ4" s="416"/>
      <c r="VXA4" s="416"/>
      <c r="VXB4" s="416"/>
      <c r="VXC4" s="416"/>
      <c r="VXD4" s="416"/>
      <c r="VXE4" s="416"/>
      <c r="VXF4" s="416"/>
      <c r="VXG4" s="416"/>
      <c r="VXH4" s="416"/>
      <c r="VXI4" s="416"/>
      <c r="VXJ4" s="416"/>
      <c r="VXK4" s="416"/>
      <c r="VXL4" s="416"/>
      <c r="VXM4" s="416"/>
      <c r="VXN4" s="416"/>
      <c r="VXO4" s="416"/>
      <c r="VXP4" s="416"/>
      <c r="VXQ4" s="416"/>
      <c r="VXR4" s="416"/>
      <c r="VXS4" s="416"/>
      <c r="VXT4" s="416"/>
      <c r="VXU4" s="416"/>
      <c r="VXV4" s="416"/>
      <c r="VXW4" s="416"/>
      <c r="VXX4" s="416"/>
      <c r="VXY4" s="416"/>
      <c r="VXZ4" s="416"/>
      <c r="VYA4" s="416"/>
      <c r="VYB4" s="416"/>
      <c r="VYC4" s="416"/>
      <c r="VYD4" s="416"/>
      <c r="VYE4" s="416"/>
      <c r="VYF4" s="416"/>
      <c r="VYG4" s="416"/>
      <c r="VYH4" s="416"/>
      <c r="VYI4" s="416"/>
      <c r="VYJ4" s="416"/>
      <c r="VYK4" s="416"/>
      <c r="VYL4" s="416"/>
      <c r="VYM4" s="416"/>
      <c r="VYN4" s="416"/>
      <c r="VYO4" s="416"/>
      <c r="VYP4" s="416"/>
      <c r="VYQ4" s="416"/>
      <c r="VYR4" s="416"/>
      <c r="VYS4" s="416"/>
      <c r="VYT4" s="416"/>
      <c r="VYU4" s="416"/>
      <c r="VYV4" s="416"/>
      <c r="VYW4" s="416"/>
      <c r="VYX4" s="416"/>
      <c r="VYY4" s="416"/>
      <c r="VYZ4" s="416"/>
      <c r="VZA4" s="416"/>
      <c r="VZB4" s="416"/>
      <c r="VZC4" s="416"/>
      <c r="VZD4" s="416"/>
      <c r="VZE4" s="416"/>
      <c r="VZF4" s="416"/>
      <c r="VZG4" s="416"/>
      <c r="VZH4" s="416"/>
      <c r="VZI4" s="416"/>
      <c r="VZJ4" s="416"/>
      <c r="VZK4" s="416"/>
      <c r="VZL4" s="416"/>
      <c r="VZM4" s="416"/>
      <c r="VZN4" s="416"/>
      <c r="VZO4" s="416"/>
      <c r="VZP4" s="416"/>
      <c r="VZQ4" s="416"/>
      <c r="VZR4" s="416"/>
      <c r="VZS4" s="416"/>
      <c r="VZT4" s="416"/>
      <c r="VZU4" s="416"/>
      <c r="VZV4" s="416"/>
      <c r="VZW4" s="416"/>
      <c r="VZX4" s="416"/>
      <c r="VZY4" s="416"/>
      <c r="VZZ4" s="416"/>
      <c r="WAA4" s="416"/>
      <c r="WAB4" s="416"/>
      <c r="WAC4" s="416"/>
      <c r="WAD4" s="416"/>
      <c r="WAE4" s="416"/>
      <c r="WAF4" s="416"/>
      <c r="WAG4" s="416"/>
      <c r="WAH4" s="416"/>
      <c r="WAI4" s="416"/>
      <c r="WAJ4" s="416"/>
      <c r="WAK4" s="416"/>
      <c r="WAL4" s="416"/>
      <c r="WAM4" s="416"/>
      <c r="WAN4" s="416"/>
      <c r="WAO4" s="416"/>
      <c r="WAP4" s="416"/>
      <c r="WAQ4" s="416"/>
      <c r="WAR4" s="416"/>
      <c r="WAS4" s="416"/>
      <c r="WAT4" s="416"/>
      <c r="WAU4" s="416"/>
      <c r="WAV4" s="416"/>
      <c r="WAW4" s="416"/>
      <c r="WAX4" s="416"/>
      <c r="WAY4" s="416"/>
      <c r="WAZ4" s="416"/>
      <c r="WBA4" s="416"/>
      <c r="WBB4" s="416"/>
      <c r="WBC4" s="416"/>
      <c r="WBD4" s="416"/>
      <c r="WBE4" s="416"/>
      <c r="WBF4" s="416"/>
      <c r="WBG4" s="416"/>
      <c r="WBH4" s="416"/>
      <c r="WBI4" s="416"/>
      <c r="WBJ4" s="416"/>
      <c r="WBK4" s="416"/>
      <c r="WBL4" s="416"/>
      <c r="WBM4" s="416"/>
      <c r="WBN4" s="416"/>
      <c r="WBO4" s="416"/>
      <c r="WBP4" s="416"/>
      <c r="WBQ4" s="416"/>
      <c r="WBR4" s="416"/>
      <c r="WBS4" s="416"/>
      <c r="WBT4" s="416"/>
      <c r="WBU4" s="416"/>
      <c r="WBV4" s="416"/>
      <c r="WBW4" s="416"/>
      <c r="WBX4" s="416"/>
      <c r="WBY4" s="416"/>
      <c r="WBZ4" s="416"/>
      <c r="WCA4" s="416"/>
      <c r="WCB4" s="416"/>
      <c r="WCC4" s="416"/>
      <c r="WCD4" s="416"/>
      <c r="WCE4" s="416"/>
      <c r="WCF4" s="416"/>
      <c r="WCG4" s="416"/>
      <c r="WCH4" s="416"/>
      <c r="WCI4" s="416"/>
      <c r="WCJ4" s="416"/>
      <c r="WCK4" s="416"/>
      <c r="WCL4" s="416"/>
      <c r="WCM4" s="416"/>
      <c r="WCN4" s="416"/>
      <c r="WCO4" s="416"/>
      <c r="WCP4" s="416"/>
      <c r="WCQ4" s="416"/>
      <c r="WCR4" s="416"/>
      <c r="WCS4" s="416"/>
      <c r="WCT4" s="416"/>
      <c r="WCU4" s="416"/>
      <c r="WCV4" s="416"/>
      <c r="WCW4" s="416"/>
      <c r="WCX4" s="416"/>
      <c r="WCY4" s="416"/>
      <c r="WCZ4" s="416"/>
      <c r="WDA4" s="416"/>
      <c r="WDB4" s="416"/>
      <c r="WDC4" s="416"/>
      <c r="WDD4" s="416"/>
      <c r="WDE4" s="416"/>
      <c r="WDF4" s="416"/>
      <c r="WDG4" s="416"/>
      <c r="WDH4" s="416"/>
      <c r="WDI4" s="416"/>
      <c r="WDJ4" s="416"/>
      <c r="WDK4" s="416"/>
      <c r="WDL4" s="416"/>
      <c r="WDM4" s="416"/>
      <c r="WDN4" s="416"/>
      <c r="WDO4" s="416"/>
      <c r="WDP4" s="416"/>
      <c r="WDQ4" s="416"/>
      <c r="WDR4" s="416"/>
      <c r="WDS4" s="416"/>
      <c r="WDT4" s="416"/>
      <c r="WDU4" s="416"/>
      <c r="WDV4" s="416"/>
      <c r="WDW4" s="416"/>
      <c r="WDX4" s="416"/>
      <c r="WDY4" s="416"/>
      <c r="WDZ4" s="416"/>
      <c r="WEA4" s="416"/>
      <c r="WEB4" s="416"/>
      <c r="WEC4" s="416"/>
      <c r="WED4" s="416"/>
      <c r="WEE4" s="416"/>
      <c r="WEF4" s="416"/>
      <c r="WEG4" s="416"/>
      <c r="WEH4" s="416"/>
      <c r="WEI4" s="416"/>
      <c r="WEJ4" s="416"/>
      <c r="WEK4" s="416"/>
      <c r="WEL4" s="416"/>
      <c r="WEM4" s="416"/>
      <c r="WEN4" s="416"/>
      <c r="WEO4" s="416"/>
      <c r="WEP4" s="416"/>
      <c r="WEQ4" s="416"/>
      <c r="WER4" s="416"/>
      <c r="WES4" s="416"/>
      <c r="WET4" s="416"/>
      <c r="WEU4" s="416"/>
      <c r="WEV4" s="416"/>
      <c r="WEW4" s="416"/>
      <c r="WEX4" s="416"/>
      <c r="WEY4" s="416"/>
      <c r="WEZ4" s="416"/>
      <c r="WFA4" s="416"/>
      <c r="WFB4" s="416"/>
      <c r="WFC4" s="416"/>
      <c r="WFD4" s="416"/>
      <c r="WFE4" s="416"/>
      <c r="WFF4" s="416"/>
      <c r="WFG4" s="416"/>
      <c r="WFH4" s="416"/>
      <c r="WFI4" s="416"/>
      <c r="WFJ4" s="416"/>
      <c r="WFK4" s="416"/>
      <c r="WFL4" s="416"/>
      <c r="WFM4" s="416"/>
      <c r="WFN4" s="416"/>
      <c r="WFO4" s="416"/>
      <c r="WFP4" s="416"/>
      <c r="WFQ4" s="416"/>
      <c r="WFR4" s="416"/>
      <c r="WFS4" s="416"/>
      <c r="WFT4" s="416"/>
      <c r="WFU4" s="416"/>
      <c r="WFV4" s="416"/>
      <c r="WFW4" s="416"/>
      <c r="WFX4" s="416"/>
      <c r="WFY4" s="416"/>
      <c r="WFZ4" s="416"/>
      <c r="WGA4" s="416"/>
      <c r="WGB4" s="416"/>
      <c r="WGC4" s="416"/>
      <c r="WGD4" s="416"/>
      <c r="WGE4" s="416"/>
      <c r="WGF4" s="416"/>
      <c r="WGG4" s="416"/>
      <c r="WGH4" s="416"/>
      <c r="WGI4" s="416"/>
      <c r="WGJ4" s="416"/>
      <c r="WGK4" s="416"/>
      <c r="WGL4" s="416"/>
      <c r="WGM4" s="416"/>
      <c r="WGN4" s="416"/>
      <c r="WGO4" s="416"/>
      <c r="WGP4" s="416"/>
      <c r="WGQ4" s="416"/>
      <c r="WGR4" s="416"/>
      <c r="WGS4" s="416"/>
      <c r="WGT4" s="416"/>
      <c r="WGU4" s="416"/>
      <c r="WGV4" s="416"/>
      <c r="WGW4" s="416"/>
      <c r="WGX4" s="416"/>
      <c r="WGY4" s="416"/>
      <c r="WGZ4" s="416"/>
      <c r="WHA4" s="416"/>
      <c r="WHB4" s="416"/>
      <c r="WHC4" s="416"/>
      <c r="WHD4" s="416"/>
      <c r="WHE4" s="416"/>
      <c r="WHF4" s="416"/>
      <c r="WHG4" s="416"/>
      <c r="WHH4" s="416"/>
      <c r="WHI4" s="416"/>
      <c r="WHJ4" s="416"/>
      <c r="WHK4" s="416"/>
      <c r="WHL4" s="416"/>
      <c r="WHM4" s="416"/>
      <c r="WHN4" s="416"/>
      <c r="WHO4" s="416"/>
      <c r="WHP4" s="416"/>
      <c r="WHQ4" s="416"/>
      <c r="WHR4" s="416"/>
      <c r="WHS4" s="416"/>
      <c r="WHT4" s="416"/>
      <c r="WHU4" s="416"/>
      <c r="WHV4" s="416"/>
      <c r="WHW4" s="416"/>
      <c r="WHX4" s="416"/>
      <c r="WHY4" s="416"/>
      <c r="WHZ4" s="416"/>
      <c r="WIA4" s="416"/>
      <c r="WIB4" s="416"/>
      <c r="WIC4" s="416"/>
      <c r="WID4" s="416"/>
      <c r="WIE4" s="416"/>
      <c r="WIF4" s="416"/>
      <c r="WIG4" s="416"/>
      <c r="WIH4" s="416"/>
      <c r="WII4" s="416"/>
      <c r="WIJ4" s="416"/>
      <c r="WIK4" s="416"/>
      <c r="WIL4" s="416"/>
      <c r="WIM4" s="416"/>
      <c r="WIN4" s="416"/>
      <c r="WIO4" s="416"/>
      <c r="WIP4" s="416"/>
      <c r="WIQ4" s="416"/>
      <c r="WIR4" s="416"/>
      <c r="WIS4" s="416"/>
      <c r="WIT4" s="416"/>
      <c r="WIU4" s="416"/>
      <c r="WIV4" s="416"/>
      <c r="WIW4" s="416"/>
      <c r="WIX4" s="416"/>
      <c r="WIY4" s="416"/>
      <c r="WIZ4" s="416"/>
      <c r="WJA4" s="416"/>
      <c r="WJB4" s="416"/>
      <c r="WJC4" s="416"/>
      <c r="WJD4" s="416"/>
      <c r="WJE4" s="416"/>
      <c r="WJF4" s="416"/>
      <c r="WJG4" s="416"/>
      <c r="WJH4" s="416"/>
      <c r="WJI4" s="416"/>
      <c r="WJJ4" s="416"/>
      <c r="WJK4" s="416"/>
      <c r="WJL4" s="416"/>
      <c r="WJM4" s="416"/>
      <c r="WJN4" s="416"/>
      <c r="WJO4" s="416"/>
      <c r="WJP4" s="416"/>
      <c r="WJQ4" s="416"/>
      <c r="WJR4" s="416"/>
      <c r="WJS4" s="416"/>
      <c r="WJT4" s="416"/>
      <c r="WJU4" s="416"/>
      <c r="WJV4" s="416"/>
      <c r="WJW4" s="416"/>
      <c r="WJX4" s="416"/>
      <c r="WJY4" s="416"/>
      <c r="WJZ4" s="416"/>
      <c r="WKA4" s="416"/>
      <c r="WKB4" s="416"/>
      <c r="WKC4" s="416"/>
      <c r="WKD4" s="416"/>
      <c r="WKE4" s="416"/>
      <c r="WKF4" s="416"/>
      <c r="WKG4" s="416"/>
      <c r="WKH4" s="416"/>
      <c r="WKI4" s="416"/>
      <c r="WKJ4" s="416"/>
      <c r="WKK4" s="416"/>
      <c r="WKL4" s="416"/>
      <c r="WKM4" s="416"/>
      <c r="WKN4" s="416"/>
      <c r="WKO4" s="416"/>
      <c r="WKP4" s="416"/>
      <c r="WKQ4" s="416"/>
      <c r="WKR4" s="416"/>
      <c r="WKS4" s="416"/>
      <c r="WKT4" s="416"/>
      <c r="WKU4" s="416"/>
      <c r="WKV4" s="416"/>
      <c r="WKW4" s="416"/>
      <c r="WKX4" s="416"/>
      <c r="WKY4" s="416"/>
      <c r="WKZ4" s="416"/>
      <c r="WLA4" s="416"/>
      <c r="WLB4" s="416"/>
      <c r="WLC4" s="416"/>
      <c r="WLD4" s="416"/>
      <c r="WLE4" s="416"/>
      <c r="WLF4" s="416"/>
      <c r="WLG4" s="416"/>
      <c r="WLH4" s="416"/>
      <c r="WLI4" s="416"/>
      <c r="WLJ4" s="416"/>
      <c r="WLK4" s="416"/>
      <c r="WLL4" s="416"/>
      <c r="WLM4" s="416"/>
      <c r="WLN4" s="416"/>
      <c r="WLO4" s="416"/>
      <c r="WLP4" s="416"/>
      <c r="WLQ4" s="416"/>
      <c r="WLR4" s="416"/>
      <c r="WLS4" s="416"/>
      <c r="WLT4" s="416"/>
      <c r="WLU4" s="416"/>
      <c r="WLV4" s="416"/>
      <c r="WLW4" s="416"/>
      <c r="WLX4" s="416"/>
      <c r="WLY4" s="416"/>
      <c r="WLZ4" s="416"/>
      <c r="WMA4" s="416"/>
      <c r="WMB4" s="416"/>
      <c r="WMC4" s="416"/>
      <c r="WMD4" s="416"/>
      <c r="WME4" s="416"/>
      <c r="WMF4" s="416"/>
      <c r="WMG4" s="416"/>
      <c r="WMH4" s="416"/>
      <c r="WMI4" s="416"/>
      <c r="WMJ4" s="416"/>
      <c r="WMK4" s="416"/>
      <c r="WML4" s="416"/>
      <c r="WMM4" s="416"/>
      <c r="WMN4" s="416"/>
      <c r="WMO4" s="416"/>
      <c r="WMP4" s="416"/>
      <c r="WMQ4" s="416"/>
      <c r="WMR4" s="416"/>
      <c r="WMS4" s="416"/>
      <c r="WMT4" s="416"/>
      <c r="WMU4" s="416"/>
      <c r="WMV4" s="416"/>
      <c r="WMW4" s="416"/>
      <c r="WMX4" s="416"/>
      <c r="WMY4" s="416"/>
      <c r="WMZ4" s="416"/>
      <c r="WNA4" s="416"/>
      <c r="WNB4" s="416"/>
      <c r="WNC4" s="416"/>
      <c r="WND4" s="416"/>
      <c r="WNE4" s="416"/>
      <c r="WNF4" s="416"/>
      <c r="WNG4" s="416"/>
      <c r="WNH4" s="416"/>
      <c r="WNI4" s="416"/>
      <c r="WNJ4" s="416"/>
      <c r="WNK4" s="416"/>
      <c r="WNL4" s="416"/>
      <c r="WNM4" s="416"/>
      <c r="WNN4" s="416"/>
      <c r="WNO4" s="416"/>
      <c r="WNP4" s="416"/>
      <c r="WNQ4" s="416"/>
      <c r="WNR4" s="416"/>
      <c r="WNS4" s="416"/>
      <c r="WNT4" s="416"/>
      <c r="WNU4" s="416"/>
      <c r="WNV4" s="416"/>
      <c r="WNW4" s="416"/>
      <c r="WNX4" s="416"/>
      <c r="WNY4" s="416"/>
      <c r="WNZ4" s="416"/>
      <c r="WOA4" s="416"/>
      <c r="WOB4" s="416"/>
      <c r="WOC4" s="416"/>
      <c r="WOD4" s="416"/>
      <c r="WOE4" s="416"/>
      <c r="WOF4" s="416"/>
      <c r="WOG4" s="416"/>
      <c r="WOH4" s="416"/>
      <c r="WOI4" s="416"/>
      <c r="WOJ4" s="416"/>
      <c r="WOK4" s="416"/>
      <c r="WOL4" s="416"/>
      <c r="WOM4" s="416"/>
      <c r="WON4" s="416"/>
      <c r="WOO4" s="416"/>
      <c r="WOP4" s="416"/>
      <c r="WOQ4" s="416"/>
      <c r="WOR4" s="416"/>
      <c r="WOS4" s="416"/>
      <c r="WOT4" s="416"/>
      <c r="WOU4" s="416"/>
      <c r="WOV4" s="416"/>
      <c r="WOW4" s="416"/>
      <c r="WOX4" s="416"/>
      <c r="WOY4" s="416"/>
      <c r="WOZ4" s="416"/>
      <c r="WPA4" s="416"/>
      <c r="WPB4" s="416"/>
      <c r="WPC4" s="416"/>
      <c r="WPD4" s="416"/>
      <c r="WPE4" s="416"/>
      <c r="WPF4" s="416"/>
      <c r="WPG4" s="416"/>
      <c r="WPH4" s="416"/>
      <c r="WPI4" s="416"/>
      <c r="WPJ4" s="416"/>
      <c r="WPK4" s="416"/>
      <c r="WPL4" s="416"/>
      <c r="WPM4" s="416"/>
      <c r="WPN4" s="416"/>
      <c r="WPO4" s="416"/>
      <c r="WPP4" s="416"/>
      <c r="WPQ4" s="416"/>
      <c r="WPR4" s="416"/>
      <c r="WPS4" s="416"/>
      <c r="WPT4" s="416"/>
      <c r="WPU4" s="416"/>
      <c r="WPV4" s="416"/>
      <c r="WPW4" s="416"/>
      <c r="WPX4" s="416"/>
      <c r="WPY4" s="416"/>
      <c r="WPZ4" s="416"/>
      <c r="WQA4" s="416"/>
      <c r="WQB4" s="416"/>
      <c r="WQC4" s="416"/>
      <c r="WQD4" s="416"/>
      <c r="WQE4" s="416"/>
      <c r="WQF4" s="416"/>
      <c r="WQG4" s="416"/>
      <c r="WQH4" s="416"/>
      <c r="WQI4" s="416"/>
      <c r="WQJ4" s="416"/>
      <c r="WQK4" s="416"/>
      <c r="WQL4" s="416"/>
      <c r="WQM4" s="416"/>
      <c r="WQN4" s="416"/>
      <c r="WQO4" s="416"/>
      <c r="WQP4" s="416"/>
      <c r="WQQ4" s="416"/>
      <c r="WQR4" s="416"/>
      <c r="WQS4" s="416"/>
      <c r="WQT4" s="416"/>
      <c r="WQU4" s="416"/>
      <c r="WQV4" s="416"/>
      <c r="WQW4" s="416"/>
      <c r="WQX4" s="416"/>
      <c r="WQY4" s="416"/>
      <c r="WQZ4" s="416"/>
      <c r="WRA4" s="416"/>
      <c r="WRB4" s="416"/>
      <c r="WRC4" s="416"/>
      <c r="WRD4" s="416"/>
      <c r="WRE4" s="416"/>
      <c r="WRF4" s="416"/>
      <c r="WRG4" s="416"/>
      <c r="WRH4" s="416"/>
      <c r="WRI4" s="416"/>
      <c r="WRJ4" s="416"/>
      <c r="WRK4" s="416"/>
      <c r="WRL4" s="416"/>
      <c r="WRM4" s="416"/>
      <c r="WRN4" s="416"/>
      <c r="WRO4" s="416"/>
      <c r="WRP4" s="416"/>
      <c r="WRQ4" s="416"/>
      <c r="WRR4" s="416"/>
      <c r="WRS4" s="416"/>
      <c r="WRT4" s="416"/>
      <c r="WRU4" s="416"/>
      <c r="WRV4" s="416"/>
      <c r="WRW4" s="416"/>
      <c r="WRX4" s="416"/>
      <c r="WRY4" s="416"/>
      <c r="WRZ4" s="416"/>
      <c r="WSA4" s="416"/>
      <c r="WSB4" s="416"/>
      <c r="WSC4" s="416"/>
      <c r="WSD4" s="416"/>
      <c r="WSE4" s="416"/>
      <c r="WSF4" s="416"/>
      <c r="WSG4" s="416"/>
      <c r="WSH4" s="416"/>
      <c r="WSI4" s="416"/>
      <c r="WSJ4" s="416"/>
      <c r="WSK4" s="416"/>
      <c r="WSL4" s="416"/>
      <c r="WSM4" s="416"/>
      <c r="WSN4" s="416"/>
      <c r="WSO4" s="416"/>
      <c r="WSP4" s="416"/>
      <c r="WSQ4" s="416"/>
      <c r="WSR4" s="416"/>
      <c r="WSS4" s="416"/>
      <c r="WST4" s="416"/>
      <c r="WSU4" s="416"/>
      <c r="WSV4" s="416"/>
      <c r="WSW4" s="416"/>
      <c r="WSX4" s="416"/>
      <c r="WSY4" s="416"/>
      <c r="WSZ4" s="416"/>
      <c r="WTA4" s="416"/>
      <c r="WTB4" s="416"/>
      <c r="WTC4" s="416"/>
      <c r="WTD4" s="416"/>
      <c r="WTE4" s="416"/>
      <c r="WTF4" s="416"/>
      <c r="WTG4" s="416"/>
      <c r="WTH4" s="416"/>
      <c r="WTI4" s="416"/>
      <c r="WTJ4" s="416"/>
      <c r="WTK4" s="416"/>
      <c r="WTL4" s="416"/>
      <c r="WTM4" s="416"/>
      <c r="WTN4" s="416"/>
      <c r="WTO4" s="416"/>
      <c r="WTP4" s="416"/>
      <c r="WTQ4" s="416"/>
      <c r="WTR4" s="416"/>
      <c r="WTS4" s="416"/>
      <c r="WTT4" s="416"/>
      <c r="WTU4" s="416"/>
      <c r="WTV4" s="416"/>
      <c r="WTW4" s="416"/>
      <c r="WTX4" s="416"/>
      <c r="WTY4" s="416"/>
      <c r="WTZ4" s="416"/>
      <c r="WUA4" s="416"/>
      <c r="WUB4" s="416"/>
      <c r="WUC4" s="416"/>
      <c r="WUD4" s="416"/>
      <c r="WUE4" s="416"/>
      <c r="WUF4" s="416"/>
      <c r="WUG4" s="416"/>
      <c r="WUH4" s="416"/>
      <c r="WUI4" s="416"/>
      <c r="WUJ4" s="416"/>
      <c r="WUK4" s="416"/>
      <c r="WUL4" s="416"/>
      <c r="WUM4" s="416"/>
      <c r="WUN4" s="416"/>
      <c r="WUO4" s="416"/>
      <c r="WUP4" s="416"/>
      <c r="WUQ4" s="416"/>
      <c r="WUR4" s="416"/>
      <c r="WUS4" s="416"/>
      <c r="WUT4" s="416"/>
      <c r="WUU4" s="416"/>
      <c r="WUV4" s="416"/>
      <c r="WUW4" s="416"/>
      <c r="WUX4" s="416"/>
      <c r="WUY4" s="416"/>
      <c r="WUZ4" s="416"/>
      <c r="WVA4" s="416"/>
      <c r="WVB4" s="416"/>
      <c r="WVC4" s="416"/>
      <c r="WVD4" s="416"/>
      <c r="WVE4" s="416"/>
      <c r="WVF4" s="416"/>
      <c r="WVG4" s="416"/>
      <c r="WVH4" s="416"/>
      <c r="WVI4" s="416"/>
      <c r="WVJ4" s="416"/>
      <c r="WVK4" s="416"/>
      <c r="WVL4" s="416"/>
      <c r="WVM4" s="416"/>
      <c r="WVN4" s="416"/>
      <c r="WVO4" s="416"/>
      <c r="WVP4" s="416"/>
      <c r="WVQ4" s="416"/>
      <c r="WVR4" s="416"/>
      <c r="WVS4" s="416"/>
      <c r="WVT4" s="416"/>
      <c r="WVU4" s="416"/>
      <c r="WVV4" s="416"/>
      <c r="WVW4" s="416"/>
      <c r="WVX4" s="416"/>
      <c r="WVY4" s="416"/>
      <c r="WVZ4" s="416"/>
      <c r="WWA4" s="416"/>
      <c r="WWB4" s="416"/>
      <c r="WWC4" s="416"/>
      <c r="WWD4" s="416"/>
      <c r="WWE4" s="416"/>
      <c r="WWF4" s="416"/>
      <c r="WWG4" s="416"/>
      <c r="WWH4" s="416"/>
      <c r="WWI4" s="416"/>
      <c r="WWJ4" s="416"/>
      <c r="WWK4" s="416"/>
      <c r="WWL4" s="416"/>
      <c r="WWM4" s="416"/>
      <c r="WWN4" s="416"/>
      <c r="WWO4" s="416"/>
      <c r="WWP4" s="416"/>
      <c r="WWQ4" s="416"/>
      <c r="WWR4" s="416"/>
      <c r="WWS4" s="416"/>
      <c r="WWT4" s="416"/>
      <c r="WWU4" s="416"/>
      <c r="WWV4" s="416"/>
      <c r="WWW4" s="416"/>
      <c r="WWX4" s="416"/>
      <c r="WWY4" s="416"/>
      <c r="WWZ4" s="416"/>
      <c r="WXA4" s="416"/>
      <c r="WXB4" s="416"/>
      <c r="WXC4" s="416"/>
      <c r="WXD4" s="416"/>
      <c r="WXE4" s="416"/>
      <c r="WXF4" s="416"/>
      <c r="WXG4" s="416"/>
      <c r="WXH4" s="416"/>
      <c r="WXI4" s="416"/>
      <c r="WXJ4" s="416"/>
      <c r="WXK4" s="416"/>
      <c r="WXL4" s="416"/>
      <c r="WXM4" s="416"/>
      <c r="WXN4" s="416"/>
      <c r="WXO4" s="416"/>
      <c r="WXP4" s="416"/>
      <c r="WXQ4" s="416"/>
      <c r="WXR4" s="416"/>
      <c r="WXS4" s="416"/>
      <c r="WXT4" s="416"/>
      <c r="WXU4" s="416"/>
      <c r="WXV4" s="416"/>
      <c r="WXW4" s="416"/>
      <c r="WXX4" s="416"/>
      <c r="WXY4" s="416"/>
      <c r="WXZ4" s="416"/>
      <c r="WYA4" s="416"/>
      <c r="WYB4" s="416"/>
      <c r="WYC4" s="416"/>
      <c r="WYD4" s="416"/>
      <c r="WYE4" s="416"/>
      <c r="WYF4" s="416"/>
      <c r="WYG4" s="416"/>
      <c r="WYH4" s="416"/>
      <c r="WYI4" s="416"/>
      <c r="WYJ4" s="416"/>
      <c r="WYK4" s="416"/>
      <c r="WYL4" s="416"/>
      <c r="WYM4" s="416"/>
      <c r="WYN4" s="416"/>
      <c r="WYO4" s="416"/>
      <c r="WYP4" s="416"/>
      <c r="WYQ4" s="416"/>
      <c r="WYR4" s="416"/>
      <c r="WYS4" s="416"/>
      <c r="WYT4" s="416"/>
      <c r="WYU4" s="416"/>
      <c r="WYV4" s="416"/>
      <c r="WYW4" s="416"/>
      <c r="WYX4" s="416"/>
      <c r="WYY4" s="416"/>
      <c r="WYZ4" s="416"/>
      <c r="WZA4" s="416"/>
      <c r="WZB4" s="416"/>
      <c r="WZC4" s="416"/>
      <c r="WZD4" s="416"/>
      <c r="WZE4" s="416"/>
      <c r="WZF4" s="416"/>
      <c r="WZG4" s="416"/>
      <c r="WZH4" s="416"/>
      <c r="WZI4" s="416"/>
      <c r="WZJ4" s="416"/>
      <c r="WZK4" s="416"/>
      <c r="WZL4" s="416"/>
      <c r="WZM4" s="416"/>
      <c r="WZN4" s="416"/>
      <c r="WZO4" s="416"/>
      <c r="WZP4" s="416"/>
      <c r="WZQ4" s="416"/>
      <c r="WZR4" s="416"/>
      <c r="WZS4" s="416"/>
      <c r="WZT4" s="416"/>
      <c r="WZU4" s="416"/>
      <c r="WZV4" s="416"/>
      <c r="WZW4" s="416"/>
      <c r="WZX4" s="416"/>
      <c r="WZY4" s="416"/>
      <c r="WZZ4" s="416"/>
      <c r="XAA4" s="416"/>
      <c r="XAB4" s="416"/>
      <c r="XAC4" s="416"/>
      <c r="XAD4" s="416"/>
      <c r="XAE4" s="416"/>
      <c r="XAF4" s="416"/>
      <c r="XAG4" s="416"/>
      <c r="XAH4" s="416"/>
      <c r="XAI4" s="416"/>
      <c r="XAJ4" s="416"/>
      <c r="XAK4" s="416"/>
      <c r="XAL4" s="416"/>
      <c r="XAM4" s="416"/>
      <c r="XAN4" s="416"/>
      <c r="XAO4" s="416"/>
      <c r="XAP4" s="416"/>
      <c r="XAQ4" s="416"/>
      <c r="XAR4" s="416"/>
      <c r="XAS4" s="416"/>
      <c r="XAT4" s="416"/>
      <c r="XAU4" s="416"/>
      <c r="XAV4" s="416"/>
      <c r="XAW4" s="416"/>
      <c r="XAX4" s="416"/>
      <c r="XAY4" s="416"/>
      <c r="XAZ4" s="416"/>
      <c r="XBA4" s="416"/>
      <c r="XBB4" s="416"/>
      <c r="XBC4" s="416"/>
      <c r="XBD4" s="416"/>
      <c r="XBE4" s="416"/>
      <c r="XBF4" s="416"/>
      <c r="XBG4" s="416"/>
      <c r="XBH4" s="416"/>
      <c r="XBI4" s="416"/>
      <c r="XBJ4" s="416"/>
      <c r="XBK4" s="416"/>
      <c r="XBL4" s="416"/>
      <c r="XBM4" s="416"/>
      <c r="XBN4" s="416"/>
      <c r="XBO4" s="416"/>
      <c r="XBP4" s="416"/>
      <c r="XBQ4" s="416"/>
      <c r="XBR4" s="416"/>
      <c r="XBS4" s="416"/>
      <c r="XBT4" s="416"/>
      <c r="XBU4" s="416"/>
      <c r="XBV4" s="416"/>
      <c r="XBW4" s="416"/>
      <c r="XBX4" s="416"/>
      <c r="XBY4" s="416"/>
      <c r="XBZ4" s="416"/>
      <c r="XCA4" s="416"/>
      <c r="XCB4" s="416"/>
      <c r="XCC4" s="416"/>
      <c r="XCD4" s="416"/>
      <c r="XCE4" s="416"/>
      <c r="XCF4" s="416"/>
      <c r="XCG4" s="416"/>
      <c r="XCH4" s="416"/>
      <c r="XCI4" s="416"/>
      <c r="XCJ4" s="416"/>
      <c r="XCK4" s="416"/>
      <c r="XCL4" s="416"/>
      <c r="XCM4" s="416"/>
      <c r="XCN4" s="416"/>
      <c r="XCO4" s="416"/>
      <c r="XCP4" s="416"/>
      <c r="XCQ4" s="416"/>
      <c r="XCR4" s="416"/>
      <c r="XCS4" s="416"/>
      <c r="XCT4" s="416"/>
      <c r="XCU4" s="416"/>
      <c r="XCV4" s="416"/>
      <c r="XCW4" s="416"/>
      <c r="XCX4" s="416"/>
      <c r="XCY4" s="416"/>
      <c r="XCZ4" s="416"/>
      <c r="XDA4" s="416"/>
      <c r="XDB4" s="416"/>
      <c r="XDC4" s="416"/>
      <c r="XDD4" s="416"/>
      <c r="XDE4" s="416"/>
      <c r="XDF4" s="416"/>
      <c r="XDG4" s="416"/>
      <c r="XDH4" s="416"/>
      <c r="XDI4" s="416"/>
      <c r="XDJ4" s="416"/>
      <c r="XDK4" s="416"/>
      <c r="XDL4" s="416"/>
      <c r="XDM4" s="416"/>
      <c r="XDN4" s="416"/>
      <c r="XDO4" s="416"/>
      <c r="XDP4" s="416"/>
      <c r="XDQ4" s="416"/>
      <c r="XDR4" s="416"/>
      <c r="XDS4" s="416"/>
      <c r="XDT4" s="416"/>
      <c r="XDU4" s="416"/>
      <c r="XDV4" s="416"/>
      <c r="XDW4" s="416"/>
      <c r="XDX4" s="416"/>
      <c r="XDY4" s="416"/>
      <c r="XDZ4" s="416"/>
      <c r="XEA4" s="416"/>
      <c r="XEB4" s="416"/>
      <c r="XEC4" s="416"/>
      <c r="XED4" s="416"/>
      <c r="XEE4" s="416"/>
      <c r="XEF4" s="416"/>
      <c r="XEG4" s="416"/>
      <c r="XEH4" s="416"/>
      <c r="XEI4" s="416"/>
      <c r="XEJ4" s="416"/>
      <c r="XEK4" s="416"/>
      <c r="XEL4" s="416"/>
      <c r="XEM4" s="416"/>
      <c r="XEN4" s="416"/>
      <c r="XEO4" s="416"/>
      <c r="XEP4" s="416"/>
      <c r="XEQ4" s="416"/>
      <c r="XER4" s="416"/>
      <c r="XES4" s="416"/>
      <c r="XET4" s="416"/>
      <c r="XEU4" s="416"/>
      <c r="XEV4" s="416"/>
      <c r="XEW4" s="416"/>
      <c r="XEX4" s="416"/>
      <c r="XEY4" s="416"/>
      <c r="XEZ4" s="416"/>
      <c r="XFA4" s="416"/>
      <c r="XFB4" s="416"/>
      <c r="XFC4" s="416"/>
      <c r="XFD4" s="416"/>
    </row>
    <row r="5" spans="1:16384" ht="14.65">
      <c r="B5" s="423" t="s">
        <v>585</v>
      </c>
    </row>
    <row r="6" spans="1:16384" ht="14.65">
      <c r="B6" s="423" t="s">
        <v>1957</v>
      </c>
    </row>
    <row r="7" spans="1:16384" ht="14.65">
      <c r="B7" s="423"/>
    </row>
    <row r="8" spans="1:16384" ht="14.65">
      <c r="B8" s="423" t="s">
        <v>594</v>
      </c>
    </row>
    <row r="9" spans="1:16384" ht="13.9" thickBot="1">
      <c r="B9" s="430"/>
    </row>
    <row r="10" spans="1:16384" ht="13.9" thickBot="1">
      <c r="A10" s="461" t="s">
        <v>738</v>
      </c>
      <c r="B10" s="412" t="s">
        <v>595</v>
      </c>
      <c r="C10" s="414" t="s">
        <v>87</v>
      </c>
    </row>
    <row r="11" spans="1:16384" ht="13.9" thickBot="1">
      <c r="B11" s="435" t="s">
        <v>648</v>
      </c>
      <c r="C11" s="2126"/>
    </row>
    <row r="12" spans="1:16384" ht="13.9" thickBot="1">
      <c r="B12" s="462" t="s">
        <v>1653</v>
      </c>
      <c r="C12" s="2126"/>
    </row>
    <row r="13" spans="1:16384" ht="13.9" thickBot="1">
      <c r="B13" s="462" t="s">
        <v>596</v>
      </c>
      <c r="C13" s="2126"/>
    </row>
    <row r="14" spans="1:16384" ht="13.9" thickBot="1">
      <c r="B14" s="435" t="s">
        <v>597</v>
      </c>
      <c r="C14" s="2126"/>
    </row>
    <row r="15" spans="1:16384" ht="13.9" thickBot="1">
      <c r="B15" s="417" t="s">
        <v>298</v>
      </c>
      <c r="C15" s="2128">
        <f>SUM(C11:C14)</f>
        <v>0</v>
      </c>
    </row>
    <row r="16" spans="1:16384" s="424" customFormat="1">
      <c r="B16" s="445"/>
      <c r="C16" s="442"/>
    </row>
    <row r="17" spans="1:6" s="425" customFormat="1" ht="13.9" thickBot="1">
      <c r="B17" s="445"/>
      <c r="C17" s="442"/>
    </row>
    <row r="18" spans="1:6" ht="13.9" thickBot="1">
      <c r="A18" s="461" t="s">
        <v>740</v>
      </c>
      <c r="B18" s="412" t="s">
        <v>1401</v>
      </c>
      <c r="C18" s="414" t="s">
        <v>1297</v>
      </c>
    </row>
    <row r="19" spans="1:6" ht="13.9" thickBot="1">
      <c r="B19" s="435" t="s">
        <v>1402</v>
      </c>
      <c r="C19" s="2635"/>
    </row>
    <row r="20" spans="1:6" ht="13.9" thickBot="1">
      <c r="B20" s="462" t="s">
        <v>1654</v>
      </c>
      <c r="C20" s="2635"/>
    </row>
    <row r="21" spans="1:6" ht="13.9" thickBot="1">
      <c r="B21" s="462" t="s">
        <v>1403</v>
      </c>
      <c r="C21" s="2635"/>
    </row>
    <row r="22" spans="1:6" ht="13.9" thickBot="1">
      <c r="B22" s="435" t="s">
        <v>1404</v>
      </c>
      <c r="C22" s="2635"/>
    </row>
    <row r="23" spans="1:6" ht="13.9" thickBot="1">
      <c r="B23" s="417" t="s">
        <v>1405</v>
      </c>
      <c r="C23" s="2127">
        <f>SUM(C19:C22)</f>
        <v>0</v>
      </c>
    </row>
    <row r="24" spans="1:6" ht="14.65">
      <c r="B24" s="423"/>
    </row>
    <row r="25" spans="1:6" ht="14.65">
      <c r="B25" s="423"/>
    </row>
    <row r="26" spans="1:6" ht="14.65">
      <c r="B26" s="423" t="s">
        <v>598</v>
      </c>
    </row>
    <row r="27" spans="1:6" ht="13.9" thickBot="1">
      <c r="B27" s="454"/>
    </row>
    <row r="28" spans="1:6" ht="13.9" thickBot="1">
      <c r="A28" s="461" t="s">
        <v>742</v>
      </c>
      <c r="B28" s="463" t="s">
        <v>522</v>
      </c>
      <c r="C28" s="466" t="s">
        <v>88</v>
      </c>
      <c r="F28" s="464"/>
    </row>
    <row r="29" spans="1:6" ht="14.25" customHeight="1" thickBot="1">
      <c r="B29" s="462" t="s">
        <v>599</v>
      </c>
      <c r="C29" s="2635"/>
      <c r="F29" s="2113"/>
    </row>
    <row r="30" spans="1:6" ht="13.9" thickBot="1">
      <c r="B30" s="462" t="s">
        <v>600</v>
      </c>
      <c r="C30" s="2635"/>
      <c r="F30" s="2113"/>
    </row>
    <row r="31" spans="1:6" ht="14.25" customHeight="1" thickBot="1">
      <c r="B31" s="462" t="s">
        <v>601</v>
      </c>
      <c r="C31" s="2635"/>
    </row>
    <row r="32" spans="1:6" ht="13.9" thickBot="1">
      <c r="B32" s="417" t="s">
        <v>602</v>
      </c>
      <c r="C32" s="3239">
        <f>SUM(C29:C31)</f>
        <v>0</v>
      </c>
    </row>
    <row r="35" spans="1:4" ht="14.65">
      <c r="B35" s="423" t="s">
        <v>603</v>
      </c>
    </row>
    <row r="36" spans="1:4" ht="13.9" thickBot="1">
      <c r="B36" s="454"/>
    </row>
    <row r="37" spans="1:4" ht="13.9" thickBot="1">
      <c r="A37" s="461" t="s">
        <v>762</v>
      </c>
      <c r="B37" s="465" t="s">
        <v>522</v>
      </c>
      <c r="C37" s="466" t="s">
        <v>88</v>
      </c>
    </row>
    <row r="38" spans="1:4" ht="13.9" thickBot="1">
      <c r="B38" s="417" t="s">
        <v>604</v>
      </c>
      <c r="C38" s="2635"/>
    </row>
    <row r="41" spans="1:4" ht="14.65">
      <c r="B41" s="423" t="s">
        <v>605</v>
      </c>
    </row>
    <row r="42" spans="1:4" ht="13.9" thickBot="1">
      <c r="B42" s="454"/>
    </row>
    <row r="43" spans="1:4" ht="13.9" thickBot="1">
      <c r="A43" s="461" t="s">
        <v>765</v>
      </c>
      <c r="B43" s="412" t="s">
        <v>522</v>
      </c>
      <c r="C43" s="414" t="s">
        <v>88</v>
      </c>
    </row>
    <row r="44" spans="1:4" ht="13.9" thickBot="1">
      <c r="B44" s="417" t="s">
        <v>606</v>
      </c>
      <c r="C44" s="3240">
        <f>+C38+C32</f>
        <v>0</v>
      </c>
      <c r="D44" s="416" t="s">
        <v>1608</v>
      </c>
    </row>
  </sheetData>
  <customSheetViews>
    <customSheetView guid="{CE066BD8-0FDF-4A69-A83A-AA53661F8FEE}" fitToPage="1" topLeftCell="A34">
      <selection activeCell="C19" sqref="C19:C23"/>
      <pageMargins left="0.70866141732283472" right="0.70866141732283472" top="0.74803149606299213" bottom="0.74803149606299213" header="0.31496062992125984" footer="0.31496062992125984"/>
      <pageSetup paperSize="8" scale="67" orientation="portrait" r:id="rId1"/>
    </customSheetView>
    <customSheetView guid="{97003408-5582-4B4E-BE5D-0A5F17467E22}" fitToPage="1">
      <selection activeCell="F11" sqref="F11"/>
      <pageMargins left="0.70866141732283472" right="0.70866141732283472" top="0.74803149606299213" bottom="0.74803149606299213" header="0.31496062992125984" footer="0.31496062992125984"/>
      <pageSetup paperSize="8" scale="67" orientation="portrait" r:id="rId2"/>
    </customSheetView>
    <customSheetView guid="{19FDD237-8F16-4F3B-A94F-90481855813E}" fitToPage="1" topLeftCell="A34">
      <selection activeCell="C19" sqref="C19:C23"/>
      <pageMargins left="0.70866141732283472" right="0.70866141732283472" top="0.74803149606299213" bottom="0.74803149606299213" header="0.31496062992125984" footer="0.31496062992125984"/>
      <pageSetup paperSize="8" scale="67" orientation="portrait" r:id="rId3"/>
    </customSheetView>
  </customSheetView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topLeftCell="E12" workbookViewId="0">
      <selection activeCell="R37" sqref="R37"/>
    </sheetView>
  </sheetViews>
  <sheetFormatPr defaultColWidth="27.1328125" defaultRowHeight="12.4"/>
  <cols>
    <col min="1" max="1" width="9.3984375" style="820" customWidth="1"/>
    <col min="2" max="2" width="13.73046875" style="820" bestFit="1" customWidth="1"/>
    <col min="3" max="3" width="15.3984375" style="820" bestFit="1" customWidth="1"/>
    <col min="4" max="4" width="22.73046875" style="820" customWidth="1"/>
    <col min="5" max="5" width="25.265625" style="820" bestFit="1" customWidth="1"/>
    <col min="6" max="6" width="11" style="820" customWidth="1"/>
    <col min="7" max="7" width="12.265625" style="820" customWidth="1"/>
    <col min="8" max="8" width="12" style="819" customWidth="1"/>
    <col min="9" max="20" width="12" style="820" customWidth="1"/>
    <col min="21" max="16384" width="27.1328125" style="820"/>
  </cols>
  <sheetData>
    <row r="1" spans="1:20"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66"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66" t="str">
        <f>+'Universal data'!$A$3</f>
        <v>2017/18</v>
      </c>
      <c r="B3" s="127"/>
      <c r="C3" s="127"/>
      <c r="D3" s="127"/>
      <c r="E3" s="127"/>
      <c r="F3" s="127"/>
      <c r="G3" s="127"/>
      <c r="H3" s="127"/>
      <c r="I3" s="127"/>
      <c r="J3" s="127"/>
      <c r="K3" s="127"/>
      <c r="L3" s="127"/>
      <c r="M3" s="127"/>
      <c r="N3" s="127"/>
      <c r="O3" s="127"/>
      <c r="P3" s="127"/>
      <c r="Q3" s="127"/>
      <c r="R3" s="127"/>
      <c r="S3" s="127"/>
    </row>
    <row r="4" spans="1:20" s="194" customFormat="1" ht="13.5">
      <c r="B4" s="199"/>
      <c r="T4" s="195"/>
    </row>
    <row r="5" spans="1:20" s="194" customFormat="1" ht="19.899999999999999">
      <c r="A5" s="198" t="s">
        <v>1958</v>
      </c>
      <c r="B5" s="198"/>
      <c r="C5" s="197"/>
      <c r="D5" s="196"/>
      <c r="E5" s="196"/>
      <c r="F5" s="196"/>
    </row>
    <row r="6" spans="1:20" s="194" customFormat="1" ht="13.5"/>
    <row r="7" spans="1:20" ht="12.75">
      <c r="A7" s="1727"/>
      <c r="B7" s="1702"/>
      <c r="C7" s="1702"/>
      <c r="D7" s="1702"/>
      <c r="E7" s="1702"/>
      <c r="F7" s="1702"/>
      <c r="G7" s="1728" t="s">
        <v>366</v>
      </c>
      <c r="H7" s="1728"/>
      <c r="I7" s="1728"/>
      <c r="J7" s="1728"/>
      <c r="K7" s="1728" t="s">
        <v>189</v>
      </c>
      <c r="L7" s="1728"/>
      <c r="M7" s="1728"/>
      <c r="N7" s="1728"/>
      <c r="O7" s="1728" t="s">
        <v>1368</v>
      </c>
      <c r="P7" s="1728"/>
      <c r="Q7" s="1729" t="s">
        <v>1367</v>
      </c>
      <c r="R7" s="1729"/>
      <c r="S7" s="1729" t="s">
        <v>84</v>
      </c>
    </row>
    <row r="8" spans="1:20" ht="12.75">
      <c r="A8" s="1727"/>
      <c r="B8" s="1709" t="s">
        <v>183</v>
      </c>
      <c r="C8" s="1709" t="s">
        <v>184</v>
      </c>
      <c r="D8" s="1709" t="s">
        <v>185</v>
      </c>
      <c r="E8" s="1709" t="s">
        <v>186</v>
      </c>
      <c r="F8" s="1707" t="s">
        <v>78</v>
      </c>
      <c r="G8" s="1730" t="s">
        <v>368</v>
      </c>
      <c r="H8" s="1730" t="s">
        <v>369</v>
      </c>
      <c r="I8" s="1730" t="s">
        <v>370</v>
      </c>
      <c r="J8" s="1730" t="s">
        <v>371</v>
      </c>
      <c r="K8" s="1731" t="s">
        <v>2394</v>
      </c>
      <c r="L8" s="1731" t="s">
        <v>1366</v>
      </c>
      <c r="M8" s="1731" t="s">
        <v>1365</v>
      </c>
      <c r="N8" s="1731" t="s">
        <v>1364</v>
      </c>
      <c r="O8" s="1731" t="s">
        <v>1363</v>
      </c>
      <c r="P8" s="1731" t="s">
        <v>1362</v>
      </c>
      <c r="Q8" s="1730" t="s">
        <v>367</v>
      </c>
      <c r="R8" s="1730" t="s">
        <v>609</v>
      </c>
      <c r="S8" s="1730"/>
    </row>
    <row r="9" spans="1:20" ht="13.5" customHeight="1">
      <c r="A9" s="1727"/>
      <c r="B9" s="1732" t="s">
        <v>1879</v>
      </c>
      <c r="C9" s="1732" t="s">
        <v>1361</v>
      </c>
      <c r="D9" s="1704" t="s">
        <v>2505</v>
      </c>
      <c r="E9" s="1702" t="s">
        <v>1880</v>
      </c>
      <c r="F9" s="1706" t="s">
        <v>88</v>
      </c>
      <c r="G9" s="3227"/>
      <c r="H9" s="3227"/>
      <c r="I9" s="3227"/>
      <c r="J9" s="3227"/>
      <c r="K9" s="3227"/>
      <c r="L9" s="3227"/>
      <c r="M9" s="3227"/>
      <c r="N9" s="3227"/>
      <c r="O9" s="3227"/>
      <c r="P9" s="3227"/>
      <c r="Q9" s="3227"/>
      <c r="R9" s="3227"/>
      <c r="S9" s="3256">
        <f>SUM(G9:R9)</f>
        <v>0</v>
      </c>
    </row>
    <row r="10" spans="1:20" ht="13.5" customHeight="1">
      <c r="A10" s="1727"/>
      <c r="B10" s="1703"/>
      <c r="C10" s="1703"/>
      <c r="D10" s="202"/>
      <c r="E10" s="1734" t="s">
        <v>1881</v>
      </c>
      <c r="F10" s="1735"/>
      <c r="G10" s="3228" t="e">
        <f>+G9/$S$9</f>
        <v>#DIV/0!</v>
      </c>
      <c r="H10" s="3228" t="e">
        <f t="shared" ref="H10:S10" si="0">+H9/$S$9</f>
        <v>#DIV/0!</v>
      </c>
      <c r="I10" s="3228" t="e">
        <f t="shared" si="0"/>
        <v>#DIV/0!</v>
      </c>
      <c r="J10" s="3228" t="e">
        <f t="shared" si="0"/>
        <v>#DIV/0!</v>
      </c>
      <c r="K10" s="3229" t="e">
        <f t="shared" si="0"/>
        <v>#DIV/0!</v>
      </c>
      <c r="L10" s="3228" t="e">
        <f t="shared" si="0"/>
        <v>#DIV/0!</v>
      </c>
      <c r="M10" s="3228" t="e">
        <f t="shared" si="0"/>
        <v>#DIV/0!</v>
      </c>
      <c r="N10" s="3228" t="e">
        <f t="shared" si="0"/>
        <v>#DIV/0!</v>
      </c>
      <c r="O10" s="3228" t="e">
        <f t="shared" si="0"/>
        <v>#DIV/0!</v>
      </c>
      <c r="P10" s="3228" t="e">
        <f t="shared" si="0"/>
        <v>#DIV/0!</v>
      </c>
      <c r="Q10" s="3228" t="e">
        <f t="shared" si="0"/>
        <v>#DIV/0!</v>
      </c>
      <c r="R10" s="3228" t="e">
        <f t="shared" si="0"/>
        <v>#DIV/0!</v>
      </c>
      <c r="S10" s="3257" t="e">
        <f t="shared" si="0"/>
        <v>#DIV/0!</v>
      </c>
    </row>
    <row r="11" spans="1:20" ht="13.5" customHeight="1">
      <c r="A11" s="1727"/>
      <c r="B11" s="1703" t="s">
        <v>1879</v>
      </c>
      <c r="C11" s="1703" t="s">
        <v>1361</v>
      </c>
      <c r="D11" s="1736" t="str">
        <f>D9</f>
        <v>Related Party 1</v>
      </c>
      <c r="E11" s="1702" t="s">
        <v>1400</v>
      </c>
      <c r="F11" s="1706" t="s">
        <v>88</v>
      </c>
      <c r="G11" s="3227"/>
      <c r="H11" s="3227"/>
      <c r="I11" s="3227"/>
      <c r="J11" s="3227"/>
      <c r="K11" s="3227"/>
      <c r="L11" s="3227"/>
      <c r="M11" s="3227"/>
      <c r="N11" s="3227"/>
      <c r="O11" s="3227"/>
      <c r="P11" s="3227"/>
      <c r="Q11" s="3227"/>
      <c r="R11" s="3227"/>
      <c r="S11" s="3258">
        <f>SUM(G11:R11)</f>
        <v>0</v>
      </c>
    </row>
    <row r="12" spans="1:20" ht="13.5" customHeight="1">
      <c r="A12" s="1727"/>
      <c r="B12" s="1703"/>
      <c r="C12" s="1703"/>
      <c r="D12" s="202"/>
      <c r="E12" s="1737" t="s">
        <v>1882</v>
      </c>
      <c r="F12" s="1738"/>
      <c r="G12" s="3230" t="e">
        <f>+G11/$S$11</f>
        <v>#DIV/0!</v>
      </c>
      <c r="H12" s="3230" t="e">
        <f t="shared" ref="H12:S12" si="1">+H11/$S$11</f>
        <v>#DIV/0!</v>
      </c>
      <c r="I12" s="3230" t="e">
        <f t="shared" si="1"/>
        <v>#DIV/0!</v>
      </c>
      <c r="J12" s="3230" t="e">
        <f t="shared" si="1"/>
        <v>#DIV/0!</v>
      </c>
      <c r="K12" s="3230" t="e">
        <f t="shared" si="1"/>
        <v>#DIV/0!</v>
      </c>
      <c r="L12" s="3230" t="e">
        <f t="shared" si="1"/>
        <v>#DIV/0!</v>
      </c>
      <c r="M12" s="3230" t="e">
        <f t="shared" si="1"/>
        <v>#DIV/0!</v>
      </c>
      <c r="N12" s="3230" t="e">
        <f t="shared" si="1"/>
        <v>#DIV/0!</v>
      </c>
      <c r="O12" s="3230" t="e">
        <f t="shared" si="1"/>
        <v>#DIV/0!</v>
      </c>
      <c r="P12" s="3230" t="e">
        <f t="shared" si="1"/>
        <v>#DIV/0!</v>
      </c>
      <c r="Q12" s="3230" t="e">
        <f t="shared" si="1"/>
        <v>#DIV/0!</v>
      </c>
      <c r="R12" s="3230" t="e">
        <f t="shared" si="1"/>
        <v>#DIV/0!</v>
      </c>
      <c r="S12" s="3259" t="e">
        <f t="shared" si="1"/>
        <v>#DIV/0!</v>
      </c>
    </row>
    <row r="13" spans="1:20" ht="13.5" customHeight="1">
      <c r="A13" s="1727"/>
      <c r="B13" s="1703"/>
      <c r="C13" s="1703"/>
      <c r="D13" s="202"/>
      <c r="E13" s="1702" t="s">
        <v>1883</v>
      </c>
      <c r="F13" s="1706" t="s">
        <v>88</v>
      </c>
      <c r="G13" s="3235">
        <f>G9+G11</f>
        <v>0</v>
      </c>
      <c r="H13" s="3235">
        <f t="shared" ref="H13:R13" si="2">H9+H11</f>
        <v>0</v>
      </c>
      <c r="I13" s="3235">
        <f t="shared" si="2"/>
        <v>0</v>
      </c>
      <c r="J13" s="3235">
        <f t="shared" si="2"/>
        <v>0</v>
      </c>
      <c r="K13" s="3235">
        <f t="shared" si="2"/>
        <v>0</v>
      </c>
      <c r="L13" s="3235">
        <f t="shared" si="2"/>
        <v>0</v>
      </c>
      <c r="M13" s="3235">
        <f t="shared" si="2"/>
        <v>0</v>
      </c>
      <c r="N13" s="3235">
        <f t="shared" si="2"/>
        <v>0</v>
      </c>
      <c r="O13" s="3235">
        <f t="shared" si="2"/>
        <v>0</v>
      </c>
      <c r="P13" s="3235">
        <f t="shared" si="2"/>
        <v>0</v>
      </c>
      <c r="Q13" s="3235">
        <f t="shared" si="2"/>
        <v>0</v>
      </c>
      <c r="R13" s="3235">
        <f t="shared" si="2"/>
        <v>0</v>
      </c>
      <c r="S13" s="3258">
        <f>SUM(G13:R13)</f>
        <v>0</v>
      </c>
    </row>
    <row r="14" spans="1:20" ht="13.5" customHeight="1">
      <c r="A14" s="1727"/>
      <c r="B14" s="1703"/>
      <c r="C14" s="1703"/>
      <c r="D14" s="202"/>
      <c r="E14" s="1739" t="s">
        <v>1884</v>
      </c>
      <c r="F14" s="1740"/>
      <c r="G14" s="3231" t="e">
        <f>+G13/$S$13</f>
        <v>#DIV/0!</v>
      </c>
      <c r="H14" s="3231" t="e">
        <f t="shared" ref="H14:S14" si="3">+H13/$S$13</f>
        <v>#DIV/0!</v>
      </c>
      <c r="I14" s="3231" t="e">
        <f t="shared" si="3"/>
        <v>#DIV/0!</v>
      </c>
      <c r="J14" s="3231" t="e">
        <f t="shared" si="3"/>
        <v>#DIV/0!</v>
      </c>
      <c r="K14" s="3232" t="e">
        <f t="shared" si="3"/>
        <v>#DIV/0!</v>
      </c>
      <c r="L14" s="3231" t="e">
        <f t="shared" si="3"/>
        <v>#DIV/0!</v>
      </c>
      <c r="M14" s="3231" t="e">
        <f t="shared" si="3"/>
        <v>#DIV/0!</v>
      </c>
      <c r="N14" s="3231" t="e">
        <f t="shared" si="3"/>
        <v>#DIV/0!</v>
      </c>
      <c r="O14" s="3231" t="e">
        <f t="shared" si="3"/>
        <v>#DIV/0!</v>
      </c>
      <c r="P14" s="3231" t="e">
        <f t="shared" si="3"/>
        <v>#DIV/0!</v>
      </c>
      <c r="Q14" s="3231" t="e">
        <f t="shared" si="3"/>
        <v>#DIV/0!</v>
      </c>
      <c r="R14" s="3231" t="e">
        <f t="shared" si="3"/>
        <v>#DIV/0!</v>
      </c>
      <c r="S14" s="3260" t="e">
        <f t="shared" si="3"/>
        <v>#DIV/0!</v>
      </c>
      <c r="T14" s="200"/>
    </row>
    <row r="15" spans="1:20" ht="13.5" customHeight="1">
      <c r="A15" s="1727"/>
      <c r="B15" s="1703"/>
      <c r="C15" s="1703"/>
      <c r="D15" s="201"/>
      <c r="E15" s="1741" t="s">
        <v>1885</v>
      </c>
      <c r="F15" s="1738"/>
      <c r="G15" s="3233" t="e">
        <f>+G13/G9</f>
        <v>#DIV/0!</v>
      </c>
      <c r="H15" s="3233" t="e">
        <f t="shared" ref="H15:S15" si="4">+H13/H9</f>
        <v>#DIV/0!</v>
      </c>
      <c r="I15" s="3233" t="e">
        <f t="shared" si="4"/>
        <v>#DIV/0!</v>
      </c>
      <c r="J15" s="3233" t="e">
        <f t="shared" si="4"/>
        <v>#DIV/0!</v>
      </c>
      <c r="K15" s="3234" t="e">
        <f t="shared" si="4"/>
        <v>#DIV/0!</v>
      </c>
      <c r="L15" s="3233" t="e">
        <f t="shared" si="4"/>
        <v>#DIV/0!</v>
      </c>
      <c r="M15" s="3233" t="e">
        <f t="shared" si="4"/>
        <v>#DIV/0!</v>
      </c>
      <c r="N15" s="3233" t="e">
        <f t="shared" si="4"/>
        <v>#DIV/0!</v>
      </c>
      <c r="O15" s="3233" t="e">
        <f t="shared" si="4"/>
        <v>#DIV/0!</v>
      </c>
      <c r="P15" s="3233" t="e">
        <f t="shared" si="4"/>
        <v>#DIV/0!</v>
      </c>
      <c r="Q15" s="3233" t="e">
        <f t="shared" si="4"/>
        <v>#DIV/0!</v>
      </c>
      <c r="R15" s="3233" t="e">
        <f t="shared" si="4"/>
        <v>#DIV/0!</v>
      </c>
      <c r="S15" s="3261" t="e">
        <f t="shared" si="4"/>
        <v>#DIV/0!</v>
      </c>
    </row>
    <row r="16" spans="1:20" ht="12.75">
      <c r="A16" s="1727"/>
      <c r="B16" s="1703" t="s">
        <v>1879</v>
      </c>
      <c r="C16" s="1703" t="s">
        <v>1361</v>
      </c>
      <c r="D16" s="1704" t="s">
        <v>2506</v>
      </c>
      <c r="E16" s="1702" t="s">
        <v>1880</v>
      </c>
      <c r="F16" s="1706" t="s">
        <v>88</v>
      </c>
      <c r="G16" s="3227"/>
      <c r="H16" s="3227"/>
      <c r="I16" s="3227"/>
      <c r="J16" s="3227"/>
      <c r="K16" s="3227"/>
      <c r="L16" s="3227"/>
      <c r="M16" s="3227"/>
      <c r="N16" s="3227"/>
      <c r="O16" s="3227"/>
      <c r="P16" s="3227"/>
      <c r="Q16" s="3227"/>
      <c r="R16" s="3227"/>
      <c r="S16" s="3258">
        <f>SUM(G16:R16)</f>
        <v>0</v>
      </c>
    </row>
    <row r="17" spans="1:20" ht="12.75">
      <c r="A17" s="1727"/>
      <c r="B17" s="1703"/>
      <c r="C17" s="1703"/>
      <c r="D17" s="202"/>
      <c r="E17" s="1734" t="s">
        <v>1881</v>
      </c>
      <c r="F17" s="1735"/>
      <c r="G17" s="3228" t="e">
        <f>+G16/$S$16</f>
        <v>#DIV/0!</v>
      </c>
      <c r="H17" s="3228" t="e">
        <f t="shared" ref="H17:S17" si="5">+H16/$S$16</f>
        <v>#DIV/0!</v>
      </c>
      <c r="I17" s="3228" t="e">
        <f t="shared" si="5"/>
        <v>#DIV/0!</v>
      </c>
      <c r="J17" s="3228" t="e">
        <f t="shared" si="5"/>
        <v>#DIV/0!</v>
      </c>
      <c r="K17" s="3228" t="e">
        <f t="shared" si="5"/>
        <v>#DIV/0!</v>
      </c>
      <c r="L17" s="3228" t="e">
        <f t="shared" si="5"/>
        <v>#DIV/0!</v>
      </c>
      <c r="M17" s="3228" t="e">
        <f t="shared" si="5"/>
        <v>#DIV/0!</v>
      </c>
      <c r="N17" s="3228" t="e">
        <f t="shared" si="5"/>
        <v>#DIV/0!</v>
      </c>
      <c r="O17" s="3228" t="e">
        <f t="shared" si="5"/>
        <v>#DIV/0!</v>
      </c>
      <c r="P17" s="3228" t="e">
        <f t="shared" si="5"/>
        <v>#DIV/0!</v>
      </c>
      <c r="Q17" s="3228" t="e">
        <f t="shared" si="5"/>
        <v>#DIV/0!</v>
      </c>
      <c r="R17" s="3228" t="e">
        <f t="shared" si="5"/>
        <v>#DIV/0!</v>
      </c>
      <c r="S17" s="3257" t="e">
        <f t="shared" si="5"/>
        <v>#DIV/0!</v>
      </c>
    </row>
    <row r="18" spans="1:20" ht="12.75">
      <c r="A18" s="1727"/>
      <c r="B18" s="1703" t="s">
        <v>1879</v>
      </c>
      <c r="C18" s="1703" t="s">
        <v>1361</v>
      </c>
      <c r="D18" s="1736" t="str">
        <f>D16</f>
        <v>Related Party 2</v>
      </c>
      <c r="E18" s="1702" t="s">
        <v>1400</v>
      </c>
      <c r="F18" s="1706" t="s">
        <v>88</v>
      </c>
      <c r="G18" s="3227"/>
      <c r="H18" s="3227"/>
      <c r="I18" s="3227"/>
      <c r="J18" s="3227"/>
      <c r="K18" s="3227"/>
      <c r="L18" s="3227"/>
      <c r="M18" s="3227"/>
      <c r="N18" s="3227"/>
      <c r="O18" s="3227"/>
      <c r="P18" s="3227"/>
      <c r="Q18" s="3227"/>
      <c r="R18" s="3227"/>
      <c r="S18" s="3258">
        <f>SUM(G18:R18)</f>
        <v>0</v>
      </c>
    </row>
    <row r="19" spans="1:20" ht="12.75">
      <c r="A19" s="1727"/>
      <c r="B19" s="1703"/>
      <c r="C19" s="1703"/>
      <c r="D19" s="202"/>
      <c r="E19" s="1737" t="s">
        <v>1882</v>
      </c>
      <c r="F19" s="1738"/>
      <c r="G19" s="3230" t="e">
        <f>+G18/$S$18</f>
        <v>#DIV/0!</v>
      </c>
      <c r="H19" s="3230" t="e">
        <f t="shared" ref="H19:S19" si="6">+H18/$S$18</f>
        <v>#DIV/0!</v>
      </c>
      <c r="I19" s="3230" t="e">
        <f t="shared" si="6"/>
        <v>#DIV/0!</v>
      </c>
      <c r="J19" s="3230" t="e">
        <f t="shared" si="6"/>
        <v>#DIV/0!</v>
      </c>
      <c r="K19" s="3230" t="e">
        <f t="shared" si="6"/>
        <v>#DIV/0!</v>
      </c>
      <c r="L19" s="3230" t="e">
        <f t="shared" si="6"/>
        <v>#DIV/0!</v>
      </c>
      <c r="M19" s="3230" t="e">
        <f t="shared" si="6"/>
        <v>#DIV/0!</v>
      </c>
      <c r="N19" s="3230" t="e">
        <f t="shared" si="6"/>
        <v>#DIV/0!</v>
      </c>
      <c r="O19" s="3230" t="e">
        <f t="shared" si="6"/>
        <v>#DIV/0!</v>
      </c>
      <c r="P19" s="3230" t="e">
        <f t="shared" si="6"/>
        <v>#DIV/0!</v>
      </c>
      <c r="Q19" s="3230" t="e">
        <f t="shared" si="6"/>
        <v>#DIV/0!</v>
      </c>
      <c r="R19" s="3230" t="e">
        <f t="shared" si="6"/>
        <v>#DIV/0!</v>
      </c>
      <c r="S19" s="3259" t="e">
        <f t="shared" si="6"/>
        <v>#DIV/0!</v>
      </c>
    </row>
    <row r="20" spans="1:20" ht="12.75">
      <c r="A20" s="1727"/>
      <c r="B20" s="1703"/>
      <c r="C20" s="1703"/>
      <c r="D20" s="202"/>
      <c r="E20" s="1702" t="s">
        <v>1883</v>
      </c>
      <c r="F20" s="1706" t="s">
        <v>88</v>
      </c>
      <c r="G20" s="3235">
        <f>G16+G18</f>
        <v>0</v>
      </c>
      <c r="H20" s="3235">
        <f t="shared" ref="H20:R20" si="7">H16+H18</f>
        <v>0</v>
      </c>
      <c r="I20" s="3235">
        <f t="shared" si="7"/>
        <v>0</v>
      </c>
      <c r="J20" s="3235">
        <f t="shared" si="7"/>
        <v>0</v>
      </c>
      <c r="K20" s="3235">
        <f t="shared" si="7"/>
        <v>0</v>
      </c>
      <c r="L20" s="3235">
        <f t="shared" si="7"/>
        <v>0</v>
      </c>
      <c r="M20" s="3235">
        <f t="shared" si="7"/>
        <v>0</v>
      </c>
      <c r="N20" s="3235">
        <f t="shared" si="7"/>
        <v>0</v>
      </c>
      <c r="O20" s="3235">
        <f t="shared" si="7"/>
        <v>0</v>
      </c>
      <c r="P20" s="3235">
        <f t="shared" si="7"/>
        <v>0</v>
      </c>
      <c r="Q20" s="3235">
        <f t="shared" si="7"/>
        <v>0</v>
      </c>
      <c r="R20" s="3235">
        <f t="shared" si="7"/>
        <v>0</v>
      </c>
      <c r="S20" s="3258">
        <f>SUM(G20:R20)</f>
        <v>0</v>
      </c>
      <c r="T20" s="200"/>
    </row>
    <row r="21" spans="1:20" ht="12.75">
      <c r="A21" s="1727"/>
      <c r="B21" s="1703"/>
      <c r="C21" s="1703"/>
      <c r="D21" s="202"/>
      <c r="E21" s="1739" t="s">
        <v>1884</v>
      </c>
      <c r="F21" s="1740"/>
      <c r="G21" s="3231" t="e">
        <f>+G20/$S$20</f>
        <v>#DIV/0!</v>
      </c>
      <c r="H21" s="3231" t="e">
        <f t="shared" ref="H21:S21" si="8">+H20/$S$20</f>
        <v>#DIV/0!</v>
      </c>
      <c r="I21" s="3231" t="e">
        <f t="shared" si="8"/>
        <v>#DIV/0!</v>
      </c>
      <c r="J21" s="3231" t="e">
        <f t="shared" si="8"/>
        <v>#DIV/0!</v>
      </c>
      <c r="K21" s="3231" t="e">
        <f t="shared" si="8"/>
        <v>#DIV/0!</v>
      </c>
      <c r="L21" s="3231" t="e">
        <f t="shared" si="8"/>
        <v>#DIV/0!</v>
      </c>
      <c r="M21" s="3231" t="e">
        <f t="shared" si="8"/>
        <v>#DIV/0!</v>
      </c>
      <c r="N21" s="3231" t="e">
        <f t="shared" si="8"/>
        <v>#DIV/0!</v>
      </c>
      <c r="O21" s="3231" t="e">
        <f t="shared" si="8"/>
        <v>#DIV/0!</v>
      </c>
      <c r="P21" s="3231" t="e">
        <f t="shared" si="8"/>
        <v>#DIV/0!</v>
      </c>
      <c r="Q21" s="3231" t="e">
        <f t="shared" si="8"/>
        <v>#DIV/0!</v>
      </c>
      <c r="R21" s="3231" t="e">
        <f t="shared" si="8"/>
        <v>#DIV/0!</v>
      </c>
      <c r="S21" s="3260" t="e">
        <f t="shared" si="8"/>
        <v>#DIV/0!</v>
      </c>
    </row>
    <row r="22" spans="1:20" ht="12.75">
      <c r="A22" s="1727"/>
      <c r="B22" s="1703"/>
      <c r="C22" s="1703"/>
      <c r="D22" s="201"/>
      <c r="E22" s="1741" t="s">
        <v>1885</v>
      </c>
      <c r="F22" s="1738"/>
      <c r="G22" s="3233" t="e">
        <f>+G20/G16</f>
        <v>#DIV/0!</v>
      </c>
      <c r="H22" s="3233" t="e">
        <f t="shared" ref="H22:S22" si="9">+H20/H16</f>
        <v>#DIV/0!</v>
      </c>
      <c r="I22" s="3233" t="e">
        <f t="shared" si="9"/>
        <v>#DIV/0!</v>
      </c>
      <c r="J22" s="3233" t="e">
        <f t="shared" si="9"/>
        <v>#DIV/0!</v>
      </c>
      <c r="K22" s="3233" t="e">
        <f t="shared" si="9"/>
        <v>#DIV/0!</v>
      </c>
      <c r="L22" s="3233" t="e">
        <f t="shared" si="9"/>
        <v>#DIV/0!</v>
      </c>
      <c r="M22" s="3233" t="e">
        <f t="shared" si="9"/>
        <v>#DIV/0!</v>
      </c>
      <c r="N22" s="3233" t="e">
        <f t="shared" si="9"/>
        <v>#DIV/0!</v>
      </c>
      <c r="O22" s="3233" t="e">
        <f t="shared" si="9"/>
        <v>#DIV/0!</v>
      </c>
      <c r="P22" s="3233" t="e">
        <f t="shared" si="9"/>
        <v>#DIV/0!</v>
      </c>
      <c r="Q22" s="3233" t="e">
        <f t="shared" si="9"/>
        <v>#DIV/0!</v>
      </c>
      <c r="R22" s="3233" t="e">
        <f t="shared" si="9"/>
        <v>#DIV/0!</v>
      </c>
      <c r="S22" s="3261" t="e">
        <f t="shared" si="9"/>
        <v>#DIV/0!</v>
      </c>
    </row>
    <row r="23" spans="1:20" ht="12.75">
      <c r="A23" s="1727"/>
      <c r="B23" s="1703" t="s">
        <v>1879</v>
      </c>
      <c r="C23" s="1703" t="s">
        <v>1361</v>
      </c>
      <c r="D23" s="1704" t="s">
        <v>2507</v>
      </c>
      <c r="E23" s="1702" t="s">
        <v>1880</v>
      </c>
      <c r="F23" s="1706" t="s">
        <v>88</v>
      </c>
      <c r="G23" s="3227"/>
      <c r="H23" s="3227"/>
      <c r="I23" s="3227"/>
      <c r="J23" s="3227"/>
      <c r="K23" s="3227"/>
      <c r="L23" s="3227"/>
      <c r="M23" s="3227"/>
      <c r="N23" s="3227"/>
      <c r="O23" s="3227"/>
      <c r="P23" s="3227"/>
      <c r="Q23" s="3227"/>
      <c r="R23" s="3227"/>
      <c r="S23" s="3258">
        <f>SUM(G23:R23)</f>
        <v>0</v>
      </c>
    </row>
    <row r="24" spans="1:20" ht="12.75">
      <c r="A24" s="1727"/>
      <c r="B24" s="1703"/>
      <c r="C24" s="1703"/>
      <c r="D24" s="202"/>
      <c r="E24" s="1734" t="s">
        <v>1881</v>
      </c>
      <c r="F24" s="1735"/>
      <c r="G24" s="3228" t="e">
        <f>+G23/$S$23</f>
        <v>#DIV/0!</v>
      </c>
      <c r="H24" s="3228" t="e">
        <f t="shared" ref="H24:S24" si="10">+H23/$S$23</f>
        <v>#DIV/0!</v>
      </c>
      <c r="I24" s="3228" t="e">
        <f t="shared" si="10"/>
        <v>#DIV/0!</v>
      </c>
      <c r="J24" s="3228" t="e">
        <f t="shared" si="10"/>
        <v>#DIV/0!</v>
      </c>
      <c r="K24" s="3228" t="e">
        <f t="shared" si="10"/>
        <v>#DIV/0!</v>
      </c>
      <c r="L24" s="3228" t="e">
        <f t="shared" si="10"/>
        <v>#DIV/0!</v>
      </c>
      <c r="M24" s="3228" t="e">
        <f t="shared" si="10"/>
        <v>#DIV/0!</v>
      </c>
      <c r="N24" s="3228" t="e">
        <f t="shared" si="10"/>
        <v>#DIV/0!</v>
      </c>
      <c r="O24" s="3228" t="e">
        <f t="shared" si="10"/>
        <v>#DIV/0!</v>
      </c>
      <c r="P24" s="3228" t="e">
        <f t="shared" si="10"/>
        <v>#DIV/0!</v>
      </c>
      <c r="Q24" s="3228" t="e">
        <f t="shared" si="10"/>
        <v>#DIV/0!</v>
      </c>
      <c r="R24" s="3228" t="e">
        <f t="shared" si="10"/>
        <v>#DIV/0!</v>
      </c>
      <c r="S24" s="3257" t="e">
        <f t="shared" si="10"/>
        <v>#DIV/0!</v>
      </c>
    </row>
    <row r="25" spans="1:20" ht="12.75">
      <c r="A25" s="1727"/>
      <c r="B25" s="1703" t="s">
        <v>1879</v>
      </c>
      <c r="C25" s="1703" t="s">
        <v>1361</v>
      </c>
      <c r="D25" s="1736" t="str">
        <f>D23</f>
        <v>Related Party 3</v>
      </c>
      <c r="E25" s="1702" t="s">
        <v>1400</v>
      </c>
      <c r="F25" s="1706" t="s">
        <v>88</v>
      </c>
      <c r="G25" s="3227"/>
      <c r="H25" s="3227"/>
      <c r="I25" s="3227"/>
      <c r="J25" s="3227"/>
      <c r="K25" s="3227"/>
      <c r="L25" s="3227"/>
      <c r="M25" s="3227"/>
      <c r="N25" s="3227"/>
      <c r="O25" s="3227"/>
      <c r="P25" s="3227"/>
      <c r="Q25" s="3227"/>
      <c r="R25" s="3227"/>
      <c r="S25" s="3258">
        <f>SUM(G25:R25)</f>
        <v>0</v>
      </c>
    </row>
    <row r="26" spans="1:20" ht="12.75">
      <c r="A26" s="1727"/>
      <c r="B26" s="1703"/>
      <c r="C26" s="1703"/>
      <c r="D26" s="202"/>
      <c r="E26" s="1737" t="s">
        <v>1882</v>
      </c>
      <c r="F26" s="1738"/>
      <c r="G26" s="3230" t="e">
        <f>+G25/$S$25</f>
        <v>#DIV/0!</v>
      </c>
      <c r="H26" s="3230" t="e">
        <f t="shared" ref="H26:S26" si="11">+H25/$S$25</f>
        <v>#DIV/0!</v>
      </c>
      <c r="I26" s="3230" t="e">
        <f t="shared" si="11"/>
        <v>#DIV/0!</v>
      </c>
      <c r="J26" s="3230" t="e">
        <f t="shared" si="11"/>
        <v>#DIV/0!</v>
      </c>
      <c r="K26" s="3230" t="e">
        <f t="shared" si="11"/>
        <v>#DIV/0!</v>
      </c>
      <c r="L26" s="3230" t="e">
        <f t="shared" si="11"/>
        <v>#DIV/0!</v>
      </c>
      <c r="M26" s="3230" t="e">
        <f t="shared" si="11"/>
        <v>#DIV/0!</v>
      </c>
      <c r="N26" s="3230" t="e">
        <f t="shared" si="11"/>
        <v>#DIV/0!</v>
      </c>
      <c r="O26" s="3230" t="e">
        <f t="shared" si="11"/>
        <v>#DIV/0!</v>
      </c>
      <c r="P26" s="3230" t="e">
        <f t="shared" si="11"/>
        <v>#DIV/0!</v>
      </c>
      <c r="Q26" s="3230" t="e">
        <f t="shared" si="11"/>
        <v>#DIV/0!</v>
      </c>
      <c r="R26" s="3230" t="e">
        <f t="shared" si="11"/>
        <v>#DIV/0!</v>
      </c>
      <c r="S26" s="3259" t="e">
        <f t="shared" si="11"/>
        <v>#DIV/0!</v>
      </c>
      <c r="T26" s="200"/>
    </row>
    <row r="27" spans="1:20" ht="12.75">
      <c r="A27" s="1727"/>
      <c r="B27" s="1703"/>
      <c r="C27" s="1703"/>
      <c r="D27" s="202"/>
      <c r="E27" s="1702" t="s">
        <v>1883</v>
      </c>
      <c r="F27" s="1706" t="s">
        <v>88</v>
      </c>
      <c r="G27" s="3235">
        <f>G23+G25</f>
        <v>0</v>
      </c>
      <c r="H27" s="3235">
        <f t="shared" ref="H27:R27" si="12">H23+H25</f>
        <v>0</v>
      </c>
      <c r="I27" s="3235">
        <f t="shared" si="12"/>
        <v>0</v>
      </c>
      <c r="J27" s="3235">
        <f t="shared" si="12"/>
        <v>0</v>
      </c>
      <c r="K27" s="3235">
        <f t="shared" si="12"/>
        <v>0</v>
      </c>
      <c r="L27" s="3235">
        <f t="shared" si="12"/>
        <v>0</v>
      </c>
      <c r="M27" s="3235">
        <f t="shared" si="12"/>
        <v>0</v>
      </c>
      <c r="N27" s="3235">
        <f t="shared" si="12"/>
        <v>0</v>
      </c>
      <c r="O27" s="3235">
        <f t="shared" si="12"/>
        <v>0</v>
      </c>
      <c r="P27" s="3235">
        <f t="shared" si="12"/>
        <v>0</v>
      </c>
      <c r="Q27" s="3235">
        <f t="shared" si="12"/>
        <v>0</v>
      </c>
      <c r="R27" s="3235">
        <f t="shared" si="12"/>
        <v>0</v>
      </c>
      <c r="S27" s="3258">
        <f>SUM(G27:R27)</f>
        <v>0</v>
      </c>
    </row>
    <row r="28" spans="1:20" ht="12.75">
      <c r="A28" s="1727"/>
      <c r="B28" s="1703"/>
      <c r="C28" s="1703"/>
      <c r="D28" s="202"/>
      <c r="E28" s="1739" t="s">
        <v>1884</v>
      </c>
      <c r="F28" s="1740"/>
      <c r="G28" s="3231" t="e">
        <f>+G27/$S$27</f>
        <v>#DIV/0!</v>
      </c>
      <c r="H28" s="3231" t="e">
        <f t="shared" ref="H28:S28" si="13">+H27/$S$27</f>
        <v>#DIV/0!</v>
      </c>
      <c r="I28" s="3231" t="e">
        <f t="shared" si="13"/>
        <v>#DIV/0!</v>
      </c>
      <c r="J28" s="3231" t="e">
        <f t="shared" si="13"/>
        <v>#DIV/0!</v>
      </c>
      <c r="K28" s="3231" t="e">
        <f t="shared" si="13"/>
        <v>#DIV/0!</v>
      </c>
      <c r="L28" s="3231" t="e">
        <f t="shared" si="13"/>
        <v>#DIV/0!</v>
      </c>
      <c r="M28" s="3231" t="e">
        <f t="shared" si="13"/>
        <v>#DIV/0!</v>
      </c>
      <c r="N28" s="3231" t="e">
        <f t="shared" si="13"/>
        <v>#DIV/0!</v>
      </c>
      <c r="O28" s="3231" t="e">
        <f t="shared" si="13"/>
        <v>#DIV/0!</v>
      </c>
      <c r="P28" s="3231" t="e">
        <f t="shared" si="13"/>
        <v>#DIV/0!</v>
      </c>
      <c r="Q28" s="3231" t="e">
        <f t="shared" si="13"/>
        <v>#DIV/0!</v>
      </c>
      <c r="R28" s="3231" t="e">
        <f t="shared" si="13"/>
        <v>#DIV/0!</v>
      </c>
      <c r="S28" s="3260" t="e">
        <f t="shared" si="13"/>
        <v>#DIV/0!</v>
      </c>
    </row>
    <row r="29" spans="1:20" ht="12.75">
      <c r="A29" s="1727"/>
      <c r="B29" s="1703"/>
      <c r="C29" s="1703"/>
      <c r="D29" s="201"/>
      <c r="E29" s="1741" t="s">
        <v>1885</v>
      </c>
      <c r="F29" s="1738"/>
      <c r="G29" s="3233" t="e">
        <f>+G27/G23</f>
        <v>#DIV/0!</v>
      </c>
      <c r="H29" s="3233" t="e">
        <f t="shared" ref="H29:S29" si="14">+H27/H23</f>
        <v>#DIV/0!</v>
      </c>
      <c r="I29" s="3233" t="e">
        <f t="shared" si="14"/>
        <v>#DIV/0!</v>
      </c>
      <c r="J29" s="3233" t="e">
        <f t="shared" si="14"/>
        <v>#DIV/0!</v>
      </c>
      <c r="K29" s="3233" t="e">
        <f t="shared" si="14"/>
        <v>#DIV/0!</v>
      </c>
      <c r="L29" s="3233" t="e">
        <f t="shared" si="14"/>
        <v>#DIV/0!</v>
      </c>
      <c r="M29" s="3233" t="e">
        <f t="shared" si="14"/>
        <v>#DIV/0!</v>
      </c>
      <c r="N29" s="3233" t="e">
        <f t="shared" si="14"/>
        <v>#DIV/0!</v>
      </c>
      <c r="O29" s="3233" t="e">
        <f t="shared" si="14"/>
        <v>#DIV/0!</v>
      </c>
      <c r="P29" s="3233" t="e">
        <f t="shared" si="14"/>
        <v>#DIV/0!</v>
      </c>
      <c r="Q29" s="3233" t="e">
        <f t="shared" si="14"/>
        <v>#DIV/0!</v>
      </c>
      <c r="R29" s="3233" t="e">
        <f t="shared" si="14"/>
        <v>#DIV/0!</v>
      </c>
      <c r="S29" s="3261" t="e">
        <f t="shared" si="14"/>
        <v>#DIV/0!</v>
      </c>
    </row>
    <row r="30" spans="1:20" ht="12.75">
      <c r="A30" s="1727"/>
      <c r="B30" s="1703" t="s">
        <v>1879</v>
      </c>
      <c r="C30" s="1703" t="s">
        <v>1361</v>
      </c>
      <c r="D30" s="1704" t="s">
        <v>2318</v>
      </c>
      <c r="E30" s="1702" t="s">
        <v>1880</v>
      </c>
      <c r="F30" s="1706" t="s">
        <v>88</v>
      </c>
      <c r="G30" s="3227"/>
      <c r="H30" s="3227"/>
      <c r="I30" s="3227"/>
      <c r="J30" s="3227"/>
      <c r="K30" s="3227"/>
      <c r="L30" s="3227"/>
      <c r="M30" s="3227"/>
      <c r="N30" s="3227"/>
      <c r="O30" s="3227"/>
      <c r="P30" s="3227"/>
      <c r="Q30" s="3227"/>
      <c r="R30" s="3227"/>
      <c r="S30" s="3258">
        <f>SUM(G30:R30)</f>
        <v>0</v>
      </c>
    </row>
    <row r="31" spans="1:20" ht="12.75">
      <c r="A31" s="1727"/>
      <c r="B31" s="1703"/>
      <c r="C31" s="1703"/>
      <c r="D31" s="202"/>
      <c r="E31" s="1734" t="s">
        <v>1881</v>
      </c>
      <c r="F31" s="1735"/>
      <c r="G31" s="3228" t="e">
        <f>+G30/$S$30</f>
        <v>#DIV/0!</v>
      </c>
      <c r="H31" s="3228" t="e">
        <f t="shared" ref="H31:S31" si="15">+H30/$S$30</f>
        <v>#DIV/0!</v>
      </c>
      <c r="I31" s="3228" t="e">
        <f t="shared" si="15"/>
        <v>#DIV/0!</v>
      </c>
      <c r="J31" s="3228" t="e">
        <f t="shared" si="15"/>
        <v>#DIV/0!</v>
      </c>
      <c r="K31" s="3228" t="e">
        <f t="shared" si="15"/>
        <v>#DIV/0!</v>
      </c>
      <c r="L31" s="3228" t="e">
        <f t="shared" si="15"/>
        <v>#DIV/0!</v>
      </c>
      <c r="M31" s="3228" t="e">
        <f t="shared" si="15"/>
        <v>#DIV/0!</v>
      </c>
      <c r="N31" s="3228" t="e">
        <f t="shared" si="15"/>
        <v>#DIV/0!</v>
      </c>
      <c r="O31" s="3228" t="e">
        <f t="shared" si="15"/>
        <v>#DIV/0!</v>
      </c>
      <c r="P31" s="3228" t="e">
        <f t="shared" si="15"/>
        <v>#DIV/0!</v>
      </c>
      <c r="Q31" s="3228" t="e">
        <f t="shared" si="15"/>
        <v>#DIV/0!</v>
      </c>
      <c r="R31" s="3228" t="e">
        <f t="shared" si="15"/>
        <v>#DIV/0!</v>
      </c>
      <c r="S31" s="3257" t="e">
        <f t="shared" si="15"/>
        <v>#DIV/0!</v>
      </c>
    </row>
    <row r="32" spans="1:20" ht="12.75">
      <c r="A32" s="1727"/>
      <c r="B32" s="1703" t="s">
        <v>1879</v>
      </c>
      <c r="C32" s="1703" t="s">
        <v>1361</v>
      </c>
      <c r="D32" s="1736" t="str">
        <f>D30</f>
        <v>Related Party 4</v>
      </c>
      <c r="E32" s="1702" t="s">
        <v>1400</v>
      </c>
      <c r="F32" s="1706" t="s">
        <v>88</v>
      </c>
      <c r="G32" s="3227"/>
      <c r="H32" s="3227"/>
      <c r="I32" s="3227"/>
      <c r="J32" s="3227"/>
      <c r="K32" s="3227"/>
      <c r="L32" s="3227"/>
      <c r="M32" s="3227"/>
      <c r="N32" s="3227"/>
      <c r="O32" s="3227"/>
      <c r="P32" s="3227"/>
      <c r="Q32" s="3227"/>
      <c r="R32" s="3227"/>
      <c r="S32" s="3258">
        <f>SUM(G32:R32)</f>
        <v>0</v>
      </c>
      <c r="T32" s="200"/>
    </row>
    <row r="33" spans="1:20" ht="12.75">
      <c r="A33" s="1727"/>
      <c r="B33" s="1703"/>
      <c r="C33" s="1703"/>
      <c r="D33" s="202"/>
      <c r="E33" s="1737" t="s">
        <v>1882</v>
      </c>
      <c r="F33" s="1738"/>
      <c r="G33" s="3230" t="e">
        <f>+G32/$S$32</f>
        <v>#DIV/0!</v>
      </c>
      <c r="H33" s="3230" t="e">
        <f t="shared" ref="H33:S33" si="16">+H32/$S$32</f>
        <v>#DIV/0!</v>
      </c>
      <c r="I33" s="3230" t="e">
        <f t="shared" si="16"/>
        <v>#DIV/0!</v>
      </c>
      <c r="J33" s="3230" t="e">
        <f t="shared" si="16"/>
        <v>#DIV/0!</v>
      </c>
      <c r="K33" s="3230" t="e">
        <f t="shared" si="16"/>
        <v>#DIV/0!</v>
      </c>
      <c r="L33" s="3230" t="e">
        <f t="shared" si="16"/>
        <v>#DIV/0!</v>
      </c>
      <c r="M33" s="3230" t="e">
        <f t="shared" si="16"/>
        <v>#DIV/0!</v>
      </c>
      <c r="N33" s="3230" t="e">
        <f t="shared" si="16"/>
        <v>#DIV/0!</v>
      </c>
      <c r="O33" s="3230" t="e">
        <f t="shared" si="16"/>
        <v>#DIV/0!</v>
      </c>
      <c r="P33" s="3230" t="e">
        <f t="shared" si="16"/>
        <v>#DIV/0!</v>
      </c>
      <c r="Q33" s="3230" t="e">
        <f t="shared" si="16"/>
        <v>#DIV/0!</v>
      </c>
      <c r="R33" s="3230" t="e">
        <f t="shared" si="16"/>
        <v>#DIV/0!</v>
      </c>
      <c r="S33" s="3259" t="e">
        <f t="shared" si="16"/>
        <v>#DIV/0!</v>
      </c>
    </row>
    <row r="34" spans="1:20" ht="12.75">
      <c r="A34" s="1727"/>
      <c r="B34" s="1703"/>
      <c r="C34" s="1703"/>
      <c r="D34" s="202"/>
      <c r="E34" s="1702" t="s">
        <v>1883</v>
      </c>
      <c r="F34" s="1706" t="s">
        <v>88</v>
      </c>
      <c r="G34" s="3235">
        <f>G30+G32</f>
        <v>0</v>
      </c>
      <c r="H34" s="3235">
        <f t="shared" ref="H34:R34" si="17">H30+H32</f>
        <v>0</v>
      </c>
      <c r="I34" s="3235">
        <f t="shared" si="17"/>
        <v>0</v>
      </c>
      <c r="J34" s="3235">
        <f t="shared" si="17"/>
        <v>0</v>
      </c>
      <c r="K34" s="3235">
        <f t="shared" si="17"/>
        <v>0</v>
      </c>
      <c r="L34" s="3235">
        <f t="shared" si="17"/>
        <v>0</v>
      </c>
      <c r="M34" s="3235">
        <f t="shared" si="17"/>
        <v>0</v>
      </c>
      <c r="N34" s="3235">
        <f t="shared" si="17"/>
        <v>0</v>
      </c>
      <c r="O34" s="3235">
        <f t="shared" si="17"/>
        <v>0</v>
      </c>
      <c r="P34" s="3235">
        <f t="shared" si="17"/>
        <v>0</v>
      </c>
      <c r="Q34" s="3235">
        <f t="shared" si="17"/>
        <v>0</v>
      </c>
      <c r="R34" s="3235">
        <f t="shared" si="17"/>
        <v>0</v>
      </c>
      <c r="S34" s="3258">
        <f>SUM(G34:R34)</f>
        <v>0</v>
      </c>
    </row>
    <row r="35" spans="1:20" ht="12.75">
      <c r="A35" s="1727"/>
      <c r="B35" s="1703"/>
      <c r="C35" s="1703"/>
      <c r="D35" s="202"/>
      <c r="E35" s="1739" t="s">
        <v>1884</v>
      </c>
      <c r="F35" s="1740"/>
      <c r="G35" s="3231" t="e">
        <f>+G34/$S$34</f>
        <v>#DIV/0!</v>
      </c>
      <c r="H35" s="3231" t="e">
        <f t="shared" ref="H35:S35" si="18">+H34/$S$34</f>
        <v>#DIV/0!</v>
      </c>
      <c r="I35" s="3231" t="e">
        <f t="shared" si="18"/>
        <v>#DIV/0!</v>
      </c>
      <c r="J35" s="3231" t="e">
        <f t="shared" si="18"/>
        <v>#DIV/0!</v>
      </c>
      <c r="K35" s="3231" t="e">
        <f t="shared" si="18"/>
        <v>#DIV/0!</v>
      </c>
      <c r="L35" s="3231" t="e">
        <f t="shared" si="18"/>
        <v>#DIV/0!</v>
      </c>
      <c r="M35" s="3231" t="e">
        <f t="shared" si="18"/>
        <v>#DIV/0!</v>
      </c>
      <c r="N35" s="3231" t="e">
        <f t="shared" si="18"/>
        <v>#DIV/0!</v>
      </c>
      <c r="O35" s="3231" t="e">
        <f t="shared" si="18"/>
        <v>#DIV/0!</v>
      </c>
      <c r="P35" s="3231" t="e">
        <f t="shared" si="18"/>
        <v>#DIV/0!</v>
      </c>
      <c r="Q35" s="3231" t="e">
        <f t="shared" si="18"/>
        <v>#DIV/0!</v>
      </c>
      <c r="R35" s="3231" t="e">
        <f t="shared" si="18"/>
        <v>#DIV/0!</v>
      </c>
      <c r="S35" s="3260" t="e">
        <f t="shared" si="18"/>
        <v>#DIV/0!</v>
      </c>
    </row>
    <row r="36" spans="1:20" ht="12.75">
      <c r="A36" s="1727"/>
      <c r="B36" s="1703"/>
      <c r="C36" s="1703"/>
      <c r="D36" s="201"/>
      <c r="E36" s="1741" t="s">
        <v>1885</v>
      </c>
      <c r="F36" s="1738"/>
      <c r="G36" s="3233" t="e">
        <f>+G34/G30</f>
        <v>#DIV/0!</v>
      </c>
      <c r="H36" s="3233" t="e">
        <f t="shared" ref="H36:S36" si="19">+H34/H30</f>
        <v>#DIV/0!</v>
      </c>
      <c r="I36" s="3233" t="e">
        <f t="shared" si="19"/>
        <v>#DIV/0!</v>
      </c>
      <c r="J36" s="3233" t="e">
        <f t="shared" si="19"/>
        <v>#DIV/0!</v>
      </c>
      <c r="K36" s="3233" t="e">
        <f t="shared" si="19"/>
        <v>#DIV/0!</v>
      </c>
      <c r="L36" s="3233" t="e">
        <f t="shared" si="19"/>
        <v>#DIV/0!</v>
      </c>
      <c r="M36" s="3233" t="e">
        <f t="shared" si="19"/>
        <v>#DIV/0!</v>
      </c>
      <c r="N36" s="3233" t="e">
        <f t="shared" si="19"/>
        <v>#DIV/0!</v>
      </c>
      <c r="O36" s="3233" t="e">
        <f t="shared" si="19"/>
        <v>#DIV/0!</v>
      </c>
      <c r="P36" s="3233" t="e">
        <f t="shared" si="19"/>
        <v>#DIV/0!</v>
      </c>
      <c r="Q36" s="3233" t="e">
        <f t="shared" si="19"/>
        <v>#DIV/0!</v>
      </c>
      <c r="R36" s="3233" t="e">
        <f t="shared" si="19"/>
        <v>#DIV/0!</v>
      </c>
      <c r="S36" s="3261" t="e">
        <f t="shared" si="19"/>
        <v>#DIV/0!</v>
      </c>
    </row>
    <row r="37" spans="1:20" ht="12.75">
      <c r="A37" s="1727"/>
      <c r="B37" s="1703" t="s">
        <v>1879</v>
      </c>
      <c r="C37" s="1703" t="s">
        <v>1361</v>
      </c>
      <c r="D37" s="1704" t="s">
        <v>2319</v>
      </c>
      <c r="E37" s="1702" t="s">
        <v>1880</v>
      </c>
      <c r="F37" s="1706" t="s">
        <v>88</v>
      </c>
      <c r="G37" s="3227"/>
      <c r="H37" s="3227"/>
      <c r="I37" s="3227"/>
      <c r="J37" s="3227"/>
      <c r="K37" s="3227"/>
      <c r="L37" s="3227"/>
      <c r="M37" s="3227"/>
      <c r="N37" s="3227"/>
      <c r="O37" s="3227"/>
      <c r="P37" s="3227"/>
      <c r="Q37" s="3227"/>
      <c r="R37" s="3227"/>
      <c r="S37" s="3258">
        <f>SUM(G37:R37)</f>
        <v>0</v>
      </c>
    </row>
    <row r="38" spans="1:20" ht="12.75">
      <c r="A38" s="1727"/>
      <c r="B38" s="1703"/>
      <c r="C38" s="1703"/>
      <c r="D38" s="202"/>
      <c r="E38" s="1734" t="s">
        <v>1881</v>
      </c>
      <c r="F38" s="1735"/>
      <c r="G38" s="3228" t="e">
        <f>+G37/$S$37</f>
        <v>#DIV/0!</v>
      </c>
      <c r="H38" s="3228" t="e">
        <f t="shared" ref="H38:S38" si="20">+H37/$S$37</f>
        <v>#DIV/0!</v>
      </c>
      <c r="I38" s="3228" t="e">
        <f t="shared" si="20"/>
        <v>#DIV/0!</v>
      </c>
      <c r="J38" s="3228" t="e">
        <f t="shared" si="20"/>
        <v>#DIV/0!</v>
      </c>
      <c r="K38" s="3228" t="e">
        <f t="shared" si="20"/>
        <v>#DIV/0!</v>
      </c>
      <c r="L38" s="3228" t="e">
        <f t="shared" si="20"/>
        <v>#DIV/0!</v>
      </c>
      <c r="M38" s="3228" t="e">
        <f t="shared" si="20"/>
        <v>#DIV/0!</v>
      </c>
      <c r="N38" s="3228" t="e">
        <f t="shared" si="20"/>
        <v>#DIV/0!</v>
      </c>
      <c r="O38" s="3228" t="e">
        <f t="shared" si="20"/>
        <v>#DIV/0!</v>
      </c>
      <c r="P38" s="3228" t="e">
        <f t="shared" si="20"/>
        <v>#DIV/0!</v>
      </c>
      <c r="Q38" s="3228" t="e">
        <f t="shared" si="20"/>
        <v>#DIV/0!</v>
      </c>
      <c r="R38" s="3228" t="e">
        <f t="shared" si="20"/>
        <v>#DIV/0!</v>
      </c>
      <c r="S38" s="3257" t="e">
        <f t="shared" si="20"/>
        <v>#DIV/0!</v>
      </c>
    </row>
    <row r="39" spans="1:20" ht="12.75">
      <c r="A39" s="1727"/>
      <c r="B39" s="1703" t="s">
        <v>1879</v>
      </c>
      <c r="C39" s="1703" t="s">
        <v>1361</v>
      </c>
      <c r="D39" s="1736" t="str">
        <f>D37</f>
        <v>Related Party 5</v>
      </c>
      <c r="E39" s="1702" t="s">
        <v>1400</v>
      </c>
      <c r="F39" s="1706" t="s">
        <v>88</v>
      </c>
      <c r="G39" s="3227"/>
      <c r="H39" s="3227"/>
      <c r="I39" s="3227"/>
      <c r="J39" s="3227"/>
      <c r="K39" s="3227"/>
      <c r="L39" s="3227"/>
      <c r="M39" s="3227"/>
      <c r="N39" s="3227"/>
      <c r="O39" s="3227"/>
      <c r="P39" s="3227"/>
      <c r="Q39" s="3227"/>
      <c r="R39" s="3227"/>
      <c r="S39" s="3258">
        <f>SUM(G39:R39)</f>
        <v>0</v>
      </c>
    </row>
    <row r="40" spans="1:20" ht="12.75">
      <c r="A40" s="1727"/>
      <c r="B40" s="1703"/>
      <c r="C40" s="1703"/>
      <c r="D40" s="202"/>
      <c r="E40" s="1737" t="s">
        <v>1882</v>
      </c>
      <c r="F40" s="1738"/>
      <c r="G40" s="3230" t="e">
        <f>+G39/$S$39</f>
        <v>#DIV/0!</v>
      </c>
      <c r="H40" s="3230" t="e">
        <f t="shared" ref="H40:S40" si="21">+H39/$S$39</f>
        <v>#DIV/0!</v>
      </c>
      <c r="I40" s="3230" t="e">
        <f t="shared" si="21"/>
        <v>#DIV/0!</v>
      </c>
      <c r="J40" s="3230" t="e">
        <f t="shared" si="21"/>
        <v>#DIV/0!</v>
      </c>
      <c r="K40" s="3230" t="e">
        <f t="shared" si="21"/>
        <v>#DIV/0!</v>
      </c>
      <c r="L40" s="3230" t="e">
        <f t="shared" si="21"/>
        <v>#DIV/0!</v>
      </c>
      <c r="M40" s="3230" t="e">
        <f t="shared" si="21"/>
        <v>#DIV/0!</v>
      </c>
      <c r="N40" s="3230" t="e">
        <f t="shared" si="21"/>
        <v>#DIV/0!</v>
      </c>
      <c r="O40" s="3230" t="e">
        <f t="shared" si="21"/>
        <v>#DIV/0!</v>
      </c>
      <c r="P40" s="3230" t="e">
        <f t="shared" si="21"/>
        <v>#DIV/0!</v>
      </c>
      <c r="Q40" s="3230" t="e">
        <f t="shared" si="21"/>
        <v>#DIV/0!</v>
      </c>
      <c r="R40" s="3230" t="e">
        <f t="shared" si="21"/>
        <v>#DIV/0!</v>
      </c>
      <c r="S40" s="3259" t="e">
        <f t="shared" si="21"/>
        <v>#DIV/0!</v>
      </c>
    </row>
    <row r="41" spans="1:20" ht="12.75">
      <c r="A41" s="1727"/>
      <c r="B41" s="1703"/>
      <c r="C41" s="1703"/>
      <c r="D41" s="202"/>
      <c r="E41" s="1702" t="s">
        <v>1883</v>
      </c>
      <c r="F41" s="1706" t="s">
        <v>88</v>
      </c>
      <c r="G41" s="3235">
        <f>G37+G39</f>
        <v>0</v>
      </c>
      <c r="H41" s="3235">
        <f t="shared" ref="H41:R41" si="22">H37+H39</f>
        <v>0</v>
      </c>
      <c r="I41" s="3235">
        <f t="shared" si="22"/>
        <v>0</v>
      </c>
      <c r="J41" s="3235">
        <f t="shared" si="22"/>
        <v>0</v>
      </c>
      <c r="K41" s="3235">
        <f t="shared" si="22"/>
        <v>0</v>
      </c>
      <c r="L41" s="3235">
        <f t="shared" si="22"/>
        <v>0</v>
      </c>
      <c r="M41" s="3235">
        <f t="shared" si="22"/>
        <v>0</v>
      </c>
      <c r="N41" s="3235">
        <f t="shared" si="22"/>
        <v>0</v>
      </c>
      <c r="O41" s="3235">
        <f t="shared" si="22"/>
        <v>0</v>
      </c>
      <c r="P41" s="3235">
        <f t="shared" si="22"/>
        <v>0</v>
      </c>
      <c r="Q41" s="3235">
        <f t="shared" si="22"/>
        <v>0</v>
      </c>
      <c r="R41" s="3235">
        <f t="shared" si="22"/>
        <v>0</v>
      </c>
      <c r="S41" s="3258">
        <f>SUM(G41:R41)</f>
        <v>0</v>
      </c>
    </row>
    <row r="42" spans="1:20" ht="12.75">
      <c r="A42" s="1727"/>
      <c r="B42" s="1703"/>
      <c r="C42" s="1703"/>
      <c r="D42" s="202"/>
      <c r="E42" s="1739" t="s">
        <v>1884</v>
      </c>
      <c r="F42" s="1740"/>
      <c r="G42" s="3231" t="e">
        <f>+G41/$S$41</f>
        <v>#DIV/0!</v>
      </c>
      <c r="H42" s="3231" t="e">
        <f t="shared" ref="H42:S42" si="23">+H41/$S$41</f>
        <v>#DIV/0!</v>
      </c>
      <c r="I42" s="3231" t="e">
        <f t="shared" si="23"/>
        <v>#DIV/0!</v>
      </c>
      <c r="J42" s="3231" t="e">
        <f t="shared" si="23"/>
        <v>#DIV/0!</v>
      </c>
      <c r="K42" s="3231" t="e">
        <f t="shared" si="23"/>
        <v>#DIV/0!</v>
      </c>
      <c r="L42" s="3231" t="e">
        <f t="shared" si="23"/>
        <v>#DIV/0!</v>
      </c>
      <c r="M42" s="3231" t="e">
        <f t="shared" si="23"/>
        <v>#DIV/0!</v>
      </c>
      <c r="N42" s="3231" t="e">
        <f t="shared" si="23"/>
        <v>#DIV/0!</v>
      </c>
      <c r="O42" s="3231" t="e">
        <f t="shared" si="23"/>
        <v>#DIV/0!</v>
      </c>
      <c r="P42" s="3231" t="e">
        <f t="shared" si="23"/>
        <v>#DIV/0!</v>
      </c>
      <c r="Q42" s="3231" t="e">
        <f t="shared" si="23"/>
        <v>#DIV/0!</v>
      </c>
      <c r="R42" s="3231" t="e">
        <f t="shared" si="23"/>
        <v>#DIV/0!</v>
      </c>
      <c r="S42" s="3260" t="e">
        <f t="shared" si="23"/>
        <v>#DIV/0!</v>
      </c>
      <c r="T42" s="200"/>
    </row>
    <row r="43" spans="1:20" ht="12.75">
      <c r="A43" s="1727"/>
      <c r="B43" s="1703"/>
      <c r="C43" s="1703"/>
      <c r="D43" s="201"/>
      <c r="E43" s="1741" t="s">
        <v>1885</v>
      </c>
      <c r="F43" s="1738"/>
      <c r="G43" s="3233" t="e">
        <f>+G41/G37</f>
        <v>#DIV/0!</v>
      </c>
      <c r="H43" s="3233" t="e">
        <f t="shared" ref="H43:S43" si="24">+H41/H37</f>
        <v>#DIV/0!</v>
      </c>
      <c r="I43" s="3233" t="e">
        <f t="shared" si="24"/>
        <v>#DIV/0!</v>
      </c>
      <c r="J43" s="3233" t="e">
        <f t="shared" si="24"/>
        <v>#DIV/0!</v>
      </c>
      <c r="K43" s="3233" t="e">
        <f t="shared" si="24"/>
        <v>#DIV/0!</v>
      </c>
      <c r="L43" s="3233" t="e">
        <f t="shared" si="24"/>
        <v>#DIV/0!</v>
      </c>
      <c r="M43" s="3233" t="e">
        <f t="shared" si="24"/>
        <v>#DIV/0!</v>
      </c>
      <c r="N43" s="3233" t="e">
        <f t="shared" si="24"/>
        <v>#DIV/0!</v>
      </c>
      <c r="O43" s="3233" t="e">
        <f t="shared" si="24"/>
        <v>#DIV/0!</v>
      </c>
      <c r="P43" s="3233" t="e">
        <f t="shared" si="24"/>
        <v>#DIV/0!</v>
      </c>
      <c r="Q43" s="3233" t="e">
        <f t="shared" si="24"/>
        <v>#DIV/0!</v>
      </c>
      <c r="R43" s="3233" t="e">
        <f t="shared" si="24"/>
        <v>#DIV/0!</v>
      </c>
      <c r="S43" s="3261" t="e">
        <f t="shared" si="24"/>
        <v>#DIV/0!</v>
      </c>
    </row>
    <row r="44" spans="1:20" ht="12.75">
      <c r="A44" s="1727"/>
      <c r="B44" s="1732" t="s">
        <v>1886</v>
      </c>
      <c r="C44" s="1732" t="s">
        <v>1361</v>
      </c>
      <c r="D44" s="1742" t="str">
        <f>D9</f>
        <v>Related Party 1</v>
      </c>
      <c r="E44" s="1702" t="s">
        <v>1880</v>
      </c>
      <c r="F44" s="1706" t="s">
        <v>88</v>
      </c>
      <c r="G44" s="3227"/>
      <c r="H44" s="3227"/>
      <c r="I44" s="3227"/>
      <c r="J44" s="3227"/>
      <c r="K44" s="3227"/>
      <c r="L44" s="3227"/>
      <c r="M44" s="3227"/>
      <c r="N44" s="3227"/>
      <c r="O44" s="3227"/>
      <c r="P44" s="3227"/>
      <c r="Q44" s="3227"/>
      <c r="R44" s="3227"/>
      <c r="S44" s="3258">
        <f>SUM(G44:R44)</f>
        <v>0</v>
      </c>
    </row>
    <row r="45" spans="1:20" ht="12.75">
      <c r="A45" s="1727"/>
      <c r="B45" s="1703"/>
      <c r="C45" s="1703"/>
      <c r="D45" s="202"/>
      <c r="E45" s="1734" t="s">
        <v>1881</v>
      </c>
      <c r="F45" s="1735"/>
      <c r="G45" s="3228" t="e">
        <f>+G44/$S$44</f>
        <v>#DIV/0!</v>
      </c>
      <c r="H45" s="3228" t="e">
        <f t="shared" ref="H45:S45" si="25">+H44/$S$44</f>
        <v>#DIV/0!</v>
      </c>
      <c r="I45" s="3228" t="e">
        <f t="shared" si="25"/>
        <v>#DIV/0!</v>
      </c>
      <c r="J45" s="3228" t="e">
        <f t="shared" si="25"/>
        <v>#DIV/0!</v>
      </c>
      <c r="K45" s="3228" t="e">
        <f t="shared" si="25"/>
        <v>#DIV/0!</v>
      </c>
      <c r="L45" s="3228" t="e">
        <f t="shared" si="25"/>
        <v>#DIV/0!</v>
      </c>
      <c r="M45" s="3228" t="e">
        <f t="shared" si="25"/>
        <v>#DIV/0!</v>
      </c>
      <c r="N45" s="3228" t="e">
        <f t="shared" si="25"/>
        <v>#DIV/0!</v>
      </c>
      <c r="O45" s="3228" t="e">
        <f t="shared" si="25"/>
        <v>#DIV/0!</v>
      </c>
      <c r="P45" s="3228" t="e">
        <f t="shared" si="25"/>
        <v>#DIV/0!</v>
      </c>
      <c r="Q45" s="3228" t="e">
        <f t="shared" si="25"/>
        <v>#DIV/0!</v>
      </c>
      <c r="R45" s="3228" t="e">
        <f t="shared" si="25"/>
        <v>#DIV/0!</v>
      </c>
      <c r="S45" s="3257" t="e">
        <f t="shared" si="25"/>
        <v>#DIV/0!</v>
      </c>
    </row>
    <row r="46" spans="1:20" ht="12.75">
      <c r="A46" s="1727"/>
      <c r="B46" s="1703" t="s">
        <v>1886</v>
      </c>
      <c r="C46" s="1703" t="s">
        <v>1361</v>
      </c>
      <c r="D46" s="1736" t="str">
        <f>D44</f>
        <v>Related Party 1</v>
      </c>
      <c r="E46" s="1702" t="s">
        <v>1400</v>
      </c>
      <c r="F46" s="1706" t="s">
        <v>88</v>
      </c>
      <c r="G46" s="3227"/>
      <c r="H46" s="3227"/>
      <c r="I46" s="3227"/>
      <c r="J46" s="3227"/>
      <c r="K46" s="3227"/>
      <c r="L46" s="3227"/>
      <c r="M46" s="3227"/>
      <c r="N46" s="3227"/>
      <c r="O46" s="3227"/>
      <c r="P46" s="3227"/>
      <c r="Q46" s="3227"/>
      <c r="R46" s="3227"/>
      <c r="S46" s="3258">
        <f>SUM(G46:R46)</f>
        <v>0</v>
      </c>
    </row>
    <row r="47" spans="1:20" ht="12.75">
      <c r="A47" s="1727"/>
      <c r="B47" s="1703"/>
      <c r="C47" s="1703"/>
      <c r="D47" s="202"/>
      <c r="E47" s="1737" t="s">
        <v>1882</v>
      </c>
      <c r="F47" s="1738"/>
      <c r="G47" s="3230" t="e">
        <f>+G46/$S$46</f>
        <v>#DIV/0!</v>
      </c>
      <c r="H47" s="3230" t="e">
        <f t="shared" ref="H47:S47" si="26">+H46/$S$46</f>
        <v>#DIV/0!</v>
      </c>
      <c r="I47" s="3230" t="e">
        <f t="shared" si="26"/>
        <v>#DIV/0!</v>
      </c>
      <c r="J47" s="3230" t="e">
        <f t="shared" si="26"/>
        <v>#DIV/0!</v>
      </c>
      <c r="K47" s="3230" t="e">
        <f t="shared" si="26"/>
        <v>#DIV/0!</v>
      </c>
      <c r="L47" s="3230" t="e">
        <f t="shared" si="26"/>
        <v>#DIV/0!</v>
      </c>
      <c r="M47" s="3230" t="e">
        <f t="shared" si="26"/>
        <v>#DIV/0!</v>
      </c>
      <c r="N47" s="3230" t="e">
        <f t="shared" si="26"/>
        <v>#DIV/0!</v>
      </c>
      <c r="O47" s="3230" t="e">
        <f t="shared" si="26"/>
        <v>#DIV/0!</v>
      </c>
      <c r="P47" s="3230" t="e">
        <f t="shared" si="26"/>
        <v>#DIV/0!</v>
      </c>
      <c r="Q47" s="3230" t="e">
        <f t="shared" si="26"/>
        <v>#DIV/0!</v>
      </c>
      <c r="R47" s="3230" t="e">
        <f t="shared" si="26"/>
        <v>#DIV/0!</v>
      </c>
      <c r="S47" s="3259" t="e">
        <f t="shared" si="26"/>
        <v>#DIV/0!</v>
      </c>
    </row>
    <row r="48" spans="1:20" ht="12.75">
      <c r="A48" s="1727"/>
      <c r="B48" s="1703"/>
      <c r="C48" s="1703"/>
      <c r="D48" s="202"/>
      <c r="E48" s="1702" t="s">
        <v>1883</v>
      </c>
      <c r="F48" s="1706" t="s">
        <v>88</v>
      </c>
      <c r="G48" s="3235">
        <f>G44+G46</f>
        <v>0</v>
      </c>
      <c r="H48" s="3235">
        <f t="shared" ref="H48:R48" si="27">H44+H46</f>
        <v>0</v>
      </c>
      <c r="I48" s="3235">
        <f t="shared" si="27"/>
        <v>0</v>
      </c>
      <c r="J48" s="3235">
        <f t="shared" si="27"/>
        <v>0</v>
      </c>
      <c r="K48" s="3235">
        <f t="shared" si="27"/>
        <v>0</v>
      </c>
      <c r="L48" s="3235">
        <f t="shared" si="27"/>
        <v>0</v>
      </c>
      <c r="M48" s="3235">
        <f t="shared" si="27"/>
        <v>0</v>
      </c>
      <c r="N48" s="3235">
        <f t="shared" si="27"/>
        <v>0</v>
      </c>
      <c r="O48" s="3235">
        <f t="shared" si="27"/>
        <v>0</v>
      </c>
      <c r="P48" s="3235">
        <f t="shared" si="27"/>
        <v>0</v>
      </c>
      <c r="Q48" s="3235">
        <f t="shared" si="27"/>
        <v>0</v>
      </c>
      <c r="R48" s="3235">
        <f t="shared" si="27"/>
        <v>0</v>
      </c>
      <c r="S48" s="3258">
        <f>SUM(G48:R48)</f>
        <v>0</v>
      </c>
    </row>
    <row r="49" spans="1:19" ht="12.75">
      <c r="A49" s="1727"/>
      <c r="B49" s="1703"/>
      <c r="C49" s="1703"/>
      <c r="D49" s="202"/>
      <c r="E49" s="1739" t="s">
        <v>1884</v>
      </c>
      <c r="F49" s="1740"/>
      <c r="G49" s="3231" t="e">
        <f>+G48/$S$48</f>
        <v>#DIV/0!</v>
      </c>
      <c r="H49" s="3231" t="e">
        <f t="shared" ref="H49:S49" si="28">+H48/$S$48</f>
        <v>#DIV/0!</v>
      </c>
      <c r="I49" s="3231" t="e">
        <f t="shared" si="28"/>
        <v>#DIV/0!</v>
      </c>
      <c r="J49" s="3231" t="e">
        <f t="shared" si="28"/>
        <v>#DIV/0!</v>
      </c>
      <c r="K49" s="3231" t="e">
        <f t="shared" si="28"/>
        <v>#DIV/0!</v>
      </c>
      <c r="L49" s="3231" t="e">
        <f t="shared" si="28"/>
        <v>#DIV/0!</v>
      </c>
      <c r="M49" s="3231" t="e">
        <f t="shared" si="28"/>
        <v>#DIV/0!</v>
      </c>
      <c r="N49" s="3231" t="e">
        <f t="shared" si="28"/>
        <v>#DIV/0!</v>
      </c>
      <c r="O49" s="3231" t="e">
        <f t="shared" si="28"/>
        <v>#DIV/0!</v>
      </c>
      <c r="P49" s="3231" t="e">
        <f t="shared" si="28"/>
        <v>#DIV/0!</v>
      </c>
      <c r="Q49" s="3231" t="e">
        <f t="shared" si="28"/>
        <v>#DIV/0!</v>
      </c>
      <c r="R49" s="3231" t="e">
        <f t="shared" si="28"/>
        <v>#DIV/0!</v>
      </c>
      <c r="S49" s="3260" t="e">
        <f t="shared" si="28"/>
        <v>#DIV/0!</v>
      </c>
    </row>
    <row r="50" spans="1:19" ht="12.75">
      <c r="A50" s="1727"/>
      <c r="B50" s="1703"/>
      <c r="C50" s="1703"/>
      <c r="D50" s="202"/>
      <c r="E50" s="1741" t="s">
        <v>1885</v>
      </c>
      <c r="F50" s="1738"/>
      <c r="G50" s="3233" t="e">
        <f>+G48/G44</f>
        <v>#DIV/0!</v>
      </c>
      <c r="H50" s="3233" t="e">
        <f t="shared" ref="H50:S50" si="29">+H48/H44</f>
        <v>#DIV/0!</v>
      </c>
      <c r="I50" s="3233" t="e">
        <f t="shared" si="29"/>
        <v>#DIV/0!</v>
      </c>
      <c r="J50" s="3233" t="e">
        <f t="shared" si="29"/>
        <v>#DIV/0!</v>
      </c>
      <c r="K50" s="3233" t="e">
        <f t="shared" si="29"/>
        <v>#DIV/0!</v>
      </c>
      <c r="L50" s="3233" t="e">
        <f t="shared" si="29"/>
        <v>#DIV/0!</v>
      </c>
      <c r="M50" s="3233" t="e">
        <f t="shared" si="29"/>
        <v>#DIV/0!</v>
      </c>
      <c r="N50" s="3233" t="e">
        <f t="shared" si="29"/>
        <v>#DIV/0!</v>
      </c>
      <c r="O50" s="3233" t="e">
        <f t="shared" si="29"/>
        <v>#DIV/0!</v>
      </c>
      <c r="P50" s="3233" t="e">
        <f t="shared" si="29"/>
        <v>#DIV/0!</v>
      </c>
      <c r="Q50" s="3233" t="e">
        <f t="shared" si="29"/>
        <v>#DIV/0!</v>
      </c>
      <c r="R50" s="3233" t="e">
        <f t="shared" si="29"/>
        <v>#DIV/0!</v>
      </c>
      <c r="S50" s="3261" t="e">
        <f t="shared" si="29"/>
        <v>#DIV/0!</v>
      </c>
    </row>
    <row r="51" spans="1:19" ht="12.75">
      <c r="A51" s="1727"/>
      <c r="B51" s="1703" t="s">
        <v>1886</v>
      </c>
      <c r="C51" s="1703" t="s">
        <v>1361</v>
      </c>
      <c r="D51" s="1742" t="str">
        <f>D16</f>
        <v>Related Party 2</v>
      </c>
      <c r="E51" s="1702" t="s">
        <v>1880</v>
      </c>
      <c r="F51" s="1706" t="s">
        <v>88</v>
      </c>
      <c r="G51" s="3227"/>
      <c r="H51" s="3227"/>
      <c r="I51" s="3227"/>
      <c r="J51" s="3227"/>
      <c r="K51" s="3227"/>
      <c r="L51" s="3227"/>
      <c r="M51" s="3227"/>
      <c r="N51" s="3227"/>
      <c r="O51" s="3227"/>
      <c r="P51" s="3227"/>
      <c r="Q51" s="3227"/>
      <c r="R51" s="3227"/>
      <c r="S51" s="3258">
        <f>SUM(G51:R51)</f>
        <v>0</v>
      </c>
    </row>
    <row r="52" spans="1:19" ht="12.75">
      <c r="A52" s="1727"/>
      <c r="B52" s="1703"/>
      <c r="C52" s="1703"/>
      <c r="D52" s="202"/>
      <c r="E52" s="1734" t="s">
        <v>1881</v>
      </c>
      <c r="F52" s="1735"/>
      <c r="G52" s="3228" t="e">
        <f>+G51/$S$51</f>
        <v>#DIV/0!</v>
      </c>
      <c r="H52" s="3228" t="e">
        <f t="shared" ref="H52:S52" si="30">+H51/$S$51</f>
        <v>#DIV/0!</v>
      </c>
      <c r="I52" s="3228" t="e">
        <f t="shared" si="30"/>
        <v>#DIV/0!</v>
      </c>
      <c r="J52" s="3228" t="e">
        <f t="shared" si="30"/>
        <v>#DIV/0!</v>
      </c>
      <c r="K52" s="3228" t="e">
        <f t="shared" si="30"/>
        <v>#DIV/0!</v>
      </c>
      <c r="L52" s="3228" t="e">
        <f t="shared" si="30"/>
        <v>#DIV/0!</v>
      </c>
      <c r="M52" s="3228" t="e">
        <f t="shared" si="30"/>
        <v>#DIV/0!</v>
      </c>
      <c r="N52" s="3228" t="e">
        <f t="shared" si="30"/>
        <v>#DIV/0!</v>
      </c>
      <c r="O52" s="3228" t="e">
        <f t="shared" si="30"/>
        <v>#DIV/0!</v>
      </c>
      <c r="P52" s="3228" t="e">
        <f t="shared" si="30"/>
        <v>#DIV/0!</v>
      </c>
      <c r="Q52" s="3228" t="e">
        <f t="shared" si="30"/>
        <v>#DIV/0!</v>
      </c>
      <c r="R52" s="3228" t="e">
        <f t="shared" si="30"/>
        <v>#DIV/0!</v>
      </c>
      <c r="S52" s="3257" t="e">
        <f t="shared" si="30"/>
        <v>#DIV/0!</v>
      </c>
    </row>
    <row r="53" spans="1:19" ht="12.75">
      <c r="A53" s="1727"/>
      <c r="B53" s="1703" t="s">
        <v>1886</v>
      </c>
      <c r="C53" s="1703" t="s">
        <v>1361</v>
      </c>
      <c r="D53" s="1736" t="str">
        <f>D51</f>
        <v>Related Party 2</v>
      </c>
      <c r="E53" s="1702" t="s">
        <v>1400</v>
      </c>
      <c r="F53" s="1706" t="s">
        <v>88</v>
      </c>
      <c r="G53" s="3227"/>
      <c r="H53" s="3227"/>
      <c r="I53" s="3227"/>
      <c r="J53" s="3227"/>
      <c r="K53" s="3227"/>
      <c r="L53" s="3227"/>
      <c r="M53" s="3227"/>
      <c r="N53" s="3227"/>
      <c r="O53" s="3227"/>
      <c r="P53" s="3227"/>
      <c r="Q53" s="3227"/>
      <c r="R53" s="3227"/>
      <c r="S53" s="3258">
        <f>SUM(G53:R53)</f>
        <v>0</v>
      </c>
    </row>
    <row r="54" spans="1:19" ht="12.75">
      <c r="A54" s="1727"/>
      <c r="B54" s="1703"/>
      <c r="C54" s="1703"/>
      <c r="D54" s="202"/>
      <c r="E54" s="1737" t="s">
        <v>1882</v>
      </c>
      <c r="F54" s="1738"/>
      <c r="G54" s="3230" t="e">
        <f>+G53/$S$53</f>
        <v>#DIV/0!</v>
      </c>
      <c r="H54" s="3230" t="e">
        <f t="shared" ref="H54:S54" si="31">+H53/$S$53</f>
        <v>#DIV/0!</v>
      </c>
      <c r="I54" s="3230" t="e">
        <f t="shared" si="31"/>
        <v>#DIV/0!</v>
      </c>
      <c r="J54" s="3230" t="e">
        <f t="shared" si="31"/>
        <v>#DIV/0!</v>
      </c>
      <c r="K54" s="3230" t="e">
        <f t="shared" si="31"/>
        <v>#DIV/0!</v>
      </c>
      <c r="L54" s="3230" t="e">
        <f t="shared" si="31"/>
        <v>#DIV/0!</v>
      </c>
      <c r="M54" s="3230" t="e">
        <f t="shared" si="31"/>
        <v>#DIV/0!</v>
      </c>
      <c r="N54" s="3230" t="e">
        <f t="shared" si="31"/>
        <v>#DIV/0!</v>
      </c>
      <c r="O54" s="3230" t="e">
        <f t="shared" si="31"/>
        <v>#DIV/0!</v>
      </c>
      <c r="P54" s="3230" t="e">
        <f t="shared" si="31"/>
        <v>#DIV/0!</v>
      </c>
      <c r="Q54" s="3230" t="e">
        <f t="shared" si="31"/>
        <v>#DIV/0!</v>
      </c>
      <c r="R54" s="3230" t="e">
        <f t="shared" si="31"/>
        <v>#DIV/0!</v>
      </c>
      <c r="S54" s="3259" t="e">
        <f t="shared" si="31"/>
        <v>#DIV/0!</v>
      </c>
    </row>
    <row r="55" spans="1:19" ht="12.75">
      <c r="A55" s="1727"/>
      <c r="B55" s="1703"/>
      <c r="C55" s="1703"/>
      <c r="D55" s="202"/>
      <c r="E55" s="1702" t="s">
        <v>1883</v>
      </c>
      <c r="F55" s="1706" t="s">
        <v>88</v>
      </c>
      <c r="G55" s="3235">
        <f>G51+G53</f>
        <v>0</v>
      </c>
      <c r="H55" s="3235">
        <f t="shared" ref="H55:R55" si="32">H51+H53</f>
        <v>0</v>
      </c>
      <c r="I55" s="3235">
        <f t="shared" si="32"/>
        <v>0</v>
      </c>
      <c r="J55" s="3235">
        <f t="shared" si="32"/>
        <v>0</v>
      </c>
      <c r="K55" s="3235">
        <f t="shared" si="32"/>
        <v>0</v>
      </c>
      <c r="L55" s="3235">
        <f t="shared" si="32"/>
        <v>0</v>
      </c>
      <c r="M55" s="3235">
        <f t="shared" si="32"/>
        <v>0</v>
      </c>
      <c r="N55" s="3235">
        <f t="shared" si="32"/>
        <v>0</v>
      </c>
      <c r="O55" s="3235">
        <f t="shared" si="32"/>
        <v>0</v>
      </c>
      <c r="P55" s="3235">
        <f t="shared" si="32"/>
        <v>0</v>
      </c>
      <c r="Q55" s="3235">
        <f t="shared" si="32"/>
        <v>0</v>
      </c>
      <c r="R55" s="3235">
        <f t="shared" si="32"/>
        <v>0</v>
      </c>
      <c r="S55" s="3258">
        <f>SUM(G55:R55)</f>
        <v>0</v>
      </c>
    </row>
    <row r="56" spans="1:19" ht="12.75">
      <c r="A56" s="1727"/>
      <c r="B56" s="1703"/>
      <c r="C56" s="1703"/>
      <c r="D56" s="202"/>
      <c r="E56" s="1739" t="s">
        <v>1884</v>
      </c>
      <c r="F56" s="1740"/>
      <c r="G56" s="3231" t="e">
        <f>+G55/$S$55</f>
        <v>#DIV/0!</v>
      </c>
      <c r="H56" s="3231" t="e">
        <f t="shared" ref="H56:S56" si="33">+H55/$S$55</f>
        <v>#DIV/0!</v>
      </c>
      <c r="I56" s="3231" t="e">
        <f t="shared" si="33"/>
        <v>#DIV/0!</v>
      </c>
      <c r="J56" s="3231" t="e">
        <f t="shared" si="33"/>
        <v>#DIV/0!</v>
      </c>
      <c r="K56" s="3231" t="e">
        <f t="shared" si="33"/>
        <v>#DIV/0!</v>
      </c>
      <c r="L56" s="3231" t="e">
        <f t="shared" si="33"/>
        <v>#DIV/0!</v>
      </c>
      <c r="M56" s="3231" t="e">
        <f t="shared" si="33"/>
        <v>#DIV/0!</v>
      </c>
      <c r="N56" s="3231" t="e">
        <f t="shared" si="33"/>
        <v>#DIV/0!</v>
      </c>
      <c r="O56" s="3231" t="e">
        <f t="shared" si="33"/>
        <v>#DIV/0!</v>
      </c>
      <c r="P56" s="3231" t="e">
        <f t="shared" si="33"/>
        <v>#DIV/0!</v>
      </c>
      <c r="Q56" s="3231" t="e">
        <f t="shared" si="33"/>
        <v>#DIV/0!</v>
      </c>
      <c r="R56" s="3231" t="e">
        <f t="shared" si="33"/>
        <v>#DIV/0!</v>
      </c>
      <c r="S56" s="3260" t="e">
        <f t="shared" si="33"/>
        <v>#DIV/0!</v>
      </c>
    </row>
    <row r="57" spans="1:19" ht="12.75">
      <c r="A57" s="1727"/>
      <c r="B57" s="1703"/>
      <c r="C57" s="1703"/>
      <c r="D57" s="202"/>
      <c r="E57" s="1741" t="s">
        <v>1885</v>
      </c>
      <c r="F57" s="1738"/>
      <c r="G57" s="3233" t="e">
        <f>+G55/G51</f>
        <v>#DIV/0!</v>
      </c>
      <c r="H57" s="3233" t="e">
        <f t="shared" ref="H57:S57" si="34">+H55/H51</f>
        <v>#DIV/0!</v>
      </c>
      <c r="I57" s="3233" t="e">
        <f t="shared" si="34"/>
        <v>#DIV/0!</v>
      </c>
      <c r="J57" s="3233" t="e">
        <f t="shared" si="34"/>
        <v>#DIV/0!</v>
      </c>
      <c r="K57" s="3233" t="e">
        <f t="shared" si="34"/>
        <v>#DIV/0!</v>
      </c>
      <c r="L57" s="3233" t="e">
        <f t="shared" si="34"/>
        <v>#DIV/0!</v>
      </c>
      <c r="M57" s="3233" t="e">
        <f t="shared" si="34"/>
        <v>#DIV/0!</v>
      </c>
      <c r="N57" s="3233" t="e">
        <f t="shared" si="34"/>
        <v>#DIV/0!</v>
      </c>
      <c r="O57" s="3233" t="e">
        <f t="shared" si="34"/>
        <v>#DIV/0!</v>
      </c>
      <c r="P57" s="3233" t="e">
        <f t="shared" si="34"/>
        <v>#DIV/0!</v>
      </c>
      <c r="Q57" s="3233" t="e">
        <f t="shared" si="34"/>
        <v>#DIV/0!</v>
      </c>
      <c r="R57" s="3233" t="e">
        <f t="shared" si="34"/>
        <v>#DIV/0!</v>
      </c>
      <c r="S57" s="3261" t="e">
        <f t="shared" si="34"/>
        <v>#DIV/0!</v>
      </c>
    </row>
    <row r="58" spans="1:19" ht="12.75">
      <c r="A58" s="1727"/>
      <c r="B58" s="1703" t="s">
        <v>1886</v>
      </c>
      <c r="C58" s="1703" t="s">
        <v>1361</v>
      </c>
      <c r="D58" s="1742" t="str">
        <f>D23</f>
        <v>Related Party 3</v>
      </c>
      <c r="E58" s="1702" t="s">
        <v>1880</v>
      </c>
      <c r="F58" s="1706" t="s">
        <v>88</v>
      </c>
      <c r="G58" s="3227"/>
      <c r="H58" s="3227"/>
      <c r="I58" s="3227"/>
      <c r="J58" s="3227"/>
      <c r="K58" s="3227"/>
      <c r="L58" s="3227"/>
      <c r="M58" s="3227"/>
      <c r="N58" s="3227"/>
      <c r="O58" s="3227"/>
      <c r="P58" s="3227"/>
      <c r="Q58" s="3227"/>
      <c r="R58" s="3227"/>
      <c r="S58" s="3258">
        <f>SUM(G58:R58)</f>
        <v>0</v>
      </c>
    </row>
    <row r="59" spans="1:19" ht="12.75">
      <c r="A59" s="1727"/>
      <c r="B59" s="1703"/>
      <c r="C59" s="1703"/>
      <c r="D59" s="202"/>
      <c r="E59" s="1734" t="s">
        <v>1881</v>
      </c>
      <c r="F59" s="1735"/>
      <c r="G59" s="3228" t="e">
        <f>+G58/$S$58</f>
        <v>#DIV/0!</v>
      </c>
      <c r="H59" s="3228" t="e">
        <f t="shared" ref="H59:S59" si="35">+H58/$S$58</f>
        <v>#DIV/0!</v>
      </c>
      <c r="I59" s="3228" t="e">
        <f t="shared" si="35"/>
        <v>#DIV/0!</v>
      </c>
      <c r="J59" s="3228" t="e">
        <f t="shared" si="35"/>
        <v>#DIV/0!</v>
      </c>
      <c r="K59" s="3228" t="e">
        <f t="shared" si="35"/>
        <v>#DIV/0!</v>
      </c>
      <c r="L59" s="3228" t="e">
        <f t="shared" si="35"/>
        <v>#DIV/0!</v>
      </c>
      <c r="M59" s="3228" t="e">
        <f t="shared" si="35"/>
        <v>#DIV/0!</v>
      </c>
      <c r="N59" s="3228" t="e">
        <f t="shared" si="35"/>
        <v>#DIV/0!</v>
      </c>
      <c r="O59" s="3228" t="e">
        <f t="shared" si="35"/>
        <v>#DIV/0!</v>
      </c>
      <c r="P59" s="3228" t="e">
        <f t="shared" si="35"/>
        <v>#DIV/0!</v>
      </c>
      <c r="Q59" s="3228" t="e">
        <f t="shared" si="35"/>
        <v>#DIV/0!</v>
      </c>
      <c r="R59" s="3228" t="e">
        <f t="shared" si="35"/>
        <v>#DIV/0!</v>
      </c>
      <c r="S59" s="3257" t="e">
        <f t="shared" si="35"/>
        <v>#DIV/0!</v>
      </c>
    </row>
    <row r="60" spans="1:19" ht="12.75">
      <c r="A60" s="1727"/>
      <c r="B60" s="1703" t="s">
        <v>1886</v>
      </c>
      <c r="C60" s="1703" t="s">
        <v>1361</v>
      </c>
      <c r="D60" s="1736" t="str">
        <f>D58</f>
        <v>Related Party 3</v>
      </c>
      <c r="E60" s="1702" t="s">
        <v>1400</v>
      </c>
      <c r="F60" s="1706" t="s">
        <v>88</v>
      </c>
      <c r="G60" s="3227"/>
      <c r="H60" s="3227"/>
      <c r="I60" s="3227"/>
      <c r="J60" s="3227"/>
      <c r="K60" s="3227"/>
      <c r="L60" s="3227"/>
      <c r="M60" s="3227"/>
      <c r="N60" s="3227"/>
      <c r="O60" s="3227"/>
      <c r="P60" s="3227"/>
      <c r="Q60" s="3227"/>
      <c r="R60" s="3227"/>
      <c r="S60" s="3258">
        <f>SUM(G60:R60)</f>
        <v>0</v>
      </c>
    </row>
    <row r="61" spans="1:19" ht="12.75">
      <c r="A61" s="1727"/>
      <c r="B61" s="1703"/>
      <c r="C61" s="1703"/>
      <c r="D61" s="202"/>
      <c r="E61" s="1737" t="s">
        <v>1882</v>
      </c>
      <c r="F61" s="1738"/>
      <c r="G61" s="3230" t="e">
        <f>+G60/$S$60</f>
        <v>#DIV/0!</v>
      </c>
      <c r="H61" s="3230" t="e">
        <f t="shared" ref="H61:S61" si="36">+H60/$S$60</f>
        <v>#DIV/0!</v>
      </c>
      <c r="I61" s="3230" t="e">
        <f t="shared" si="36"/>
        <v>#DIV/0!</v>
      </c>
      <c r="J61" s="3230" t="e">
        <f t="shared" si="36"/>
        <v>#DIV/0!</v>
      </c>
      <c r="K61" s="3230" t="e">
        <f t="shared" si="36"/>
        <v>#DIV/0!</v>
      </c>
      <c r="L61" s="3230" t="e">
        <f t="shared" si="36"/>
        <v>#DIV/0!</v>
      </c>
      <c r="M61" s="3230" t="e">
        <f t="shared" si="36"/>
        <v>#DIV/0!</v>
      </c>
      <c r="N61" s="3230" t="e">
        <f t="shared" si="36"/>
        <v>#DIV/0!</v>
      </c>
      <c r="O61" s="3230" t="e">
        <f t="shared" si="36"/>
        <v>#DIV/0!</v>
      </c>
      <c r="P61" s="3230" t="e">
        <f t="shared" si="36"/>
        <v>#DIV/0!</v>
      </c>
      <c r="Q61" s="3230" t="e">
        <f t="shared" si="36"/>
        <v>#DIV/0!</v>
      </c>
      <c r="R61" s="3230" t="e">
        <f t="shared" si="36"/>
        <v>#DIV/0!</v>
      </c>
      <c r="S61" s="3259" t="e">
        <f t="shared" si="36"/>
        <v>#DIV/0!</v>
      </c>
    </row>
    <row r="62" spans="1:19" ht="12.75">
      <c r="A62" s="1727"/>
      <c r="B62" s="1703"/>
      <c r="C62" s="1703"/>
      <c r="D62" s="202"/>
      <c r="E62" s="1702" t="s">
        <v>1883</v>
      </c>
      <c r="F62" s="1706" t="s">
        <v>88</v>
      </c>
      <c r="G62" s="3235">
        <f>G58+G60</f>
        <v>0</v>
      </c>
      <c r="H62" s="3235">
        <f t="shared" ref="H62:R62" si="37">H58+H60</f>
        <v>0</v>
      </c>
      <c r="I62" s="3235">
        <f t="shared" si="37"/>
        <v>0</v>
      </c>
      <c r="J62" s="3235">
        <f t="shared" si="37"/>
        <v>0</v>
      </c>
      <c r="K62" s="3235">
        <f t="shared" si="37"/>
        <v>0</v>
      </c>
      <c r="L62" s="3235">
        <f t="shared" si="37"/>
        <v>0</v>
      </c>
      <c r="M62" s="3235">
        <f t="shared" si="37"/>
        <v>0</v>
      </c>
      <c r="N62" s="3235">
        <f t="shared" si="37"/>
        <v>0</v>
      </c>
      <c r="O62" s="3235">
        <f t="shared" si="37"/>
        <v>0</v>
      </c>
      <c r="P62" s="3235">
        <f t="shared" si="37"/>
        <v>0</v>
      </c>
      <c r="Q62" s="3235">
        <f t="shared" si="37"/>
        <v>0</v>
      </c>
      <c r="R62" s="3235">
        <f t="shared" si="37"/>
        <v>0</v>
      </c>
      <c r="S62" s="3258">
        <f>SUM(G62:R62)</f>
        <v>0</v>
      </c>
    </row>
    <row r="63" spans="1:19" ht="12.75">
      <c r="A63" s="1727"/>
      <c r="B63" s="1703"/>
      <c r="C63" s="1703"/>
      <c r="D63" s="202"/>
      <c r="E63" s="1739" t="s">
        <v>1884</v>
      </c>
      <c r="F63" s="1740"/>
      <c r="G63" s="3231" t="e">
        <f>+G62/$S$62</f>
        <v>#DIV/0!</v>
      </c>
      <c r="H63" s="3231" t="e">
        <f t="shared" ref="H63:S63" si="38">+H62/$S$62</f>
        <v>#DIV/0!</v>
      </c>
      <c r="I63" s="3231" t="e">
        <f t="shared" si="38"/>
        <v>#DIV/0!</v>
      </c>
      <c r="J63" s="3231" t="e">
        <f t="shared" si="38"/>
        <v>#DIV/0!</v>
      </c>
      <c r="K63" s="3231" t="e">
        <f t="shared" si="38"/>
        <v>#DIV/0!</v>
      </c>
      <c r="L63" s="3231" t="e">
        <f t="shared" si="38"/>
        <v>#DIV/0!</v>
      </c>
      <c r="M63" s="3231" t="e">
        <f t="shared" si="38"/>
        <v>#DIV/0!</v>
      </c>
      <c r="N63" s="3231" t="e">
        <f t="shared" si="38"/>
        <v>#DIV/0!</v>
      </c>
      <c r="O63" s="3231" t="e">
        <f t="shared" si="38"/>
        <v>#DIV/0!</v>
      </c>
      <c r="P63" s="3231" t="e">
        <f t="shared" si="38"/>
        <v>#DIV/0!</v>
      </c>
      <c r="Q63" s="3231" t="e">
        <f t="shared" si="38"/>
        <v>#DIV/0!</v>
      </c>
      <c r="R63" s="3231" t="e">
        <f t="shared" si="38"/>
        <v>#DIV/0!</v>
      </c>
      <c r="S63" s="3260" t="e">
        <f t="shared" si="38"/>
        <v>#DIV/0!</v>
      </c>
    </row>
    <row r="64" spans="1:19" ht="12.75">
      <c r="A64" s="1727"/>
      <c r="B64" s="1703"/>
      <c r="C64" s="1703"/>
      <c r="D64" s="202"/>
      <c r="E64" s="1741" t="s">
        <v>1885</v>
      </c>
      <c r="F64" s="1738"/>
      <c r="G64" s="3233" t="e">
        <f>+G62/G58</f>
        <v>#DIV/0!</v>
      </c>
      <c r="H64" s="3233" t="e">
        <f t="shared" ref="H64:S64" si="39">+H62/H58</f>
        <v>#DIV/0!</v>
      </c>
      <c r="I64" s="3233" t="e">
        <f t="shared" si="39"/>
        <v>#DIV/0!</v>
      </c>
      <c r="J64" s="3233" t="e">
        <f t="shared" si="39"/>
        <v>#DIV/0!</v>
      </c>
      <c r="K64" s="3233" t="e">
        <f t="shared" si="39"/>
        <v>#DIV/0!</v>
      </c>
      <c r="L64" s="3233" t="e">
        <f t="shared" si="39"/>
        <v>#DIV/0!</v>
      </c>
      <c r="M64" s="3233" t="e">
        <f t="shared" si="39"/>
        <v>#DIV/0!</v>
      </c>
      <c r="N64" s="3233" t="e">
        <f t="shared" si="39"/>
        <v>#DIV/0!</v>
      </c>
      <c r="O64" s="3233" t="e">
        <f t="shared" si="39"/>
        <v>#DIV/0!</v>
      </c>
      <c r="P64" s="3233" t="e">
        <f t="shared" si="39"/>
        <v>#DIV/0!</v>
      </c>
      <c r="Q64" s="3233" t="e">
        <f t="shared" si="39"/>
        <v>#DIV/0!</v>
      </c>
      <c r="R64" s="3233" t="e">
        <f t="shared" si="39"/>
        <v>#DIV/0!</v>
      </c>
      <c r="S64" s="3261" t="e">
        <f t="shared" si="39"/>
        <v>#DIV/0!</v>
      </c>
    </row>
    <row r="65" spans="1:19" ht="12.75">
      <c r="A65" s="1727"/>
      <c r="B65" s="1703" t="s">
        <v>1886</v>
      </c>
      <c r="C65" s="1703" t="s">
        <v>1361</v>
      </c>
      <c r="D65" s="1742" t="str">
        <f>D30</f>
        <v>Related Party 4</v>
      </c>
      <c r="E65" s="1702" t="s">
        <v>1880</v>
      </c>
      <c r="F65" s="1706" t="s">
        <v>88</v>
      </c>
      <c r="G65" s="3227"/>
      <c r="H65" s="3227"/>
      <c r="I65" s="3227"/>
      <c r="J65" s="3227"/>
      <c r="K65" s="3227"/>
      <c r="L65" s="3227"/>
      <c r="M65" s="3227"/>
      <c r="N65" s="3227"/>
      <c r="O65" s="3227"/>
      <c r="P65" s="3227"/>
      <c r="Q65" s="3227"/>
      <c r="R65" s="3227"/>
      <c r="S65" s="3258">
        <f>SUM(G65:R65)</f>
        <v>0</v>
      </c>
    </row>
    <row r="66" spans="1:19" ht="12.75">
      <c r="A66" s="1727"/>
      <c r="B66" s="1703"/>
      <c r="C66" s="1703"/>
      <c r="D66" s="202"/>
      <c r="E66" s="1734" t="s">
        <v>1881</v>
      </c>
      <c r="F66" s="1735"/>
      <c r="G66" s="3228" t="e">
        <f>+G65/$S$65</f>
        <v>#DIV/0!</v>
      </c>
      <c r="H66" s="3228" t="e">
        <f t="shared" ref="H66:S66" si="40">+H65/$S$65</f>
        <v>#DIV/0!</v>
      </c>
      <c r="I66" s="3228" t="e">
        <f t="shared" si="40"/>
        <v>#DIV/0!</v>
      </c>
      <c r="J66" s="3228" t="e">
        <f t="shared" si="40"/>
        <v>#DIV/0!</v>
      </c>
      <c r="K66" s="3228" t="e">
        <f t="shared" si="40"/>
        <v>#DIV/0!</v>
      </c>
      <c r="L66" s="3228" t="e">
        <f t="shared" si="40"/>
        <v>#DIV/0!</v>
      </c>
      <c r="M66" s="3228" t="e">
        <f t="shared" si="40"/>
        <v>#DIV/0!</v>
      </c>
      <c r="N66" s="3228" t="e">
        <f t="shared" si="40"/>
        <v>#DIV/0!</v>
      </c>
      <c r="O66" s="3228" t="e">
        <f t="shared" si="40"/>
        <v>#DIV/0!</v>
      </c>
      <c r="P66" s="3228" t="e">
        <f t="shared" si="40"/>
        <v>#DIV/0!</v>
      </c>
      <c r="Q66" s="3228" t="e">
        <f t="shared" si="40"/>
        <v>#DIV/0!</v>
      </c>
      <c r="R66" s="3228" t="e">
        <f t="shared" si="40"/>
        <v>#DIV/0!</v>
      </c>
      <c r="S66" s="3257" t="e">
        <f t="shared" si="40"/>
        <v>#DIV/0!</v>
      </c>
    </row>
    <row r="67" spans="1:19" ht="12.75">
      <c r="A67" s="1727"/>
      <c r="B67" s="1703" t="s">
        <v>1886</v>
      </c>
      <c r="C67" s="1703" t="s">
        <v>1361</v>
      </c>
      <c r="D67" s="1736" t="str">
        <f>D65</f>
        <v>Related Party 4</v>
      </c>
      <c r="E67" s="1702" t="s">
        <v>1400</v>
      </c>
      <c r="F67" s="1706" t="s">
        <v>88</v>
      </c>
      <c r="G67" s="3227"/>
      <c r="H67" s="3227"/>
      <c r="I67" s="3227"/>
      <c r="J67" s="3227"/>
      <c r="K67" s="3227"/>
      <c r="L67" s="3227"/>
      <c r="M67" s="3227"/>
      <c r="N67" s="3227"/>
      <c r="O67" s="3227"/>
      <c r="P67" s="3227"/>
      <c r="Q67" s="3227"/>
      <c r="R67" s="3227"/>
      <c r="S67" s="3258">
        <f>SUM(G67:R67)</f>
        <v>0</v>
      </c>
    </row>
    <row r="68" spans="1:19" ht="12.75">
      <c r="A68" s="1727"/>
      <c r="B68" s="1703"/>
      <c r="C68" s="1703"/>
      <c r="D68" s="202"/>
      <c r="E68" s="1737" t="s">
        <v>1882</v>
      </c>
      <c r="F68" s="1738"/>
      <c r="G68" s="3230" t="e">
        <f>+G67/$S$67</f>
        <v>#DIV/0!</v>
      </c>
      <c r="H68" s="3230" t="e">
        <f t="shared" ref="H68:S68" si="41">+H67/$S$67</f>
        <v>#DIV/0!</v>
      </c>
      <c r="I68" s="3230" t="e">
        <f t="shared" si="41"/>
        <v>#DIV/0!</v>
      </c>
      <c r="J68" s="3230" t="e">
        <f t="shared" si="41"/>
        <v>#DIV/0!</v>
      </c>
      <c r="K68" s="3230" t="e">
        <f t="shared" si="41"/>
        <v>#DIV/0!</v>
      </c>
      <c r="L68" s="3230" t="e">
        <f t="shared" si="41"/>
        <v>#DIV/0!</v>
      </c>
      <c r="M68" s="3230" t="e">
        <f t="shared" si="41"/>
        <v>#DIV/0!</v>
      </c>
      <c r="N68" s="3230" t="e">
        <f t="shared" si="41"/>
        <v>#DIV/0!</v>
      </c>
      <c r="O68" s="3230" t="e">
        <f t="shared" si="41"/>
        <v>#DIV/0!</v>
      </c>
      <c r="P68" s="3230" t="e">
        <f t="shared" si="41"/>
        <v>#DIV/0!</v>
      </c>
      <c r="Q68" s="3230" t="e">
        <f t="shared" si="41"/>
        <v>#DIV/0!</v>
      </c>
      <c r="R68" s="3230" t="e">
        <f t="shared" si="41"/>
        <v>#DIV/0!</v>
      </c>
      <c r="S68" s="3259" t="e">
        <f t="shared" si="41"/>
        <v>#DIV/0!</v>
      </c>
    </row>
    <row r="69" spans="1:19" ht="12.75">
      <c r="A69" s="1727"/>
      <c r="B69" s="1703"/>
      <c r="C69" s="1703"/>
      <c r="D69" s="202"/>
      <c r="E69" s="1702" t="s">
        <v>1883</v>
      </c>
      <c r="F69" s="1706" t="s">
        <v>88</v>
      </c>
      <c r="G69" s="3235">
        <f>G65+G67</f>
        <v>0</v>
      </c>
      <c r="H69" s="3235">
        <f t="shared" ref="H69:R69" si="42">H65+H67</f>
        <v>0</v>
      </c>
      <c r="I69" s="3235">
        <f t="shared" si="42"/>
        <v>0</v>
      </c>
      <c r="J69" s="3235">
        <f t="shared" si="42"/>
        <v>0</v>
      </c>
      <c r="K69" s="3235">
        <f t="shared" si="42"/>
        <v>0</v>
      </c>
      <c r="L69" s="3235">
        <f t="shared" si="42"/>
        <v>0</v>
      </c>
      <c r="M69" s="3235">
        <f t="shared" si="42"/>
        <v>0</v>
      </c>
      <c r="N69" s="3235">
        <f t="shared" si="42"/>
        <v>0</v>
      </c>
      <c r="O69" s="3235">
        <f t="shared" si="42"/>
        <v>0</v>
      </c>
      <c r="P69" s="3235">
        <f t="shared" si="42"/>
        <v>0</v>
      </c>
      <c r="Q69" s="3235">
        <f t="shared" si="42"/>
        <v>0</v>
      </c>
      <c r="R69" s="3235">
        <f t="shared" si="42"/>
        <v>0</v>
      </c>
      <c r="S69" s="3258">
        <f>SUM(G69:R69)</f>
        <v>0</v>
      </c>
    </row>
    <row r="70" spans="1:19" ht="12.75">
      <c r="A70" s="1727"/>
      <c r="B70" s="1703"/>
      <c r="C70" s="1703"/>
      <c r="D70" s="202"/>
      <c r="E70" s="1739" t="s">
        <v>1884</v>
      </c>
      <c r="F70" s="1740"/>
      <c r="G70" s="3231" t="e">
        <f>+G69/$S$69</f>
        <v>#DIV/0!</v>
      </c>
      <c r="H70" s="3231" t="e">
        <f t="shared" ref="H70:S70" si="43">+H69/$S$69</f>
        <v>#DIV/0!</v>
      </c>
      <c r="I70" s="3231" t="e">
        <f t="shared" si="43"/>
        <v>#DIV/0!</v>
      </c>
      <c r="J70" s="3231" t="e">
        <f t="shared" si="43"/>
        <v>#DIV/0!</v>
      </c>
      <c r="K70" s="3231" t="e">
        <f t="shared" si="43"/>
        <v>#DIV/0!</v>
      </c>
      <c r="L70" s="3231" t="e">
        <f t="shared" si="43"/>
        <v>#DIV/0!</v>
      </c>
      <c r="M70" s="3231" t="e">
        <f t="shared" si="43"/>
        <v>#DIV/0!</v>
      </c>
      <c r="N70" s="3231" t="e">
        <f t="shared" si="43"/>
        <v>#DIV/0!</v>
      </c>
      <c r="O70" s="3231" t="e">
        <f t="shared" si="43"/>
        <v>#DIV/0!</v>
      </c>
      <c r="P70" s="3231" t="e">
        <f t="shared" si="43"/>
        <v>#DIV/0!</v>
      </c>
      <c r="Q70" s="3231" t="e">
        <f t="shared" si="43"/>
        <v>#DIV/0!</v>
      </c>
      <c r="R70" s="3231" t="e">
        <f t="shared" si="43"/>
        <v>#DIV/0!</v>
      </c>
      <c r="S70" s="3260" t="e">
        <f t="shared" si="43"/>
        <v>#DIV/0!</v>
      </c>
    </row>
    <row r="71" spans="1:19" ht="12.75">
      <c r="A71" s="1727"/>
      <c r="B71" s="1703"/>
      <c r="C71" s="1703"/>
      <c r="D71" s="202"/>
      <c r="E71" s="1741" t="s">
        <v>1885</v>
      </c>
      <c r="F71" s="1738"/>
      <c r="G71" s="3233" t="e">
        <f>+G69/G65</f>
        <v>#DIV/0!</v>
      </c>
      <c r="H71" s="3233" t="e">
        <f t="shared" ref="H71:S71" si="44">+H69/H65</f>
        <v>#DIV/0!</v>
      </c>
      <c r="I71" s="3233" t="e">
        <f t="shared" si="44"/>
        <v>#DIV/0!</v>
      </c>
      <c r="J71" s="3233" t="e">
        <f t="shared" si="44"/>
        <v>#DIV/0!</v>
      </c>
      <c r="K71" s="3233" t="e">
        <f t="shared" si="44"/>
        <v>#DIV/0!</v>
      </c>
      <c r="L71" s="3233" t="e">
        <f t="shared" si="44"/>
        <v>#DIV/0!</v>
      </c>
      <c r="M71" s="3233" t="e">
        <f t="shared" si="44"/>
        <v>#DIV/0!</v>
      </c>
      <c r="N71" s="3233" t="e">
        <f t="shared" si="44"/>
        <v>#DIV/0!</v>
      </c>
      <c r="O71" s="3233" t="e">
        <f t="shared" si="44"/>
        <v>#DIV/0!</v>
      </c>
      <c r="P71" s="3233" t="e">
        <f t="shared" si="44"/>
        <v>#DIV/0!</v>
      </c>
      <c r="Q71" s="3233" t="e">
        <f t="shared" si="44"/>
        <v>#DIV/0!</v>
      </c>
      <c r="R71" s="3233" t="e">
        <f t="shared" si="44"/>
        <v>#DIV/0!</v>
      </c>
      <c r="S71" s="3261" t="e">
        <f t="shared" si="44"/>
        <v>#DIV/0!</v>
      </c>
    </row>
    <row r="72" spans="1:19" ht="12.75">
      <c r="A72" s="1727"/>
      <c r="B72" s="1703" t="s">
        <v>1886</v>
      </c>
      <c r="C72" s="1703" t="s">
        <v>1361</v>
      </c>
      <c r="D72" s="1742" t="str">
        <f>D37</f>
        <v>Related Party 5</v>
      </c>
      <c r="E72" s="1702" t="s">
        <v>1880</v>
      </c>
      <c r="F72" s="1706" t="s">
        <v>88</v>
      </c>
      <c r="G72" s="3227"/>
      <c r="H72" s="3227"/>
      <c r="I72" s="3227"/>
      <c r="J72" s="3227"/>
      <c r="K72" s="3227"/>
      <c r="L72" s="3227"/>
      <c r="M72" s="3227"/>
      <c r="N72" s="3227"/>
      <c r="O72" s="3227"/>
      <c r="P72" s="3227"/>
      <c r="Q72" s="3227"/>
      <c r="R72" s="3227"/>
      <c r="S72" s="3258">
        <f>SUM(G72:R72)</f>
        <v>0</v>
      </c>
    </row>
    <row r="73" spans="1:19" ht="12.75">
      <c r="A73" s="1727"/>
      <c r="B73" s="1703"/>
      <c r="C73" s="1703"/>
      <c r="D73" s="202"/>
      <c r="E73" s="1734" t="s">
        <v>1881</v>
      </c>
      <c r="F73" s="1735"/>
      <c r="G73" s="3228" t="e">
        <f>+G72/$S$72</f>
        <v>#DIV/0!</v>
      </c>
      <c r="H73" s="3228" t="e">
        <f t="shared" ref="H73:S73" si="45">+H72/$S$72</f>
        <v>#DIV/0!</v>
      </c>
      <c r="I73" s="3228" t="e">
        <f t="shared" si="45"/>
        <v>#DIV/0!</v>
      </c>
      <c r="J73" s="3228" t="e">
        <f t="shared" si="45"/>
        <v>#DIV/0!</v>
      </c>
      <c r="K73" s="3228" t="e">
        <f t="shared" si="45"/>
        <v>#DIV/0!</v>
      </c>
      <c r="L73" s="3228" t="e">
        <f t="shared" si="45"/>
        <v>#DIV/0!</v>
      </c>
      <c r="M73" s="3228" t="e">
        <f t="shared" si="45"/>
        <v>#DIV/0!</v>
      </c>
      <c r="N73" s="3228" t="e">
        <f t="shared" si="45"/>
        <v>#DIV/0!</v>
      </c>
      <c r="O73" s="3228" t="e">
        <f t="shared" si="45"/>
        <v>#DIV/0!</v>
      </c>
      <c r="P73" s="3228" t="e">
        <f t="shared" si="45"/>
        <v>#DIV/0!</v>
      </c>
      <c r="Q73" s="3228" t="e">
        <f t="shared" si="45"/>
        <v>#DIV/0!</v>
      </c>
      <c r="R73" s="3228" t="e">
        <f t="shared" si="45"/>
        <v>#DIV/0!</v>
      </c>
      <c r="S73" s="3257" t="e">
        <f t="shared" si="45"/>
        <v>#DIV/0!</v>
      </c>
    </row>
    <row r="74" spans="1:19" ht="12.75">
      <c r="A74" s="1727"/>
      <c r="B74" s="1703" t="s">
        <v>1886</v>
      </c>
      <c r="C74" s="1703" t="s">
        <v>1361</v>
      </c>
      <c r="D74" s="1736" t="str">
        <f>D72</f>
        <v>Related Party 5</v>
      </c>
      <c r="E74" s="1702" t="s">
        <v>1400</v>
      </c>
      <c r="F74" s="1706" t="s">
        <v>88</v>
      </c>
      <c r="G74" s="3227"/>
      <c r="H74" s="3227"/>
      <c r="I74" s="3227"/>
      <c r="J74" s="3227"/>
      <c r="K74" s="3227"/>
      <c r="L74" s="3227"/>
      <c r="M74" s="3227"/>
      <c r="N74" s="3227"/>
      <c r="O74" s="3227"/>
      <c r="P74" s="3227"/>
      <c r="Q74" s="3227"/>
      <c r="R74" s="3227"/>
      <c r="S74" s="3258">
        <f>SUM(G74:R74)</f>
        <v>0</v>
      </c>
    </row>
    <row r="75" spans="1:19" ht="12.75">
      <c r="A75" s="1727"/>
      <c r="B75" s="1703"/>
      <c r="C75" s="1703"/>
      <c r="D75" s="202"/>
      <c r="E75" s="1737" t="s">
        <v>1882</v>
      </c>
      <c r="F75" s="1738"/>
      <c r="G75" s="3230" t="e">
        <f>+G74/$S$74</f>
        <v>#DIV/0!</v>
      </c>
      <c r="H75" s="3230" t="e">
        <f t="shared" ref="H75:S75" si="46">+H74/$S$74</f>
        <v>#DIV/0!</v>
      </c>
      <c r="I75" s="3230" t="e">
        <f t="shared" si="46"/>
        <v>#DIV/0!</v>
      </c>
      <c r="J75" s="3230" t="e">
        <f t="shared" si="46"/>
        <v>#DIV/0!</v>
      </c>
      <c r="K75" s="3230" t="e">
        <f t="shared" si="46"/>
        <v>#DIV/0!</v>
      </c>
      <c r="L75" s="3230" t="e">
        <f t="shared" si="46"/>
        <v>#DIV/0!</v>
      </c>
      <c r="M75" s="3230" t="e">
        <f t="shared" si="46"/>
        <v>#DIV/0!</v>
      </c>
      <c r="N75" s="3230" t="e">
        <f t="shared" si="46"/>
        <v>#DIV/0!</v>
      </c>
      <c r="O75" s="3230" t="e">
        <f t="shared" si="46"/>
        <v>#DIV/0!</v>
      </c>
      <c r="P75" s="3230" t="e">
        <f t="shared" si="46"/>
        <v>#DIV/0!</v>
      </c>
      <c r="Q75" s="3230" t="e">
        <f t="shared" si="46"/>
        <v>#DIV/0!</v>
      </c>
      <c r="R75" s="3230" t="e">
        <f t="shared" si="46"/>
        <v>#DIV/0!</v>
      </c>
      <c r="S75" s="3259" t="e">
        <f t="shared" si="46"/>
        <v>#DIV/0!</v>
      </c>
    </row>
    <row r="76" spans="1:19" ht="12.75">
      <c r="A76" s="1727"/>
      <c r="B76" s="1703"/>
      <c r="C76" s="1703"/>
      <c r="D76" s="202"/>
      <c r="E76" s="1702" t="s">
        <v>1883</v>
      </c>
      <c r="F76" s="1706" t="s">
        <v>88</v>
      </c>
      <c r="G76" s="3235">
        <f>G72+G74</f>
        <v>0</v>
      </c>
      <c r="H76" s="3235">
        <f t="shared" ref="H76:R76" si="47">H72+H74</f>
        <v>0</v>
      </c>
      <c r="I76" s="3235">
        <f t="shared" si="47"/>
        <v>0</v>
      </c>
      <c r="J76" s="3235">
        <f t="shared" si="47"/>
        <v>0</v>
      </c>
      <c r="K76" s="3235">
        <f t="shared" si="47"/>
        <v>0</v>
      </c>
      <c r="L76" s="3235">
        <f t="shared" si="47"/>
        <v>0</v>
      </c>
      <c r="M76" s="3235">
        <f t="shared" si="47"/>
        <v>0</v>
      </c>
      <c r="N76" s="3235">
        <f t="shared" si="47"/>
        <v>0</v>
      </c>
      <c r="O76" s="3235">
        <f t="shared" si="47"/>
        <v>0</v>
      </c>
      <c r="P76" s="3235">
        <f t="shared" si="47"/>
        <v>0</v>
      </c>
      <c r="Q76" s="3235">
        <f t="shared" si="47"/>
        <v>0</v>
      </c>
      <c r="R76" s="3235">
        <f t="shared" si="47"/>
        <v>0</v>
      </c>
      <c r="S76" s="3258">
        <f>SUM(G76:R76)</f>
        <v>0</v>
      </c>
    </row>
    <row r="77" spans="1:19" ht="12.75">
      <c r="A77" s="1727"/>
      <c r="B77" s="1703"/>
      <c r="C77" s="1703"/>
      <c r="D77" s="202"/>
      <c r="E77" s="1739" t="s">
        <v>1884</v>
      </c>
      <c r="F77" s="1740"/>
      <c r="G77" s="3231" t="e">
        <f>+G76/$S$76</f>
        <v>#DIV/0!</v>
      </c>
      <c r="H77" s="3231" t="e">
        <f t="shared" ref="H77:S77" si="48">+H76/$S$76</f>
        <v>#DIV/0!</v>
      </c>
      <c r="I77" s="3231" t="e">
        <f t="shared" si="48"/>
        <v>#DIV/0!</v>
      </c>
      <c r="J77" s="3231" t="e">
        <f t="shared" si="48"/>
        <v>#DIV/0!</v>
      </c>
      <c r="K77" s="3231" t="e">
        <f t="shared" si="48"/>
        <v>#DIV/0!</v>
      </c>
      <c r="L77" s="3231" t="e">
        <f t="shared" si="48"/>
        <v>#DIV/0!</v>
      </c>
      <c r="M77" s="3231" t="e">
        <f t="shared" si="48"/>
        <v>#DIV/0!</v>
      </c>
      <c r="N77" s="3231" t="e">
        <f t="shared" si="48"/>
        <v>#DIV/0!</v>
      </c>
      <c r="O77" s="3231" t="e">
        <f t="shared" si="48"/>
        <v>#DIV/0!</v>
      </c>
      <c r="P77" s="3231" t="e">
        <f t="shared" si="48"/>
        <v>#DIV/0!</v>
      </c>
      <c r="Q77" s="3231" t="e">
        <f t="shared" si="48"/>
        <v>#DIV/0!</v>
      </c>
      <c r="R77" s="3231" t="e">
        <f t="shared" si="48"/>
        <v>#DIV/0!</v>
      </c>
      <c r="S77" s="3260" t="e">
        <f t="shared" si="48"/>
        <v>#DIV/0!</v>
      </c>
    </row>
    <row r="78" spans="1:19" ht="12.75">
      <c r="A78" s="1727"/>
      <c r="B78" s="1705"/>
      <c r="C78" s="1705"/>
      <c r="D78" s="201"/>
      <c r="E78" s="1741" t="s">
        <v>1885</v>
      </c>
      <c r="F78" s="1740"/>
      <c r="G78" s="3233" t="e">
        <f>+G76/G72</f>
        <v>#DIV/0!</v>
      </c>
      <c r="H78" s="3233" t="e">
        <f t="shared" ref="H78:S78" si="49">+H76/H72</f>
        <v>#DIV/0!</v>
      </c>
      <c r="I78" s="3233" t="e">
        <f t="shared" si="49"/>
        <v>#DIV/0!</v>
      </c>
      <c r="J78" s="3233" t="e">
        <f t="shared" si="49"/>
        <v>#DIV/0!</v>
      </c>
      <c r="K78" s="3233" t="e">
        <f t="shared" si="49"/>
        <v>#DIV/0!</v>
      </c>
      <c r="L78" s="3233" t="e">
        <f t="shared" si="49"/>
        <v>#DIV/0!</v>
      </c>
      <c r="M78" s="3233" t="e">
        <f t="shared" si="49"/>
        <v>#DIV/0!</v>
      </c>
      <c r="N78" s="3233" t="e">
        <f t="shared" si="49"/>
        <v>#DIV/0!</v>
      </c>
      <c r="O78" s="3233" t="e">
        <f t="shared" si="49"/>
        <v>#DIV/0!</v>
      </c>
      <c r="P78" s="3233" t="e">
        <f t="shared" si="49"/>
        <v>#DIV/0!</v>
      </c>
      <c r="Q78" s="3233" t="e">
        <f t="shared" si="49"/>
        <v>#DIV/0!</v>
      </c>
      <c r="R78" s="3233" t="e">
        <f t="shared" si="49"/>
        <v>#DIV/0!</v>
      </c>
      <c r="S78" s="3261" t="e">
        <f t="shared" si="49"/>
        <v>#DIV/0!</v>
      </c>
    </row>
  </sheetData>
  <autoFilter ref="A8:T78"/>
  <customSheetViews>
    <customSheetView guid="{CE066BD8-0FDF-4A69-A83A-AA53661F8FEE}" fitToPage="1" topLeftCell="F1">
      <selection activeCell="B5" sqref="B5"/>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fitToPage="1" topLeftCell="F1">
      <selection activeCell="B5" sqref="B5"/>
      <pageMargins left="0.70866141732283472" right="0.70866141732283472" top="0.74803149606299213" bottom="0.74803149606299213" header="0.31496062992125984" footer="0.31496062992125984"/>
      <pageSetup paperSize="8" scale="52" orientation="portrait" r:id="rId2"/>
    </customSheetView>
    <customSheetView guid="{19FDD237-8F16-4F3B-A94F-90481855813E}" scale="55" fitToPage="1">
      <selection activeCell="B5" sqref="B5"/>
      <pageMargins left="0.70866141732283472" right="0.70866141732283472" top="0.74803149606299213" bottom="0.74803149606299213" header="0.31496062992125984" footer="0.31496062992125984"/>
      <pageSetup paperSize="8" scale="52" orientation="portrait" r:id="rId3"/>
    </customSheetView>
  </customSheetViews>
  <pageMargins left="0.70866141732283472" right="0.70866141732283472" top="0.74803149606299213" bottom="0.74803149606299213" header="0.31496062992125984" footer="0.31496062992125984"/>
  <pageSetup paperSize="8" scale="5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topLeftCell="A10" workbookViewId="0">
      <selection activeCell="D12" sqref="D12"/>
    </sheetView>
  </sheetViews>
  <sheetFormatPr defaultColWidth="9.1328125" defaultRowHeight="12.4"/>
  <cols>
    <col min="1" max="1" width="19.86328125" style="812" bestFit="1" customWidth="1"/>
    <col min="2" max="2" width="59.265625" style="812" bestFit="1" customWidth="1"/>
    <col min="3" max="3" width="13.86328125" style="812" customWidth="1"/>
    <col min="4" max="7" width="16.73046875" style="812" customWidth="1"/>
    <col min="8" max="8" width="19.59765625" style="812" bestFit="1" customWidth="1"/>
    <col min="9" max="16384" width="9.1328125" style="813"/>
  </cols>
  <sheetData>
    <row r="1" spans="1:8" s="48" customFormat="1" ht="25.15">
      <c r="A1" s="1766" t="str">
        <f>+'Universal data'!$A$1</f>
        <v>Regulatory Reporting Pack</v>
      </c>
      <c r="B1" s="127"/>
      <c r="C1" s="127"/>
      <c r="D1" s="127"/>
      <c r="E1" s="127"/>
      <c r="F1" s="127"/>
      <c r="G1" s="127"/>
      <c r="H1" s="127"/>
    </row>
    <row r="2" spans="1:8" s="48" customFormat="1" ht="25.15">
      <c r="A2" s="1766" t="str">
        <f>+'Universal data'!$A$2</f>
        <v>Master</v>
      </c>
      <c r="B2" s="127"/>
      <c r="C2" s="127"/>
      <c r="D2" s="127"/>
      <c r="E2" s="127"/>
      <c r="F2" s="127"/>
      <c r="G2" s="127"/>
      <c r="H2" s="127"/>
    </row>
    <row r="3" spans="1:8" s="48" customFormat="1" ht="25.15">
      <c r="A3" s="1766" t="str">
        <f>+'Universal data'!$A$3</f>
        <v>2017/18</v>
      </c>
      <c r="B3" s="127"/>
      <c r="C3" s="127"/>
      <c r="D3" s="127"/>
      <c r="E3" s="127"/>
      <c r="F3" s="127"/>
      <c r="G3" s="127"/>
      <c r="H3" s="127"/>
    </row>
    <row r="5" spans="1:8">
      <c r="A5" s="338" t="s">
        <v>2233</v>
      </c>
      <c r="B5" s="339"/>
      <c r="C5" s="339"/>
    </row>
    <row r="6" spans="1:8" ht="14.25" customHeight="1">
      <c r="A6" s="338"/>
      <c r="B6" s="340"/>
      <c r="C6" s="340"/>
    </row>
    <row r="7" spans="1:8" ht="75.75" customHeight="1">
      <c r="A7" s="338"/>
      <c r="B7" s="3496" t="s">
        <v>734</v>
      </c>
      <c r="C7" s="3496"/>
      <c r="D7" s="3496"/>
      <c r="E7" s="3496"/>
      <c r="F7" s="3496"/>
      <c r="G7" s="3496"/>
      <c r="H7" s="3496"/>
    </row>
    <row r="8" spans="1:8" ht="12.75" thickBot="1">
      <c r="A8" s="341"/>
      <c r="B8" s="340"/>
      <c r="C8" s="340"/>
    </row>
    <row r="9" spans="1:8" ht="27.75" customHeight="1">
      <c r="B9" s="342"/>
      <c r="C9" s="343" t="s">
        <v>649</v>
      </c>
      <c r="D9" s="344" t="s">
        <v>2665</v>
      </c>
      <c r="E9" s="344" t="s">
        <v>735</v>
      </c>
      <c r="F9" s="344" t="s">
        <v>736</v>
      </c>
      <c r="G9" s="345" t="s">
        <v>84</v>
      </c>
    </row>
    <row r="10" spans="1:8" ht="13.5" customHeight="1">
      <c r="B10" s="346" t="s">
        <v>501</v>
      </c>
      <c r="C10" s="347" t="s">
        <v>650</v>
      </c>
      <c r="D10" s="3227"/>
      <c r="E10" s="3227"/>
      <c r="F10" s="2546"/>
      <c r="G10" s="2637">
        <f>SUM(D10:F10)</f>
        <v>0</v>
      </c>
    </row>
    <row r="11" spans="1:8" ht="13.5" customHeight="1">
      <c r="B11" s="346"/>
      <c r="C11" s="347"/>
      <c r="D11" s="3241"/>
      <c r="E11" s="3241"/>
      <c r="F11" s="1122"/>
      <c r="G11" s="2547"/>
    </row>
    <row r="12" spans="1:8" ht="13.5" customHeight="1">
      <c r="B12" s="350" t="s">
        <v>651</v>
      </c>
      <c r="C12" s="351" t="s">
        <v>1498</v>
      </c>
      <c r="D12" s="3227"/>
      <c r="E12" s="3227"/>
      <c r="F12" s="2546"/>
      <c r="G12" s="2638"/>
      <c r="H12" s="2078"/>
    </row>
    <row r="13" spans="1:8" ht="13.5" customHeight="1">
      <c r="B13" s="350" t="s">
        <v>1807</v>
      </c>
      <c r="C13" s="351" t="s">
        <v>652</v>
      </c>
      <c r="D13" s="3227"/>
      <c r="E13" s="3227"/>
      <c r="F13" s="2546"/>
      <c r="G13" s="2638"/>
      <c r="H13" s="2078"/>
    </row>
    <row r="14" spans="1:8" ht="13.5" customHeight="1">
      <c r="B14" s="350" t="s">
        <v>1829</v>
      </c>
      <c r="C14" s="351" t="s">
        <v>652</v>
      </c>
      <c r="D14" s="3227"/>
      <c r="E14" s="3227"/>
      <c r="F14" s="2546"/>
      <c r="G14" s="2638"/>
      <c r="H14" s="2078"/>
    </row>
    <row r="15" spans="1:8" ht="13.5" customHeight="1">
      <c r="B15" s="350"/>
      <c r="C15" s="351"/>
      <c r="D15" s="3241"/>
      <c r="E15" s="3241"/>
      <c r="F15" s="1122"/>
      <c r="G15" s="1123"/>
      <c r="H15" s="2078"/>
    </row>
    <row r="16" spans="1:8" ht="13.5" customHeight="1">
      <c r="B16" s="350" t="s">
        <v>653</v>
      </c>
      <c r="C16" s="351" t="s">
        <v>650</v>
      </c>
      <c r="D16" s="3227"/>
      <c r="E16" s="3227"/>
      <c r="F16" s="2546"/>
      <c r="G16" s="2637">
        <f>SUM(D16:F16)</f>
        <v>0</v>
      </c>
      <c r="H16" s="2078"/>
    </row>
    <row r="17" spans="2:8">
      <c r="B17" s="346" t="s">
        <v>654</v>
      </c>
      <c r="C17" s="347" t="s">
        <v>650</v>
      </c>
      <c r="D17" s="3227"/>
      <c r="E17" s="3227"/>
      <c r="F17" s="2546"/>
      <c r="G17" s="2637">
        <f>SUM(D17:F17)</f>
        <v>0</v>
      </c>
      <c r="H17" s="2078"/>
    </row>
    <row r="18" spans="2:8">
      <c r="B18" s="350" t="s">
        <v>655</v>
      </c>
      <c r="C18" s="351" t="s">
        <v>650</v>
      </c>
      <c r="D18" s="3227"/>
      <c r="E18" s="3227"/>
      <c r="F18" s="2546"/>
      <c r="G18" s="2637">
        <f>SUM(D18:F18)</f>
        <v>0</v>
      </c>
      <c r="H18" s="2078"/>
    </row>
    <row r="19" spans="2:8">
      <c r="B19" s="352" t="s">
        <v>504</v>
      </c>
      <c r="C19" s="353" t="s">
        <v>650</v>
      </c>
      <c r="D19" s="3242">
        <f>SUM(D16:D18)</f>
        <v>0</v>
      </c>
      <c r="E19" s="3242">
        <f>SUM(E16:E18)</f>
        <v>0</v>
      </c>
      <c r="F19" s="1124">
        <f>SUM(F16:F18)</f>
        <v>0</v>
      </c>
      <c r="G19" s="2639">
        <f>SUM(G16:G18)</f>
        <v>0</v>
      </c>
      <c r="H19" s="2078"/>
    </row>
    <row r="20" spans="2:8">
      <c r="B20" s="352"/>
      <c r="C20" s="353"/>
      <c r="D20" s="3241"/>
      <c r="E20" s="3241"/>
      <c r="F20" s="348"/>
      <c r="G20" s="349"/>
      <c r="H20" s="2078"/>
    </row>
    <row r="21" spans="2:8">
      <c r="B21" s="346" t="s">
        <v>656</v>
      </c>
      <c r="C21" s="347" t="s">
        <v>99</v>
      </c>
      <c r="D21" s="3243" t="str">
        <f t="shared" ref="D21:G24" si="0">IF(ISERROR(+D16/D$10),"",(+D16/D$10))</f>
        <v/>
      </c>
      <c r="E21" s="3243" t="str">
        <f t="shared" si="0"/>
        <v/>
      </c>
      <c r="F21" s="354" t="str">
        <f t="shared" si="0"/>
        <v/>
      </c>
      <c r="G21" s="2549" t="str">
        <f t="shared" si="0"/>
        <v/>
      </c>
      <c r="H21" s="2078"/>
    </row>
    <row r="22" spans="2:8">
      <c r="B22" s="350" t="s">
        <v>657</v>
      </c>
      <c r="C22" s="351" t="s">
        <v>99</v>
      </c>
      <c r="D22" s="3243" t="str">
        <f t="shared" si="0"/>
        <v/>
      </c>
      <c r="E22" s="3243" t="str">
        <f t="shared" si="0"/>
        <v/>
      </c>
      <c r="F22" s="354" t="str">
        <f t="shared" si="0"/>
        <v/>
      </c>
      <c r="G22" s="2549" t="str">
        <f t="shared" si="0"/>
        <v/>
      </c>
      <c r="H22" s="2078"/>
    </row>
    <row r="23" spans="2:8">
      <c r="B23" s="346" t="s">
        <v>658</v>
      </c>
      <c r="C23" s="347" t="s">
        <v>99</v>
      </c>
      <c r="D23" s="3243" t="str">
        <f t="shared" si="0"/>
        <v/>
      </c>
      <c r="E23" s="3243" t="str">
        <f t="shared" si="0"/>
        <v/>
      </c>
      <c r="F23" s="354" t="str">
        <f t="shared" si="0"/>
        <v/>
      </c>
      <c r="G23" s="2549" t="str">
        <f t="shared" si="0"/>
        <v/>
      </c>
      <c r="H23" s="2078"/>
    </row>
    <row r="24" spans="2:8">
      <c r="B24" s="352" t="s">
        <v>659</v>
      </c>
      <c r="C24" s="353" t="s">
        <v>99</v>
      </c>
      <c r="D24" s="3243" t="str">
        <f t="shared" si="0"/>
        <v/>
      </c>
      <c r="E24" s="3243" t="str">
        <f t="shared" si="0"/>
        <v/>
      </c>
      <c r="F24" s="354" t="str">
        <f t="shared" si="0"/>
        <v/>
      </c>
      <c r="G24" s="2549" t="str">
        <f t="shared" si="0"/>
        <v/>
      </c>
      <c r="H24" s="2078"/>
    </row>
    <row r="25" spans="2:8">
      <c r="B25" s="352"/>
      <c r="C25" s="353"/>
      <c r="D25" s="3241"/>
      <c r="E25" s="3241"/>
      <c r="F25" s="348"/>
      <c r="G25" s="349"/>
      <c r="H25" s="2078"/>
    </row>
    <row r="26" spans="2:8">
      <c r="B26" s="346" t="s">
        <v>502</v>
      </c>
      <c r="C26" s="347" t="s">
        <v>660</v>
      </c>
      <c r="D26" s="3227"/>
      <c r="E26" s="3227"/>
      <c r="F26" s="2546"/>
      <c r="G26" s="2548"/>
      <c r="H26" s="2078"/>
    </row>
    <row r="27" spans="2:8">
      <c r="B27" s="346" t="s">
        <v>503</v>
      </c>
      <c r="C27" s="347" t="s">
        <v>88</v>
      </c>
      <c r="D27" s="3227"/>
      <c r="E27" s="3227"/>
      <c r="F27" s="2546"/>
      <c r="G27" s="1121">
        <f>SUM(D27:F27)</f>
        <v>0</v>
      </c>
      <c r="H27" s="2078"/>
    </row>
    <row r="28" spans="2:8">
      <c r="B28" s="346" t="s">
        <v>661</v>
      </c>
      <c r="C28" s="347" t="s">
        <v>88</v>
      </c>
      <c r="D28" s="3227"/>
      <c r="E28" s="3227"/>
      <c r="F28" s="2546"/>
      <c r="G28" s="1121">
        <f>SUM(D28:F28)</f>
        <v>0</v>
      </c>
      <c r="H28" s="2078"/>
    </row>
    <row r="29" spans="2:8" ht="12.75" thickBot="1">
      <c r="B29" s="355" t="s">
        <v>505</v>
      </c>
      <c r="C29" s="356"/>
      <c r="D29" s="3244">
        <f>SUM(D27:D28)</f>
        <v>0</v>
      </c>
      <c r="E29" s="3244">
        <f>SUM(E27:E28)</f>
        <v>0</v>
      </c>
      <c r="F29" s="2079">
        <f>SUM(F27:F28)</f>
        <v>0</v>
      </c>
      <c r="G29" s="2080">
        <f>SUM(G27:G28)</f>
        <v>0</v>
      </c>
      <c r="H29" s="2078" t="s">
        <v>1608</v>
      </c>
    </row>
    <row r="30" spans="2:8">
      <c r="B30" s="814"/>
      <c r="C30" s="815"/>
      <c r="D30" s="815"/>
      <c r="E30" s="815"/>
      <c r="F30" s="815"/>
      <c r="G30" s="816"/>
    </row>
    <row r="31" spans="2:8">
      <c r="B31" s="357" t="s">
        <v>662</v>
      </c>
      <c r="C31" s="358"/>
      <c r="D31" s="2546"/>
      <c r="E31" s="2546"/>
      <c r="F31" s="2546"/>
      <c r="G31" s="2638"/>
    </row>
    <row r="32" spans="2:8" ht="12.75" thickBot="1">
      <c r="B32" s="359" t="s">
        <v>663</v>
      </c>
      <c r="C32" s="356"/>
      <c r="D32" s="2636"/>
      <c r="E32" s="2550"/>
      <c r="F32" s="2550"/>
      <c r="G32" s="2640"/>
    </row>
    <row r="33" ht="15" customHeight="1"/>
  </sheetData>
  <customSheetViews>
    <customSheetView guid="{CE066BD8-0FDF-4A69-A83A-AA53661F8FEE}"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1"/>
    </customSheetView>
    <customSheetView guid="{97003408-5582-4B4E-BE5D-0A5F17467E22}"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2"/>
    </customSheetView>
    <customSheetView guid="{19FDD237-8F16-4F3B-A94F-90481855813E}" scale="70" showPageBreaks="1" fitToPage="1" view="pageLayout" showRuler="0" topLeftCell="A7">
      <selection activeCell="G29" sqref="G29"/>
      <pageMargins left="0.70866141732283472" right="0.70866141732283472" top="0.74803149606299213" bottom="0.74803149606299213" header="0.31496062992125984" footer="0.31496062992125984"/>
      <pageSetup paperSize="8" orientation="landscape" r:id="rId3"/>
    </customSheetView>
  </customSheetViews>
  <mergeCells count="1">
    <mergeCell ref="B7:H7"/>
  </mergeCells>
  <pageMargins left="0.70866141732283472" right="0.70866141732283472" top="0.74803149606299213" bottom="0.74803149606299213" header="0.31496062992125984" footer="0.31496062992125984"/>
  <pageSetup paperSize="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3"/>
  <sheetViews>
    <sheetView workbookViewId="0">
      <selection activeCell="C12" sqref="C12"/>
    </sheetView>
  </sheetViews>
  <sheetFormatPr defaultRowHeight="12.75"/>
  <cols>
    <col min="1" max="1" width="58.265625" customWidth="1"/>
    <col min="2" max="2" width="25.86328125" customWidth="1"/>
    <col min="3" max="3" width="15.3984375" customWidth="1"/>
  </cols>
  <sheetData>
    <row r="1" spans="1:23" s="48" customFormat="1" ht="25.15">
      <c r="A1" s="1766" t="str">
        <f>+'Universal data'!$A$1</f>
        <v>Regulatory Reporting Pack</v>
      </c>
      <c r="B1" s="127"/>
      <c r="C1" s="127"/>
      <c r="D1" s="127"/>
      <c r="E1" s="127"/>
      <c r="F1" s="127"/>
      <c r="G1" s="2055"/>
      <c r="H1" s="2055"/>
      <c r="I1" s="2055"/>
      <c r="J1" s="2055"/>
      <c r="K1" s="127"/>
      <c r="L1" s="127"/>
      <c r="M1" s="127"/>
      <c r="N1" s="127"/>
      <c r="O1" s="127"/>
      <c r="P1" s="127"/>
      <c r="Q1" s="127"/>
      <c r="R1" s="127"/>
      <c r="S1" s="127"/>
      <c r="T1" s="127"/>
    </row>
    <row r="2" spans="1:23" s="48" customFormat="1" ht="25.15">
      <c r="A2" s="1766" t="str">
        <f>+'Universal data'!$A$2</f>
        <v>Master</v>
      </c>
      <c r="B2" s="127"/>
      <c r="C2" s="127"/>
      <c r="D2" s="127"/>
      <c r="E2" s="127"/>
      <c r="F2" s="127"/>
      <c r="G2" s="2055"/>
      <c r="H2" s="2055"/>
      <c r="I2" s="2055"/>
      <c r="J2" s="2055"/>
      <c r="K2" s="127"/>
      <c r="L2" s="127"/>
      <c r="M2" s="127"/>
      <c r="N2" s="127"/>
      <c r="O2" s="127"/>
      <c r="P2" s="127"/>
      <c r="Q2" s="127"/>
      <c r="R2" s="127"/>
      <c r="S2" s="127"/>
      <c r="T2" s="127"/>
    </row>
    <row r="3" spans="1:23" s="48" customFormat="1" ht="25.15">
      <c r="A3" s="1766" t="str">
        <f>+'Universal data'!$A$3</f>
        <v>2017/18</v>
      </c>
      <c r="B3" s="127"/>
      <c r="C3" s="127"/>
      <c r="D3" s="127"/>
      <c r="E3" s="127"/>
      <c r="F3" s="127"/>
      <c r="G3" s="2055"/>
      <c r="H3" s="2055"/>
      <c r="I3" s="2055"/>
      <c r="J3" s="2055"/>
      <c r="K3" s="127"/>
      <c r="L3" s="127"/>
      <c r="M3" s="127"/>
      <c r="N3" s="127"/>
      <c r="O3" s="127"/>
      <c r="P3" s="127"/>
      <c r="Q3" s="127"/>
      <c r="R3" s="127"/>
      <c r="S3" s="127"/>
      <c r="T3" s="127"/>
    </row>
    <row r="4" spans="1:23" s="2056" customFormat="1" ht="25.5" customHeight="1">
      <c r="A4" s="360"/>
      <c r="D4" s="2057"/>
      <c r="F4" s="2057"/>
      <c r="G4" s="2058"/>
      <c r="H4" s="2058"/>
      <c r="I4" s="2058"/>
      <c r="J4" s="2058"/>
      <c r="K4" s="2057"/>
      <c r="L4" s="2057"/>
      <c r="Q4" s="2057"/>
      <c r="R4" s="2057"/>
      <c r="W4" s="2057"/>
    </row>
    <row r="6" spans="1:23" ht="19.899999999999999">
      <c r="A6" s="824" t="s">
        <v>2232</v>
      </c>
    </row>
    <row r="10" spans="1:23" ht="14.25">
      <c r="A10" s="2351" t="s">
        <v>2198</v>
      </c>
      <c r="B10" s="2352" t="s">
        <v>148</v>
      </c>
      <c r="C10" s="2353" t="s">
        <v>84</v>
      </c>
    </row>
    <row r="11" spans="1:23" ht="13.15">
      <c r="A11" s="2349" t="s">
        <v>2199</v>
      </c>
      <c r="B11" s="2350" t="s">
        <v>2200</v>
      </c>
      <c r="C11" s="2551"/>
    </row>
    <row r="12" spans="1:23" ht="13.15">
      <c r="A12" s="2350" t="s">
        <v>2201</v>
      </c>
      <c r="B12" s="2350" t="s">
        <v>2202</v>
      </c>
      <c r="C12" s="2551"/>
    </row>
    <row r="13" spans="1:23" ht="13.15">
      <c r="A13" s="2350" t="s">
        <v>2203</v>
      </c>
      <c r="B13" s="2350" t="s">
        <v>2200</v>
      </c>
      <c r="C13" s="2551"/>
    </row>
    <row r="14" spans="1:23" ht="13.15">
      <c r="A14" s="2350" t="s">
        <v>2204</v>
      </c>
      <c r="B14" s="2350" t="s">
        <v>2200</v>
      </c>
      <c r="C14" s="2551"/>
    </row>
    <row r="15" spans="1:23" ht="13.15">
      <c r="A15" s="2350" t="s">
        <v>2205</v>
      </c>
      <c r="B15" s="2350" t="s">
        <v>2206</v>
      </c>
      <c r="C15" s="2779"/>
    </row>
    <row r="16" spans="1:23" ht="13.15">
      <c r="A16" s="2350" t="s">
        <v>2207</v>
      </c>
      <c r="B16" s="2350" t="s">
        <v>2208</v>
      </c>
      <c r="C16" s="2779"/>
    </row>
    <row r="23" spans="3:3">
      <c r="C23" s="2778"/>
    </row>
  </sheetData>
  <customSheetViews>
    <customSheetView guid="{CE066BD8-0FDF-4A69-A83A-AA53661F8FEE}">
      <selection activeCell="C16" sqref="C16"/>
      <pageMargins left="0.7" right="0.7" top="0.75" bottom="0.75" header="0.3" footer="0.3"/>
    </customSheetView>
    <customSheetView guid="{97003408-5582-4B4E-BE5D-0A5F17467E22}">
      <selection activeCell="C16" sqref="C16"/>
      <pageMargins left="0.7" right="0.7" top="0.75" bottom="0.75" header="0.3" footer="0.3"/>
    </customSheetView>
    <customSheetView guid="{19FDD237-8F16-4F3B-A94F-90481855813E}">
      <selection activeCell="C16" sqref="C16"/>
      <pageMargins left="0.7" right="0.7" top="0.75" bottom="0.75" header="0.3" footer="0.3"/>
    </customSheetView>
  </customSheetView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topLeftCell="A222" zoomScale="85" zoomScaleNormal="85" workbookViewId="0">
      <selection activeCell="I243" sqref="I243"/>
    </sheetView>
  </sheetViews>
  <sheetFormatPr defaultColWidth="9.1328125" defaultRowHeight="12.4"/>
  <cols>
    <col min="1" max="1" width="15.3984375" style="2692" bestFit="1" customWidth="1"/>
    <col min="2" max="2" width="81.59765625" style="2696" customWidth="1"/>
    <col min="3" max="3" width="27.1328125" style="2696" bestFit="1" customWidth="1"/>
    <col min="4" max="4" width="2.59765625" style="2695" customWidth="1"/>
    <col min="5" max="5" width="44.86328125" style="2696" customWidth="1"/>
    <col min="6" max="6" width="2.59765625" style="2695" customWidth="1"/>
    <col min="7" max="7" width="29.265625" style="2697" customWidth="1"/>
    <col min="8" max="10" width="14.3984375" style="2697" customWidth="1"/>
    <col min="11" max="11" width="16.3984375" style="2695" customWidth="1"/>
    <col min="12" max="12" width="21.73046875" style="2695" customWidth="1"/>
    <col min="13" max="14" width="14.3984375" style="2696" customWidth="1"/>
    <col min="15" max="16" width="14.265625" style="2696" customWidth="1"/>
    <col min="17" max="17" width="12.3984375" style="2695" customWidth="1"/>
    <col min="18" max="18" width="15.86328125" style="2695" customWidth="1"/>
    <col min="19" max="22" width="14.3984375" style="2696" customWidth="1"/>
    <col min="23" max="23" width="2.59765625" style="2695" customWidth="1"/>
    <col min="24" max="16384" width="9.1328125" style="2692"/>
  </cols>
  <sheetData>
    <row r="1" spans="1:23" s="48" customFormat="1" ht="25.15">
      <c r="A1" s="1766" t="str">
        <f>+'Universal data'!$A$1</f>
        <v>Regulatory Reporting Pack</v>
      </c>
      <c r="B1" s="127"/>
      <c r="C1" s="127"/>
      <c r="D1" s="127"/>
      <c r="E1" s="127"/>
      <c r="F1" s="127"/>
      <c r="G1" s="2055"/>
      <c r="H1" s="2055"/>
      <c r="I1" s="2055"/>
      <c r="J1" s="2055"/>
      <c r="K1" s="127"/>
      <c r="L1" s="127"/>
      <c r="M1" s="127"/>
      <c r="N1" s="127"/>
      <c r="O1" s="127"/>
      <c r="P1" s="127"/>
      <c r="Q1" s="127"/>
      <c r="R1" s="127"/>
      <c r="S1" s="127"/>
      <c r="T1" s="127"/>
    </row>
    <row r="2" spans="1:23" s="48" customFormat="1" ht="25.15">
      <c r="A2" s="1766" t="str">
        <f>+'Universal data'!$A$2</f>
        <v>Master</v>
      </c>
      <c r="B2" s="127"/>
      <c r="C2" s="127"/>
      <c r="D2" s="127"/>
      <c r="E2" s="127"/>
      <c r="F2" s="127"/>
      <c r="G2" s="2055"/>
      <c r="H2" s="2055"/>
      <c r="I2" s="2055"/>
      <c r="J2" s="2055"/>
      <c r="K2" s="127"/>
      <c r="L2" s="127"/>
      <c r="M2" s="127"/>
      <c r="N2" s="127"/>
      <c r="O2" s="127"/>
      <c r="P2" s="127"/>
      <c r="Q2" s="127"/>
      <c r="R2" s="127"/>
      <c r="S2" s="127"/>
      <c r="T2" s="127"/>
    </row>
    <row r="3" spans="1:23" s="48" customFormat="1" ht="25.15">
      <c r="A3" s="1766" t="str">
        <f>+'Universal data'!$A$3</f>
        <v>2017/18</v>
      </c>
      <c r="B3" s="127"/>
      <c r="C3" s="127"/>
      <c r="D3" s="127"/>
      <c r="E3" s="127"/>
      <c r="F3" s="127"/>
      <c r="G3" s="2055"/>
      <c r="H3" s="2055"/>
      <c r="I3" s="2055"/>
      <c r="J3" s="2055"/>
      <c r="K3" s="127"/>
      <c r="L3" s="127"/>
      <c r="M3" s="127"/>
      <c r="N3" s="127"/>
      <c r="O3" s="127"/>
      <c r="P3" s="127"/>
      <c r="Q3" s="127"/>
      <c r="R3" s="127"/>
      <c r="S3" s="127"/>
      <c r="T3" s="127"/>
    </row>
    <row r="4" spans="1:23" ht="25.5" customHeight="1">
      <c r="A4" s="360"/>
      <c r="B4" s="2692"/>
      <c r="C4" s="2692"/>
      <c r="D4" s="2693"/>
      <c r="E4" s="2692"/>
      <c r="F4" s="2693"/>
      <c r="G4" s="2694"/>
      <c r="H4" s="2694"/>
      <c r="I4" s="2694"/>
      <c r="J4" s="2694"/>
      <c r="K4" s="2693"/>
      <c r="L4" s="2693"/>
      <c r="M4" s="2692"/>
      <c r="N4" s="2692"/>
      <c r="O4" s="2692"/>
      <c r="P4" s="2692"/>
      <c r="Q4" s="2693"/>
      <c r="R4" s="2693"/>
      <c r="S4" s="2692"/>
      <c r="T4" s="2692"/>
      <c r="U4" s="2692"/>
      <c r="V4" s="2692"/>
      <c r="W4" s="2693"/>
    </row>
    <row r="5" spans="1:23" ht="25.5" customHeight="1">
      <c r="B5" s="361" t="s">
        <v>1959</v>
      </c>
      <c r="C5" s="2692"/>
      <c r="D5" s="2693"/>
      <c r="E5" s="2692"/>
      <c r="F5" s="2693"/>
      <c r="G5" s="2694"/>
      <c r="H5" s="2694"/>
      <c r="I5" s="2694"/>
      <c r="J5" s="2694"/>
      <c r="K5" s="2693"/>
      <c r="L5" s="2693"/>
      <c r="M5" s="2692"/>
      <c r="N5" s="2692"/>
      <c r="O5" s="2692"/>
      <c r="P5" s="2692"/>
      <c r="Q5" s="2693"/>
      <c r="R5" s="2693"/>
      <c r="S5" s="2692"/>
      <c r="T5" s="2692"/>
      <c r="U5" s="2692"/>
      <c r="V5" s="2692"/>
      <c r="W5" s="2693"/>
    </row>
    <row r="7" spans="1:23" ht="12.75" thickBot="1">
      <c r="B7" s="64"/>
      <c r="C7" s="64"/>
    </row>
    <row r="8" spans="1:23" s="2700" customFormat="1" ht="38.25" customHeight="1" thickBot="1">
      <c r="A8" s="2698"/>
      <c r="B8" s="64"/>
      <c r="C8" s="64"/>
      <c r="D8" s="362"/>
      <c r="E8" s="2699"/>
      <c r="F8" s="362"/>
      <c r="G8" s="3640" t="s">
        <v>737</v>
      </c>
      <c r="H8" s="3641"/>
      <c r="I8" s="3641"/>
      <c r="J8" s="3642"/>
      <c r="K8" s="363"/>
      <c r="L8" s="363"/>
      <c r="M8" s="362"/>
    </row>
    <row r="9" spans="1:23" s="2700" customFormat="1" ht="31.5" customHeight="1" thickBot="1">
      <c r="A9" s="364" t="s">
        <v>738</v>
      </c>
      <c r="B9" s="3518" t="s">
        <v>739</v>
      </c>
      <c r="C9" s="3519"/>
      <c r="D9" s="362"/>
      <c r="E9" s="365" t="s">
        <v>78</v>
      </c>
      <c r="F9" s="362"/>
      <c r="G9" s="366" t="s">
        <v>84</v>
      </c>
      <c r="H9" s="366" t="s">
        <v>508</v>
      </c>
      <c r="I9" s="366" t="s">
        <v>182</v>
      </c>
      <c r="J9" s="367" t="s">
        <v>96</v>
      </c>
      <c r="K9" s="368"/>
      <c r="L9" s="368"/>
      <c r="M9" s="362"/>
      <c r="N9" s="362"/>
      <c r="O9" s="362"/>
    </row>
    <row r="10" spans="1:23" s="2700" customFormat="1" ht="13.5" customHeight="1" thickBot="1">
      <c r="A10" s="369"/>
      <c r="B10" s="3643" t="s">
        <v>646</v>
      </c>
      <c r="C10" s="3644"/>
      <c r="D10" s="362"/>
      <c r="E10" s="2701" t="s">
        <v>102</v>
      </c>
      <c r="F10" s="362"/>
      <c r="G10" s="370">
        <f>SUM(H10:J10)</f>
        <v>0</v>
      </c>
      <c r="H10" s="371"/>
      <c r="I10" s="371"/>
      <c r="J10" s="371"/>
      <c r="K10" s="362"/>
      <c r="L10" s="362"/>
      <c r="M10" s="362"/>
    </row>
    <row r="11" spans="1:23" s="2693" customFormat="1" ht="48.75" customHeight="1" thickBot="1">
      <c r="A11" s="372"/>
      <c r="B11" s="2695"/>
      <c r="C11" s="65"/>
      <c r="D11" s="65"/>
      <c r="E11" s="2702"/>
      <c r="F11" s="65"/>
      <c r="G11" s="2703"/>
      <c r="H11" s="2703"/>
      <c r="I11" s="2703"/>
      <c r="J11" s="2703"/>
      <c r="K11" s="65"/>
      <c r="L11" s="3645" t="s">
        <v>506</v>
      </c>
      <c r="M11" s="3646"/>
      <c r="N11" s="3646"/>
      <c r="O11" s="3647"/>
      <c r="P11" s="363"/>
      <c r="Q11" s="3648" t="s">
        <v>507</v>
      </c>
      <c r="R11" s="3649"/>
      <c r="S11" s="3649"/>
      <c r="T11" s="3650"/>
      <c r="U11" s="65"/>
    </row>
    <row r="12" spans="1:23" s="2696" customFormat="1" ht="30.75" customHeight="1" thickBot="1">
      <c r="A12" s="364" t="s">
        <v>740</v>
      </c>
      <c r="B12" s="3554" t="s">
        <v>510</v>
      </c>
      <c r="C12" s="3555"/>
      <c r="D12" s="66"/>
      <c r="E12" s="365" t="s">
        <v>148</v>
      </c>
      <c r="F12" s="66"/>
      <c r="G12" s="1693" t="s">
        <v>84</v>
      </c>
      <c r="H12" s="1693" t="s">
        <v>508</v>
      </c>
      <c r="I12" s="1693" t="s">
        <v>182</v>
      </c>
      <c r="J12" s="1693" t="s">
        <v>96</v>
      </c>
      <c r="K12" s="368"/>
      <c r="L12" s="2205" t="s">
        <v>84</v>
      </c>
      <c r="M12" s="2205" t="s">
        <v>508</v>
      </c>
      <c r="N12" s="2205" t="s">
        <v>182</v>
      </c>
      <c r="O12" s="2205" t="s">
        <v>96</v>
      </c>
      <c r="P12" s="368"/>
      <c r="Q12" s="2204" t="s">
        <v>84</v>
      </c>
      <c r="R12" s="2205" t="s">
        <v>508</v>
      </c>
      <c r="S12" s="2205" t="s">
        <v>182</v>
      </c>
      <c r="T12" s="2206" t="s">
        <v>96</v>
      </c>
      <c r="U12" s="66"/>
    </row>
    <row r="13" spans="1:23" ht="13.5" customHeight="1">
      <c r="A13" s="372"/>
      <c r="B13" s="3547" t="s">
        <v>160</v>
      </c>
      <c r="C13" s="3548"/>
      <c r="D13" s="2704"/>
      <c r="E13" s="2705"/>
      <c r="F13" s="2704"/>
      <c r="G13" s="2707"/>
      <c r="H13" s="2707"/>
      <c r="I13" s="2707"/>
      <c r="J13" s="2707"/>
      <c r="K13" s="2704"/>
      <c r="L13" s="2707"/>
      <c r="M13" s="2707"/>
      <c r="N13" s="2707"/>
      <c r="O13" s="2707"/>
      <c r="P13" s="2704"/>
      <c r="Q13" s="2706"/>
      <c r="R13" s="2707"/>
      <c r="S13" s="2707"/>
      <c r="T13" s="2708"/>
      <c r="U13" s="2704"/>
      <c r="V13" s="2692"/>
      <c r="W13" s="2692"/>
    </row>
    <row r="14" spans="1:23" ht="12.75" customHeight="1">
      <c r="A14" s="372"/>
      <c r="B14" s="3657" t="s">
        <v>511</v>
      </c>
      <c r="C14" s="3658"/>
      <c r="D14" s="362"/>
      <c r="E14" s="2709" t="s">
        <v>102</v>
      </c>
      <c r="F14" s="362"/>
      <c r="G14" s="2248">
        <f>G15+G16</f>
        <v>0</v>
      </c>
      <c r="H14" s="2248">
        <f>H15+H16</f>
        <v>0</v>
      </c>
      <c r="I14" s="2248">
        <f>I15+I16</f>
        <v>0</v>
      </c>
      <c r="J14" s="2248">
        <f>J15+J16</f>
        <v>0</v>
      </c>
      <c r="K14" s="362"/>
      <c r="L14" s="2310">
        <f>L15+L16</f>
        <v>0</v>
      </c>
      <c r="M14" s="2310">
        <f>M15+M16</f>
        <v>0</v>
      </c>
      <c r="N14" s="2310">
        <f>N15+N16</f>
        <v>0</v>
      </c>
      <c r="O14" s="2310">
        <f>O15+O16</f>
        <v>0</v>
      </c>
      <c r="P14" s="362"/>
      <c r="Q14" s="2314">
        <f>Q15+Q16</f>
        <v>0</v>
      </c>
      <c r="R14" s="2310">
        <f>R15+R16</f>
        <v>0</v>
      </c>
      <c r="S14" s="2310">
        <f>S15+S16</f>
        <v>0</v>
      </c>
      <c r="T14" s="2315">
        <f>T15+T16</f>
        <v>0</v>
      </c>
      <c r="U14" s="362"/>
      <c r="V14" s="2692"/>
      <c r="W14" s="2692"/>
    </row>
    <row r="15" spans="1:23">
      <c r="A15" s="372"/>
      <c r="B15" s="3659" t="s">
        <v>512</v>
      </c>
      <c r="C15" s="3660"/>
      <c r="D15" s="2704"/>
      <c r="E15" s="2709" t="s">
        <v>102</v>
      </c>
      <c r="F15" s="2704"/>
      <c r="G15" s="2248">
        <f t="shared" ref="G15:J16" si="0">+L15+Q15</f>
        <v>0</v>
      </c>
      <c r="H15" s="2249">
        <f t="shared" si="0"/>
        <v>0</v>
      </c>
      <c r="I15" s="2249">
        <f t="shared" si="0"/>
        <v>0</v>
      </c>
      <c r="J15" s="2249">
        <f t="shared" si="0"/>
        <v>0</v>
      </c>
      <c r="K15" s="2704"/>
      <c r="L15" s="2249">
        <f>+M15+N15+O15</f>
        <v>0</v>
      </c>
      <c r="M15" s="2203"/>
      <c r="N15" s="2203"/>
      <c r="O15" s="2203"/>
      <c r="P15" s="2704"/>
      <c r="Q15" s="2265">
        <f>+R15+S15+T15</f>
        <v>0</v>
      </c>
      <c r="R15" s="2203"/>
      <c r="S15" s="2203"/>
      <c r="T15" s="2555"/>
      <c r="U15" s="2704"/>
      <c r="V15" s="2692"/>
      <c r="W15" s="2692"/>
    </row>
    <row r="16" spans="1:23">
      <c r="A16" s="372"/>
      <c r="B16" s="3659" t="s">
        <v>513</v>
      </c>
      <c r="C16" s="3660"/>
      <c r="D16" s="2704"/>
      <c r="E16" s="2709" t="s">
        <v>102</v>
      </c>
      <c r="F16" s="2704"/>
      <c r="G16" s="2248">
        <f t="shared" si="0"/>
        <v>0</v>
      </c>
      <c r="H16" s="2249">
        <f t="shared" si="0"/>
        <v>0</v>
      </c>
      <c r="I16" s="2249">
        <f t="shared" si="0"/>
        <v>0</v>
      </c>
      <c r="J16" s="2249">
        <f t="shared" si="0"/>
        <v>0</v>
      </c>
      <c r="K16" s="2704"/>
      <c r="L16" s="2249">
        <f>+M16+N16+O16</f>
        <v>0</v>
      </c>
      <c r="M16" s="2203"/>
      <c r="N16" s="2203"/>
      <c r="O16" s="2203"/>
      <c r="P16" s="2704"/>
      <c r="Q16" s="2265">
        <f>+R16+S16+T16</f>
        <v>0</v>
      </c>
      <c r="R16" s="2203"/>
      <c r="S16" s="2203"/>
      <c r="T16" s="2555"/>
      <c r="U16" s="2704"/>
      <c r="V16" s="2692"/>
      <c r="W16" s="2692"/>
    </row>
    <row r="17" spans="1:23">
      <c r="A17" s="372"/>
      <c r="B17" s="2825" t="s">
        <v>2409</v>
      </c>
      <c r="C17" s="2826"/>
      <c r="D17" s="2704"/>
      <c r="E17" s="2814" t="s">
        <v>102</v>
      </c>
      <c r="F17" s="2704"/>
      <c r="G17" s="3064">
        <f t="shared" ref="G17:G18" si="1">+L17+Q17</f>
        <v>0</v>
      </c>
      <c r="H17" s="2815">
        <f t="shared" ref="H17:H18" si="2">+M17+R17</f>
        <v>0</v>
      </c>
      <c r="I17" s="2815">
        <f t="shared" ref="I17:I18" si="3">+N17+S17</f>
        <v>0</v>
      </c>
      <c r="J17" s="2815">
        <f t="shared" ref="J17:J18" si="4">+O17+T17</f>
        <v>0</v>
      </c>
      <c r="K17" s="2704"/>
      <c r="L17" s="2815">
        <f t="shared" ref="L17:L18" si="5">+M17+N17+O17</f>
        <v>0</v>
      </c>
      <c r="M17" s="2817"/>
      <c r="N17" s="2817"/>
      <c r="O17" s="2817"/>
      <c r="P17" s="2704"/>
      <c r="Q17" s="2816">
        <f t="shared" ref="Q17:Q18" si="6">+R17+S17+T17</f>
        <v>0</v>
      </c>
      <c r="R17" s="2817"/>
      <c r="S17" s="2817"/>
      <c r="T17" s="2818"/>
      <c r="U17" s="2704"/>
      <c r="V17" s="2692"/>
      <c r="W17" s="2692"/>
    </row>
    <row r="18" spans="1:23">
      <c r="A18" s="372"/>
      <c r="B18" s="2825" t="s">
        <v>2410</v>
      </c>
      <c r="C18" s="2826"/>
      <c r="D18" s="2704"/>
      <c r="E18" s="2814" t="s">
        <v>102</v>
      </c>
      <c r="F18" s="2704"/>
      <c r="G18" s="3064">
        <f t="shared" si="1"/>
        <v>0</v>
      </c>
      <c r="H18" s="2815">
        <f t="shared" si="2"/>
        <v>0</v>
      </c>
      <c r="I18" s="2815">
        <f t="shared" si="3"/>
        <v>0</v>
      </c>
      <c r="J18" s="2815">
        <f t="shared" si="4"/>
        <v>0</v>
      </c>
      <c r="K18" s="2704"/>
      <c r="L18" s="2815">
        <f t="shared" si="5"/>
        <v>0</v>
      </c>
      <c r="M18" s="2817"/>
      <c r="N18" s="2817"/>
      <c r="O18" s="2817"/>
      <c r="P18" s="2704"/>
      <c r="Q18" s="2816">
        <f t="shared" si="6"/>
        <v>0</v>
      </c>
      <c r="R18" s="2817"/>
      <c r="S18" s="2817"/>
      <c r="T18" s="2818"/>
      <c r="U18" s="2704"/>
      <c r="V18" s="2692"/>
      <c r="W18" s="2692"/>
    </row>
    <row r="19" spans="1:23">
      <c r="A19" s="372"/>
      <c r="B19" s="2812"/>
      <c r="C19" s="2813"/>
      <c r="D19" s="362"/>
      <c r="E19" s="2709"/>
      <c r="F19" s="362"/>
      <c r="G19" s="2311"/>
      <c r="H19" s="2311"/>
      <c r="I19" s="2311"/>
      <c r="J19" s="2311"/>
      <c r="K19" s="362"/>
      <c r="L19" s="2311"/>
      <c r="M19" s="2311"/>
      <c r="N19" s="2311"/>
      <c r="O19" s="2311"/>
      <c r="P19" s="362"/>
      <c r="Q19" s="2312"/>
      <c r="R19" s="2311"/>
      <c r="S19" s="2311"/>
      <c r="T19" s="2313"/>
      <c r="U19" s="362"/>
      <c r="V19" s="2692"/>
      <c r="W19" s="2692"/>
    </row>
    <row r="20" spans="1:23">
      <c r="A20" s="372"/>
      <c r="B20" s="3631" t="s">
        <v>1943</v>
      </c>
      <c r="C20" s="3651"/>
      <c r="D20" s="2704"/>
      <c r="E20" s="2709" t="s">
        <v>94</v>
      </c>
      <c r="F20" s="2704"/>
      <c r="G20" s="2248">
        <f>SUM(H20:J20)</f>
        <v>0</v>
      </c>
      <c r="H20" s="2249">
        <f t="shared" ref="H20:J22" si="7">+M20+R20</f>
        <v>0</v>
      </c>
      <c r="I20" s="2249">
        <f t="shared" si="7"/>
        <v>0</v>
      </c>
      <c r="J20" s="2249">
        <f t="shared" si="7"/>
        <v>0</v>
      </c>
      <c r="K20" s="2838"/>
      <c r="L20" s="2249">
        <f>+M20+N20+O20</f>
        <v>0</v>
      </c>
      <c r="M20" s="3294"/>
      <c r="N20" s="3294"/>
      <c r="O20" s="3294"/>
      <c r="P20" s="2838"/>
      <c r="Q20" s="2265">
        <f>+R20+S20+T20</f>
        <v>0</v>
      </c>
      <c r="R20" s="3294"/>
      <c r="S20" s="3294"/>
      <c r="T20" s="3295"/>
      <c r="U20" s="2704"/>
      <c r="V20" s="2692"/>
      <c r="W20" s="2692"/>
    </row>
    <row r="21" spans="1:23" ht="15" customHeight="1">
      <c r="A21" s="372"/>
      <c r="B21" s="3661" t="s">
        <v>741</v>
      </c>
      <c r="C21" s="3662"/>
      <c r="D21" s="2704"/>
      <c r="E21" s="2709" t="s">
        <v>94</v>
      </c>
      <c r="F21" s="2704"/>
      <c r="G21" s="2248">
        <f>SUM(H21:J21)</f>
        <v>0</v>
      </c>
      <c r="H21" s="2249">
        <f t="shared" si="7"/>
        <v>0</v>
      </c>
      <c r="I21" s="2249">
        <f t="shared" si="7"/>
        <v>0</v>
      </c>
      <c r="J21" s="2249">
        <f t="shared" si="7"/>
        <v>0</v>
      </c>
      <c r="K21" s="2838"/>
      <c r="L21" s="2249">
        <f>+M21+N21+O21</f>
        <v>0</v>
      </c>
      <c r="M21" s="3294"/>
      <c r="N21" s="3294"/>
      <c r="O21" s="3294"/>
      <c r="P21" s="2838"/>
      <c r="Q21" s="2265">
        <f>+R21+S21+T21</f>
        <v>0</v>
      </c>
      <c r="R21" s="3294"/>
      <c r="S21" s="3294"/>
      <c r="T21" s="3295"/>
      <c r="U21" s="2704"/>
      <c r="V21" s="2692"/>
      <c r="W21" s="2692"/>
    </row>
    <row r="22" spans="1:23">
      <c r="A22" s="372"/>
      <c r="B22" s="3631" t="s">
        <v>514</v>
      </c>
      <c r="C22" s="3651"/>
      <c r="D22" s="2704"/>
      <c r="E22" s="2709" t="s">
        <v>102</v>
      </c>
      <c r="F22" s="2704"/>
      <c r="G22" s="2248">
        <f>SUM(H22:J22)</f>
        <v>0</v>
      </c>
      <c r="H22" s="2249">
        <f t="shared" si="7"/>
        <v>0</v>
      </c>
      <c r="I22" s="2249">
        <f t="shared" si="7"/>
        <v>0</v>
      </c>
      <c r="J22" s="2249">
        <f t="shared" si="7"/>
        <v>0</v>
      </c>
      <c r="K22" s="2704"/>
      <c r="L22" s="2249">
        <f>+M22+N22+O22</f>
        <v>0</v>
      </c>
      <c r="M22" s="3294"/>
      <c r="N22" s="3294"/>
      <c r="O22" s="3294"/>
      <c r="P22" s="2704"/>
      <c r="Q22" s="2265">
        <f>+R22+S22+T22</f>
        <v>0</v>
      </c>
      <c r="R22" s="3294"/>
      <c r="S22" s="3294"/>
      <c r="T22" s="3295"/>
      <c r="U22" s="2704"/>
      <c r="V22" s="2692"/>
      <c r="W22" s="2692"/>
    </row>
    <row r="23" spans="1:23">
      <c r="A23" s="372"/>
      <c r="B23" s="3631" t="s">
        <v>515</v>
      </c>
      <c r="C23" s="3651"/>
      <c r="D23" s="2704"/>
      <c r="E23" s="2709" t="s">
        <v>102</v>
      </c>
      <c r="F23" s="2704"/>
      <c r="G23" s="2282" t="str">
        <f>IF(ISERROR(G14/G22),"-",G14/G22)</f>
        <v>-</v>
      </c>
      <c r="H23" s="2552" t="str">
        <f>IF(ISERROR(H14/H22),"-",H14/H22)</f>
        <v>-</v>
      </c>
      <c r="I23" s="2552" t="str">
        <f>IF(ISERROR(I14/I22),"-",I14/I22)</f>
        <v>-</v>
      </c>
      <c r="J23" s="2552" t="str">
        <f>IF(ISERROR(J14/J22),"-",J14/J22)</f>
        <v>-</v>
      </c>
      <c r="K23" s="2704"/>
      <c r="L23" s="2282" t="str">
        <f>IF(ISERROR(L14/L22),"-",L14/L22)</f>
        <v>-</v>
      </c>
      <c r="M23" s="2552" t="str">
        <f>IF(ISERROR(M14/M22),"-",M14/M22)</f>
        <v>-</v>
      </c>
      <c r="N23" s="2552" t="str">
        <f>IF(ISERROR(N14/N22),"-",N14/N22)</f>
        <v>-</v>
      </c>
      <c r="O23" s="2552" t="str">
        <f>IF(ISERROR(O14/O22),"-",O14/O22)</f>
        <v>-</v>
      </c>
      <c r="P23" s="2704"/>
      <c r="Q23" s="2552" t="str">
        <f>IF(ISERROR(Q14/Q22),"-",Q14/Q22)</f>
        <v>-</v>
      </c>
      <c r="R23" s="2552" t="str">
        <f>IF(ISERROR(R14/R22),"-",R14/R22)</f>
        <v>-</v>
      </c>
      <c r="S23" s="2552" t="str">
        <f>IF(ISERROR(S14/S22),"-",S14/S22)</f>
        <v>-</v>
      </c>
      <c r="T23" s="2552" t="str">
        <f>IF(ISERROR(T14/T22),"-",T14/T22)</f>
        <v>-</v>
      </c>
      <c r="U23" s="2704"/>
      <c r="V23" s="2692"/>
      <c r="W23" s="2692"/>
    </row>
    <row r="24" spans="1:23" ht="12.75" customHeight="1">
      <c r="A24" s="372"/>
      <c r="B24" s="3631" t="s">
        <v>516</v>
      </c>
      <c r="C24" s="3651"/>
      <c r="D24" s="2704"/>
      <c r="E24" s="2709" t="s">
        <v>102</v>
      </c>
      <c r="F24" s="2704"/>
      <c r="G24" s="2282" t="str">
        <f>IF(ISERROR(G20/G22),"-",G20/G22)</f>
        <v>-</v>
      </c>
      <c r="H24" s="2552" t="str">
        <f>IF(ISERROR(H20/H22),"-",H20/H22)</f>
        <v>-</v>
      </c>
      <c r="I24" s="2552" t="str">
        <f>IF(ISERROR(I20/I22),"-",I20/I22)</f>
        <v>-</v>
      </c>
      <c r="J24" s="2552" t="str">
        <f>IF(ISERROR(J20/J22),"-",J20/J22)</f>
        <v>-</v>
      </c>
      <c r="K24" s="2704"/>
      <c r="L24" s="2282" t="str">
        <f>IF(ISERROR(L20/L22),"-",L20/L22)</f>
        <v>-</v>
      </c>
      <c r="M24" s="2552" t="str">
        <f>IF(ISERROR(M20/M22),"-",M20/M22)</f>
        <v>-</v>
      </c>
      <c r="N24" s="2552" t="str">
        <f>IF(ISERROR(N20/N22),"-",N20/N22)</f>
        <v>-</v>
      </c>
      <c r="O24" s="2552" t="str">
        <f>IF(ISERROR(O20/O22),"-",O20/O22)</f>
        <v>-</v>
      </c>
      <c r="P24" s="2704"/>
      <c r="Q24" s="2282" t="str">
        <f>IF(ISERROR(Q20/Q22),"-",Q20/Q22)</f>
        <v>-</v>
      </c>
      <c r="R24" s="2282" t="str">
        <f>IF(ISERROR(R20/R22),"-",R20/R22)</f>
        <v>-</v>
      </c>
      <c r="S24" s="2282" t="str">
        <f>IF(ISERROR(S20/S22),"-",S20/S22)</f>
        <v>-</v>
      </c>
      <c r="T24" s="2282" t="str">
        <f>IF(ISERROR(T20/T22),"-",T20/T22)</f>
        <v>-</v>
      </c>
      <c r="U24" s="2704"/>
      <c r="V24" s="2692"/>
      <c r="W24" s="2692"/>
    </row>
    <row r="25" spans="1:23" ht="13.5" customHeight="1">
      <c r="A25" s="372"/>
      <c r="B25" s="3631" t="s">
        <v>2717</v>
      </c>
      <c r="C25" s="3651"/>
      <c r="D25" s="2704"/>
      <c r="E25" s="2709" t="s">
        <v>102</v>
      </c>
      <c r="F25" s="2704"/>
      <c r="G25" s="2248">
        <f>SUM(H25:J25)</f>
        <v>0</v>
      </c>
      <c r="H25" s="2249">
        <f>+M25+R25</f>
        <v>0</v>
      </c>
      <c r="I25" s="2249">
        <f>+N25+S25</f>
        <v>0</v>
      </c>
      <c r="J25" s="2249">
        <f>+O25+T25</f>
        <v>0</v>
      </c>
      <c r="K25" s="2704"/>
      <c r="L25" s="3067">
        <f>+M25+N25+O25</f>
        <v>0</v>
      </c>
      <c r="M25" s="2203"/>
      <c r="N25" s="2203"/>
      <c r="O25" s="2203"/>
      <c r="P25" s="2704"/>
      <c r="Q25" s="2265">
        <f>+R25+S25+T25</f>
        <v>0</v>
      </c>
      <c r="R25" s="2203"/>
      <c r="S25" s="2203"/>
      <c r="T25" s="2555"/>
      <c r="U25" s="2704"/>
      <c r="V25" s="2692"/>
      <c r="W25" s="2692"/>
    </row>
    <row r="26" spans="1:23" ht="12.75" thickBot="1">
      <c r="A26" s="372"/>
      <c r="B26" s="3635" t="s">
        <v>517</v>
      </c>
      <c r="C26" s="3652"/>
      <c r="D26" s="2704"/>
      <c r="E26" s="2710" t="s">
        <v>102</v>
      </c>
      <c r="F26" s="2704"/>
      <c r="G26" s="2248">
        <f>+L26+Q26</f>
        <v>0</v>
      </c>
      <c r="H26" s="2249"/>
      <c r="I26" s="2249"/>
      <c r="J26" s="2249"/>
      <c r="K26" s="2704"/>
      <c r="L26" s="2203"/>
      <c r="M26" s="2552"/>
      <c r="N26" s="2282"/>
      <c r="O26" s="2282"/>
      <c r="P26" s="2704"/>
      <c r="Q26" s="2553"/>
      <c r="R26" s="2282"/>
      <c r="S26" s="2282"/>
      <c r="T26" s="2286"/>
      <c r="U26" s="2704"/>
      <c r="V26" s="2692"/>
      <c r="W26" s="2692"/>
    </row>
    <row r="27" spans="1:23">
      <c r="A27" s="372"/>
      <c r="B27" s="3653" t="s">
        <v>522</v>
      </c>
      <c r="C27" s="3654"/>
      <c r="D27" s="2704"/>
      <c r="E27" s="3574"/>
      <c r="F27" s="2704"/>
      <c r="G27" s="2216"/>
      <c r="H27" s="2216"/>
      <c r="I27" s="2216"/>
      <c r="J27" s="2216"/>
      <c r="K27" s="2704"/>
      <c r="L27" s="2216"/>
      <c r="M27" s="2216"/>
      <c r="N27" s="2216"/>
      <c r="O27" s="2216"/>
      <c r="P27" s="2704"/>
      <c r="Q27" s="2228"/>
      <c r="R27" s="2216"/>
      <c r="S27" s="2216"/>
      <c r="T27" s="2229"/>
      <c r="U27" s="2704"/>
      <c r="V27" s="2692"/>
      <c r="W27" s="2692"/>
    </row>
    <row r="28" spans="1:23">
      <c r="A28" s="372"/>
      <c r="B28" s="3655"/>
      <c r="C28" s="3656"/>
      <c r="D28" s="362"/>
      <c r="E28" s="3575"/>
      <c r="F28" s="362"/>
      <c r="G28" s="2311"/>
      <c r="H28" s="2311"/>
      <c r="I28" s="2311"/>
      <c r="J28" s="2311"/>
      <c r="K28" s="362"/>
      <c r="L28" s="2311"/>
      <c r="M28" s="2554"/>
      <c r="N28" s="2554"/>
      <c r="O28" s="2554"/>
      <c r="P28" s="362"/>
      <c r="Q28" s="2312"/>
      <c r="R28" s="2311"/>
      <c r="S28" s="2311"/>
      <c r="T28" s="2313"/>
      <c r="U28" s="362"/>
      <c r="V28" s="2692"/>
      <c r="W28" s="2692"/>
    </row>
    <row r="29" spans="1:23">
      <c r="A29" s="372"/>
      <c r="B29" s="3629" t="s">
        <v>2411</v>
      </c>
      <c r="C29" s="3630"/>
      <c r="D29" s="2704"/>
      <c r="E29" s="2709" t="s">
        <v>88</v>
      </c>
      <c r="F29" s="2704"/>
      <c r="G29" s="2840">
        <f>SUM(G30:G31)</f>
        <v>0</v>
      </c>
      <c r="H29" s="2840">
        <f>SUM(H30:H31)</f>
        <v>0</v>
      </c>
      <c r="I29" s="2840">
        <f>SUM(I30:I31)</f>
        <v>0</v>
      </c>
      <c r="J29" s="2840">
        <f>SUM(J30:J31)</f>
        <v>0</v>
      </c>
      <c r="K29" s="2842"/>
      <c r="L29" s="2840">
        <f>SUM(L30:L31)</f>
        <v>0</v>
      </c>
      <c r="M29" s="2840">
        <f>SUM(M30:M31)</f>
        <v>0</v>
      </c>
      <c r="N29" s="2840">
        <f>SUM(N30:N31)</f>
        <v>0</v>
      </c>
      <c r="O29" s="2840">
        <f>SUM(O30:O31)</f>
        <v>0</v>
      </c>
      <c r="P29" s="2842"/>
      <c r="Q29" s="2839">
        <f>SUM(Q30:Q31)</f>
        <v>0</v>
      </c>
      <c r="R29" s="2840">
        <f>SUM(R30:R31)</f>
        <v>0</v>
      </c>
      <c r="S29" s="2840">
        <f>SUM(S30:S31)</f>
        <v>0</v>
      </c>
      <c r="T29" s="2841">
        <f>SUM(T30:T31)</f>
        <v>0</v>
      </c>
      <c r="U29" s="2704"/>
      <c r="V29" s="2692"/>
      <c r="W29" s="2692"/>
    </row>
    <row r="30" spans="1:23">
      <c r="A30" s="372"/>
      <c r="B30" s="2824" t="s">
        <v>2413</v>
      </c>
      <c r="C30" s="2823"/>
      <c r="D30" s="2704"/>
      <c r="E30" s="2814" t="s">
        <v>88</v>
      </c>
      <c r="F30" s="2704"/>
      <c r="G30" s="2843">
        <f t="shared" ref="G30:G31" si="8">SUM(L30,Q30)</f>
        <v>0</v>
      </c>
      <c r="H30" s="2843">
        <f t="shared" ref="H30:H31" si="9">SUM(M30,R30)</f>
        <v>0</v>
      </c>
      <c r="I30" s="2843">
        <f t="shared" ref="I30:I31" si="10">SUM(N30,S30)</f>
        <v>0</v>
      </c>
      <c r="J30" s="2843">
        <f t="shared" ref="J30:J31" si="11">SUM(O30,T30)</f>
        <v>0</v>
      </c>
      <c r="K30" s="2842"/>
      <c r="L30" s="3068">
        <f t="shared" ref="L30:L31" si="12">SUM(M30:O30)</f>
        <v>0</v>
      </c>
      <c r="M30" s="2845"/>
      <c r="N30" s="2845"/>
      <c r="O30" s="2845"/>
      <c r="P30" s="2847"/>
      <c r="Q30" s="2844">
        <f t="shared" ref="Q30:Q31" si="13">SUM(R30:T30)</f>
        <v>0</v>
      </c>
      <c r="R30" s="2845"/>
      <c r="S30" s="2845"/>
      <c r="T30" s="2846"/>
      <c r="U30" s="2704"/>
      <c r="V30" s="2692"/>
      <c r="W30" s="2692"/>
    </row>
    <row r="31" spans="1:23">
      <c r="A31" s="372"/>
      <c r="B31" s="2824" t="s">
        <v>2412</v>
      </c>
      <c r="C31" s="2823"/>
      <c r="D31" s="2704"/>
      <c r="E31" s="2814" t="s">
        <v>88</v>
      </c>
      <c r="F31" s="2704"/>
      <c r="G31" s="2843">
        <f t="shared" si="8"/>
        <v>0</v>
      </c>
      <c r="H31" s="2843">
        <f t="shared" si="9"/>
        <v>0</v>
      </c>
      <c r="I31" s="2843">
        <f t="shared" si="10"/>
        <v>0</v>
      </c>
      <c r="J31" s="2843">
        <f t="shared" si="11"/>
        <v>0</v>
      </c>
      <c r="K31" s="2842"/>
      <c r="L31" s="3068">
        <f t="shared" si="12"/>
        <v>0</v>
      </c>
      <c r="M31" s="2845"/>
      <c r="N31" s="2845"/>
      <c r="O31" s="2845"/>
      <c r="P31" s="2847"/>
      <c r="Q31" s="2844">
        <f t="shared" si="13"/>
        <v>0</v>
      </c>
      <c r="R31" s="2845"/>
      <c r="S31" s="2845"/>
      <c r="T31" s="2846"/>
      <c r="U31" s="2704"/>
      <c r="V31" s="2692"/>
      <c r="W31" s="2692"/>
    </row>
    <row r="32" spans="1:23">
      <c r="A32" s="372"/>
      <c r="B32" s="2822"/>
      <c r="C32" s="2823"/>
      <c r="D32" s="2704"/>
      <c r="E32" s="2709"/>
      <c r="F32" s="2704"/>
      <c r="G32" s="3065"/>
      <c r="H32" s="2268"/>
      <c r="I32" s="2268"/>
      <c r="J32" s="2268"/>
      <c r="K32" s="2711"/>
      <c r="L32" s="3069"/>
      <c r="M32" s="2819"/>
      <c r="N32" s="2819"/>
      <c r="O32" s="2819"/>
      <c r="P32" s="2711"/>
      <c r="Q32" s="2821"/>
      <c r="R32" s="2819"/>
      <c r="S32" s="2819"/>
      <c r="T32" s="2820"/>
      <c r="U32" s="2704"/>
      <c r="V32" s="2692"/>
      <c r="W32" s="2692"/>
    </row>
    <row r="33" spans="1:27">
      <c r="A33" s="372"/>
      <c r="B33" s="3631" t="s">
        <v>2414</v>
      </c>
      <c r="C33" s="3632"/>
      <c r="D33" s="2704"/>
      <c r="E33" s="2709" t="s">
        <v>93</v>
      </c>
      <c r="F33" s="2704"/>
      <c r="G33" s="3066" t="str">
        <f>IF(G14=0,"-",(G29*1000000)/G14)</f>
        <v>-</v>
      </c>
      <c r="H33" s="2246" t="str">
        <f>IF(H14=0,"-",(H29*1000000)/H14)</f>
        <v>-</v>
      </c>
      <c r="I33" s="2246" t="str">
        <f>IF(I14=0,"-",(I29*1000000)/I14)</f>
        <v>-</v>
      </c>
      <c r="J33" s="2246" t="str">
        <f>IF(J14=0,"-",(J29*1000000)/J14)</f>
        <v>-</v>
      </c>
      <c r="K33" s="2712"/>
      <c r="L33" s="3066" t="str">
        <f>IF(L14=0,"-",(L29*1000000)/L14)</f>
        <v>-</v>
      </c>
      <c r="M33" s="2246" t="str">
        <f>IF(M14=0,"-",(M29*1000000)/M14)</f>
        <v>-</v>
      </c>
      <c r="N33" s="2246" t="str">
        <f>IF(N14=0,"-",(N29*1000000)/N14)</f>
        <v>-</v>
      </c>
      <c r="O33" s="2246" t="str">
        <f>IF(O14=0,"-",(O29*1000000)/O14)</f>
        <v>-</v>
      </c>
      <c r="P33" s="2711"/>
      <c r="Q33" s="2251" t="str">
        <f>IF(Q14=0,"-",(Q29*1000000)/Q14)</f>
        <v>-</v>
      </c>
      <c r="R33" s="2246" t="str">
        <f>IF(R14=0,"-",(R29*1000000)/R14)</f>
        <v>-</v>
      </c>
      <c r="S33" s="2246" t="str">
        <f>IF(S14=0,"-",(S29*1000000)/S14)</f>
        <v>-</v>
      </c>
      <c r="T33" s="2252" t="str">
        <f>IF(T14=0,"-",(T29*1000000)/T14)</f>
        <v>-</v>
      </c>
      <c r="U33" s="2704"/>
      <c r="V33" s="2692"/>
      <c r="W33" s="2692"/>
    </row>
    <row r="34" spans="1:27">
      <c r="A34" s="372"/>
      <c r="B34" s="3631" t="s">
        <v>2415</v>
      </c>
      <c r="C34" s="3632"/>
      <c r="D34" s="2704"/>
      <c r="E34" s="2709" t="s">
        <v>93</v>
      </c>
      <c r="F34" s="2704"/>
      <c r="G34" s="3066" t="str">
        <f t="shared" ref="G34:J34" si="14">IF(G15=0,"-",(G30*1000000)/G15)</f>
        <v>-</v>
      </c>
      <c r="H34" s="2246" t="str">
        <f t="shared" si="14"/>
        <v>-</v>
      </c>
      <c r="I34" s="2246" t="str">
        <f t="shared" si="14"/>
        <v>-</v>
      </c>
      <c r="J34" s="2246" t="str">
        <f t="shared" si="14"/>
        <v>-</v>
      </c>
      <c r="K34" s="2712"/>
      <c r="L34" s="3066" t="str">
        <f t="shared" ref="L34:O34" si="15">IF(L15=0,"-",(L30*1000000)/L15)</f>
        <v>-</v>
      </c>
      <c r="M34" s="2246" t="str">
        <f t="shared" si="15"/>
        <v>-</v>
      </c>
      <c r="N34" s="2246" t="str">
        <f t="shared" si="15"/>
        <v>-</v>
      </c>
      <c r="O34" s="2246" t="str">
        <f t="shared" si="15"/>
        <v>-</v>
      </c>
      <c r="P34" s="2711"/>
      <c r="Q34" s="2251" t="str">
        <f t="shared" ref="Q34:T34" si="16">IF(Q15=0,"-",(Q30*1000000)/Q15)</f>
        <v>-</v>
      </c>
      <c r="R34" s="2246" t="str">
        <f t="shared" si="16"/>
        <v>-</v>
      </c>
      <c r="S34" s="2246" t="str">
        <f t="shared" si="16"/>
        <v>-</v>
      </c>
      <c r="T34" s="2252" t="str">
        <f t="shared" si="16"/>
        <v>-</v>
      </c>
      <c r="U34" s="2704"/>
      <c r="V34" s="2692"/>
      <c r="W34" s="2692"/>
    </row>
    <row r="35" spans="1:27" ht="12.75" thickBot="1">
      <c r="A35" s="372"/>
      <c r="B35" s="3635" t="s">
        <v>2416</v>
      </c>
      <c r="C35" s="3636"/>
      <c r="D35" s="2704"/>
      <c r="E35" s="2709" t="s">
        <v>93</v>
      </c>
      <c r="F35" s="2704"/>
      <c r="G35" s="3066" t="str">
        <f t="shared" ref="G35:J35" si="17">IF(G17=0,"-",(G31*1000000)/G17)</f>
        <v>-</v>
      </c>
      <c r="H35" s="2246" t="str">
        <f t="shared" si="17"/>
        <v>-</v>
      </c>
      <c r="I35" s="2246" t="str">
        <f t="shared" si="17"/>
        <v>-</v>
      </c>
      <c r="J35" s="2246" t="str">
        <f t="shared" si="17"/>
        <v>-</v>
      </c>
      <c r="K35" s="2712"/>
      <c r="L35" s="3066" t="str">
        <f t="shared" ref="L35:O35" si="18">IF(L17=0,"-",(L31*1000000)/L17)</f>
        <v>-</v>
      </c>
      <c r="M35" s="2246" t="str">
        <f t="shared" si="18"/>
        <v>-</v>
      </c>
      <c r="N35" s="2246" t="str">
        <f t="shared" si="18"/>
        <v>-</v>
      </c>
      <c r="O35" s="2246" t="str">
        <f t="shared" si="18"/>
        <v>-</v>
      </c>
      <c r="P35" s="2711"/>
      <c r="Q35" s="2210" t="str">
        <f t="shared" ref="Q35:T35" si="19">IF(Q17=0,"-",(Q31*1000000)/Q17)</f>
        <v>-</v>
      </c>
      <c r="R35" s="2279" t="str">
        <f t="shared" si="19"/>
        <v>-</v>
      </c>
      <c r="S35" s="2279" t="str">
        <f t="shared" si="19"/>
        <v>-</v>
      </c>
      <c r="T35" s="2280" t="str">
        <f t="shared" si="19"/>
        <v>-</v>
      </c>
      <c r="U35" s="2704"/>
      <c r="V35" s="2692"/>
      <c r="W35" s="2692"/>
    </row>
    <row r="36" spans="1:27">
      <c r="L36" s="2696"/>
      <c r="P36" s="2695"/>
      <c r="Q36" s="2696"/>
      <c r="R36" s="2696"/>
      <c r="U36" s="2695"/>
      <c r="V36" s="2692"/>
      <c r="W36" s="2692"/>
    </row>
    <row r="37" spans="1:27" s="2693" customFormat="1" ht="48.75" customHeight="1" thickBot="1">
      <c r="A37" s="372"/>
      <c r="B37" s="2695"/>
      <c r="C37" s="65"/>
      <c r="D37" s="65"/>
      <c r="E37" s="2702"/>
      <c r="F37" s="65"/>
      <c r="G37" s="2703"/>
      <c r="H37" s="2703"/>
      <c r="I37" s="2703"/>
      <c r="J37" s="2703"/>
      <c r="K37" s="65"/>
      <c r="P37" s="65"/>
      <c r="U37" s="65"/>
    </row>
    <row r="38" spans="1:27" ht="30" customHeight="1" thickBot="1">
      <c r="A38" s="364" t="s">
        <v>742</v>
      </c>
      <c r="B38" s="3554" t="s">
        <v>518</v>
      </c>
      <c r="C38" s="3555"/>
      <c r="D38" s="66"/>
      <c r="E38" s="365" t="s">
        <v>148</v>
      </c>
      <c r="F38" s="66"/>
      <c r="G38" s="2305" t="s">
        <v>84</v>
      </c>
      <c r="H38" s="2306" t="s">
        <v>508</v>
      </c>
      <c r="I38" s="2306" t="s">
        <v>182</v>
      </c>
      <c r="J38" s="2307" t="s">
        <v>96</v>
      </c>
      <c r="K38" s="368"/>
      <c r="L38" s="2305" t="s">
        <v>84</v>
      </c>
      <c r="M38" s="2306" t="s">
        <v>508</v>
      </c>
      <c r="N38" s="2306" t="s">
        <v>182</v>
      </c>
      <c r="O38" s="2307" t="s">
        <v>96</v>
      </c>
      <c r="P38" s="368"/>
      <c r="Q38" s="2305" t="s">
        <v>84</v>
      </c>
      <c r="R38" s="2306" t="s">
        <v>508</v>
      </c>
      <c r="S38" s="2306" t="s">
        <v>182</v>
      </c>
      <c r="T38" s="2307" t="s">
        <v>96</v>
      </c>
      <c r="U38" s="66"/>
      <c r="V38" s="2692"/>
      <c r="W38" s="2692"/>
    </row>
    <row r="39" spans="1:27" ht="21" customHeight="1">
      <c r="A39" s="372"/>
      <c r="B39" s="3547" t="s">
        <v>1298</v>
      </c>
      <c r="C39" s="3548"/>
      <c r="E39" s="2713"/>
      <c r="G39" s="2714"/>
      <c r="H39" s="2715"/>
      <c r="I39" s="2715"/>
      <c r="J39" s="2716"/>
      <c r="L39" s="2714"/>
      <c r="M39" s="2715"/>
      <c r="N39" s="2715"/>
      <c r="O39" s="2716"/>
      <c r="P39" s="2695"/>
      <c r="Q39" s="2714"/>
      <c r="R39" s="2715"/>
      <c r="S39" s="2715"/>
      <c r="T39" s="2716"/>
      <c r="U39" s="2695"/>
      <c r="V39" s="2692"/>
      <c r="W39" s="2692"/>
    </row>
    <row r="40" spans="1:27">
      <c r="A40" s="372"/>
      <c r="B40" s="3633" t="s">
        <v>519</v>
      </c>
      <c r="C40" s="3634"/>
      <c r="D40" s="2717"/>
      <c r="E40" s="2709" t="s">
        <v>102</v>
      </c>
      <c r="F40" s="2717"/>
      <c r="G40" s="2284">
        <f>+H40+I40+J40</f>
        <v>0</v>
      </c>
      <c r="H40" s="2281">
        <f t="shared" ref="H40:J41" si="20">+M40+R40</f>
        <v>0</v>
      </c>
      <c r="I40" s="2281">
        <f t="shared" si="20"/>
        <v>0</v>
      </c>
      <c r="J40" s="2285">
        <f t="shared" si="20"/>
        <v>0</v>
      </c>
      <c r="K40" s="2718"/>
      <c r="L40" s="2303">
        <f>+M40+N40+O40</f>
        <v>0</v>
      </c>
      <c r="M40" s="2281">
        <f>SUM(M60:M72)</f>
        <v>0</v>
      </c>
      <c r="N40" s="2281">
        <f>SUM(N60:N72)</f>
        <v>0</v>
      </c>
      <c r="O40" s="2285">
        <f>SUM(O60:O72)</f>
        <v>0</v>
      </c>
      <c r="P40" s="2718"/>
      <c r="Q40" s="2303">
        <f>+R40+S40+T40</f>
        <v>0</v>
      </c>
      <c r="R40" s="2281">
        <f>SUM(R60:R72)</f>
        <v>0</v>
      </c>
      <c r="S40" s="2281">
        <f>SUM(S60:S72)</f>
        <v>0</v>
      </c>
      <c r="T40" s="2285">
        <f>SUM(T60:T72)</f>
        <v>0</v>
      </c>
      <c r="U40" s="2717"/>
      <c r="V40" s="2692"/>
      <c r="W40" s="2692"/>
    </row>
    <row r="41" spans="1:27">
      <c r="A41" s="372"/>
      <c r="B41" s="3549" t="s">
        <v>520</v>
      </c>
      <c r="C41" s="3531"/>
      <c r="D41" s="2717"/>
      <c r="E41" s="2709" t="s">
        <v>88</v>
      </c>
      <c r="F41" s="2717"/>
      <c r="G41" s="2839">
        <f>SUM(G45:G57)</f>
        <v>0</v>
      </c>
      <c r="H41" s="2848">
        <f t="shared" si="20"/>
        <v>0</v>
      </c>
      <c r="I41" s="2848">
        <f t="shared" si="20"/>
        <v>0</v>
      </c>
      <c r="J41" s="2849">
        <f t="shared" si="20"/>
        <v>0</v>
      </c>
      <c r="K41" s="2720"/>
      <c r="L41" s="2850">
        <f>SUM(L45:L53)</f>
        <v>0</v>
      </c>
      <c r="M41" s="2848">
        <f>SUM(M45:M57)</f>
        <v>0</v>
      </c>
      <c r="N41" s="2848">
        <f>SUM(N45:N57)</f>
        <v>0</v>
      </c>
      <c r="O41" s="2849">
        <f>SUM(O45:O57)</f>
        <v>0</v>
      </c>
      <c r="P41" s="2720"/>
      <c r="Q41" s="2850">
        <f>SUM(Q45:Q57)</f>
        <v>0</v>
      </c>
      <c r="R41" s="2848">
        <f>SUM(R45:R57)</f>
        <v>0</v>
      </c>
      <c r="S41" s="2848">
        <f>SUM(S45:S57)</f>
        <v>0</v>
      </c>
      <c r="T41" s="2849">
        <f>SUM(T45:T57)</f>
        <v>0</v>
      </c>
      <c r="U41" s="2717"/>
      <c r="V41" s="2692"/>
      <c r="W41" s="2692"/>
    </row>
    <row r="42" spans="1:27" ht="12.75" thickBot="1">
      <c r="A42" s="372"/>
      <c r="B42" s="3550" t="s">
        <v>521</v>
      </c>
      <c r="C42" s="3551"/>
      <c r="D42" s="2717"/>
      <c r="E42" s="2710" t="s">
        <v>93</v>
      </c>
      <c r="F42" s="2717"/>
      <c r="G42" s="2297" t="str">
        <f>IF(G40=0,"-",(G41*1000000)/G40)</f>
        <v>-</v>
      </c>
      <c r="H42" s="2298" t="str">
        <f>IF(H40=0,"-",(H41*1000000)/H40)</f>
        <v>-</v>
      </c>
      <c r="I42" s="2298" t="str">
        <f>IF(I40=0,"-",(I41*1000000)/I40)</f>
        <v>-</v>
      </c>
      <c r="J42" s="2299" t="str">
        <f>IF(J40=0,"-",(J41*1000000)/J40)</f>
        <v>-</v>
      </c>
      <c r="K42" s="2720"/>
      <c r="L42" s="2304" t="str">
        <f>IF(L40=0,"-",(L41*1000000)/L40)</f>
        <v>-</v>
      </c>
      <c r="M42" s="2298" t="str">
        <f>IF(M40=0,"-",(M41*1000000)/M40)</f>
        <v>-</v>
      </c>
      <c r="N42" s="2298" t="str">
        <f>IF(N40=0,"-",(N41*1000000)/N40)</f>
        <v>-</v>
      </c>
      <c r="O42" s="2299" t="str">
        <f>IF(O40=0,"-",(O41*1000000)/O40)</f>
        <v>-</v>
      </c>
      <c r="P42" s="2720"/>
      <c r="Q42" s="2304" t="str">
        <f>IF(Q40=0,"-",(Q41*1000000)/Q40)</f>
        <v>-</v>
      </c>
      <c r="R42" s="2298" t="str">
        <f>IF(R40=0,"-",(R41*1000000)/R40)</f>
        <v>-</v>
      </c>
      <c r="S42" s="2298" t="str">
        <f>IF(S40=0,"-",(S41*1000000)/S40)</f>
        <v>-</v>
      </c>
      <c r="T42" s="2299" t="str">
        <f>IF(T40=0,"-",(T41*1000000)/T40)</f>
        <v>-</v>
      </c>
      <c r="U42" s="2717"/>
      <c r="V42" s="2692"/>
      <c r="W42" s="2692"/>
    </row>
    <row r="43" spans="1:27">
      <c r="A43" s="372"/>
      <c r="B43" s="3524" t="s">
        <v>1299</v>
      </c>
      <c r="C43" s="3525"/>
      <c r="D43" s="2717"/>
      <c r="E43" s="2713"/>
      <c r="F43" s="2717"/>
      <c r="G43" s="2293"/>
      <c r="H43" s="2276"/>
      <c r="I43" s="2276"/>
      <c r="J43" s="2277"/>
      <c r="K43" s="2717"/>
      <c r="L43" s="2278"/>
      <c r="M43" s="2276"/>
      <c r="N43" s="2276"/>
      <c r="O43" s="2277"/>
      <c r="P43" s="2717"/>
      <c r="Q43" s="2278"/>
      <c r="R43" s="2276"/>
      <c r="S43" s="2276"/>
      <c r="T43" s="2277"/>
      <c r="U43" s="2717"/>
      <c r="V43" s="2692"/>
      <c r="W43" s="2692"/>
    </row>
    <row r="44" spans="1:27">
      <c r="A44" s="374" t="s">
        <v>743</v>
      </c>
      <c r="B44" s="3526"/>
      <c r="C44" s="3527"/>
      <c r="D44" s="375"/>
      <c r="E44" s="2713"/>
      <c r="F44" s="375"/>
      <c r="G44" s="2287"/>
      <c r="H44" s="2707"/>
      <c r="I44" s="2707"/>
      <c r="J44" s="2708"/>
      <c r="K44" s="375"/>
      <c r="L44" s="2721"/>
      <c r="M44" s="2722"/>
      <c r="N44" s="2722"/>
      <c r="O44" s="2723"/>
      <c r="P44" s="375"/>
      <c r="Q44" s="2721"/>
      <c r="R44" s="2722"/>
      <c r="S44" s="2722"/>
      <c r="T44" s="2723"/>
      <c r="U44" s="375"/>
      <c r="V44" s="2692"/>
      <c r="W44" s="2692"/>
    </row>
    <row r="45" spans="1:27" ht="21.75" customHeight="1">
      <c r="A45" s="372"/>
      <c r="B45" s="3621" t="s">
        <v>744</v>
      </c>
      <c r="C45" s="3622"/>
      <c r="D45" s="2704"/>
      <c r="E45" s="2709" t="s">
        <v>88</v>
      </c>
      <c r="F45" s="2704"/>
      <c r="G45" s="2288">
        <f>+H45+I45+J45</f>
        <v>0</v>
      </c>
      <c r="H45" s="2283">
        <f t="shared" ref="H45:J57" si="21">+M45+R45</f>
        <v>0</v>
      </c>
      <c r="I45" s="2283">
        <f t="shared" si="21"/>
        <v>0</v>
      </c>
      <c r="J45" s="2289">
        <f t="shared" si="21"/>
        <v>0</v>
      </c>
      <c r="K45" s="2724"/>
      <c r="L45" s="2288">
        <f t="shared" ref="L45:L57" si="22">+M45+N45+O45</f>
        <v>0</v>
      </c>
      <c r="M45" s="2641"/>
      <c r="N45" s="2641"/>
      <c r="O45" s="2642"/>
      <c r="P45" s="2725"/>
      <c r="Q45" s="2288">
        <f>+R45+S45+T45</f>
        <v>0</v>
      </c>
      <c r="R45" s="2641"/>
      <c r="S45" s="2641"/>
      <c r="T45" s="2642"/>
      <c r="U45" s="2704"/>
      <c r="V45" s="2692"/>
      <c r="W45" s="2692"/>
      <c r="Y45" s="2726"/>
      <c r="Z45" s="2726"/>
      <c r="AA45" s="2726"/>
    </row>
    <row r="46" spans="1:27" ht="25.5" customHeight="1">
      <c r="A46" s="372"/>
      <c r="B46" s="3621" t="s">
        <v>745</v>
      </c>
      <c r="C46" s="3622"/>
      <c r="D46" s="2704"/>
      <c r="E46" s="2709" t="s">
        <v>88</v>
      </c>
      <c r="F46" s="2704"/>
      <c r="G46" s="2288">
        <f t="shared" ref="G46:G57" si="23">+H46+I46+J46</f>
        <v>0</v>
      </c>
      <c r="H46" s="2283">
        <f t="shared" si="21"/>
        <v>0</v>
      </c>
      <c r="I46" s="2283">
        <f t="shared" si="21"/>
        <v>0</v>
      </c>
      <c r="J46" s="2289">
        <f t="shared" si="21"/>
        <v>0</v>
      </c>
      <c r="K46" s="2724"/>
      <c r="L46" s="2288">
        <f t="shared" si="22"/>
        <v>0</v>
      </c>
      <c r="M46" s="2641"/>
      <c r="N46" s="2641"/>
      <c r="O46" s="2642"/>
      <c r="P46" s="2725"/>
      <c r="Q46" s="2288">
        <f t="shared" ref="Q46:Q57" si="24">+R46+S46+T46</f>
        <v>0</v>
      </c>
      <c r="R46" s="2641"/>
      <c r="S46" s="2641"/>
      <c r="T46" s="2642"/>
      <c r="U46" s="2704"/>
      <c r="V46" s="2692"/>
      <c r="W46" s="2692"/>
      <c r="Y46" s="2726"/>
      <c r="Z46" s="2726"/>
      <c r="AA46" s="2726"/>
    </row>
    <row r="47" spans="1:27" ht="22.5" customHeight="1">
      <c r="A47" s="372"/>
      <c r="B47" s="3621" t="s">
        <v>746</v>
      </c>
      <c r="C47" s="3622"/>
      <c r="D47" s="2704"/>
      <c r="E47" s="2709" t="s">
        <v>88</v>
      </c>
      <c r="F47" s="2704"/>
      <c r="G47" s="2288">
        <f t="shared" si="23"/>
        <v>0</v>
      </c>
      <c r="H47" s="2283">
        <f t="shared" si="21"/>
        <v>0</v>
      </c>
      <c r="I47" s="2283">
        <f t="shared" si="21"/>
        <v>0</v>
      </c>
      <c r="J47" s="2289">
        <f t="shared" si="21"/>
        <v>0</v>
      </c>
      <c r="K47" s="2724"/>
      <c r="L47" s="2288">
        <f t="shared" si="22"/>
        <v>0</v>
      </c>
      <c r="M47" s="2641"/>
      <c r="N47" s="2641"/>
      <c r="O47" s="2642"/>
      <c r="P47" s="2725"/>
      <c r="Q47" s="2288">
        <f t="shared" si="24"/>
        <v>0</v>
      </c>
      <c r="R47" s="2641"/>
      <c r="S47" s="2641"/>
      <c r="T47" s="2642"/>
      <c r="U47" s="2704"/>
      <c r="V47" s="2692"/>
      <c r="W47" s="2692"/>
      <c r="Y47" s="2726"/>
      <c r="Z47" s="2726"/>
      <c r="AA47" s="2726"/>
    </row>
    <row r="48" spans="1:27" ht="27.75" customHeight="1">
      <c r="A48" s="372"/>
      <c r="B48" s="3625" t="s">
        <v>747</v>
      </c>
      <c r="C48" s="3626"/>
      <c r="D48" s="2704"/>
      <c r="E48" s="2709" t="s">
        <v>88</v>
      </c>
      <c r="F48" s="2704"/>
      <c r="G48" s="2288">
        <f t="shared" si="23"/>
        <v>0</v>
      </c>
      <c r="H48" s="2283">
        <f t="shared" si="21"/>
        <v>0</v>
      </c>
      <c r="I48" s="2283">
        <f t="shared" si="21"/>
        <v>0</v>
      </c>
      <c r="J48" s="2289">
        <f t="shared" si="21"/>
        <v>0</v>
      </c>
      <c r="K48" s="2724"/>
      <c r="L48" s="2288">
        <f t="shared" si="22"/>
        <v>0</v>
      </c>
      <c r="M48" s="2641"/>
      <c r="N48" s="2641"/>
      <c r="O48" s="2642"/>
      <c r="P48" s="2725"/>
      <c r="Q48" s="2288">
        <f t="shared" si="24"/>
        <v>0</v>
      </c>
      <c r="R48" s="2641"/>
      <c r="S48" s="2641"/>
      <c r="T48" s="2642"/>
      <c r="U48" s="2704"/>
      <c r="V48" s="2692"/>
      <c r="W48" s="2692"/>
      <c r="Y48" s="2726"/>
      <c r="Z48" s="2726"/>
      <c r="AA48" s="2726"/>
    </row>
    <row r="49" spans="1:27" ht="27" customHeight="1">
      <c r="A49" s="372"/>
      <c r="B49" s="3625" t="s">
        <v>748</v>
      </c>
      <c r="C49" s="3626"/>
      <c r="D49" s="2704"/>
      <c r="E49" s="2709" t="s">
        <v>88</v>
      </c>
      <c r="F49" s="2704"/>
      <c r="G49" s="2288">
        <f t="shared" si="23"/>
        <v>0</v>
      </c>
      <c r="H49" s="2283">
        <f t="shared" si="21"/>
        <v>0</v>
      </c>
      <c r="I49" s="2283">
        <f t="shared" si="21"/>
        <v>0</v>
      </c>
      <c r="J49" s="2289">
        <f t="shared" si="21"/>
        <v>0</v>
      </c>
      <c r="K49" s="2724"/>
      <c r="L49" s="2288">
        <f t="shared" si="22"/>
        <v>0</v>
      </c>
      <c r="M49" s="2641"/>
      <c r="N49" s="2641"/>
      <c r="O49" s="2642"/>
      <c r="P49" s="2725"/>
      <c r="Q49" s="2288">
        <f t="shared" si="24"/>
        <v>0</v>
      </c>
      <c r="R49" s="2641"/>
      <c r="S49" s="2641"/>
      <c r="T49" s="2642"/>
      <c r="U49" s="2704"/>
      <c r="V49" s="2692"/>
      <c r="W49" s="2692"/>
      <c r="Y49" s="2726"/>
      <c r="Z49" s="2726"/>
      <c r="AA49" s="2726"/>
    </row>
    <row r="50" spans="1:27" ht="28.5" customHeight="1">
      <c r="A50" s="372"/>
      <c r="B50" s="3625" t="s">
        <v>749</v>
      </c>
      <c r="C50" s="3626"/>
      <c r="D50" s="2704"/>
      <c r="E50" s="2709" t="s">
        <v>88</v>
      </c>
      <c r="F50" s="2704"/>
      <c r="G50" s="2288">
        <f t="shared" si="23"/>
        <v>0</v>
      </c>
      <c r="H50" s="2283">
        <f t="shared" si="21"/>
        <v>0</v>
      </c>
      <c r="I50" s="2283">
        <f t="shared" si="21"/>
        <v>0</v>
      </c>
      <c r="J50" s="2289">
        <f t="shared" si="21"/>
        <v>0</v>
      </c>
      <c r="K50" s="2724"/>
      <c r="L50" s="2288">
        <f t="shared" si="22"/>
        <v>0</v>
      </c>
      <c r="M50" s="2641"/>
      <c r="N50" s="2641"/>
      <c r="O50" s="2642"/>
      <c r="P50" s="2725"/>
      <c r="Q50" s="2288">
        <f t="shared" si="24"/>
        <v>0</v>
      </c>
      <c r="R50" s="2641"/>
      <c r="S50" s="2641"/>
      <c r="T50" s="2642"/>
      <c r="U50" s="2704"/>
      <c r="V50" s="2692"/>
      <c r="W50" s="2692"/>
      <c r="Y50" s="2726"/>
      <c r="Z50" s="2726"/>
      <c r="AA50" s="2726"/>
    </row>
    <row r="51" spans="1:27" ht="27.75" customHeight="1">
      <c r="A51" s="372"/>
      <c r="B51" s="3625" t="s">
        <v>750</v>
      </c>
      <c r="C51" s="3626"/>
      <c r="D51" s="2704"/>
      <c r="E51" s="2709" t="s">
        <v>88</v>
      </c>
      <c r="F51" s="2704"/>
      <c r="G51" s="2288">
        <f t="shared" si="23"/>
        <v>0</v>
      </c>
      <c r="H51" s="2283">
        <f t="shared" si="21"/>
        <v>0</v>
      </c>
      <c r="I51" s="2283">
        <f t="shared" si="21"/>
        <v>0</v>
      </c>
      <c r="J51" s="2289">
        <f t="shared" si="21"/>
        <v>0</v>
      </c>
      <c r="K51" s="2724"/>
      <c r="L51" s="2288">
        <f t="shared" si="22"/>
        <v>0</v>
      </c>
      <c r="M51" s="2641"/>
      <c r="N51" s="2641"/>
      <c r="O51" s="2642"/>
      <c r="P51" s="2725"/>
      <c r="Q51" s="2288">
        <f t="shared" si="24"/>
        <v>0</v>
      </c>
      <c r="R51" s="2641"/>
      <c r="S51" s="2641"/>
      <c r="T51" s="2642"/>
      <c r="U51" s="2704"/>
      <c r="V51" s="2692"/>
      <c r="W51" s="2692"/>
      <c r="Y51" s="2726"/>
      <c r="Z51" s="2726"/>
      <c r="AA51" s="2726"/>
    </row>
    <row r="52" spans="1:27" ht="29.25" customHeight="1">
      <c r="A52" s="372"/>
      <c r="B52" s="3625" t="s">
        <v>751</v>
      </c>
      <c r="C52" s="3626"/>
      <c r="D52" s="2704"/>
      <c r="E52" s="2709" t="s">
        <v>88</v>
      </c>
      <c r="F52" s="376"/>
      <c r="G52" s="2288">
        <f t="shared" si="23"/>
        <v>0</v>
      </c>
      <c r="H52" s="2283">
        <f t="shared" si="21"/>
        <v>0</v>
      </c>
      <c r="I52" s="2283">
        <f t="shared" si="21"/>
        <v>0</v>
      </c>
      <c r="J52" s="2289">
        <f t="shared" si="21"/>
        <v>0</v>
      </c>
      <c r="K52" s="2059"/>
      <c r="L52" s="2288">
        <f t="shared" si="22"/>
        <v>0</v>
      </c>
      <c r="M52" s="2641"/>
      <c r="N52" s="2641"/>
      <c r="O52" s="2642"/>
      <c r="P52" s="2060"/>
      <c r="Q52" s="2288">
        <f t="shared" si="24"/>
        <v>0</v>
      </c>
      <c r="R52" s="2641"/>
      <c r="S52" s="2641"/>
      <c r="T52" s="2642"/>
      <c r="U52" s="376"/>
      <c r="V52" s="2692"/>
      <c r="W52" s="2692"/>
      <c r="Y52" s="2726"/>
      <c r="Z52" s="2726"/>
      <c r="AA52" s="2726"/>
    </row>
    <row r="53" spans="1:27" ht="28.5" customHeight="1">
      <c r="A53" s="372"/>
      <c r="B53" s="3625" t="s">
        <v>752</v>
      </c>
      <c r="C53" s="3626"/>
      <c r="D53" s="2704"/>
      <c r="E53" s="2709" t="s">
        <v>88</v>
      </c>
      <c r="F53" s="376"/>
      <c r="G53" s="2288">
        <f t="shared" si="23"/>
        <v>0</v>
      </c>
      <c r="H53" s="2283">
        <f t="shared" si="21"/>
        <v>0</v>
      </c>
      <c r="I53" s="2283">
        <f t="shared" si="21"/>
        <v>0</v>
      </c>
      <c r="J53" s="2289">
        <f t="shared" si="21"/>
        <v>0</v>
      </c>
      <c r="K53" s="2059"/>
      <c r="L53" s="2288">
        <f t="shared" si="22"/>
        <v>0</v>
      </c>
      <c r="M53" s="2641"/>
      <c r="N53" s="2641"/>
      <c r="O53" s="2642"/>
      <c r="P53" s="2060"/>
      <c r="Q53" s="2288">
        <f t="shared" si="24"/>
        <v>0</v>
      </c>
      <c r="R53" s="2641"/>
      <c r="S53" s="2641"/>
      <c r="T53" s="2642"/>
      <c r="U53" s="376"/>
      <c r="V53" s="2692"/>
      <c r="W53" s="2692"/>
      <c r="Y53" s="2726"/>
      <c r="Z53" s="2726"/>
      <c r="AA53" s="2726"/>
    </row>
    <row r="54" spans="1:27" ht="30" customHeight="1">
      <c r="A54" s="372"/>
      <c r="B54" s="3625" t="s">
        <v>753</v>
      </c>
      <c r="C54" s="3626"/>
      <c r="D54" s="2704"/>
      <c r="E54" s="2709" t="s">
        <v>88</v>
      </c>
      <c r="F54" s="2704"/>
      <c r="G54" s="2288">
        <f t="shared" si="23"/>
        <v>0</v>
      </c>
      <c r="H54" s="2283">
        <f t="shared" si="21"/>
        <v>0</v>
      </c>
      <c r="I54" s="2283">
        <f t="shared" si="21"/>
        <v>0</v>
      </c>
      <c r="J54" s="2289">
        <f t="shared" si="21"/>
        <v>0</v>
      </c>
      <c r="K54" s="2724"/>
      <c r="L54" s="2288">
        <f t="shared" si="22"/>
        <v>0</v>
      </c>
      <c r="M54" s="2641"/>
      <c r="N54" s="2641"/>
      <c r="O54" s="2642"/>
      <c r="P54" s="2725"/>
      <c r="Q54" s="2288">
        <f t="shared" si="24"/>
        <v>0</v>
      </c>
      <c r="R54" s="2641"/>
      <c r="S54" s="2641"/>
      <c r="T54" s="2642"/>
      <c r="U54" s="2704"/>
      <c r="V54" s="2692"/>
      <c r="W54" s="2692"/>
    </row>
    <row r="55" spans="1:27" ht="28.5" customHeight="1">
      <c r="A55" s="372"/>
      <c r="B55" s="3625" t="s">
        <v>754</v>
      </c>
      <c r="C55" s="3626"/>
      <c r="D55" s="2704"/>
      <c r="E55" s="2709" t="s">
        <v>88</v>
      </c>
      <c r="F55" s="2704"/>
      <c r="G55" s="2288">
        <f t="shared" si="23"/>
        <v>0</v>
      </c>
      <c r="H55" s="2283">
        <f t="shared" si="21"/>
        <v>0</v>
      </c>
      <c r="I55" s="2283">
        <f t="shared" si="21"/>
        <v>0</v>
      </c>
      <c r="J55" s="2289">
        <f t="shared" si="21"/>
        <v>0</v>
      </c>
      <c r="K55" s="2724"/>
      <c r="L55" s="2288">
        <f t="shared" si="22"/>
        <v>0</v>
      </c>
      <c r="M55" s="2641"/>
      <c r="N55" s="2641"/>
      <c r="O55" s="2642"/>
      <c r="P55" s="2725"/>
      <c r="Q55" s="2288">
        <f t="shared" si="24"/>
        <v>0</v>
      </c>
      <c r="R55" s="2641"/>
      <c r="S55" s="2641"/>
      <c r="T55" s="2642"/>
      <c r="U55" s="2704"/>
      <c r="V55" s="2692"/>
      <c r="W55" s="2692"/>
    </row>
    <row r="56" spans="1:27" ht="30" customHeight="1">
      <c r="A56" s="372"/>
      <c r="B56" s="3625" t="s">
        <v>755</v>
      </c>
      <c r="C56" s="3626"/>
      <c r="D56" s="2704"/>
      <c r="E56" s="2709" t="s">
        <v>88</v>
      </c>
      <c r="F56" s="2704"/>
      <c r="G56" s="2288">
        <f t="shared" si="23"/>
        <v>0</v>
      </c>
      <c r="H56" s="2283">
        <f t="shared" si="21"/>
        <v>0</v>
      </c>
      <c r="I56" s="2283">
        <f t="shared" si="21"/>
        <v>0</v>
      </c>
      <c r="J56" s="2289">
        <f t="shared" si="21"/>
        <v>0</v>
      </c>
      <c r="K56" s="2724"/>
      <c r="L56" s="2288">
        <f t="shared" si="22"/>
        <v>0</v>
      </c>
      <c r="M56" s="2641"/>
      <c r="N56" s="2641"/>
      <c r="O56" s="2642"/>
      <c r="P56" s="2725"/>
      <c r="Q56" s="2288">
        <f t="shared" si="24"/>
        <v>0</v>
      </c>
      <c r="R56" s="2641"/>
      <c r="S56" s="2641"/>
      <c r="T56" s="2642"/>
      <c r="U56" s="2704"/>
      <c r="V56" s="2692"/>
      <c r="W56" s="2692"/>
    </row>
    <row r="57" spans="1:27" ht="57" customHeight="1" thickBot="1">
      <c r="A57" s="372"/>
      <c r="B57" s="3627" t="s">
        <v>756</v>
      </c>
      <c r="C57" s="3628"/>
      <c r="D57" s="2704"/>
      <c r="E57" s="2710" t="s">
        <v>88</v>
      </c>
      <c r="F57" s="2704"/>
      <c r="G57" s="2300">
        <f t="shared" si="23"/>
        <v>0</v>
      </c>
      <c r="H57" s="2301">
        <f t="shared" si="21"/>
        <v>0</v>
      </c>
      <c r="I57" s="2301">
        <f t="shared" si="21"/>
        <v>0</v>
      </c>
      <c r="J57" s="2302">
        <f t="shared" si="21"/>
        <v>0</v>
      </c>
      <c r="K57" s="2724"/>
      <c r="L57" s="2300">
        <f t="shared" si="22"/>
        <v>0</v>
      </c>
      <c r="M57" s="2641"/>
      <c r="N57" s="2641"/>
      <c r="O57" s="2642"/>
      <c r="P57" s="2725"/>
      <c r="Q57" s="2300">
        <f t="shared" si="24"/>
        <v>0</v>
      </c>
      <c r="R57" s="2641"/>
      <c r="S57" s="2641"/>
      <c r="T57" s="2642"/>
      <c r="U57" s="2704"/>
      <c r="V57" s="2692"/>
      <c r="W57" s="2692"/>
    </row>
    <row r="58" spans="1:27">
      <c r="A58" s="372"/>
      <c r="B58" s="3524" t="s">
        <v>1300</v>
      </c>
      <c r="C58" s="3525"/>
      <c r="D58" s="2704"/>
      <c r="E58" s="2713"/>
      <c r="F58" s="2704"/>
      <c r="G58" s="2294"/>
      <c r="H58" s="2295"/>
      <c r="I58" s="2295"/>
      <c r="J58" s="2296"/>
      <c r="K58" s="2727"/>
      <c r="L58" s="2294"/>
      <c r="M58" s="2295"/>
      <c r="N58" s="2295"/>
      <c r="O58" s="2296"/>
      <c r="P58" s="2727"/>
      <c r="Q58" s="2294"/>
      <c r="R58" s="2295"/>
      <c r="S58" s="2295"/>
      <c r="T58" s="2296"/>
      <c r="U58" s="2704"/>
      <c r="V58" s="2692"/>
      <c r="W58" s="2692"/>
    </row>
    <row r="59" spans="1:27">
      <c r="A59" s="374" t="s">
        <v>757</v>
      </c>
      <c r="B59" s="3526"/>
      <c r="C59" s="3527"/>
      <c r="D59" s="375"/>
      <c r="E59" s="2713"/>
      <c r="F59" s="375"/>
      <c r="G59" s="2253" t="str">
        <f>IF(SUM(G60:G72)=G40,"OK", "Error")</f>
        <v>OK</v>
      </c>
      <c r="H59" s="2247" t="str">
        <f>IF(SUM(H60:H72)=H40,"OK", "Error")</f>
        <v>OK</v>
      </c>
      <c r="I59" s="2247" t="str">
        <f>IF(SUM(I60:I72)=I40,"OK", "Error")</f>
        <v>OK</v>
      </c>
      <c r="J59" s="2254" t="str">
        <f>IF(SUM(J60:J72)=J40,"OK", "Error")</f>
        <v>OK</v>
      </c>
      <c r="K59" s="375"/>
      <c r="L59" s="2253" t="str">
        <f>IF(SUM(L60:L72)=L40,"OK", "Error")</f>
        <v>OK</v>
      </c>
      <c r="M59" s="2247" t="str">
        <f>IF(SUM(M60:M72)=M40,"OK", "Error")</f>
        <v>OK</v>
      </c>
      <c r="N59" s="2247" t="str">
        <f>IF(SUM(N60:N72)=N40,"OK", "Error")</f>
        <v>OK</v>
      </c>
      <c r="O59" s="2254" t="str">
        <f>IF(SUM(O60:O72)=O40,"OK", "Error")</f>
        <v>OK</v>
      </c>
      <c r="P59" s="375"/>
      <c r="Q59" s="2253" t="str">
        <f>IF(SUM(Q60:Q72)=Q40,"OK", "Error")</f>
        <v>OK</v>
      </c>
      <c r="R59" s="2247" t="str">
        <f>IF(SUM(R60:R72)=R40,"OK", "Error")</f>
        <v>OK</v>
      </c>
      <c r="S59" s="2247" t="str">
        <f>IF(SUM(S60:S72)=S40,"OK", "Error")</f>
        <v>OK</v>
      </c>
      <c r="T59" s="2254" t="str">
        <f>IF(SUM(T60:T72)=T40,"OK", "Error")</f>
        <v>OK</v>
      </c>
      <c r="U59" s="375"/>
      <c r="V59" s="2692"/>
      <c r="W59" s="2692"/>
    </row>
    <row r="60" spans="1:27">
      <c r="A60" s="372"/>
      <c r="B60" s="3621" t="s">
        <v>523</v>
      </c>
      <c r="C60" s="3622"/>
      <c r="D60" s="2704"/>
      <c r="E60" s="2709" t="s">
        <v>102</v>
      </c>
      <c r="F60" s="2704"/>
      <c r="G60" s="2284">
        <f t="shared" ref="G60:G72" si="25">+H60+I60+J60</f>
        <v>0</v>
      </c>
      <c r="H60" s="2281">
        <f t="shared" ref="H60:J72" si="26">+M60+R60</f>
        <v>0</v>
      </c>
      <c r="I60" s="2281">
        <f t="shared" si="26"/>
        <v>0</v>
      </c>
      <c r="J60" s="2285">
        <f t="shared" si="26"/>
        <v>0</v>
      </c>
      <c r="K60" s="2728"/>
      <c r="L60" s="2284">
        <f t="shared" ref="L60:L72" si="27">+M60+N60+O60</f>
        <v>0</v>
      </c>
      <c r="M60" s="2203"/>
      <c r="N60" s="2203"/>
      <c r="O60" s="2555"/>
      <c r="P60" s="2728"/>
      <c r="Q60" s="2284">
        <f t="shared" ref="Q60:Q72" si="28">+R60+S60+T60</f>
        <v>0</v>
      </c>
      <c r="R60" s="2203"/>
      <c r="S60" s="2203"/>
      <c r="T60" s="2555"/>
      <c r="U60" s="2704"/>
      <c r="V60" s="2692"/>
      <c r="W60" s="2692"/>
    </row>
    <row r="61" spans="1:27">
      <c r="A61" s="372"/>
      <c r="B61" s="3621" t="s">
        <v>524</v>
      </c>
      <c r="C61" s="3622"/>
      <c r="D61" s="2704"/>
      <c r="E61" s="2709" t="s">
        <v>102</v>
      </c>
      <c r="F61" s="2704"/>
      <c r="G61" s="2284">
        <f t="shared" si="25"/>
        <v>0</v>
      </c>
      <c r="H61" s="2281">
        <f t="shared" si="26"/>
        <v>0</v>
      </c>
      <c r="I61" s="2281">
        <f t="shared" si="26"/>
        <v>0</v>
      </c>
      <c r="J61" s="2285">
        <f t="shared" si="26"/>
        <v>0</v>
      </c>
      <c r="K61" s="2728"/>
      <c r="L61" s="2284">
        <f t="shared" si="27"/>
        <v>0</v>
      </c>
      <c r="M61" s="2203"/>
      <c r="N61" s="2203"/>
      <c r="O61" s="2555"/>
      <c r="P61" s="2728"/>
      <c r="Q61" s="2284">
        <f t="shared" si="28"/>
        <v>0</v>
      </c>
      <c r="R61" s="2203"/>
      <c r="S61" s="2203"/>
      <c r="T61" s="2555"/>
      <c r="U61" s="2704"/>
      <c r="V61" s="2692"/>
      <c r="W61" s="2692"/>
    </row>
    <row r="62" spans="1:27">
      <c r="A62" s="372"/>
      <c r="B62" s="3621" t="s">
        <v>525</v>
      </c>
      <c r="C62" s="3622"/>
      <c r="D62" s="2704"/>
      <c r="E62" s="2709" t="s">
        <v>102</v>
      </c>
      <c r="F62" s="2704"/>
      <c r="G62" s="2284">
        <f t="shared" si="25"/>
        <v>0</v>
      </c>
      <c r="H62" s="2281">
        <f t="shared" si="26"/>
        <v>0</v>
      </c>
      <c r="I62" s="2281">
        <f t="shared" si="26"/>
        <v>0</v>
      </c>
      <c r="J62" s="2285">
        <f t="shared" si="26"/>
        <v>0</v>
      </c>
      <c r="K62" s="2728"/>
      <c r="L62" s="2284">
        <f t="shared" si="27"/>
        <v>0</v>
      </c>
      <c r="M62" s="2203"/>
      <c r="N62" s="2203"/>
      <c r="O62" s="2555"/>
      <c r="P62" s="2728"/>
      <c r="Q62" s="2284">
        <f t="shared" si="28"/>
        <v>0</v>
      </c>
      <c r="R62" s="2203"/>
      <c r="S62" s="2203"/>
      <c r="T62" s="2555"/>
      <c r="U62" s="2704"/>
      <c r="V62" s="2692"/>
      <c r="W62" s="2692"/>
    </row>
    <row r="63" spans="1:27">
      <c r="A63" s="372"/>
      <c r="B63" s="3621" t="s">
        <v>526</v>
      </c>
      <c r="C63" s="3622"/>
      <c r="D63" s="2704"/>
      <c r="E63" s="2709" t="s">
        <v>102</v>
      </c>
      <c r="F63" s="2704"/>
      <c r="G63" s="2284">
        <f t="shared" si="25"/>
        <v>0</v>
      </c>
      <c r="H63" s="2281">
        <f t="shared" si="26"/>
        <v>0</v>
      </c>
      <c r="I63" s="2281">
        <f t="shared" si="26"/>
        <v>0</v>
      </c>
      <c r="J63" s="2285">
        <f t="shared" si="26"/>
        <v>0</v>
      </c>
      <c r="K63" s="2728"/>
      <c r="L63" s="2284">
        <f t="shared" si="27"/>
        <v>0</v>
      </c>
      <c r="M63" s="2203"/>
      <c r="N63" s="2203"/>
      <c r="O63" s="2555"/>
      <c r="P63" s="2728"/>
      <c r="Q63" s="2284">
        <f t="shared" si="28"/>
        <v>0</v>
      </c>
      <c r="R63" s="2203"/>
      <c r="S63" s="2203"/>
      <c r="T63" s="2555"/>
      <c r="U63" s="2704"/>
      <c r="V63" s="2692"/>
      <c r="W63" s="2692"/>
    </row>
    <row r="64" spans="1:27">
      <c r="A64" s="372"/>
      <c r="B64" s="3621" t="s">
        <v>527</v>
      </c>
      <c r="C64" s="3622"/>
      <c r="D64" s="2704"/>
      <c r="E64" s="2709" t="s">
        <v>102</v>
      </c>
      <c r="F64" s="2704"/>
      <c r="G64" s="2284">
        <f t="shared" si="25"/>
        <v>0</v>
      </c>
      <c r="H64" s="2281">
        <f t="shared" si="26"/>
        <v>0</v>
      </c>
      <c r="I64" s="2281">
        <f t="shared" si="26"/>
        <v>0</v>
      </c>
      <c r="J64" s="2285">
        <f t="shared" si="26"/>
        <v>0</v>
      </c>
      <c r="K64" s="2728"/>
      <c r="L64" s="2284">
        <f t="shared" si="27"/>
        <v>0</v>
      </c>
      <c r="M64" s="2203"/>
      <c r="N64" s="2203"/>
      <c r="O64" s="2555"/>
      <c r="P64" s="2728"/>
      <c r="Q64" s="2284">
        <f t="shared" si="28"/>
        <v>0</v>
      </c>
      <c r="R64" s="2203"/>
      <c r="S64" s="2203"/>
      <c r="T64" s="2555"/>
      <c r="U64" s="2704"/>
      <c r="V64" s="2692"/>
      <c r="W64" s="2692"/>
    </row>
    <row r="65" spans="1:23">
      <c r="A65" s="372"/>
      <c r="B65" s="3621" t="s">
        <v>528</v>
      </c>
      <c r="C65" s="3622"/>
      <c r="D65" s="2704"/>
      <c r="E65" s="2709" t="s">
        <v>102</v>
      </c>
      <c r="F65" s="2704"/>
      <c r="G65" s="2284">
        <f t="shared" si="25"/>
        <v>0</v>
      </c>
      <c r="H65" s="2281">
        <f t="shared" si="26"/>
        <v>0</v>
      </c>
      <c r="I65" s="2281">
        <f t="shared" si="26"/>
        <v>0</v>
      </c>
      <c r="J65" s="2285">
        <f t="shared" si="26"/>
        <v>0</v>
      </c>
      <c r="K65" s="2728"/>
      <c r="L65" s="2284">
        <f t="shared" si="27"/>
        <v>0</v>
      </c>
      <c r="M65" s="2203"/>
      <c r="N65" s="2203"/>
      <c r="O65" s="2555"/>
      <c r="P65" s="2728"/>
      <c r="Q65" s="2284">
        <f t="shared" si="28"/>
        <v>0</v>
      </c>
      <c r="R65" s="2203"/>
      <c r="S65" s="2203"/>
      <c r="T65" s="2555"/>
      <c r="U65" s="2704"/>
      <c r="V65" s="2692"/>
      <c r="W65" s="2692"/>
    </row>
    <row r="66" spans="1:23">
      <c r="A66" s="372"/>
      <c r="B66" s="3621" t="s">
        <v>529</v>
      </c>
      <c r="C66" s="3622"/>
      <c r="D66" s="2704"/>
      <c r="E66" s="2709" t="s">
        <v>102</v>
      </c>
      <c r="F66" s="2704"/>
      <c r="G66" s="2284">
        <f t="shared" si="25"/>
        <v>0</v>
      </c>
      <c r="H66" s="2281">
        <f t="shared" si="26"/>
        <v>0</v>
      </c>
      <c r="I66" s="2281">
        <f t="shared" si="26"/>
        <v>0</v>
      </c>
      <c r="J66" s="2285">
        <f t="shared" si="26"/>
        <v>0</v>
      </c>
      <c r="K66" s="2728"/>
      <c r="L66" s="2284">
        <f t="shared" si="27"/>
        <v>0</v>
      </c>
      <c r="M66" s="2203"/>
      <c r="N66" s="2203"/>
      <c r="O66" s="2555"/>
      <c r="P66" s="2728"/>
      <c r="Q66" s="2284">
        <f t="shared" si="28"/>
        <v>0</v>
      </c>
      <c r="R66" s="2203"/>
      <c r="S66" s="2203"/>
      <c r="T66" s="2555"/>
      <c r="U66" s="2704"/>
      <c r="V66" s="2692"/>
      <c r="W66" s="2692"/>
    </row>
    <row r="67" spans="1:23" ht="12.75" customHeight="1">
      <c r="A67" s="372"/>
      <c r="B67" s="3621" t="s">
        <v>530</v>
      </c>
      <c r="C67" s="3622"/>
      <c r="D67" s="376"/>
      <c r="E67" s="2709" t="s">
        <v>102</v>
      </c>
      <c r="F67" s="376"/>
      <c r="G67" s="2284">
        <f t="shared" si="25"/>
        <v>0</v>
      </c>
      <c r="H67" s="2281">
        <f t="shared" si="26"/>
        <v>0</v>
      </c>
      <c r="I67" s="2281">
        <f t="shared" si="26"/>
        <v>0</v>
      </c>
      <c r="J67" s="2285">
        <f t="shared" si="26"/>
        <v>0</v>
      </c>
      <c r="K67" s="1125"/>
      <c r="L67" s="2284">
        <f t="shared" si="27"/>
        <v>0</v>
      </c>
      <c r="M67" s="2203"/>
      <c r="N67" s="2203"/>
      <c r="O67" s="2555"/>
      <c r="P67" s="1125"/>
      <c r="Q67" s="2284">
        <f t="shared" si="28"/>
        <v>0</v>
      </c>
      <c r="R67" s="2203"/>
      <c r="S67" s="2203"/>
      <c r="T67" s="2555"/>
      <c r="U67" s="376"/>
      <c r="V67" s="2692"/>
      <c r="W67" s="2692"/>
    </row>
    <row r="68" spans="1:23" ht="15.75" customHeight="1">
      <c r="A68" s="372"/>
      <c r="B68" s="3621" t="s">
        <v>531</v>
      </c>
      <c r="C68" s="3622"/>
      <c r="D68" s="376"/>
      <c r="E68" s="2709" t="s">
        <v>102</v>
      </c>
      <c r="F68" s="376"/>
      <c r="G68" s="2284">
        <f t="shared" si="25"/>
        <v>0</v>
      </c>
      <c r="H68" s="2281">
        <f t="shared" si="26"/>
        <v>0</v>
      </c>
      <c r="I68" s="2281">
        <f t="shared" si="26"/>
        <v>0</v>
      </c>
      <c r="J68" s="2285">
        <f t="shared" si="26"/>
        <v>0</v>
      </c>
      <c r="K68" s="1125"/>
      <c r="L68" s="2284">
        <f t="shared" si="27"/>
        <v>0</v>
      </c>
      <c r="M68" s="2203"/>
      <c r="N68" s="2203"/>
      <c r="O68" s="2555"/>
      <c r="P68" s="1125"/>
      <c r="Q68" s="2284">
        <f t="shared" si="28"/>
        <v>0</v>
      </c>
      <c r="R68" s="2203"/>
      <c r="S68" s="2203"/>
      <c r="T68" s="2555"/>
      <c r="U68" s="376"/>
      <c r="V68" s="2692"/>
      <c r="W68" s="2692"/>
    </row>
    <row r="69" spans="1:23">
      <c r="A69" s="372"/>
      <c r="B69" s="3621" t="s">
        <v>758</v>
      </c>
      <c r="C69" s="3622"/>
      <c r="D69" s="2704"/>
      <c r="E69" s="2709" t="s">
        <v>102</v>
      </c>
      <c r="F69" s="2704"/>
      <c r="G69" s="2284">
        <f t="shared" si="25"/>
        <v>0</v>
      </c>
      <c r="H69" s="2281">
        <f t="shared" si="26"/>
        <v>0</v>
      </c>
      <c r="I69" s="2281">
        <f t="shared" si="26"/>
        <v>0</v>
      </c>
      <c r="J69" s="2285">
        <f t="shared" si="26"/>
        <v>0</v>
      </c>
      <c r="K69" s="2728"/>
      <c r="L69" s="2284">
        <f t="shared" si="27"/>
        <v>0</v>
      </c>
      <c r="M69" s="2203"/>
      <c r="N69" s="2203"/>
      <c r="O69" s="2555"/>
      <c r="P69" s="2728"/>
      <c r="Q69" s="2284">
        <f t="shared" si="28"/>
        <v>0</v>
      </c>
      <c r="R69" s="2203"/>
      <c r="S69" s="2203"/>
      <c r="T69" s="2555"/>
      <c r="U69" s="2704"/>
      <c r="V69" s="2692"/>
      <c r="W69" s="2692"/>
    </row>
    <row r="70" spans="1:23">
      <c r="A70" s="372"/>
      <c r="B70" s="3621" t="s">
        <v>759</v>
      </c>
      <c r="C70" s="3622"/>
      <c r="D70" s="2704"/>
      <c r="E70" s="2709" t="s">
        <v>102</v>
      </c>
      <c r="F70" s="2704"/>
      <c r="G70" s="2284">
        <f t="shared" si="25"/>
        <v>0</v>
      </c>
      <c r="H70" s="2281">
        <f t="shared" si="26"/>
        <v>0</v>
      </c>
      <c r="I70" s="2281">
        <f t="shared" si="26"/>
        <v>0</v>
      </c>
      <c r="J70" s="2285">
        <f t="shared" si="26"/>
        <v>0</v>
      </c>
      <c r="K70" s="2728"/>
      <c r="L70" s="2284">
        <f t="shared" si="27"/>
        <v>0</v>
      </c>
      <c r="M70" s="2203"/>
      <c r="N70" s="2203"/>
      <c r="O70" s="2555"/>
      <c r="P70" s="2728"/>
      <c r="Q70" s="2284">
        <f t="shared" si="28"/>
        <v>0</v>
      </c>
      <c r="R70" s="2203"/>
      <c r="S70" s="2203"/>
      <c r="T70" s="2555"/>
      <c r="U70" s="2704"/>
      <c r="V70" s="2692"/>
      <c r="W70" s="2692"/>
    </row>
    <row r="71" spans="1:23">
      <c r="A71" s="372"/>
      <c r="B71" s="3621" t="s">
        <v>760</v>
      </c>
      <c r="C71" s="3622"/>
      <c r="D71" s="2704"/>
      <c r="E71" s="2709" t="s">
        <v>102</v>
      </c>
      <c r="F71" s="2704"/>
      <c r="G71" s="2284">
        <f t="shared" si="25"/>
        <v>0</v>
      </c>
      <c r="H71" s="2281">
        <f t="shared" si="26"/>
        <v>0</v>
      </c>
      <c r="I71" s="2281">
        <f t="shared" si="26"/>
        <v>0</v>
      </c>
      <c r="J71" s="2285">
        <f t="shared" si="26"/>
        <v>0</v>
      </c>
      <c r="K71" s="2728"/>
      <c r="L71" s="2284">
        <f t="shared" si="27"/>
        <v>0</v>
      </c>
      <c r="M71" s="2203"/>
      <c r="N71" s="2203"/>
      <c r="O71" s="2555"/>
      <c r="P71" s="2728"/>
      <c r="Q71" s="2284">
        <f t="shared" si="28"/>
        <v>0</v>
      </c>
      <c r="R71" s="2203"/>
      <c r="S71" s="2203"/>
      <c r="T71" s="2555"/>
      <c r="U71" s="2704"/>
      <c r="V71" s="2692"/>
      <c r="W71" s="2692"/>
    </row>
    <row r="72" spans="1:23" ht="12.75" thickBot="1">
      <c r="A72" s="372"/>
      <c r="B72" s="3623" t="s">
        <v>761</v>
      </c>
      <c r="C72" s="3624"/>
      <c r="D72" s="2704"/>
      <c r="E72" s="2710" t="s">
        <v>102</v>
      </c>
      <c r="F72" s="2704"/>
      <c r="G72" s="2290">
        <f t="shared" si="25"/>
        <v>0</v>
      </c>
      <c r="H72" s="2291">
        <f t="shared" si="26"/>
        <v>0</v>
      </c>
      <c r="I72" s="2291">
        <f t="shared" si="26"/>
        <v>0</v>
      </c>
      <c r="J72" s="2292">
        <f t="shared" si="26"/>
        <v>0</v>
      </c>
      <c r="K72" s="2728"/>
      <c r="L72" s="2290">
        <f t="shared" si="27"/>
        <v>0</v>
      </c>
      <c r="M72" s="2203"/>
      <c r="N72" s="2203"/>
      <c r="O72" s="2555"/>
      <c r="P72" s="2728"/>
      <c r="Q72" s="2290">
        <f t="shared" si="28"/>
        <v>0</v>
      </c>
      <c r="R72" s="2203"/>
      <c r="S72" s="2203"/>
      <c r="T72" s="2555"/>
      <c r="U72" s="2704"/>
      <c r="V72" s="2692"/>
      <c r="W72" s="2692"/>
    </row>
    <row r="73" spans="1:23" s="2693" customFormat="1" ht="48.75" customHeight="1" thickBot="1">
      <c r="A73" s="372"/>
      <c r="B73" s="2695"/>
      <c r="C73" s="65"/>
      <c r="D73" s="65"/>
      <c r="E73" s="2702"/>
      <c r="F73" s="65"/>
      <c r="G73" s="2703"/>
      <c r="H73" s="2703"/>
      <c r="I73" s="2703"/>
      <c r="J73" s="2703"/>
      <c r="K73" s="65"/>
      <c r="P73" s="65"/>
      <c r="U73" s="65"/>
    </row>
    <row r="74" spans="1:23" ht="28.5" customHeight="1" thickBot="1">
      <c r="A74" s="364" t="s">
        <v>762</v>
      </c>
      <c r="B74" s="3554" t="s">
        <v>532</v>
      </c>
      <c r="C74" s="3555"/>
      <c r="D74" s="376"/>
      <c r="E74" s="365" t="s">
        <v>148</v>
      </c>
      <c r="F74" s="376"/>
      <c r="G74" s="2305" t="s">
        <v>84</v>
      </c>
      <c r="H74" s="2306" t="s">
        <v>508</v>
      </c>
      <c r="I74" s="2306" t="s">
        <v>182</v>
      </c>
      <c r="J74" s="2307" t="s">
        <v>96</v>
      </c>
      <c r="K74" s="368"/>
      <c r="L74" s="2305" t="s">
        <v>84</v>
      </c>
      <c r="M74" s="2306" t="s">
        <v>508</v>
      </c>
      <c r="N74" s="2306" t="s">
        <v>182</v>
      </c>
      <c r="O74" s="2307" t="s">
        <v>96</v>
      </c>
      <c r="P74" s="368"/>
      <c r="Q74" s="2305" t="s">
        <v>84</v>
      </c>
      <c r="R74" s="2306" t="s">
        <v>508</v>
      </c>
      <c r="S74" s="2306" t="s">
        <v>182</v>
      </c>
      <c r="T74" s="2307" t="s">
        <v>96</v>
      </c>
      <c r="U74" s="376"/>
      <c r="V74" s="2692"/>
      <c r="W74" s="2692"/>
    </row>
    <row r="75" spans="1:23" ht="26.25" customHeight="1">
      <c r="A75" s="372"/>
      <c r="B75" s="3617" t="s">
        <v>1301</v>
      </c>
      <c r="C75" s="3618"/>
      <c r="D75" s="376"/>
      <c r="E75" s="2713"/>
      <c r="F75" s="2700"/>
      <c r="G75" s="2714"/>
      <c r="H75" s="2715"/>
      <c r="I75" s="2715"/>
      <c r="J75" s="2716"/>
      <c r="K75" s="2700"/>
      <c r="L75" s="2714"/>
      <c r="M75" s="2715"/>
      <c r="N75" s="2715"/>
      <c r="O75" s="2716"/>
      <c r="P75" s="2700"/>
      <c r="Q75" s="2714"/>
      <c r="R75" s="2715"/>
      <c r="S75" s="2715"/>
      <c r="T75" s="2716"/>
      <c r="U75" s="2700"/>
      <c r="V75" s="2692"/>
      <c r="W75" s="2692"/>
    </row>
    <row r="76" spans="1:23">
      <c r="A76" s="372"/>
      <c r="B76" s="3549" t="s">
        <v>533</v>
      </c>
      <c r="C76" s="3531"/>
      <c r="D76" s="2717"/>
      <c r="E76" s="2709" t="s">
        <v>102</v>
      </c>
      <c r="F76" s="2717"/>
      <c r="G76" s="2643">
        <f>+H76+I76+J76</f>
        <v>0</v>
      </c>
      <c r="H76" s="2644">
        <f t="shared" ref="H76:J78" si="29">+M76+R76</f>
        <v>0</v>
      </c>
      <c r="I76" s="2644">
        <f t="shared" si="29"/>
        <v>0</v>
      </c>
      <c r="J76" s="2645">
        <f t="shared" si="29"/>
        <v>0</v>
      </c>
      <c r="K76" s="2729"/>
      <c r="L76" s="3308">
        <f>+M76+N76+O76</f>
        <v>0</v>
      </c>
      <c r="M76" s="3309"/>
      <c r="N76" s="3309"/>
      <c r="O76" s="3310"/>
      <c r="P76" s="3311"/>
      <c r="Q76" s="3312">
        <f>+R76+S76+T76</f>
        <v>0</v>
      </c>
      <c r="R76" s="3309"/>
      <c r="S76" s="3309"/>
      <c r="T76" s="3310"/>
      <c r="U76" s="2717"/>
      <c r="V76" s="2692"/>
      <c r="W76" s="2692"/>
    </row>
    <row r="77" spans="1:23" ht="13.5" customHeight="1">
      <c r="A77" s="372"/>
      <c r="B77" s="3549" t="s">
        <v>534</v>
      </c>
      <c r="C77" s="3619"/>
      <c r="D77" s="377"/>
      <c r="E77" s="2709" t="s">
        <v>102</v>
      </c>
      <c r="F77" s="377"/>
      <c r="G77" s="2643">
        <f>+H77+I77+J77</f>
        <v>0</v>
      </c>
      <c r="H77" s="2644">
        <f t="shared" si="29"/>
        <v>0</v>
      </c>
      <c r="I77" s="2644">
        <f t="shared" si="29"/>
        <v>0</v>
      </c>
      <c r="J77" s="2645">
        <f t="shared" si="29"/>
        <v>0</v>
      </c>
      <c r="K77" s="2646"/>
      <c r="L77" s="3308">
        <f>+M77+N77+O77</f>
        <v>0</v>
      </c>
      <c r="M77" s="3309"/>
      <c r="N77" s="3309"/>
      <c r="O77" s="3310"/>
      <c r="P77" s="3313"/>
      <c r="Q77" s="3312">
        <f>+R77+S77+T77</f>
        <v>0</v>
      </c>
      <c r="R77" s="3309"/>
      <c r="S77" s="3309"/>
      <c r="T77" s="3310"/>
      <c r="U77" s="377"/>
      <c r="V77" s="2692"/>
      <c r="W77" s="2692"/>
    </row>
    <row r="78" spans="1:23" ht="17.25" customHeight="1" thickBot="1">
      <c r="A78" s="372"/>
      <c r="B78" s="3550" t="s">
        <v>535</v>
      </c>
      <c r="C78" s="3620"/>
      <c r="D78" s="377"/>
      <c r="E78" s="2710" t="s">
        <v>102</v>
      </c>
      <c r="F78" s="377"/>
      <c r="G78" s="2647">
        <f>+H78+I78+J78</f>
        <v>0</v>
      </c>
      <c r="H78" s="2648">
        <f t="shared" si="29"/>
        <v>0</v>
      </c>
      <c r="I78" s="2648">
        <f t="shared" si="29"/>
        <v>0</v>
      </c>
      <c r="J78" s="2649">
        <f t="shared" si="29"/>
        <v>0</v>
      </c>
      <c r="K78" s="2646"/>
      <c r="L78" s="3314">
        <f>+M78+N78+O78</f>
        <v>0</v>
      </c>
      <c r="M78" s="3309"/>
      <c r="N78" s="3309"/>
      <c r="O78" s="3310"/>
      <c r="P78" s="3313"/>
      <c r="Q78" s="3296">
        <f>+R78+S78+T78</f>
        <v>0</v>
      </c>
      <c r="R78" s="3309"/>
      <c r="S78" s="3309"/>
      <c r="T78" s="3310"/>
      <c r="U78" s="377"/>
      <c r="V78" s="2692"/>
      <c r="W78" s="2692"/>
    </row>
    <row r="79" spans="1:23" ht="17.25" customHeight="1">
      <c r="A79" s="372"/>
      <c r="B79" s="3524" t="s">
        <v>1302</v>
      </c>
      <c r="C79" s="3525"/>
      <c r="D79" s="377"/>
      <c r="E79" s="2713"/>
      <c r="F79" s="377"/>
      <c r="G79" s="2236"/>
      <c r="H79" s="2237"/>
      <c r="I79" s="2237"/>
      <c r="J79" s="2238"/>
      <c r="K79" s="377"/>
      <c r="L79" s="3315"/>
      <c r="M79" s="3316"/>
      <c r="N79" s="3316"/>
      <c r="O79" s="3317"/>
      <c r="P79" s="3313"/>
      <c r="Q79" s="3318"/>
      <c r="R79" s="3316"/>
      <c r="S79" s="3316"/>
      <c r="T79" s="3317"/>
      <c r="U79" s="377"/>
      <c r="V79" s="2692"/>
      <c r="W79" s="2692"/>
    </row>
    <row r="80" spans="1:23">
      <c r="A80" s="364" t="s">
        <v>763</v>
      </c>
      <c r="B80" s="3526"/>
      <c r="C80" s="3527"/>
      <c r="D80" s="375"/>
      <c r="E80" s="2713"/>
      <c r="F80" s="375"/>
      <c r="G80" s="2706"/>
      <c r="H80" s="2707"/>
      <c r="I80" s="2707"/>
      <c r="J80" s="2708"/>
      <c r="K80" s="375"/>
      <c r="L80" s="3319"/>
      <c r="M80" s="3320"/>
      <c r="N80" s="3320"/>
      <c r="O80" s="3321"/>
      <c r="P80" s="3322"/>
      <c r="Q80" s="3319"/>
      <c r="R80" s="3320"/>
      <c r="S80" s="3320"/>
      <c r="T80" s="3321"/>
      <c r="U80" s="375"/>
      <c r="V80" s="2692"/>
      <c r="W80" s="2692"/>
    </row>
    <row r="81" spans="1:23">
      <c r="A81" s="372"/>
      <c r="B81" s="3549" t="s">
        <v>536</v>
      </c>
      <c r="C81" s="3531"/>
      <c r="D81" s="2717"/>
      <c r="E81" s="2709" t="s">
        <v>88</v>
      </c>
      <c r="F81" s="2717"/>
      <c r="G81" s="2269">
        <f>+H81+I81+J81</f>
        <v>0</v>
      </c>
      <c r="H81" s="2266">
        <f t="shared" ref="H81:J84" si="30">+M81+R81</f>
        <v>0</v>
      </c>
      <c r="I81" s="2266">
        <f t="shared" si="30"/>
        <v>0</v>
      </c>
      <c r="J81" s="2270">
        <f t="shared" si="30"/>
        <v>0</v>
      </c>
      <c r="K81" s="2717"/>
      <c r="L81" s="3312">
        <f>+M81+N81+O81</f>
        <v>0</v>
      </c>
      <c r="M81" s="3309"/>
      <c r="N81" s="3309"/>
      <c r="O81" s="3310"/>
      <c r="P81" s="3311"/>
      <c r="Q81" s="3312">
        <f>+R81+S81+T81</f>
        <v>0</v>
      </c>
      <c r="R81" s="3309"/>
      <c r="S81" s="3309"/>
      <c r="T81" s="3310"/>
      <c r="U81" s="2717"/>
      <c r="V81" s="2692"/>
      <c r="W81" s="2692"/>
    </row>
    <row r="82" spans="1:23">
      <c r="A82" s="372"/>
      <c r="B82" s="3549" t="s">
        <v>537</v>
      </c>
      <c r="C82" s="3531"/>
      <c r="D82" s="2717"/>
      <c r="E82" s="2709" t="s">
        <v>88</v>
      </c>
      <c r="F82" s="2717"/>
      <c r="G82" s="2269">
        <f>+H82+I82+J82</f>
        <v>0</v>
      </c>
      <c r="H82" s="2266">
        <f t="shared" si="30"/>
        <v>0</v>
      </c>
      <c r="I82" s="2266">
        <f t="shared" si="30"/>
        <v>0</v>
      </c>
      <c r="J82" s="2270">
        <f t="shared" si="30"/>
        <v>0</v>
      </c>
      <c r="K82" s="2717"/>
      <c r="L82" s="3312">
        <f>+M82+N82+O82</f>
        <v>0</v>
      </c>
      <c r="M82" s="3309"/>
      <c r="N82" s="3309"/>
      <c r="O82" s="3310"/>
      <c r="P82" s="3311"/>
      <c r="Q82" s="3312">
        <f>+R82+S82+T82</f>
        <v>0</v>
      </c>
      <c r="R82" s="3309"/>
      <c r="S82" s="3309"/>
      <c r="T82" s="3310"/>
      <c r="U82" s="2717"/>
      <c r="V82" s="2692"/>
      <c r="W82" s="2692"/>
    </row>
    <row r="83" spans="1:23">
      <c r="A83" s="372"/>
      <c r="B83" s="3549" t="s">
        <v>538</v>
      </c>
      <c r="C83" s="3531"/>
      <c r="D83" s="2717"/>
      <c r="E83" s="2709" t="s">
        <v>88</v>
      </c>
      <c r="F83" s="2717"/>
      <c r="G83" s="2269">
        <f>+H83+I83+J83</f>
        <v>0</v>
      </c>
      <c r="H83" s="2266">
        <f t="shared" si="30"/>
        <v>0</v>
      </c>
      <c r="I83" s="2266">
        <f t="shared" si="30"/>
        <v>0</v>
      </c>
      <c r="J83" s="2270">
        <f t="shared" si="30"/>
        <v>0</v>
      </c>
      <c r="K83" s="2717"/>
      <c r="L83" s="3312">
        <f>+M83+N83+O83</f>
        <v>0</v>
      </c>
      <c r="M83" s="3309"/>
      <c r="N83" s="3309"/>
      <c r="O83" s="3310"/>
      <c r="P83" s="3311"/>
      <c r="Q83" s="3312">
        <f>+R83+S83+T83</f>
        <v>0</v>
      </c>
      <c r="R83" s="3309"/>
      <c r="S83" s="3309"/>
      <c r="T83" s="3310"/>
      <c r="U83" s="2717"/>
      <c r="V83" s="2692"/>
      <c r="W83" s="2692"/>
    </row>
    <row r="84" spans="1:23">
      <c r="A84" s="372"/>
      <c r="B84" s="3549" t="s">
        <v>539</v>
      </c>
      <c r="C84" s="3531"/>
      <c r="D84" s="2717"/>
      <c r="E84" s="2709" t="s">
        <v>88</v>
      </c>
      <c r="F84" s="2717"/>
      <c r="G84" s="2269">
        <f>+H84+I84+J84</f>
        <v>0</v>
      </c>
      <c r="H84" s="2266">
        <f t="shared" si="30"/>
        <v>0</v>
      </c>
      <c r="I84" s="2266">
        <f t="shared" si="30"/>
        <v>0</v>
      </c>
      <c r="J84" s="2270">
        <f t="shared" si="30"/>
        <v>0</v>
      </c>
      <c r="K84" s="2717"/>
      <c r="L84" s="3312">
        <f>+M84+N84+O84</f>
        <v>0</v>
      </c>
      <c r="M84" s="3309"/>
      <c r="N84" s="3309"/>
      <c r="O84" s="3310"/>
      <c r="P84" s="3311"/>
      <c r="Q84" s="3312">
        <f>+R84+S84+T84</f>
        <v>0</v>
      </c>
      <c r="R84" s="3309"/>
      <c r="S84" s="3309"/>
      <c r="T84" s="3310"/>
      <c r="U84" s="2717"/>
      <c r="V84" s="2692"/>
      <c r="W84" s="2692"/>
    </row>
    <row r="85" spans="1:23">
      <c r="A85" s="372"/>
      <c r="B85" s="3613" t="s">
        <v>1303</v>
      </c>
      <c r="C85" s="3614"/>
      <c r="D85" s="2717"/>
      <c r="E85" s="3612"/>
      <c r="F85" s="2717"/>
      <c r="G85" s="3609"/>
      <c r="H85" s="3610"/>
      <c r="I85" s="3610"/>
      <c r="J85" s="3611"/>
      <c r="K85" s="2717"/>
      <c r="L85" s="3323"/>
      <c r="M85" s="3324"/>
      <c r="N85" s="3324"/>
      <c r="O85" s="3325"/>
      <c r="P85" s="3311"/>
      <c r="Q85" s="3323"/>
      <c r="R85" s="3324"/>
      <c r="S85" s="3324"/>
      <c r="T85" s="3325"/>
      <c r="U85" s="2717"/>
      <c r="V85" s="2692"/>
      <c r="W85" s="2692"/>
    </row>
    <row r="86" spans="1:23">
      <c r="A86" s="372"/>
      <c r="B86" s="3615"/>
      <c r="C86" s="3616"/>
      <c r="D86" s="375"/>
      <c r="E86" s="3575"/>
      <c r="F86" s="375"/>
      <c r="G86" s="3609"/>
      <c r="H86" s="3610"/>
      <c r="I86" s="3610"/>
      <c r="J86" s="3611"/>
      <c r="K86" s="375"/>
      <c r="L86" s="3323"/>
      <c r="M86" s="3324"/>
      <c r="N86" s="3324"/>
      <c r="O86" s="3325"/>
      <c r="P86" s="3322"/>
      <c r="Q86" s="3323"/>
      <c r="R86" s="3324"/>
      <c r="S86" s="3324"/>
      <c r="T86" s="3325"/>
      <c r="U86" s="375"/>
      <c r="V86" s="2692"/>
      <c r="W86" s="2692"/>
    </row>
    <row r="87" spans="1:23" ht="12.75" customHeight="1">
      <c r="A87" s="372"/>
      <c r="B87" s="3598" t="s">
        <v>540</v>
      </c>
      <c r="C87" s="3599" t="s">
        <v>541</v>
      </c>
      <c r="D87" s="2717"/>
      <c r="E87" s="2730" t="s">
        <v>88</v>
      </c>
      <c r="F87" s="2717"/>
      <c r="G87" s="2269">
        <f t="shared" ref="G87:G92" si="31">+H87+I87+J87</f>
        <v>0</v>
      </c>
      <c r="H87" s="2266">
        <f t="shared" ref="H87:J92" si="32">+M87+R87</f>
        <v>0</v>
      </c>
      <c r="I87" s="2266">
        <f t="shared" si="32"/>
        <v>0</v>
      </c>
      <c r="J87" s="2270">
        <f t="shared" si="32"/>
        <v>0</v>
      </c>
      <c r="K87" s="2717"/>
      <c r="L87" s="3326">
        <f t="shared" ref="L87:L92" si="33">+M87+N87+O87</f>
        <v>0</v>
      </c>
      <c r="M87" s="3309"/>
      <c r="N87" s="3309"/>
      <c r="O87" s="3310"/>
      <c r="P87" s="3311"/>
      <c r="Q87" s="3312">
        <f t="shared" ref="Q87:Q92" si="34">+R87+S87+T87</f>
        <v>0</v>
      </c>
      <c r="R87" s="3309"/>
      <c r="S87" s="3309"/>
      <c r="T87" s="3310"/>
      <c r="U87" s="2717"/>
      <c r="V87" s="2692"/>
      <c r="W87" s="2692"/>
    </row>
    <row r="88" spans="1:23" ht="12.75" customHeight="1">
      <c r="A88" s="372"/>
      <c r="B88" s="3598" t="s">
        <v>542</v>
      </c>
      <c r="C88" s="3599" t="s">
        <v>542</v>
      </c>
      <c r="D88" s="2717"/>
      <c r="E88" s="2730" t="s">
        <v>88</v>
      </c>
      <c r="F88" s="2717"/>
      <c r="G88" s="2269">
        <f t="shared" si="31"/>
        <v>0</v>
      </c>
      <c r="H88" s="2266">
        <f t="shared" si="32"/>
        <v>0</v>
      </c>
      <c r="I88" s="2266">
        <f t="shared" si="32"/>
        <v>0</v>
      </c>
      <c r="J88" s="2270">
        <f t="shared" si="32"/>
        <v>0</v>
      </c>
      <c r="K88" s="2717"/>
      <c r="L88" s="3326">
        <f t="shared" si="33"/>
        <v>0</v>
      </c>
      <c r="M88" s="3309"/>
      <c r="N88" s="3309"/>
      <c r="O88" s="3310"/>
      <c r="P88" s="3311"/>
      <c r="Q88" s="3312">
        <f t="shared" si="34"/>
        <v>0</v>
      </c>
      <c r="R88" s="3309"/>
      <c r="S88" s="3309"/>
      <c r="T88" s="3310"/>
      <c r="U88" s="2717"/>
      <c r="V88" s="2692"/>
      <c r="W88" s="2692"/>
    </row>
    <row r="89" spans="1:23" ht="12" customHeight="1">
      <c r="A89" s="372"/>
      <c r="B89" s="3598" t="s">
        <v>543</v>
      </c>
      <c r="C89" s="3599" t="s">
        <v>543</v>
      </c>
      <c r="D89" s="2717"/>
      <c r="E89" s="2730" t="s">
        <v>88</v>
      </c>
      <c r="F89" s="2717"/>
      <c r="G89" s="2269">
        <f t="shared" si="31"/>
        <v>0</v>
      </c>
      <c r="H89" s="2266">
        <f t="shared" si="32"/>
        <v>0</v>
      </c>
      <c r="I89" s="2266">
        <f t="shared" si="32"/>
        <v>0</v>
      </c>
      <c r="J89" s="2270">
        <f t="shared" si="32"/>
        <v>0</v>
      </c>
      <c r="K89" s="2717"/>
      <c r="L89" s="3326">
        <f t="shared" si="33"/>
        <v>0</v>
      </c>
      <c r="M89" s="3309"/>
      <c r="N89" s="3309"/>
      <c r="O89" s="3310"/>
      <c r="P89" s="3311"/>
      <c r="Q89" s="3312">
        <f t="shared" si="34"/>
        <v>0</v>
      </c>
      <c r="R89" s="3309"/>
      <c r="S89" s="3309"/>
      <c r="T89" s="3310"/>
      <c r="U89" s="2717"/>
      <c r="V89" s="2692"/>
      <c r="W89" s="2692"/>
    </row>
    <row r="90" spans="1:23" ht="12.75" customHeight="1">
      <c r="A90" s="372"/>
      <c r="B90" s="3598" t="s">
        <v>544</v>
      </c>
      <c r="C90" s="3599" t="s">
        <v>544</v>
      </c>
      <c r="D90" s="2717"/>
      <c r="E90" s="2730" t="s">
        <v>88</v>
      </c>
      <c r="F90" s="2717"/>
      <c r="G90" s="2269">
        <f t="shared" si="31"/>
        <v>0</v>
      </c>
      <c r="H90" s="2266">
        <f t="shared" si="32"/>
        <v>0</v>
      </c>
      <c r="I90" s="2266">
        <f t="shared" si="32"/>
        <v>0</v>
      </c>
      <c r="J90" s="2270">
        <f t="shared" si="32"/>
        <v>0</v>
      </c>
      <c r="K90" s="2717"/>
      <c r="L90" s="3326">
        <f t="shared" si="33"/>
        <v>0</v>
      </c>
      <c r="M90" s="3309"/>
      <c r="N90" s="3309"/>
      <c r="O90" s="3310"/>
      <c r="P90" s="3311"/>
      <c r="Q90" s="3312">
        <f t="shared" si="34"/>
        <v>0</v>
      </c>
      <c r="R90" s="3309"/>
      <c r="S90" s="3309"/>
      <c r="T90" s="3310"/>
      <c r="U90" s="2717"/>
      <c r="V90" s="2692"/>
      <c r="W90" s="2692"/>
    </row>
    <row r="91" spans="1:23" ht="12.75" customHeight="1">
      <c r="A91" s="372"/>
      <c r="B91" s="3598" t="s">
        <v>545</v>
      </c>
      <c r="C91" s="3599"/>
      <c r="D91" s="2717"/>
      <c r="E91" s="2730" t="s">
        <v>88</v>
      </c>
      <c r="F91" s="2717"/>
      <c r="G91" s="2269">
        <f t="shared" si="31"/>
        <v>0</v>
      </c>
      <c r="H91" s="2266">
        <f t="shared" si="32"/>
        <v>0</v>
      </c>
      <c r="I91" s="2266">
        <f t="shared" si="32"/>
        <v>0</v>
      </c>
      <c r="J91" s="2270">
        <f t="shared" si="32"/>
        <v>0</v>
      </c>
      <c r="K91" s="2717"/>
      <c r="L91" s="3326">
        <f t="shared" si="33"/>
        <v>0</v>
      </c>
      <c r="M91" s="3309"/>
      <c r="N91" s="3309"/>
      <c r="O91" s="3310"/>
      <c r="P91" s="3311"/>
      <c r="Q91" s="3312">
        <f t="shared" si="34"/>
        <v>0</v>
      </c>
      <c r="R91" s="3309"/>
      <c r="S91" s="3309"/>
      <c r="T91" s="3310"/>
      <c r="U91" s="2717"/>
      <c r="V91" s="2692"/>
      <c r="W91" s="2692"/>
    </row>
    <row r="92" spans="1:23">
      <c r="A92" s="372"/>
      <c r="B92" s="3607" t="s">
        <v>546</v>
      </c>
      <c r="C92" s="3608"/>
      <c r="D92" s="375"/>
      <c r="E92" s="2709" t="s">
        <v>88</v>
      </c>
      <c r="F92" s="375"/>
      <c r="G92" s="2269">
        <f t="shared" si="31"/>
        <v>0</v>
      </c>
      <c r="H92" s="2266">
        <f t="shared" si="32"/>
        <v>0</v>
      </c>
      <c r="I92" s="2266">
        <f t="shared" si="32"/>
        <v>0</v>
      </c>
      <c r="J92" s="2270">
        <f t="shared" si="32"/>
        <v>0</v>
      </c>
      <c r="K92" s="375"/>
      <c r="L92" s="3326">
        <f t="shared" si="33"/>
        <v>0</v>
      </c>
      <c r="M92" s="3309"/>
      <c r="N92" s="3309"/>
      <c r="O92" s="3310"/>
      <c r="P92" s="3322"/>
      <c r="Q92" s="3312">
        <f t="shared" si="34"/>
        <v>0</v>
      </c>
      <c r="R92" s="3309"/>
      <c r="S92" s="3309"/>
      <c r="T92" s="3310"/>
      <c r="U92" s="375"/>
      <c r="V92" s="2692"/>
      <c r="W92" s="2692"/>
    </row>
    <row r="93" spans="1:23" ht="18.75" customHeight="1" thickBot="1">
      <c r="A93" s="372"/>
      <c r="B93" s="3552" t="s">
        <v>547</v>
      </c>
      <c r="C93" s="3553"/>
      <c r="D93" s="375"/>
      <c r="E93" s="2710" t="s">
        <v>88</v>
      </c>
      <c r="F93" s="375"/>
      <c r="G93" s="3296">
        <f>SUM(G81,G82,G83,G84,G87,G88,G89,G90,G91,G92)</f>
        <v>0</v>
      </c>
      <c r="H93" s="3297">
        <f>SUM(H81,H82,H83,H84,H87,H88,H89,H90,H91,H92)</f>
        <v>0</v>
      </c>
      <c r="I93" s="3297">
        <f>SUM(I81,I82,I83,I84,I87,I88,I89,I90,I91,I92)</f>
        <v>0</v>
      </c>
      <c r="J93" s="3298">
        <f>SUM(J81,J82,J83,J84,J87,J88,J89,J90,J91,J92)</f>
        <v>0</v>
      </c>
      <c r="K93" s="375"/>
      <c r="L93" s="3327">
        <f>SUM(L81,L82,L83,L84,L87,L88,L89,L90,L91,L92)</f>
        <v>0</v>
      </c>
      <c r="M93" s="3297">
        <f>SUM(M81,M82,M83,M84,M87,M88,M89,M90,M91,M92)</f>
        <v>0</v>
      </c>
      <c r="N93" s="3297">
        <f>SUM(N81,N82,N83,N84,N87,N88,N89,N90,N91,N92)</f>
        <v>0</v>
      </c>
      <c r="O93" s="3298">
        <f>SUM(O81,O82,O83,O84,O87,O88,O89,O90,O91,O92)</f>
        <v>0</v>
      </c>
      <c r="P93" s="3322"/>
      <c r="Q93" s="3296">
        <f>SUM(Q81,Q82,Q83,Q84,Q87,Q88,Q89,Q90,Q91,Q92)</f>
        <v>0</v>
      </c>
      <c r="R93" s="3297">
        <f>SUM(R81,R82,R83,R84,R87,R88,R89,R90,R91,R92)</f>
        <v>0</v>
      </c>
      <c r="S93" s="3297">
        <f>SUM(S81,S82,S83,S84,S87,S88,S89,S90,S91,S92)</f>
        <v>0</v>
      </c>
      <c r="T93" s="3298">
        <f>SUM(T81,T82,T83,T84,T87,T88,T89,T90,T91,T92)</f>
        <v>0</v>
      </c>
      <c r="U93" s="375"/>
      <c r="V93" s="2692"/>
      <c r="W93" s="2692"/>
    </row>
    <row r="94" spans="1:23">
      <c r="A94" s="372"/>
      <c r="B94" s="3524" t="s">
        <v>1304</v>
      </c>
      <c r="C94" s="3525"/>
      <c r="D94" s="65"/>
      <c r="E94" s="3612"/>
      <c r="F94" s="65"/>
      <c r="G94" s="2257"/>
      <c r="H94" s="2258"/>
      <c r="I94" s="2258"/>
      <c r="J94" s="2259"/>
      <c r="K94" s="65"/>
      <c r="L94" s="3328"/>
      <c r="M94" s="3329"/>
      <c r="N94" s="3329"/>
      <c r="O94" s="3330"/>
      <c r="P94" s="3331"/>
      <c r="Q94" s="3328"/>
      <c r="R94" s="3329"/>
      <c r="S94" s="3329"/>
      <c r="T94" s="3330"/>
      <c r="U94" s="65"/>
      <c r="V94" s="2692"/>
      <c r="W94" s="2692"/>
    </row>
    <row r="95" spans="1:23">
      <c r="A95" s="364" t="s">
        <v>764</v>
      </c>
      <c r="B95" s="3526"/>
      <c r="C95" s="3527"/>
      <c r="D95" s="375"/>
      <c r="E95" s="3575"/>
      <c r="F95" s="375"/>
      <c r="G95" s="2706"/>
      <c r="H95" s="2707"/>
      <c r="I95" s="2707"/>
      <c r="J95" s="2708"/>
      <c r="K95" s="375"/>
      <c r="L95" s="3319"/>
      <c r="M95" s="3320"/>
      <c r="N95" s="3320"/>
      <c r="O95" s="3321"/>
      <c r="P95" s="3322"/>
      <c r="Q95" s="3319"/>
      <c r="R95" s="3320"/>
      <c r="S95" s="3320"/>
      <c r="T95" s="3321"/>
      <c r="U95" s="375"/>
      <c r="V95" s="2692"/>
      <c r="W95" s="2692"/>
    </row>
    <row r="96" spans="1:23" ht="12.75" customHeight="1">
      <c r="A96" s="372"/>
      <c r="B96" s="3598" t="s">
        <v>540</v>
      </c>
      <c r="C96" s="3599" t="s">
        <v>541</v>
      </c>
      <c r="D96" s="2717"/>
      <c r="E96" s="2709" t="s">
        <v>102</v>
      </c>
      <c r="F96" s="2717"/>
      <c r="G96" s="2643">
        <f>+H96+I96+J96</f>
        <v>0</v>
      </c>
      <c r="H96" s="2644">
        <f t="shared" ref="H96:J100" si="35">+M96+R96</f>
        <v>0</v>
      </c>
      <c r="I96" s="2644">
        <f t="shared" si="35"/>
        <v>0</v>
      </c>
      <c r="J96" s="2645">
        <f t="shared" si="35"/>
        <v>0</v>
      </c>
      <c r="K96" s="2729"/>
      <c r="L96" s="3308">
        <f>+M96+N96+O96</f>
        <v>0</v>
      </c>
      <c r="M96" s="3309"/>
      <c r="N96" s="3309"/>
      <c r="O96" s="3310"/>
      <c r="P96" s="3311"/>
      <c r="Q96" s="3308">
        <f>+R96+S96+T96</f>
        <v>0</v>
      </c>
      <c r="R96" s="3309"/>
      <c r="S96" s="3309"/>
      <c r="T96" s="3310"/>
      <c r="U96" s="2717"/>
      <c r="V96" s="2692"/>
      <c r="W96" s="2692"/>
    </row>
    <row r="97" spans="1:23" ht="12.75" customHeight="1">
      <c r="A97" s="372"/>
      <c r="B97" s="3598" t="s">
        <v>542</v>
      </c>
      <c r="C97" s="3599" t="s">
        <v>542</v>
      </c>
      <c r="D97" s="2717"/>
      <c r="E97" s="2709" t="s">
        <v>102</v>
      </c>
      <c r="F97" s="2717"/>
      <c r="G97" s="2643">
        <f>+H97+I97+J97</f>
        <v>0</v>
      </c>
      <c r="H97" s="2644">
        <f t="shared" si="35"/>
        <v>0</v>
      </c>
      <c r="I97" s="2644">
        <f t="shared" si="35"/>
        <v>0</v>
      </c>
      <c r="J97" s="2645">
        <f t="shared" si="35"/>
        <v>0</v>
      </c>
      <c r="K97" s="2729"/>
      <c r="L97" s="3308">
        <f>+M97+N97+O97</f>
        <v>0</v>
      </c>
      <c r="M97" s="3309"/>
      <c r="N97" s="3309"/>
      <c r="O97" s="3310"/>
      <c r="P97" s="3311"/>
      <c r="Q97" s="3308">
        <f>+R97+S97+T97</f>
        <v>0</v>
      </c>
      <c r="R97" s="3309"/>
      <c r="S97" s="3309"/>
      <c r="T97" s="3310"/>
      <c r="U97" s="2717"/>
      <c r="V97" s="2692"/>
      <c r="W97" s="2692"/>
    </row>
    <row r="98" spans="1:23" ht="12.75" customHeight="1">
      <c r="A98" s="372"/>
      <c r="B98" s="3598" t="s">
        <v>543</v>
      </c>
      <c r="C98" s="3599" t="s">
        <v>543</v>
      </c>
      <c r="D98" s="2717"/>
      <c r="E98" s="2709" t="s">
        <v>102</v>
      </c>
      <c r="F98" s="2717"/>
      <c r="G98" s="2643">
        <f>+H98+I98+J98</f>
        <v>0</v>
      </c>
      <c r="H98" s="2644">
        <f t="shared" si="35"/>
        <v>0</v>
      </c>
      <c r="I98" s="2644">
        <f t="shared" si="35"/>
        <v>0</v>
      </c>
      <c r="J98" s="2645">
        <f t="shared" si="35"/>
        <v>0</v>
      </c>
      <c r="K98" s="2729"/>
      <c r="L98" s="3308">
        <f>+M98+N98+O98</f>
        <v>0</v>
      </c>
      <c r="M98" s="3309"/>
      <c r="N98" s="3309"/>
      <c r="O98" s="3310"/>
      <c r="P98" s="3311"/>
      <c r="Q98" s="3308">
        <f>+R98+S98+T98</f>
        <v>0</v>
      </c>
      <c r="R98" s="3309"/>
      <c r="S98" s="3309"/>
      <c r="T98" s="3310"/>
      <c r="U98" s="2717"/>
      <c r="V98" s="2692"/>
      <c r="W98" s="2692"/>
    </row>
    <row r="99" spans="1:23" ht="12.75" customHeight="1">
      <c r="A99" s="372"/>
      <c r="B99" s="3598" t="s">
        <v>544</v>
      </c>
      <c r="C99" s="3599" t="s">
        <v>544</v>
      </c>
      <c r="D99" s="2717"/>
      <c r="E99" s="2709" t="s">
        <v>102</v>
      </c>
      <c r="F99" s="2717"/>
      <c r="G99" s="2643">
        <f>+H99+I99+J99</f>
        <v>0</v>
      </c>
      <c r="H99" s="2644">
        <f t="shared" si="35"/>
        <v>0</v>
      </c>
      <c r="I99" s="2644">
        <f t="shared" si="35"/>
        <v>0</v>
      </c>
      <c r="J99" s="2645">
        <f t="shared" si="35"/>
        <v>0</v>
      </c>
      <c r="K99" s="2729"/>
      <c r="L99" s="3308">
        <f>+M99+N99+O99</f>
        <v>0</v>
      </c>
      <c r="M99" s="3309"/>
      <c r="N99" s="3309"/>
      <c r="O99" s="3310"/>
      <c r="P99" s="3311"/>
      <c r="Q99" s="3308">
        <f>+R99+S99+T99</f>
        <v>0</v>
      </c>
      <c r="R99" s="3309"/>
      <c r="S99" s="3309"/>
      <c r="T99" s="3310"/>
      <c r="U99" s="2717"/>
      <c r="V99" s="2692"/>
      <c r="W99" s="2692"/>
    </row>
    <row r="100" spans="1:23" ht="12.75" customHeight="1" thickBot="1">
      <c r="A100" s="372"/>
      <c r="B100" s="3600" t="s">
        <v>545</v>
      </c>
      <c r="C100" s="3604"/>
      <c r="D100" s="377"/>
      <c r="E100" s="2710" t="s">
        <v>102</v>
      </c>
      <c r="F100" s="377"/>
      <c r="G100" s="2647">
        <f>+H100+I100+J100</f>
        <v>0</v>
      </c>
      <c r="H100" s="2648">
        <f t="shared" si="35"/>
        <v>0</v>
      </c>
      <c r="I100" s="2648">
        <f t="shared" si="35"/>
        <v>0</v>
      </c>
      <c r="J100" s="2649">
        <f t="shared" si="35"/>
        <v>0</v>
      </c>
      <c r="K100" s="2646"/>
      <c r="L100" s="3314">
        <f>+M100+N100+O100</f>
        <v>0</v>
      </c>
      <c r="M100" s="3309"/>
      <c r="N100" s="3309"/>
      <c r="O100" s="3310"/>
      <c r="P100" s="3313"/>
      <c r="Q100" s="3314">
        <f>+R100+S100+T100</f>
        <v>0</v>
      </c>
      <c r="R100" s="3309"/>
      <c r="S100" s="3309"/>
      <c r="T100" s="3310"/>
      <c r="U100" s="377"/>
      <c r="V100" s="2692"/>
      <c r="W100" s="2692"/>
    </row>
    <row r="101" spans="1:23">
      <c r="A101" s="372"/>
      <c r="B101" s="3524" t="s">
        <v>548</v>
      </c>
      <c r="C101" s="3525"/>
      <c r="D101" s="2704"/>
      <c r="E101" s="2713"/>
      <c r="F101" s="2704"/>
      <c r="G101" s="2714"/>
      <c r="H101" s="2715"/>
      <c r="I101" s="2715"/>
      <c r="J101" s="2716"/>
      <c r="K101" s="2704"/>
      <c r="L101" s="3332"/>
      <c r="M101" s="3333"/>
      <c r="N101" s="3333"/>
      <c r="O101" s="3334"/>
      <c r="P101" s="3335"/>
      <c r="Q101" s="3332"/>
      <c r="R101" s="3333"/>
      <c r="S101" s="3333"/>
      <c r="T101" s="3334"/>
      <c r="U101" s="2704"/>
      <c r="V101" s="2692"/>
      <c r="W101" s="2692"/>
    </row>
    <row r="102" spans="1:23">
      <c r="A102" s="372"/>
      <c r="B102" s="3526"/>
      <c r="C102" s="3527"/>
      <c r="D102" s="375"/>
      <c r="E102" s="2713"/>
      <c r="F102" s="375"/>
      <c r="G102" s="2706"/>
      <c r="H102" s="2707"/>
      <c r="I102" s="2707"/>
      <c r="J102" s="2708"/>
      <c r="K102" s="375"/>
      <c r="L102" s="3319"/>
      <c r="M102" s="3320"/>
      <c r="N102" s="3320"/>
      <c r="O102" s="3321"/>
      <c r="P102" s="3322"/>
      <c r="Q102" s="3319"/>
      <c r="R102" s="3320"/>
      <c r="S102" s="3320"/>
      <c r="T102" s="3321"/>
      <c r="U102" s="375"/>
      <c r="V102" s="2692"/>
      <c r="W102" s="2692"/>
    </row>
    <row r="103" spans="1:23">
      <c r="A103" s="372"/>
      <c r="B103" s="3605" t="s">
        <v>549</v>
      </c>
      <c r="C103" s="3533"/>
      <c r="D103" s="375"/>
      <c r="E103" s="2709" t="s">
        <v>93</v>
      </c>
      <c r="F103" s="2717"/>
      <c r="G103" s="2271" t="str">
        <f>IF(G76=0,"-",(G83*1000000)/G76)</f>
        <v>-</v>
      </c>
      <c r="H103" s="2267" t="str">
        <f>IF(H76=0,"-",(H83*1000000)/H76)</f>
        <v>-</v>
      </c>
      <c r="I103" s="2267" t="str">
        <f>IF(I76=0,"-",(I83*1000000)/I76)</f>
        <v>-</v>
      </c>
      <c r="J103" s="2272" t="str">
        <f>IF(J76=0,"-",(J83*1000000)/J76)</f>
        <v>-</v>
      </c>
      <c r="K103" s="2731"/>
      <c r="L103" s="3308" t="str">
        <f>IF(L76=0,"-",(L83*1000000)/L76)</f>
        <v>-</v>
      </c>
      <c r="M103" s="3336" t="str">
        <f>IF(M76=0,"-",(M83*1000000)/M76)</f>
        <v>-</v>
      </c>
      <c r="N103" s="3336" t="str">
        <f>IF(N76=0,"-",(N83*1000000)/N76)</f>
        <v>-</v>
      </c>
      <c r="O103" s="3337" t="str">
        <f>IF(O76=0,"-",(O83*1000000)/O76)</f>
        <v>-</v>
      </c>
      <c r="P103" s="3311"/>
      <c r="Q103" s="3308" t="str">
        <f>IF(Q76=0,"-",(Q83*1000000)/Q76)</f>
        <v>-</v>
      </c>
      <c r="R103" s="3336" t="str">
        <f>IF(R76=0,"-",(R83*1000000)/R76)</f>
        <v>-</v>
      </c>
      <c r="S103" s="3336" t="str">
        <f>IF(S76=0,"-",(S83*1000000)/S76)</f>
        <v>-</v>
      </c>
      <c r="T103" s="3337" t="str">
        <f>IF(T76=0,"-",(T83*1000000)/T76)</f>
        <v>-</v>
      </c>
      <c r="U103" s="2717"/>
      <c r="V103" s="2692"/>
      <c r="W103" s="2692"/>
    </row>
    <row r="104" spans="1:23">
      <c r="A104" s="372"/>
      <c r="B104" s="3605" t="s">
        <v>550</v>
      </c>
      <c r="C104" s="3606"/>
      <c r="D104" s="375"/>
      <c r="E104" s="2709" t="s">
        <v>93</v>
      </c>
      <c r="F104" s="377"/>
      <c r="G104" s="2271" t="str">
        <f>IF(G77=0,"-",(G83*1000000)/G77)</f>
        <v>-</v>
      </c>
      <c r="H104" s="2267" t="str">
        <f>IF(H77=0,"-",(H83*1000000)/H77)</f>
        <v>-</v>
      </c>
      <c r="I104" s="2267" t="str">
        <f>IF(I77=0,"-",(I83*1000000)/I77)</f>
        <v>-</v>
      </c>
      <c r="J104" s="2272" t="str">
        <f>IF(J77=0,"-",(J83*1000000)/J77)</f>
        <v>-</v>
      </c>
      <c r="K104" s="1126"/>
      <c r="L104" s="3308" t="str">
        <f>IF(L77=0,"-",(L83*1000000)/L77)</f>
        <v>-</v>
      </c>
      <c r="M104" s="3336" t="str">
        <f>IF(M77=0,"-",(M83*1000000)/M77)</f>
        <v>-</v>
      </c>
      <c r="N104" s="3336" t="str">
        <f>IF(N77=0,"-",(N83*1000000)/N77)</f>
        <v>-</v>
      </c>
      <c r="O104" s="3337" t="str">
        <f>IF(O77=0,"-",(O83*1000000)/O77)</f>
        <v>-</v>
      </c>
      <c r="P104" s="3313"/>
      <c r="Q104" s="3308" t="str">
        <f>IF(Q77=0,"-",(Q83*1000000)/Q77)</f>
        <v>-</v>
      </c>
      <c r="R104" s="3336" t="str">
        <f>IF(R77=0,"-",(R83*1000000)/R77)</f>
        <v>-</v>
      </c>
      <c r="S104" s="3336" t="str">
        <f>IF(S77=0,"-",(S83*1000000)/S77)</f>
        <v>-</v>
      </c>
      <c r="T104" s="3337" t="str">
        <f>IF(T77=0,"-",(T83*1000000)/T77)</f>
        <v>-</v>
      </c>
      <c r="U104" s="377"/>
      <c r="V104" s="2692"/>
      <c r="W104" s="2692"/>
    </row>
    <row r="105" spans="1:23">
      <c r="A105" s="372"/>
      <c r="B105" s="3605" t="s">
        <v>551</v>
      </c>
      <c r="C105" s="3606"/>
      <c r="D105" s="375"/>
      <c r="E105" s="2709" t="s">
        <v>93</v>
      </c>
      <c r="F105" s="377"/>
      <c r="G105" s="2271" t="str">
        <f>IF(G78=0,"-",(G93*1000000)/G78)</f>
        <v>-</v>
      </c>
      <c r="H105" s="2267" t="str">
        <f>IF(H78=0,"-",(H93*1000000)/H78)</f>
        <v>-</v>
      </c>
      <c r="I105" s="2267" t="str">
        <f>IF(I78=0,"-",(I93*1000000)/I78)</f>
        <v>-</v>
      </c>
      <c r="J105" s="2272" t="str">
        <f>IF(J78=0,"-",(J93*1000000)/J78)</f>
        <v>-</v>
      </c>
      <c r="K105" s="1126"/>
      <c r="L105" s="3308" t="str">
        <f>IF(L78=0,"-",(L93*1000000)/L78)</f>
        <v>-</v>
      </c>
      <c r="M105" s="3336" t="str">
        <f>IF(M78=0,"-",(M93*1000000)/M78)</f>
        <v>-</v>
      </c>
      <c r="N105" s="3336" t="str">
        <f>IF(N78=0,"-",(N93*1000000)/N78)</f>
        <v>-</v>
      </c>
      <c r="O105" s="3337" t="str">
        <f>IF(O78=0,"-",(O93*1000000)/O78)</f>
        <v>-</v>
      </c>
      <c r="P105" s="3313"/>
      <c r="Q105" s="3308" t="str">
        <f>IF(Q78=0,"-",(Q93*1000000)/Q78)</f>
        <v>-</v>
      </c>
      <c r="R105" s="3336" t="str">
        <f>IF(R78=0,"-",(R93*1000000)/R78)</f>
        <v>-</v>
      </c>
      <c r="S105" s="3336" t="str">
        <f>IF(S78=0,"-",(S93*1000000)/S78)</f>
        <v>-</v>
      </c>
      <c r="T105" s="3337" t="str">
        <f>IF(T78=0,"-",(T93*1000000)/T78)</f>
        <v>-</v>
      </c>
      <c r="U105" s="377"/>
      <c r="V105" s="2692"/>
      <c r="W105" s="2692"/>
    </row>
    <row r="106" spans="1:23" ht="12.75" customHeight="1">
      <c r="A106" s="372"/>
      <c r="B106" s="3598" t="s">
        <v>540</v>
      </c>
      <c r="C106" s="3599" t="s">
        <v>541</v>
      </c>
      <c r="D106" s="375"/>
      <c r="E106" s="2709" t="s">
        <v>93</v>
      </c>
      <c r="F106" s="2704"/>
      <c r="G106" s="2271" t="str">
        <f>IF(G96=0,"-",(G93*1000000)/G96)</f>
        <v>-</v>
      </c>
      <c r="H106" s="2267" t="str">
        <f>IF(H96=0,"-",(H93*1000000)/H96)</f>
        <v>-</v>
      </c>
      <c r="I106" s="2267" t="str">
        <f>IF(I96=0,"-",(I93*1000000)/I96)</f>
        <v>-</v>
      </c>
      <c r="J106" s="2272" t="str">
        <f>IF(J96=0,"-",(J93*1000000)/J96)</f>
        <v>-</v>
      </c>
      <c r="K106" s="2732"/>
      <c r="L106" s="3308" t="str">
        <f>IF(L96=0,"-",(L93*1000000)/L96)</f>
        <v>-</v>
      </c>
      <c r="M106" s="3336" t="str">
        <f>IF(M96=0,"-",(M93*1000000)/M96)</f>
        <v>-</v>
      </c>
      <c r="N106" s="3336" t="str">
        <f>IF(N96=0,"-",(N93*1000000)/N96)</f>
        <v>-</v>
      </c>
      <c r="O106" s="3337" t="str">
        <f>IF(O96=0,"-",(O93*1000000)/O96)</f>
        <v>-</v>
      </c>
      <c r="P106" s="3335"/>
      <c r="Q106" s="3308" t="str">
        <f>IF(Q96=0,"-",(Q93*1000000)/Q96)</f>
        <v>-</v>
      </c>
      <c r="R106" s="3336" t="str">
        <f>IF(R96=0,"-",(R93*1000000)/R96)</f>
        <v>-</v>
      </c>
      <c r="S106" s="3336" t="str">
        <f>IF(S96=0,"-",(S93*1000000)/S96)</f>
        <v>-</v>
      </c>
      <c r="T106" s="3337" t="str">
        <f>IF(T96=0,"-",(T93*1000000)/T96)</f>
        <v>-</v>
      </c>
      <c r="U106" s="2704"/>
      <c r="V106" s="2692"/>
      <c r="W106" s="2692"/>
    </row>
    <row r="107" spans="1:23">
      <c r="A107" s="372"/>
      <c r="B107" s="3598" t="s">
        <v>542</v>
      </c>
      <c r="C107" s="3599" t="s">
        <v>542</v>
      </c>
      <c r="D107" s="375"/>
      <c r="E107" s="2709" t="s">
        <v>93</v>
      </c>
      <c r="F107" s="2704"/>
      <c r="G107" s="2271" t="str">
        <f>IF(G97=0,"-",(G88*1000000)/G97)</f>
        <v>-</v>
      </c>
      <c r="H107" s="2267" t="str">
        <f t="shared" ref="H107:J109" si="36">IF(H97=0,"-",(H88*1000000)/H97)</f>
        <v>-</v>
      </c>
      <c r="I107" s="2267" t="str">
        <f t="shared" si="36"/>
        <v>-</v>
      </c>
      <c r="J107" s="2272" t="str">
        <f t="shared" si="36"/>
        <v>-</v>
      </c>
      <c r="K107" s="2732"/>
      <c r="L107" s="3308" t="str">
        <f>IF(L97=0,"-",(L88*1000000)/L97)</f>
        <v>-</v>
      </c>
      <c r="M107" s="3336" t="str">
        <f t="shared" ref="M107:O109" si="37">IF(M97=0,"-",(M88*1000000)/M97)</f>
        <v>-</v>
      </c>
      <c r="N107" s="3336" t="str">
        <f t="shared" si="37"/>
        <v>-</v>
      </c>
      <c r="O107" s="3337" t="str">
        <f t="shared" si="37"/>
        <v>-</v>
      </c>
      <c r="P107" s="3335"/>
      <c r="Q107" s="3308" t="str">
        <f>IF(Q97=0,"-",(Q88*1000000)/Q97)</f>
        <v>-</v>
      </c>
      <c r="R107" s="3336" t="str">
        <f t="shared" ref="R107:T109" si="38">IF(R97=0,"-",(R88*1000000)/R97)</f>
        <v>-</v>
      </c>
      <c r="S107" s="3336" t="str">
        <f t="shared" si="38"/>
        <v>-</v>
      </c>
      <c r="T107" s="3337" t="str">
        <f t="shared" si="38"/>
        <v>-</v>
      </c>
      <c r="U107" s="2704"/>
      <c r="V107" s="2692"/>
      <c r="W107" s="2692"/>
    </row>
    <row r="108" spans="1:23" ht="12.75" customHeight="1">
      <c r="A108" s="372"/>
      <c r="B108" s="3598" t="s">
        <v>543</v>
      </c>
      <c r="C108" s="3599" t="s">
        <v>543</v>
      </c>
      <c r="D108" s="375"/>
      <c r="E108" s="2709" t="s">
        <v>93</v>
      </c>
      <c r="F108" s="2704"/>
      <c r="G108" s="2271" t="str">
        <f>IF(G98=0,"-",(G89*1000000)/G98)</f>
        <v>-</v>
      </c>
      <c r="H108" s="2267" t="str">
        <f t="shared" si="36"/>
        <v>-</v>
      </c>
      <c r="I108" s="2267" t="str">
        <f t="shared" si="36"/>
        <v>-</v>
      </c>
      <c r="J108" s="2272" t="str">
        <f t="shared" si="36"/>
        <v>-</v>
      </c>
      <c r="K108" s="2732"/>
      <c r="L108" s="3308" t="str">
        <f>IF(L98=0,"-",(L89*1000000)/L98)</f>
        <v>-</v>
      </c>
      <c r="M108" s="3336" t="str">
        <f t="shared" si="37"/>
        <v>-</v>
      </c>
      <c r="N108" s="3336" t="str">
        <f t="shared" si="37"/>
        <v>-</v>
      </c>
      <c r="O108" s="3337" t="str">
        <f t="shared" si="37"/>
        <v>-</v>
      </c>
      <c r="P108" s="3335"/>
      <c r="Q108" s="3308" t="str">
        <f>IF(Q98=0,"-",(Q89*1000000)/Q98)</f>
        <v>-</v>
      </c>
      <c r="R108" s="3336" t="str">
        <f t="shared" si="38"/>
        <v>-</v>
      </c>
      <c r="S108" s="3336" t="str">
        <f t="shared" si="38"/>
        <v>-</v>
      </c>
      <c r="T108" s="3337" t="str">
        <f t="shared" si="38"/>
        <v>-</v>
      </c>
      <c r="U108" s="2704"/>
      <c r="V108" s="2692"/>
      <c r="W108" s="2692"/>
    </row>
    <row r="109" spans="1:23" ht="13.5" customHeight="1" thickBot="1">
      <c r="A109" s="372"/>
      <c r="B109" s="3600" t="s">
        <v>544</v>
      </c>
      <c r="C109" s="3601" t="s">
        <v>544</v>
      </c>
      <c r="D109" s="375"/>
      <c r="E109" s="2710" t="s">
        <v>93</v>
      </c>
      <c r="F109" s="2704"/>
      <c r="G109" s="2273" t="str">
        <f>IF(G99=0,"-",(G90*1000000)/G99)</f>
        <v>-</v>
      </c>
      <c r="H109" s="2274" t="str">
        <f t="shared" si="36"/>
        <v>-</v>
      </c>
      <c r="I109" s="2274" t="str">
        <f t="shared" si="36"/>
        <v>-</v>
      </c>
      <c r="J109" s="2275" t="str">
        <f t="shared" si="36"/>
        <v>-</v>
      </c>
      <c r="K109" s="2732"/>
      <c r="L109" s="3314" t="str">
        <f>IF(L99=0,"-",(L90*1000000)/L99)</f>
        <v>-</v>
      </c>
      <c r="M109" s="3338" t="str">
        <f t="shared" si="37"/>
        <v>-</v>
      </c>
      <c r="N109" s="3338" t="str">
        <f t="shared" si="37"/>
        <v>-</v>
      </c>
      <c r="O109" s="3339" t="str">
        <f t="shared" si="37"/>
        <v>-</v>
      </c>
      <c r="P109" s="3335"/>
      <c r="Q109" s="3314" t="str">
        <f>IF(Q99=0,"-",(Q90*1000000)/Q99)</f>
        <v>-</v>
      </c>
      <c r="R109" s="3338" t="str">
        <f t="shared" si="38"/>
        <v>-</v>
      </c>
      <c r="S109" s="3338" t="str">
        <f t="shared" si="38"/>
        <v>-</v>
      </c>
      <c r="T109" s="3339" t="str">
        <f t="shared" si="38"/>
        <v>-</v>
      </c>
      <c r="U109" s="2704"/>
      <c r="V109" s="2692"/>
      <c r="W109" s="2692"/>
    </row>
    <row r="110" spans="1:23" s="2693" customFormat="1" ht="48.75" customHeight="1" thickBot="1">
      <c r="A110" s="372"/>
      <c r="B110" s="2695" t="s">
        <v>1304</v>
      </c>
      <c r="C110" s="65"/>
      <c r="D110" s="65"/>
      <c r="E110" s="2702"/>
      <c r="F110" s="65"/>
      <c r="G110" s="2703"/>
      <c r="H110" s="2703"/>
      <c r="I110" s="2703"/>
      <c r="J110" s="2703"/>
      <c r="K110" s="65"/>
      <c r="P110" s="65"/>
      <c r="U110" s="65"/>
    </row>
    <row r="111" spans="1:23" ht="29.25" customHeight="1" thickBot="1">
      <c r="A111" s="364" t="s">
        <v>765</v>
      </c>
      <c r="B111" s="3554" t="s">
        <v>552</v>
      </c>
      <c r="C111" s="3555"/>
      <c r="D111" s="66"/>
      <c r="E111" s="365" t="s">
        <v>148</v>
      </c>
      <c r="F111" s="66"/>
      <c r="G111" s="2305" t="s">
        <v>84</v>
      </c>
      <c r="H111" s="2306" t="s">
        <v>508</v>
      </c>
      <c r="I111" s="2306" t="s">
        <v>182</v>
      </c>
      <c r="J111" s="2307" t="s">
        <v>96</v>
      </c>
      <c r="K111" s="368"/>
      <c r="L111" s="2305" t="s">
        <v>84</v>
      </c>
      <c r="M111" s="2306" t="s">
        <v>508</v>
      </c>
      <c r="N111" s="2306" t="s">
        <v>182</v>
      </c>
      <c r="O111" s="2307" t="s">
        <v>96</v>
      </c>
      <c r="P111" s="368"/>
      <c r="Q111" s="2305" t="s">
        <v>84</v>
      </c>
      <c r="R111" s="2306" t="s">
        <v>508</v>
      </c>
      <c r="S111" s="2306" t="s">
        <v>182</v>
      </c>
      <c r="T111" s="2307" t="s">
        <v>96</v>
      </c>
      <c r="U111" s="66"/>
      <c r="V111" s="2692"/>
      <c r="W111" s="2692"/>
    </row>
    <row r="112" spans="1:23">
      <c r="A112" s="372"/>
      <c r="B112" s="3602"/>
      <c r="C112" s="3603"/>
      <c r="D112" s="2704"/>
      <c r="E112" s="2713"/>
      <c r="F112" s="2704"/>
      <c r="G112" s="2714"/>
      <c r="H112" s="2715"/>
      <c r="I112" s="2715"/>
      <c r="J112" s="2716"/>
      <c r="K112" s="2704"/>
      <c r="L112" s="2714"/>
      <c r="M112" s="2715"/>
      <c r="N112" s="2715"/>
      <c r="O112" s="2716"/>
      <c r="P112" s="2704"/>
      <c r="Q112" s="2714"/>
      <c r="R112" s="2715"/>
      <c r="S112" s="2715"/>
      <c r="T112" s="2716"/>
      <c r="U112" s="2704"/>
      <c r="V112" s="2692"/>
      <c r="W112" s="2692"/>
    </row>
    <row r="113" spans="1:23" ht="13.5" customHeight="1">
      <c r="B113" s="3526"/>
      <c r="C113" s="3527"/>
      <c r="D113" s="66"/>
      <c r="E113" s="2713"/>
      <c r="F113" s="66"/>
      <c r="G113" s="2706"/>
      <c r="H113" s="2707"/>
      <c r="I113" s="2707"/>
      <c r="J113" s="2708"/>
      <c r="K113" s="66"/>
      <c r="L113" s="2706"/>
      <c r="M113" s="2707"/>
      <c r="N113" s="2707"/>
      <c r="O113" s="2708"/>
      <c r="P113" s="66"/>
      <c r="Q113" s="2706"/>
      <c r="R113" s="2707"/>
      <c r="S113" s="2707"/>
      <c r="T113" s="2708"/>
      <c r="U113" s="66"/>
      <c r="V113" s="2692"/>
      <c r="W113" s="2692"/>
    </row>
    <row r="114" spans="1:23" ht="14.25" customHeight="1" thickBot="1">
      <c r="A114" s="372" t="s">
        <v>766</v>
      </c>
      <c r="B114" s="3552" t="s">
        <v>1322</v>
      </c>
      <c r="C114" s="3553"/>
      <c r="D114" s="375"/>
      <c r="E114" s="2710" t="s">
        <v>88</v>
      </c>
      <c r="F114" s="375"/>
      <c r="G114" s="2689">
        <f>SUM(G133,G157)</f>
        <v>0</v>
      </c>
      <c r="H114" s="2690">
        <f>SUM(H133,H157)</f>
        <v>0</v>
      </c>
      <c r="I114" s="2690">
        <f>SUM(I133,I157)</f>
        <v>0</v>
      </c>
      <c r="J114" s="2691">
        <f>SUM(J133,J157)</f>
        <v>0</v>
      </c>
      <c r="K114" s="1127"/>
      <c r="L114" s="3301">
        <f>SUM(L133,L157)</f>
        <v>0</v>
      </c>
      <c r="M114" s="3340">
        <f>SUM(M133,M157)</f>
        <v>0</v>
      </c>
      <c r="N114" s="3340">
        <f>SUM(N133,N157)</f>
        <v>0</v>
      </c>
      <c r="O114" s="3341">
        <f>SUM(O133,O157)</f>
        <v>0</v>
      </c>
      <c r="P114" s="3303"/>
      <c r="Q114" s="3301">
        <f>SUM(Q133,Q157)</f>
        <v>0</v>
      </c>
      <c r="R114" s="3340">
        <f>SUM(R133,R157)</f>
        <v>0</v>
      </c>
      <c r="S114" s="3340">
        <f>SUM(S133,S157)</f>
        <v>0</v>
      </c>
      <c r="T114" s="3341">
        <f>SUM(T133,T157)</f>
        <v>0</v>
      </c>
      <c r="U114" s="375"/>
      <c r="V114" s="2692"/>
      <c r="W114" s="2692"/>
    </row>
    <row r="115" spans="1:23" ht="14.25" customHeight="1">
      <c r="A115" s="372"/>
      <c r="B115" s="3588" t="s">
        <v>1355</v>
      </c>
      <c r="C115" s="3589"/>
      <c r="D115" s="378"/>
      <c r="E115" s="2733"/>
      <c r="F115" s="375"/>
      <c r="G115" s="3592"/>
      <c r="H115" s="3593"/>
      <c r="I115" s="3593"/>
      <c r="J115" s="3594"/>
      <c r="K115" s="375"/>
      <c r="L115" s="3582"/>
      <c r="M115" s="3583"/>
      <c r="N115" s="3583"/>
      <c r="O115" s="3584"/>
      <c r="P115" s="3303"/>
      <c r="Q115" s="3582"/>
      <c r="R115" s="3583"/>
      <c r="S115" s="3583"/>
      <c r="T115" s="3584"/>
      <c r="U115" s="375"/>
      <c r="V115" s="2692"/>
      <c r="W115" s="2692"/>
    </row>
    <row r="116" spans="1:23">
      <c r="A116" s="372" t="s">
        <v>767</v>
      </c>
      <c r="B116" s="3590"/>
      <c r="C116" s="3591"/>
      <c r="D116" s="2717"/>
      <c r="E116" s="2734"/>
      <c r="F116" s="2717"/>
      <c r="G116" s="3595"/>
      <c r="H116" s="3596"/>
      <c r="I116" s="3596"/>
      <c r="J116" s="3597"/>
      <c r="K116" s="2717"/>
      <c r="L116" s="3585"/>
      <c r="M116" s="3586"/>
      <c r="N116" s="3586"/>
      <c r="O116" s="3587"/>
      <c r="P116" s="3300"/>
      <c r="Q116" s="3585"/>
      <c r="R116" s="3586"/>
      <c r="S116" s="3586"/>
      <c r="T116" s="3587"/>
      <c r="U116" s="2717"/>
      <c r="V116" s="2692"/>
      <c r="W116" s="2692"/>
    </row>
    <row r="117" spans="1:23">
      <c r="A117" s="372"/>
      <c r="B117" s="3549" t="s">
        <v>1305</v>
      </c>
      <c r="C117" s="3531"/>
      <c r="D117" s="2717"/>
      <c r="E117" s="3262" t="s">
        <v>87</v>
      </c>
      <c r="F117" s="2717"/>
      <c r="G117" s="2224">
        <f>SUM(H117:J117)</f>
        <v>0</v>
      </c>
      <c r="H117" s="2213">
        <f t="shared" ref="H117:J123" si="39">+M117+R117</f>
        <v>0</v>
      </c>
      <c r="I117" s="2213">
        <f t="shared" si="39"/>
        <v>0</v>
      </c>
      <c r="J117" s="2250">
        <f t="shared" si="39"/>
        <v>0</v>
      </c>
      <c r="K117" s="2718"/>
      <c r="L117" s="3299">
        <f>SUM(M117:O117)</f>
        <v>0</v>
      </c>
      <c r="M117" s="3294"/>
      <c r="N117" s="3294"/>
      <c r="O117" s="3295"/>
      <c r="P117" s="3300"/>
      <c r="Q117" s="3299">
        <f>SUM(R117:T117)</f>
        <v>0</v>
      </c>
      <c r="R117" s="3294"/>
      <c r="S117" s="3294"/>
      <c r="T117" s="3295"/>
      <c r="U117" s="2717"/>
      <c r="V117" s="2692"/>
      <c r="W117" s="2692"/>
    </row>
    <row r="118" spans="1:23">
      <c r="A118" s="372"/>
      <c r="B118" s="3549" t="s">
        <v>1306</v>
      </c>
      <c r="C118" s="3531"/>
      <c r="D118" s="2717"/>
      <c r="E118" s="3262" t="s">
        <v>87</v>
      </c>
      <c r="F118" s="2717"/>
      <c r="G118" s="2224">
        <f t="shared" ref="G118:G123" si="40">SUM(H118:J118)</f>
        <v>0</v>
      </c>
      <c r="H118" s="2213">
        <f t="shared" si="39"/>
        <v>0</v>
      </c>
      <c r="I118" s="2213">
        <f t="shared" si="39"/>
        <v>0</v>
      </c>
      <c r="J118" s="2250">
        <f t="shared" si="39"/>
        <v>0</v>
      </c>
      <c r="K118" s="2718"/>
      <c r="L118" s="3299">
        <f t="shared" ref="L118:L123" si="41">SUM(M118:O118)</f>
        <v>0</v>
      </c>
      <c r="M118" s="3294"/>
      <c r="N118" s="3294"/>
      <c r="O118" s="3295"/>
      <c r="P118" s="3300"/>
      <c r="Q118" s="3299">
        <f t="shared" ref="Q118:Q123" si="42">SUM(R118:T118)</f>
        <v>0</v>
      </c>
      <c r="R118" s="3294"/>
      <c r="S118" s="3294"/>
      <c r="T118" s="3295"/>
      <c r="U118" s="2717"/>
      <c r="V118" s="2692"/>
      <c r="W118" s="2692"/>
    </row>
    <row r="119" spans="1:23">
      <c r="A119" s="372"/>
      <c r="B119" s="3549" t="s">
        <v>1307</v>
      </c>
      <c r="C119" s="3531"/>
      <c r="D119" s="2717"/>
      <c r="E119" s="3262" t="s">
        <v>87</v>
      </c>
      <c r="F119" s="2717"/>
      <c r="G119" s="2224">
        <f t="shared" si="40"/>
        <v>0</v>
      </c>
      <c r="H119" s="2213">
        <f t="shared" si="39"/>
        <v>0</v>
      </c>
      <c r="I119" s="2213">
        <f t="shared" si="39"/>
        <v>0</v>
      </c>
      <c r="J119" s="2250">
        <f t="shared" si="39"/>
        <v>0</v>
      </c>
      <c r="K119" s="2718"/>
      <c r="L119" s="3299">
        <f t="shared" si="41"/>
        <v>0</v>
      </c>
      <c r="M119" s="3294"/>
      <c r="N119" s="3294"/>
      <c r="O119" s="3295"/>
      <c r="P119" s="3300"/>
      <c r="Q119" s="3299">
        <f t="shared" si="42"/>
        <v>0</v>
      </c>
      <c r="R119" s="3294"/>
      <c r="S119" s="3294"/>
      <c r="T119" s="3295"/>
      <c r="U119" s="2717"/>
      <c r="V119" s="2692"/>
      <c r="W119" s="2692"/>
    </row>
    <row r="120" spans="1:23" ht="12" customHeight="1">
      <c r="A120" s="372"/>
      <c r="B120" s="3549" t="s">
        <v>1308</v>
      </c>
      <c r="C120" s="3531"/>
      <c r="D120" s="2717"/>
      <c r="E120" s="3262" t="s">
        <v>87</v>
      </c>
      <c r="F120" s="2717"/>
      <c r="G120" s="2224">
        <f t="shared" si="40"/>
        <v>0</v>
      </c>
      <c r="H120" s="2213">
        <f t="shared" si="39"/>
        <v>0</v>
      </c>
      <c r="I120" s="2213">
        <f t="shared" si="39"/>
        <v>0</v>
      </c>
      <c r="J120" s="2250">
        <f t="shared" si="39"/>
        <v>0</v>
      </c>
      <c r="K120" s="2718"/>
      <c r="L120" s="3299">
        <f t="shared" si="41"/>
        <v>0</v>
      </c>
      <c r="M120" s="3294"/>
      <c r="N120" s="3294"/>
      <c r="O120" s="3295"/>
      <c r="P120" s="3300"/>
      <c r="Q120" s="3299">
        <f t="shared" si="42"/>
        <v>0</v>
      </c>
      <c r="R120" s="3294"/>
      <c r="S120" s="3294"/>
      <c r="T120" s="3295"/>
      <c r="U120" s="2717"/>
      <c r="V120" s="2692"/>
      <c r="W120" s="2692"/>
    </row>
    <row r="121" spans="1:23">
      <c r="A121" s="372"/>
      <c r="B121" s="3549" t="s">
        <v>1309</v>
      </c>
      <c r="C121" s="3531"/>
      <c r="D121" s="2717"/>
      <c r="E121" s="3262" t="s">
        <v>87</v>
      </c>
      <c r="F121" s="2717"/>
      <c r="G121" s="2224">
        <f t="shared" si="40"/>
        <v>0</v>
      </c>
      <c r="H121" s="2213">
        <f t="shared" si="39"/>
        <v>0</v>
      </c>
      <c r="I121" s="2213">
        <f t="shared" si="39"/>
        <v>0</v>
      </c>
      <c r="J121" s="2250">
        <f t="shared" si="39"/>
        <v>0</v>
      </c>
      <c r="K121" s="2718"/>
      <c r="L121" s="3299">
        <f t="shared" si="41"/>
        <v>0</v>
      </c>
      <c r="M121" s="3294"/>
      <c r="N121" s="3294"/>
      <c r="O121" s="3295"/>
      <c r="P121" s="3300"/>
      <c r="Q121" s="3299">
        <f t="shared" si="42"/>
        <v>0</v>
      </c>
      <c r="R121" s="3294"/>
      <c r="S121" s="3294"/>
      <c r="T121" s="3295"/>
      <c r="U121" s="2717"/>
      <c r="V121" s="2692"/>
      <c r="W121" s="2692"/>
    </row>
    <row r="122" spans="1:23">
      <c r="A122" s="372"/>
      <c r="B122" s="3549" t="s">
        <v>1310</v>
      </c>
      <c r="C122" s="3531"/>
      <c r="D122" s="2717"/>
      <c r="E122" s="3262" t="s">
        <v>87</v>
      </c>
      <c r="F122" s="2717"/>
      <c r="G122" s="2224">
        <f t="shared" si="40"/>
        <v>0</v>
      </c>
      <c r="H122" s="2213">
        <f t="shared" si="39"/>
        <v>0</v>
      </c>
      <c r="I122" s="2213">
        <f t="shared" si="39"/>
        <v>0</v>
      </c>
      <c r="J122" s="2250">
        <f t="shared" si="39"/>
        <v>0</v>
      </c>
      <c r="K122" s="2718"/>
      <c r="L122" s="3299">
        <f t="shared" si="41"/>
        <v>0</v>
      </c>
      <c r="M122" s="3294"/>
      <c r="N122" s="3294"/>
      <c r="O122" s="3295"/>
      <c r="P122" s="3300"/>
      <c r="Q122" s="3299">
        <f t="shared" si="42"/>
        <v>0</v>
      </c>
      <c r="R122" s="3294"/>
      <c r="S122" s="3294"/>
      <c r="T122" s="3295"/>
      <c r="U122" s="2717"/>
      <c r="V122" s="2692"/>
      <c r="W122" s="2692"/>
    </row>
    <row r="123" spans="1:23" ht="12.75" thickBot="1">
      <c r="A123" s="372"/>
      <c r="B123" s="3550" t="s">
        <v>1311</v>
      </c>
      <c r="C123" s="3551"/>
      <c r="D123" s="2717"/>
      <c r="E123" s="3262" t="s">
        <v>87</v>
      </c>
      <c r="F123" s="2717"/>
      <c r="G123" s="2239">
        <f t="shared" si="40"/>
        <v>0</v>
      </c>
      <c r="H123" s="2260">
        <f t="shared" si="39"/>
        <v>0</v>
      </c>
      <c r="I123" s="2260">
        <f t="shared" si="39"/>
        <v>0</v>
      </c>
      <c r="J123" s="2261">
        <f t="shared" si="39"/>
        <v>0</v>
      </c>
      <c r="K123" s="2718"/>
      <c r="L123" s="3299">
        <f t="shared" si="41"/>
        <v>0</v>
      </c>
      <c r="M123" s="3294"/>
      <c r="N123" s="3294"/>
      <c r="O123" s="3295"/>
      <c r="P123" s="3300"/>
      <c r="Q123" s="3299">
        <f t="shared" si="42"/>
        <v>0</v>
      </c>
      <c r="R123" s="3294"/>
      <c r="S123" s="3294"/>
      <c r="T123" s="3295"/>
      <c r="U123" s="2717"/>
      <c r="V123" s="2692"/>
      <c r="W123" s="2692"/>
    </row>
    <row r="124" spans="1:23">
      <c r="A124" s="372"/>
      <c r="B124" s="3570" t="s">
        <v>1356</v>
      </c>
      <c r="C124" s="3571"/>
      <c r="D124" s="2717"/>
      <c r="E124" s="3574"/>
      <c r="F124" s="2717"/>
      <c r="G124" s="3576"/>
      <c r="H124" s="3577"/>
      <c r="I124" s="3577"/>
      <c r="J124" s="3578"/>
      <c r="K124" s="2717"/>
      <c r="L124" s="3560"/>
      <c r="M124" s="3561"/>
      <c r="N124" s="3561"/>
      <c r="O124" s="3562"/>
      <c r="P124" s="3300"/>
      <c r="Q124" s="3560"/>
      <c r="R124" s="3561"/>
      <c r="S124" s="3561"/>
      <c r="T124" s="3562"/>
      <c r="U124" s="2717"/>
      <c r="V124" s="2692"/>
      <c r="W124" s="2692"/>
    </row>
    <row r="125" spans="1:23">
      <c r="A125" s="372"/>
      <c r="B125" s="3572"/>
      <c r="C125" s="3573"/>
      <c r="D125" s="2717"/>
      <c r="E125" s="3575"/>
      <c r="F125" s="2717"/>
      <c r="G125" s="3579"/>
      <c r="H125" s="3580"/>
      <c r="I125" s="3580"/>
      <c r="J125" s="3581"/>
      <c r="K125" s="2717"/>
      <c r="L125" s="3563"/>
      <c r="M125" s="3564"/>
      <c r="N125" s="3564"/>
      <c r="O125" s="3565"/>
      <c r="P125" s="3300"/>
      <c r="Q125" s="3563"/>
      <c r="R125" s="3564"/>
      <c r="S125" s="3564"/>
      <c r="T125" s="3565"/>
      <c r="U125" s="2717"/>
      <c r="V125" s="2692"/>
      <c r="W125" s="2692"/>
    </row>
    <row r="126" spans="1:23">
      <c r="A126" s="372"/>
      <c r="B126" s="3566" t="s">
        <v>1305</v>
      </c>
      <c r="C126" s="3567"/>
      <c r="D126" s="2717"/>
      <c r="E126" s="2709" t="s">
        <v>88</v>
      </c>
      <c r="F126" s="2717"/>
      <c r="G126" s="2251">
        <f>SUM(H126:J126)</f>
        <v>0</v>
      </c>
      <c r="H126" s="2246">
        <f t="shared" ref="H126:J132" si="43">+M126+R126</f>
        <v>0</v>
      </c>
      <c r="I126" s="2246">
        <f t="shared" si="43"/>
        <v>0</v>
      </c>
      <c r="J126" s="2252">
        <f t="shared" si="43"/>
        <v>0</v>
      </c>
      <c r="K126" s="2719"/>
      <c r="L126" s="3342">
        <f t="shared" ref="L126:L132" si="44">SUM(M126:O126)</f>
        <v>0</v>
      </c>
      <c r="M126" s="3294"/>
      <c r="N126" s="3294"/>
      <c r="O126" s="3295"/>
      <c r="P126" s="3300"/>
      <c r="Q126" s="3342">
        <f>SUM(R126:T126)</f>
        <v>0</v>
      </c>
      <c r="R126" s="3294"/>
      <c r="S126" s="3294"/>
      <c r="T126" s="3295"/>
      <c r="U126" s="2717"/>
      <c r="V126" s="2692"/>
      <c r="W126" s="2692"/>
    </row>
    <row r="127" spans="1:23">
      <c r="A127" s="372"/>
      <c r="B127" s="3568" t="s">
        <v>1306</v>
      </c>
      <c r="C127" s="3569"/>
      <c r="D127" s="2717"/>
      <c r="E127" s="2709" t="s">
        <v>88</v>
      </c>
      <c r="F127" s="2717"/>
      <c r="G127" s="2251">
        <f t="shared" ref="G127:G132" si="45">SUM(H127:J127)</f>
        <v>0</v>
      </c>
      <c r="H127" s="2246">
        <f t="shared" si="43"/>
        <v>0</v>
      </c>
      <c r="I127" s="2246">
        <f t="shared" si="43"/>
        <v>0</v>
      </c>
      <c r="J127" s="2252">
        <f t="shared" si="43"/>
        <v>0</v>
      </c>
      <c r="K127" s="2719"/>
      <c r="L127" s="3342">
        <f t="shared" si="44"/>
        <v>0</v>
      </c>
      <c r="M127" s="3294"/>
      <c r="N127" s="3294"/>
      <c r="O127" s="3295"/>
      <c r="P127" s="3300"/>
      <c r="Q127" s="3342">
        <f t="shared" ref="Q127:Q132" si="46">SUM(R127:T127)</f>
        <v>0</v>
      </c>
      <c r="R127" s="3294"/>
      <c r="S127" s="3294"/>
      <c r="T127" s="3295"/>
      <c r="U127" s="2717"/>
      <c r="V127" s="2692"/>
      <c r="W127" s="2692"/>
    </row>
    <row r="128" spans="1:23">
      <c r="A128" s="372"/>
      <c r="B128" s="3568" t="s">
        <v>1307</v>
      </c>
      <c r="C128" s="3569"/>
      <c r="D128" s="2717"/>
      <c r="E128" s="2709" t="s">
        <v>88</v>
      </c>
      <c r="F128" s="2717"/>
      <c r="G128" s="2251">
        <f t="shared" si="45"/>
        <v>0</v>
      </c>
      <c r="H128" s="2246">
        <f t="shared" si="43"/>
        <v>0</v>
      </c>
      <c r="I128" s="2246">
        <f t="shared" si="43"/>
        <v>0</v>
      </c>
      <c r="J128" s="2252">
        <f t="shared" si="43"/>
        <v>0</v>
      </c>
      <c r="K128" s="2719"/>
      <c r="L128" s="3342">
        <f t="shared" si="44"/>
        <v>0</v>
      </c>
      <c r="M128" s="3294"/>
      <c r="N128" s="3294"/>
      <c r="O128" s="3295"/>
      <c r="P128" s="3300"/>
      <c r="Q128" s="3342">
        <f t="shared" si="46"/>
        <v>0</v>
      </c>
      <c r="R128" s="3294"/>
      <c r="S128" s="3294"/>
      <c r="T128" s="3295"/>
      <c r="U128" s="2717"/>
      <c r="V128" s="2692"/>
      <c r="W128" s="2692"/>
    </row>
    <row r="129" spans="1:23">
      <c r="A129" s="372"/>
      <c r="B129" s="3568" t="s">
        <v>1308</v>
      </c>
      <c r="C129" s="3569"/>
      <c r="D129" s="2717"/>
      <c r="E129" s="2709" t="s">
        <v>88</v>
      </c>
      <c r="F129" s="2717"/>
      <c r="G129" s="2251">
        <f t="shared" si="45"/>
        <v>0</v>
      </c>
      <c r="H129" s="2246">
        <f t="shared" si="43"/>
        <v>0</v>
      </c>
      <c r="I129" s="2246">
        <f t="shared" si="43"/>
        <v>0</v>
      </c>
      <c r="J129" s="2252">
        <f t="shared" si="43"/>
        <v>0</v>
      </c>
      <c r="K129" s="2719"/>
      <c r="L129" s="3342">
        <f t="shared" si="44"/>
        <v>0</v>
      </c>
      <c r="M129" s="3294"/>
      <c r="N129" s="3294"/>
      <c r="O129" s="3295"/>
      <c r="P129" s="3300"/>
      <c r="Q129" s="3342">
        <f t="shared" si="46"/>
        <v>0</v>
      </c>
      <c r="R129" s="3294"/>
      <c r="S129" s="3294"/>
      <c r="T129" s="3295"/>
      <c r="U129" s="2717"/>
      <c r="V129" s="2692"/>
      <c r="W129" s="2692"/>
    </row>
    <row r="130" spans="1:23">
      <c r="A130" s="372"/>
      <c r="B130" s="3556" t="s">
        <v>1309</v>
      </c>
      <c r="C130" s="3557"/>
      <c r="D130" s="2717"/>
      <c r="E130" s="2709" t="s">
        <v>88</v>
      </c>
      <c r="F130" s="2717"/>
      <c r="G130" s="2251">
        <f t="shared" si="45"/>
        <v>0</v>
      </c>
      <c r="H130" s="2246">
        <f t="shared" si="43"/>
        <v>0</v>
      </c>
      <c r="I130" s="2246">
        <f t="shared" si="43"/>
        <v>0</v>
      </c>
      <c r="J130" s="2252">
        <f t="shared" si="43"/>
        <v>0</v>
      </c>
      <c r="K130" s="2719"/>
      <c r="L130" s="3342">
        <f t="shared" si="44"/>
        <v>0</v>
      </c>
      <c r="M130" s="3294"/>
      <c r="N130" s="3294"/>
      <c r="O130" s="3295"/>
      <c r="P130" s="3300"/>
      <c r="Q130" s="3342">
        <f t="shared" si="46"/>
        <v>0</v>
      </c>
      <c r="R130" s="3294"/>
      <c r="S130" s="3294"/>
      <c r="T130" s="3295"/>
      <c r="U130" s="2717"/>
      <c r="V130" s="2692"/>
      <c r="W130" s="2692"/>
    </row>
    <row r="131" spans="1:23">
      <c r="A131" s="372"/>
      <c r="B131" s="3556" t="s">
        <v>1310</v>
      </c>
      <c r="C131" s="3557"/>
      <c r="D131" s="2717"/>
      <c r="E131" s="2709" t="s">
        <v>88</v>
      </c>
      <c r="F131" s="2717"/>
      <c r="G131" s="2251">
        <f t="shared" si="45"/>
        <v>0</v>
      </c>
      <c r="H131" s="2246">
        <f t="shared" si="43"/>
        <v>0</v>
      </c>
      <c r="I131" s="2246">
        <f t="shared" si="43"/>
        <v>0</v>
      </c>
      <c r="J131" s="2252">
        <f t="shared" si="43"/>
        <v>0</v>
      </c>
      <c r="K131" s="2719"/>
      <c r="L131" s="3342">
        <f t="shared" si="44"/>
        <v>0</v>
      </c>
      <c r="M131" s="3294"/>
      <c r="N131" s="3294"/>
      <c r="O131" s="3295"/>
      <c r="P131" s="3300"/>
      <c r="Q131" s="3342">
        <f t="shared" si="46"/>
        <v>0</v>
      </c>
      <c r="R131" s="3294"/>
      <c r="S131" s="3294"/>
      <c r="T131" s="3295"/>
      <c r="U131" s="2717"/>
      <c r="V131" s="2692"/>
      <c r="W131" s="2692"/>
    </row>
    <row r="132" spans="1:23">
      <c r="A132" s="372"/>
      <c r="B132" s="3556" t="s">
        <v>1311</v>
      </c>
      <c r="C132" s="3557"/>
      <c r="D132" s="2717"/>
      <c r="E132" s="2709" t="s">
        <v>88</v>
      </c>
      <c r="F132" s="2717"/>
      <c r="G132" s="2251">
        <f t="shared" si="45"/>
        <v>0</v>
      </c>
      <c r="H132" s="2246">
        <f t="shared" si="43"/>
        <v>0</v>
      </c>
      <c r="I132" s="2246">
        <f t="shared" si="43"/>
        <v>0</v>
      </c>
      <c r="J132" s="2252">
        <f t="shared" si="43"/>
        <v>0</v>
      </c>
      <c r="K132" s="2719"/>
      <c r="L132" s="3342">
        <f t="shared" si="44"/>
        <v>0</v>
      </c>
      <c r="M132" s="3294"/>
      <c r="N132" s="3294"/>
      <c r="O132" s="3295"/>
      <c r="P132" s="3300"/>
      <c r="Q132" s="3342">
        <f t="shared" si="46"/>
        <v>0</v>
      </c>
      <c r="R132" s="3294"/>
      <c r="S132" s="3294"/>
      <c r="T132" s="3295"/>
      <c r="U132" s="2717"/>
      <c r="V132" s="2692"/>
      <c r="W132" s="2692"/>
    </row>
    <row r="133" spans="1:23" ht="12.75" thickBot="1">
      <c r="A133" s="372"/>
      <c r="B133" s="3558" t="s">
        <v>1312</v>
      </c>
      <c r="C133" s="3559"/>
      <c r="D133" s="2717"/>
      <c r="E133" s="2710" t="s">
        <v>88</v>
      </c>
      <c r="F133" s="2717"/>
      <c r="G133" s="2210">
        <f>SUM(G126:G132)</f>
        <v>0</v>
      </c>
      <c r="H133" s="2211">
        <f>SUM(H126:H132)</f>
        <v>0</v>
      </c>
      <c r="I133" s="2211">
        <f>SUM(I126:I132)</f>
        <v>0</v>
      </c>
      <c r="J133" s="2212">
        <f>SUM(J126:J132)</f>
        <v>0</v>
      </c>
      <c r="K133" s="1128"/>
      <c r="L133" s="3301">
        <f>SUM(L126:L132)</f>
        <v>0</v>
      </c>
      <c r="M133" s="3340">
        <f>SUM(M126:M132)</f>
        <v>0</v>
      </c>
      <c r="N133" s="3340">
        <f>SUM(N126:N132)</f>
        <v>0</v>
      </c>
      <c r="O133" s="3341">
        <f>SUM(O126:O132)</f>
        <v>0</v>
      </c>
      <c r="P133" s="3303"/>
      <c r="Q133" s="3301">
        <f>SUM(Q126:Q132)</f>
        <v>0</v>
      </c>
      <c r="R133" s="3340">
        <f>SUM(R126:R132)</f>
        <v>0</v>
      </c>
      <c r="S133" s="3340">
        <f>SUM(S126:S132)</f>
        <v>0</v>
      </c>
      <c r="T133" s="3341">
        <f>SUM(T126:T132)</f>
        <v>0</v>
      </c>
      <c r="U133" s="2717"/>
      <c r="V133" s="2692"/>
      <c r="W133" s="2692"/>
    </row>
    <row r="134" spans="1:23" ht="12.75" customHeight="1">
      <c r="A134" s="372"/>
      <c r="B134" s="3524" t="s">
        <v>1357</v>
      </c>
      <c r="C134" s="3525"/>
      <c r="D134" s="65"/>
      <c r="E134" s="188"/>
      <c r="F134" s="65"/>
      <c r="G134" s="2257"/>
      <c r="H134" s="2258"/>
      <c r="I134" s="2258"/>
      <c r="J134" s="2259"/>
      <c r="K134" s="65"/>
      <c r="L134" s="3304"/>
      <c r="M134" s="3305"/>
      <c r="N134" s="3305"/>
      <c r="O134" s="3306"/>
      <c r="P134" s="3307"/>
      <c r="Q134" s="3304"/>
      <c r="R134" s="3305"/>
      <c r="S134" s="3305"/>
      <c r="T134" s="3306"/>
      <c r="U134" s="65"/>
      <c r="V134" s="2692"/>
      <c r="W134" s="2692"/>
    </row>
    <row r="135" spans="1:23">
      <c r="A135" s="372" t="s">
        <v>768</v>
      </c>
      <c r="B135" s="3526"/>
      <c r="C135" s="3527"/>
      <c r="D135" s="66"/>
      <c r="E135" s="2735"/>
      <c r="F135" s="66"/>
      <c r="G135" s="2253"/>
      <c r="H135" s="2247"/>
      <c r="I135" s="2247"/>
      <c r="J135" s="2254"/>
      <c r="K135" s="66"/>
      <c r="L135" s="3343"/>
      <c r="M135" s="3344"/>
      <c r="N135" s="3344"/>
      <c r="O135" s="3345"/>
      <c r="P135" s="3346"/>
      <c r="Q135" s="3343"/>
      <c r="R135" s="3344"/>
      <c r="S135" s="3344"/>
      <c r="T135" s="3345"/>
      <c r="U135" s="66"/>
      <c r="V135" s="2692"/>
      <c r="W135" s="2692"/>
    </row>
    <row r="136" spans="1:23" ht="13.5" customHeight="1">
      <c r="A136" s="372"/>
      <c r="B136" s="3549" t="s">
        <v>553</v>
      </c>
      <c r="C136" s="3531" t="s">
        <v>553</v>
      </c>
      <c r="D136" s="2717"/>
      <c r="E136" s="2709" t="s">
        <v>102</v>
      </c>
      <c r="F136" s="2717"/>
      <c r="G136" s="2255">
        <f>SUM(H136:J136)</f>
        <v>0</v>
      </c>
      <c r="H136" s="2249">
        <f t="shared" ref="H136:J143" si="47">+M136+R136</f>
        <v>0</v>
      </c>
      <c r="I136" s="2249">
        <f t="shared" si="47"/>
        <v>0</v>
      </c>
      <c r="J136" s="2256">
        <f t="shared" si="47"/>
        <v>0</v>
      </c>
      <c r="K136" s="2717"/>
      <c r="L136" s="3342">
        <f t="shared" ref="L136:L143" si="48">SUM(M136:O136)</f>
        <v>0</v>
      </c>
      <c r="M136" s="3294"/>
      <c r="N136" s="3294"/>
      <c r="O136" s="3295"/>
      <c r="P136" s="3300"/>
      <c r="Q136" s="3342">
        <f>SUM(R136:T136)</f>
        <v>0</v>
      </c>
      <c r="R136" s="3294"/>
      <c r="S136" s="3294"/>
      <c r="T136" s="3295"/>
      <c r="U136" s="2717"/>
      <c r="V136" s="2692"/>
      <c r="W136" s="2692"/>
    </row>
    <row r="137" spans="1:23" ht="12.75" customHeight="1">
      <c r="A137" s="372"/>
      <c r="B137" s="3549" t="s">
        <v>554</v>
      </c>
      <c r="C137" s="3531" t="s">
        <v>554</v>
      </c>
      <c r="D137" s="2717"/>
      <c r="E137" s="2709" t="s">
        <v>102</v>
      </c>
      <c r="F137" s="2717"/>
      <c r="G137" s="2255">
        <f t="shared" ref="G137:G143" si="49">SUM(H137:J137)</f>
        <v>0</v>
      </c>
      <c r="H137" s="2249">
        <f t="shared" si="47"/>
        <v>0</v>
      </c>
      <c r="I137" s="2249">
        <f t="shared" si="47"/>
        <v>0</v>
      </c>
      <c r="J137" s="2256">
        <f t="shared" si="47"/>
        <v>0</v>
      </c>
      <c r="K137" s="2717"/>
      <c r="L137" s="3342">
        <f t="shared" si="48"/>
        <v>0</v>
      </c>
      <c r="M137" s="3294"/>
      <c r="N137" s="3294"/>
      <c r="O137" s="3295"/>
      <c r="P137" s="3300"/>
      <c r="Q137" s="3342">
        <f t="shared" ref="Q137:Q143" si="50">SUM(R137:T137)</f>
        <v>0</v>
      </c>
      <c r="R137" s="3294"/>
      <c r="S137" s="3294"/>
      <c r="T137" s="3295"/>
      <c r="U137" s="2717"/>
      <c r="V137" s="2692"/>
      <c r="W137" s="2692"/>
    </row>
    <row r="138" spans="1:23" ht="12.75" customHeight="1">
      <c r="A138" s="372"/>
      <c r="B138" s="3549" t="s">
        <v>556</v>
      </c>
      <c r="C138" s="3531" t="s">
        <v>556</v>
      </c>
      <c r="D138" s="2717"/>
      <c r="E138" s="2709" t="s">
        <v>102</v>
      </c>
      <c r="F138" s="2717"/>
      <c r="G138" s="2255">
        <f t="shared" si="49"/>
        <v>0</v>
      </c>
      <c r="H138" s="2249">
        <f t="shared" si="47"/>
        <v>0</v>
      </c>
      <c r="I138" s="2249">
        <f t="shared" si="47"/>
        <v>0</v>
      </c>
      <c r="J138" s="2256">
        <f t="shared" si="47"/>
        <v>0</v>
      </c>
      <c r="K138" s="2717"/>
      <c r="L138" s="3342">
        <f t="shared" si="48"/>
        <v>0</v>
      </c>
      <c r="M138" s="3294"/>
      <c r="N138" s="3294"/>
      <c r="O138" s="3295"/>
      <c r="P138" s="3300"/>
      <c r="Q138" s="3342">
        <f t="shared" si="50"/>
        <v>0</v>
      </c>
      <c r="R138" s="3294"/>
      <c r="S138" s="3294"/>
      <c r="T138" s="3295"/>
      <c r="U138" s="2717"/>
      <c r="V138" s="2692"/>
      <c r="W138" s="2692"/>
    </row>
    <row r="139" spans="1:23">
      <c r="A139" s="372"/>
      <c r="B139" s="3549" t="s">
        <v>557</v>
      </c>
      <c r="C139" s="3531" t="s">
        <v>558</v>
      </c>
      <c r="D139" s="2717"/>
      <c r="E139" s="2709" t="s">
        <v>102</v>
      </c>
      <c r="F139" s="2717"/>
      <c r="G139" s="2255">
        <f t="shared" si="49"/>
        <v>0</v>
      </c>
      <c r="H139" s="2249">
        <f t="shared" si="47"/>
        <v>0</v>
      </c>
      <c r="I139" s="2249">
        <f t="shared" si="47"/>
        <v>0</v>
      </c>
      <c r="J139" s="2256">
        <f t="shared" si="47"/>
        <v>0</v>
      </c>
      <c r="K139" s="2717"/>
      <c r="L139" s="3342">
        <f t="shared" si="48"/>
        <v>0</v>
      </c>
      <c r="M139" s="3294"/>
      <c r="N139" s="3294"/>
      <c r="O139" s="3295"/>
      <c r="P139" s="3300"/>
      <c r="Q139" s="3342">
        <f t="shared" si="50"/>
        <v>0</v>
      </c>
      <c r="R139" s="3294"/>
      <c r="S139" s="3294"/>
      <c r="T139" s="3295"/>
      <c r="U139" s="2717"/>
      <c r="V139" s="2692"/>
      <c r="W139" s="2692"/>
    </row>
    <row r="140" spans="1:23" ht="12.75" customHeight="1">
      <c r="A140" s="372"/>
      <c r="B140" s="3549" t="s">
        <v>559</v>
      </c>
      <c r="C140" s="3531" t="s">
        <v>559</v>
      </c>
      <c r="D140" s="2717"/>
      <c r="E140" s="2709" t="s">
        <v>102</v>
      </c>
      <c r="F140" s="2717"/>
      <c r="G140" s="2255">
        <f t="shared" si="49"/>
        <v>0</v>
      </c>
      <c r="H140" s="2249">
        <f t="shared" si="47"/>
        <v>0</v>
      </c>
      <c r="I140" s="2249">
        <f t="shared" si="47"/>
        <v>0</v>
      </c>
      <c r="J140" s="2256">
        <f t="shared" si="47"/>
        <v>0</v>
      </c>
      <c r="K140" s="2717"/>
      <c r="L140" s="3342">
        <f t="shared" si="48"/>
        <v>0</v>
      </c>
      <c r="M140" s="3294"/>
      <c r="N140" s="3294"/>
      <c r="O140" s="3295"/>
      <c r="P140" s="3300"/>
      <c r="Q140" s="3342">
        <f t="shared" si="50"/>
        <v>0</v>
      </c>
      <c r="R140" s="3294"/>
      <c r="S140" s="3294"/>
      <c r="T140" s="3295"/>
      <c r="U140" s="2717"/>
      <c r="V140" s="2692"/>
      <c r="W140" s="2692"/>
    </row>
    <row r="141" spans="1:23">
      <c r="A141" s="372"/>
      <c r="B141" s="3549" t="s">
        <v>562</v>
      </c>
      <c r="C141" s="3531" t="s">
        <v>562</v>
      </c>
      <c r="D141" s="2717"/>
      <c r="E141" s="2709" t="s">
        <v>102</v>
      </c>
      <c r="F141" s="2717"/>
      <c r="G141" s="2255">
        <f t="shared" si="49"/>
        <v>0</v>
      </c>
      <c r="H141" s="2249">
        <f t="shared" si="47"/>
        <v>0</v>
      </c>
      <c r="I141" s="2249">
        <f t="shared" si="47"/>
        <v>0</v>
      </c>
      <c r="J141" s="2256">
        <f t="shared" si="47"/>
        <v>0</v>
      </c>
      <c r="K141" s="2717"/>
      <c r="L141" s="3342">
        <f t="shared" si="48"/>
        <v>0</v>
      </c>
      <c r="M141" s="3294"/>
      <c r="N141" s="3294"/>
      <c r="O141" s="3295"/>
      <c r="P141" s="3300"/>
      <c r="Q141" s="3342">
        <f t="shared" si="50"/>
        <v>0</v>
      </c>
      <c r="R141" s="3294"/>
      <c r="S141" s="3294"/>
      <c r="T141" s="3295"/>
      <c r="U141" s="2717"/>
      <c r="V141" s="2692"/>
      <c r="W141" s="2692"/>
    </row>
    <row r="142" spans="1:23" ht="12.75" customHeight="1">
      <c r="A142" s="372"/>
      <c r="B142" s="3549" t="s">
        <v>563</v>
      </c>
      <c r="C142" s="3531" t="s">
        <v>563</v>
      </c>
      <c r="D142" s="2717"/>
      <c r="E142" s="2709" t="s">
        <v>102</v>
      </c>
      <c r="F142" s="2717"/>
      <c r="G142" s="2255">
        <f t="shared" si="49"/>
        <v>0</v>
      </c>
      <c r="H142" s="2249">
        <f t="shared" si="47"/>
        <v>0</v>
      </c>
      <c r="I142" s="2249">
        <f t="shared" si="47"/>
        <v>0</v>
      </c>
      <c r="J142" s="2256">
        <f t="shared" si="47"/>
        <v>0</v>
      </c>
      <c r="K142" s="2717"/>
      <c r="L142" s="3342">
        <f t="shared" si="48"/>
        <v>0</v>
      </c>
      <c r="M142" s="3294"/>
      <c r="N142" s="3294"/>
      <c r="O142" s="3295"/>
      <c r="P142" s="3300"/>
      <c r="Q142" s="3342">
        <f t="shared" si="50"/>
        <v>0</v>
      </c>
      <c r="R142" s="3294"/>
      <c r="S142" s="3294"/>
      <c r="T142" s="3295"/>
      <c r="U142" s="2717"/>
      <c r="V142" s="2692"/>
      <c r="W142" s="2692"/>
    </row>
    <row r="143" spans="1:23" ht="12.75" thickBot="1">
      <c r="A143" s="372"/>
      <c r="B143" s="3550" t="s">
        <v>564</v>
      </c>
      <c r="C143" s="3551" t="s">
        <v>564</v>
      </c>
      <c r="D143" s="2717"/>
      <c r="E143" s="2710" t="s">
        <v>102</v>
      </c>
      <c r="F143" s="2717"/>
      <c r="G143" s="2262">
        <f t="shared" si="49"/>
        <v>0</v>
      </c>
      <c r="H143" s="2263">
        <f t="shared" si="47"/>
        <v>0</v>
      </c>
      <c r="I143" s="2263">
        <f t="shared" si="47"/>
        <v>0</v>
      </c>
      <c r="J143" s="2264">
        <f t="shared" si="47"/>
        <v>0</v>
      </c>
      <c r="K143" s="2717"/>
      <c r="L143" s="3347">
        <f t="shared" si="48"/>
        <v>0</v>
      </c>
      <c r="M143" s="3294"/>
      <c r="N143" s="3294"/>
      <c r="O143" s="3295"/>
      <c r="P143" s="3300"/>
      <c r="Q143" s="3347">
        <f t="shared" si="50"/>
        <v>0</v>
      </c>
      <c r="R143" s="3294"/>
      <c r="S143" s="3294"/>
      <c r="T143" s="3295"/>
      <c r="U143" s="2717"/>
      <c r="V143" s="2692"/>
      <c r="W143" s="2692"/>
    </row>
    <row r="144" spans="1:23">
      <c r="A144" s="372"/>
      <c r="B144" s="3524" t="s">
        <v>1358</v>
      </c>
      <c r="C144" s="3525"/>
      <c r="D144" s="2717"/>
      <c r="E144" s="2713"/>
      <c r="F144" s="2717"/>
      <c r="G144" s="2236"/>
      <c r="H144" s="2237"/>
      <c r="I144" s="2237"/>
      <c r="J144" s="2238"/>
      <c r="K144" s="2717"/>
      <c r="L144" s="3302"/>
      <c r="M144" s="3348"/>
      <c r="N144" s="3348"/>
      <c r="O144" s="3349"/>
      <c r="P144" s="3300"/>
      <c r="Q144" s="3302"/>
      <c r="R144" s="3348"/>
      <c r="S144" s="3348"/>
      <c r="T144" s="3349"/>
      <c r="U144" s="2717"/>
      <c r="V144" s="2692"/>
      <c r="W144" s="2692"/>
    </row>
    <row r="145" spans="1:23">
      <c r="A145" s="372"/>
      <c r="B145" s="3526"/>
      <c r="C145" s="3527"/>
      <c r="D145" s="66"/>
      <c r="E145" s="2735"/>
      <c r="F145" s="66"/>
      <c r="G145" s="2253"/>
      <c r="H145" s="2247"/>
      <c r="I145" s="2247"/>
      <c r="J145" s="2254"/>
      <c r="K145" s="66"/>
      <c r="L145" s="3343"/>
      <c r="M145" s="3344"/>
      <c r="N145" s="3344"/>
      <c r="O145" s="3345"/>
      <c r="P145" s="3346"/>
      <c r="Q145" s="3343"/>
      <c r="R145" s="3344"/>
      <c r="S145" s="3344"/>
      <c r="T145" s="3345"/>
      <c r="U145" s="66"/>
      <c r="V145" s="2692"/>
      <c r="W145" s="2692"/>
    </row>
    <row r="146" spans="1:23">
      <c r="A146" s="372"/>
      <c r="B146" s="379" t="s">
        <v>553</v>
      </c>
      <c r="C146" s="380"/>
      <c r="D146" s="66"/>
      <c r="E146" s="2709" t="s">
        <v>88</v>
      </c>
      <c r="F146" s="66"/>
      <c r="G146" s="2251">
        <f t="shared" ref="G146:G156" si="51">SUM(H146:J146)</f>
        <v>0</v>
      </c>
      <c r="H146" s="2246">
        <f t="shared" ref="H146:J156" si="52">+M146+R146</f>
        <v>0</v>
      </c>
      <c r="I146" s="2246">
        <f t="shared" si="52"/>
        <v>0</v>
      </c>
      <c r="J146" s="2252">
        <f t="shared" si="52"/>
        <v>0</v>
      </c>
      <c r="K146" s="2719"/>
      <c r="L146" s="3342">
        <f t="shared" ref="L146:L156" si="53">SUM(M146:O146)</f>
        <v>0</v>
      </c>
      <c r="M146" s="3294"/>
      <c r="N146" s="3294"/>
      <c r="O146" s="3295"/>
      <c r="P146" s="3300"/>
      <c r="Q146" s="3342">
        <f>SUM(R146:T146)</f>
        <v>0</v>
      </c>
      <c r="R146" s="3294"/>
      <c r="S146" s="3294"/>
      <c r="T146" s="3295"/>
      <c r="U146" s="66"/>
      <c r="V146" s="2692"/>
      <c r="W146" s="2692"/>
    </row>
    <row r="147" spans="1:23">
      <c r="A147" s="372"/>
      <c r="B147" s="381" t="s">
        <v>554</v>
      </c>
      <c r="C147" s="382"/>
      <c r="D147" s="66"/>
      <c r="E147" s="2709" t="s">
        <v>88</v>
      </c>
      <c r="F147" s="66"/>
      <c r="G147" s="2251">
        <f t="shared" si="51"/>
        <v>0</v>
      </c>
      <c r="H147" s="2246">
        <f t="shared" si="52"/>
        <v>0</v>
      </c>
      <c r="I147" s="2246">
        <f t="shared" si="52"/>
        <v>0</v>
      </c>
      <c r="J147" s="2252">
        <f t="shared" si="52"/>
        <v>0</v>
      </c>
      <c r="K147" s="2719"/>
      <c r="L147" s="3342">
        <f t="shared" si="53"/>
        <v>0</v>
      </c>
      <c r="M147" s="3294"/>
      <c r="N147" s="3294"/>
      <c r="O147" s="3295"/>
      <c r="P147" s="3300"/>
      <c r="Q147" s="3342">
        <f t="shared" ref="Q147:Q156" si="54">SUM(R147:T147)</f>
        <v>0</v>
      </c>
      <c r="R147" s="3294"/>
      <c r="S147" s="3294"/>
      <c r="T147" s="3295"/>
      <c r="U147" s="66"/>
      <c r="V147" s="2692"/>
      <c r="W147" s="2692"/>
    </row>
    <row r="148" spans="1:23" ht="10.5" customHeight="1">
      <c r="A148" s="372"/>
      <c r="B148" s="381" t="s">
        <v>555</v>
      </c>
      <c r="C148" s="382"/>
      <c r="D148" s="66"/>
      <c r="E148" s="2709" t="s">
        <v>88</v>
      </c>
      <c r="F148" s="66"/>
      <c r="G148" s="2251">
        <f t="shared" si="51"/>
        <v>0</v>
      </c>
      <c r="H148" s="2246">
        <f t="shared" si="52"/>
        <v>0</v>
      </c>
      <c r="I148" s="2246">
        <f t="shared" si="52"/>
        <v>0</v>
      </c>
      <c r="J148" s="2252">
        <f t="shared" si="52"/>
        <v>0</v>
      </c>
      <c r="K148" s="2719"/>
      <c r="L148" s="3342">
        <f t="shared" si="53"/>
        <v>0</v>
      </c>
      <c r="M148" s="3294"/>
      <c r="N148" s="3294"/>
      <c r="O148" s="3295"/>
      <c r="P148" s="3300"/>
      <c r="Q148" s="3342">
        <f t="shared" si="54"/>
        <v>0</v>
      </c>
      <c r="R148" s="3294"/>
      <c r="S148" s="3294"/>
      <c r="T148" s="3295"/>
      <c r="U148" s="66"/>
      <c r="V148" s="2692"/>
      <c r="W148" s="2692"/>
    </row>
    <row r="149" spans="1:23" ht="12.75" customHeight="1">
      <c r="A149" s="372"/>
      <c r="B149" s="3549" t="s">
        <v>556</v>
      </c>
      <c r="C149" s="3531" t="s">
        <v>556</v>
      </c>
      <c r="D149" s="66"/>
      <c r="E149" s="2709" t="s">
        <v>88</v>
      </c>
      <c r="F149" s="66"/>
      <c r="G149" s="2251">
        <f t="shared" si="51"/>
        <v>0</v>
      </c>
      <c r="H149" s="2246">
        <f t="shared" si="52"/>
        <v>0</v>
      </c>
      <c r="I149" s="2246">
        <f t="shared" si="52"/>
        <v>0</v>
      </c>
      <c r="J149" s="2252">
        <f t="shared" si="52"/>
        <v>0</v>
      </c>
      <c r="K149" s="2719"/>
      <c r="L149" s="3342">
        <f t="shared" si="53"/>
        <v>0</v>
      </c>
      <c r="M149" s="3294"/>
      <c r="N149" s="3294"/>
      <c r="O149" s="3295"/>
      <c r="P149" s="3300"/>
      <c r="Q149" s="3342">
        <f t="shared" si="54"/>
        <v>0</v>
      </c>
      <c r="R149" s="3294"/>
      <c r="S149" s="3294"/>
      <c r="T149" s="3295"/>
      <c r="U149" s="66"/>
      <c r="V149" s="2692"/>
      <c r="W149" s="2692"/>
    </row>
    <row r="150" spans="1:23" ht="12.75" customHeight="1">
      <c r="A150" s="372"/>
      <c r="B150" s="3549" t="s">
        <v>557</v>
      </c>
      <c r="C150" s="3531" t="s">
        <v>558</v>
      </c>
      <c r="D150" s="66"/>
      <c r="E150" s="2709" t="s">
        <v>88</v>
      </c>
      <c r="F150" s="66"/>
      <c r="G150" s="2251">
        <f t="shared" si="51"/>
        <v>0</v>
      </c>
      <c r="H150" s="2246">
        <f t="shared" si="52"/>
        <v>0</v>
      </c>
      <c r="I150" s="2246">
        <f t="shared" si="52"/>
        <v>0</v>
      </c>
      <c r="J150" s="2252">
        <f t="shared" si="52"/>
        <v>0</v>
      </c>
      <c r="K150" s="2719"/>
      <c r="L150" s="3342">
        <f t="shared" si="53"/>
        <v>0</v>
      </c>
      <c r="M150" s="3294"/>
      <c r="N150" s="3294"/>
      <c r="O150" s="3295"/>
      <c r="P150" s="3300"/>
      <c r="Q150" s="3342">
        <f t="shared" si="54"/>
        <v>0</v>
      </c>
      <c r="R150" s="3294"/>
      <c r="S150" s="3294"/>
      <c r="T150" s="3295"/>
      <c r="U150" s="66"/>
      <c r="V150" s="2692"/>
      <c r="W150" s="2692"/>
    </row>
    <row r="151" spans="1:23" ht="12.75" customHeight="1">
      <c r="A151" s="372"/>
      <c r="B151" s="3549" t="s">
        <v>559</v>
      </c>
      <c r="C151" s="3531" t="s">
        <v>559</v>
      </c>
      <c r="D151" s="66"/>
      <c r="E151" s="2709" t="s">
        <v>88</v>
      </c>
      <c r="F151" s="66"/>
      <c r="G151" s="2251">
        <f t="shared" si="51"/>
        <v>0</v>
      </c>
      <c r="H151" s="2246">
        <f t="shared" si="52"/>
        <v>0</v>
      </c>
      <c r="I151" s="2246">
        <f t="shared" si="52"/>
        <v>0</v>
      </c>
      <c r="J151" s="2252">
        <f t="shared" si="52"/>
        <v>0</v>
      </c>
      <c r="K151" s="2719"/>
      <c r="L151" s="3342">
        <f t="shared" si="53"/>
        <v>0</v>
      </c>
      <c r="M151" s="3294"/>
      <c r="N151" s="3294"/>
      <c r="O151" s="3295"/>
      <c r="P151" s="3300"/>
      <c r="Q151" s="3342">
        <f t="shared" si="54"/>
        <v>0</v>
      </c>
      <c r="R151" s="3294"/>
      <c r="S151" s="3294"/>
      <c r="T151" s="3295"/>
      <c r="U151" s="66"/>
      <c r="V151" s="2692"/>
      <c r="W151" s="2692"/>
    </row>
    <row r="152" spans="1:23" ht="12.75" customHeight="1">
      <c r="A152" s="372"/>
      <c r="B152" s="3549" t="s">
        <v>560</v>
      </c>
      <c r="C152" s="3531" t="s">
        <v>560</v>
      </c>
      <c r="D152" s="66"/>
      <c r="E152" s="2709" t="s">
        <v>88</v>
      </c>
      <c r="F152" s="66"/>
      <c r="G152" s="2251">
        <f t="shared" si="51"/>
        <v>0</v>
      </c>
      <c r="H152" s="2246">
        <f t="shared" si="52"/>
        <v>0</v>
      </c>
      <c r="I152" s="2246">
        <f t="shared" si="52"/>
        <v>0</v>
      </c>
      <c r="J152" s="2252">
        <f t="shared" si="52"/>
        <v>0</v>
      </c>
      <c r="K152" s="2719"/>
      <c r="L152" s="3342">
        <f t="shared" si="53"/>
        <v>0</v>
      </c>
      <c r="M152" s="3294"/>
      <c r="N152" s="3294"/>
      <c r="O152" s="3295"/>
      <c r="P152" s="3300"/>
      <c r="Q152" s="3342">
        <f t="shared" si="54"/>
        <v>0</v>
      </c>
      <c r="R152" s="3294"/>
      <c r="S152" s="3294"/>
      <c r="T152" s="3295"/>
      <c r="U152" s="66"/>
      <c r="V152" s="2692"/>
      <c r="W152" s="2692"/>
    </row>
    <row r="153" spans="1:23" ht="12.75" customHeight="1">
      <c r="A153" s="372"/>
      <c r="B153" s="3549" t="s">
        <v>561</v>
      </c>
      <c r="C153" s="3531" t="s">
        <v>561</v>
      </c>
      <c r="D153" s="66"/>
      <c r="E153" s="2709" t="s">
        <v>88</v>
      </c>
      <c r="F153" s="66"/>
      <c r="G153" s="2251">
        <f t="shared" si="51"/>
        <v>0</v>
      </c>
      <c r="H153" s="2246">
        <f t="shared" si="52"/>
        <v>0</v>
      </c>
      <c r="I153" s="2246">
        <f t="shared" si="52"/>
        <v>0</v>
      </c>
      <c r="J153" s="2252">
        <f t="shared" si="52"/>
        <v>0</v>
      </c>
      <c r="K153" s="2719"/>
      <c r="L153" s="3342">
        <f t="shared" si="53"/>
        <v>0</v>
      </c>
      <c r="M153" s="3294"/>
      <c r="N153" s="3294"/>
      <c r="O153" s="3295"/>
      <c r="P153" s="3300"/>
      <c r="Q153" s="3342">
        <f t="shared" si="54"/>
        <v>0</v>
      </c>
      <c r="R153" s="3294"/>
      <c r="S153" s="3294"/>
      <c r="T153" s="3295"/>
      <c r="U153" s="66"/>
      <c r="V153" s="2692"/>
      <c r="W153" s="2692"/>
    </row>
    <row r="154" spans="1:23" ht="12.75" customHeight="1">
      <c r="A154" s="372"/>
      <c r="B154" s="3549" t="s">
        <v>562</v>
      </c>
      <c r="C154" s="3531" t="s">
        <v>562</v>
      </c>
      <c r="D154" s="2717"/>
      <c r="E154" s="2709" t="s">
        <v>88</v>
      </c>
      <c r="F154" s="2717"/>
      <c r="G154" s="2251">
        <f t="shared" si="51"/>
        <v>0</v>
      </c>
      <c r="H154" s="2246">
        <f t="shared" si="52"/>
        <v>0</v>
      </c>
      <c r="I154" s="2246">
        <f t="shared" si="52"/>
        <v>0</v>
      </c>
      <c r="J154" s="2252">
        <f t="shared" si="52"/>
        <v>0</v>
      </c>
      <c r="K154" s="2719"/>
      <c r="L154" s="3342">
        <f t="shared" si="53"/>
        <v>0</v>
      </c>
      <c r="M154" s="3294"/>
      <c r="N154" s="3294"/>
      <c r="O154" s="3295"/>
      <c r="P154" s="3300"/>
      <c r="Q154" s="3342">
        <f t="shared" si="54"/>
        <v>0</v>
      </c>
      <c r="R154" s="3294"/>
      <c r="S154" s="3294"/>
      <c r="T154" s="3295"/>
      <c r="U154" s="2717"/>
      <c r="V154" s="2692"/>
      <c r="W154" s="2692"/>
    </row>
    <row r="155" spans="1:23" ht="12.75" customHeight="1">
      <c r="A155" s="372"/>
      <c r="B155" s="3549" t="s">
        <v>563</v>
      </c>
      <c r="C155" s="3531" t="s">
        <v>563</v>
      </c>
      <c r="D155" s="2717"/>
      <c r="E155" s="2709" t="s">
        <v>88</v>
      </c>
      <c r="F155" s="2717"/>
      <c r="G155" s="2251">
        <f t="shared" si="51"/>
        <v>0</v>
      </c>
      <c r="H155" s="2246">
        <f t="shared" si="52"/>
        <v>0</v>
      </c>
      <c r="I155" s="2246">
        <f t="shared" si="52"/>
        <v>0</v>
      </c>
      <c r="J155" s="2252">
        <f t="shared" si="52"/>
        <v>0</v>
      </c>
      <c r="K155" s="2719"/>
      <c r="L155" s="3342">
        <f t="shared" si="53"/>
        <v>0</v>
      </c>
      <c r="M155" s="3294"/>
      <c r="N155" s="3294"/>
      <c r="O155" s="3295"/>
      <c r="P155" s="3300"/>
      <c r="Q155" s="3342">
        <f t="shared" si="54"/>
        <v>0</v>
      </c>
      <c r="R155" s="3294"/>
      <c r="S155" s="3294"/>
      <c r="T155" s="3295"/>
      <c r="U155" s="2717"/>
      <c r="V155" s="2692"/>
      <c r="W155" s="2692"/>
    </row>
    <row r="156" spans="1:23" ht="12.75" customHeight="1" thickBot="1">
      <c r="A156" s="372"/>
      <c r="B156" s="3550" t="s">
        <v>564</v>
      </c>
      <c r="C156" s="3551" t="s">
        <v>564</v>
      </c>
      <c r="D156" s="2717"/>
      <c r="E156" s="2709" t="s">
        <v>88</v>
      </c>
      <c r="F156" s="2717"/>
      <c r="G156" s="2251">
        <f t="shared" si="51"/>
        <v>0</v>
      </c>
      <c r="H156" s="2246">
        <f t="shared" si="52"/>
        <v>0</v>
      </c>
      <c r="I156" s="2246">
        <f t="shared" si="52"/>
        <v>0</v>
      </c>
      <c r="J156" s="2252">
        <f t="shared" si="52"/>
        <v>0</v>
      </c>
      <c r="K156" s="2719"/>
      <c r="L156" s="3342">
        <f t="shared" si="53"/>
        <v>0</v>
      </c>
      <c r="M156" s="3294"/>
      <c r="N156" s="3294"/>
      <c r="O156" s="3295"/>
      <c r="P156" s="3300"/>
      <c r="Q156" s="3342">
        <f t="shared" si="54"/>
        <v>0</v>
      </c>
      <c r="R156" s="3294"/>
      <c r="S156" s="3294"/>
      <c r="T156" s="3295"/>
      <c r="U156" s="2717"/>
      <c r="V156" s="2692"/>
      <c r="W156" s="2692"/>
    </row>
    <row r="157" spans="1:23" ht="13.5" customHeight="1" thickBot="1">
      <c r="A157" s="372"/>
      <c r="B157" s="3552" t="s">
        <v>565</v>
      </c>
      <c r="C157" s="3553"/>
      <c r="D157" s="375"/>
      <c r="E157" s="2736" t="s">
        <v>88</v>
      </c>
      <c r="F157" s="375"/>
      <c r="G157" s="2210">
        <f>SUM(G146:G156)</f>
        <v>0</v>
      </c>
      <c r="H157" s="2211">
        <f>SUM(H146:H156)</f>
        <v>0</v>
      </c>
      <c r="I157" s="2211">
        <f>SUM(I146:I156)</f>
        <v>0</v>
      </c>
      <c r="J157" s="2212">
        <f>SUM(J146:J156)</f>
        <v>0</v>
      </c>
      <c r="K157" s="1128"/>
      <c r="L157" s="3301">
        <f>SUM(L146:L156)</f>
        <v>0</v>
      </c>
      <c r="M157" s="3340">
        <f>SUM(M146:M156)</f>
        <v>0</v>
      </c>
      <c r="N157" s="3340">
        <f>SUM(N146:N156)</f>
        <v>0</v>
      </c>
      <c r="O157" s="3341">
        <f>SUM(O146:O156)</f>
        <v>0</v>
      </c>
      <c r="P157" s="3303"/>
      <c r="Q157" s="3301">
        <f>SUM(Q146:Q156)</f>
        <v>0</v>
      </c>
      <c r="R157" s="3340">
        <f>SUM(R146:R156)</f>
        <v>0</v>
      </c>
      <c r="S157" s="3340">
        <f>SUM(S146:S156)</f>
        <v>0</v>
      </c>
      <c r="T157" s="3341">
        <f>SUM(T146:T156)</f>
        <v>0</v>
      </c>
      <c r="U157" s="375"/>
      <c r="V157" s="2692"/>
      <c r="W157" s="2692"/>
    </row>
    <row r="158" spans="1:23" s="2693" customFormat="1" ht="27.75" customHeight="1" thickBot="1">
      <c r="A158" s="372"/>
      <c r="B158" s="2695"/>
      <c r="C158" s="65"/>
      <c r="D158" s="65"/>
      <c r="E158" s="2702"/>
      <c r="F158" s="65"/>
      <c r="G158" s="2703"/>
      <c r="H158" s="2703"/>
      <c r="I158" s="2703"/>
      <c r="J158" s="2703"/>
      <c r="K158" s="65"/>
      <c r="L158" s="65"/>
    </row>
    <row r="159" spans="1:23" ht="33" customHeight="1" thickBot="1">
      <c r="A159" s="364" t="s">
        <v>769</v>
      </c>
      <c r="B159" s="3554" t="s">
        <v>770</v>
      </c>
      <c r="C159" s="3555"/>
      <c r="E159" s="365" t="s">
        <v>148</v>
      </c>
      <c r="G159" s="2305" t="s">
        <v>84</v>
      </c>
      <c r="H159" s="2306" t="s">
        <v>508</v>
      </c>
      <c r="I159" s="2306" t="s">
        <v>182</v>
      </c>
      <c r="J159" s="2307" t="s">
        <v>96</v>
      </c>
      <c r="L159" s="2692"/>
      <c r="M159" s="2693"/>
      <c r="N159" s="2693"/>
      <c r="O159" s="2693"/>
      <c r="P159" s="2692"/>
      <c r="Q159" s="2692"/>
      <c r="R159" s="2692"/>
      <c r="S159" s="2692"/>
      <c r="T159" s="2692"/>
      <c r="U159" s="2692"/>
      <c r="V159" s="2692"/>
      <c r="W159" s="2692"/>
    </row>
    <row r="160" spans="1:23">
      <c r="A160" s="364" t="s">
        <v>771</v>
      </c>
      <c r="B160" s="3547" t="s">
        <v>772</v>
      </c>
      <c r="C160" s="3548"/>
      <c r="E160" s="383"/>
      <c r="G160" s="2294"/>
      <c r="H160" s="2308"/>
      <c r="I160" s="2308"/>
      <c r="J160" s="2309"/>
      <c r="L160" s="2692"/>
      <c r="M160" s="2693"/>
      <c r="N160" s="2693"/>
      <c r="O160" s="2693"/>
      <c r="P160" s="2692"/>
      <c r="Q160" s="2692"/>
      <c r="R160" s="2692"/>
      <c r="S160" s="2692"/>
      <c r="T160" s="2692"/>
      <c r="U160" s="2692"/>
      <c r="V160" s="2692"/>
      <c r="W160" s="2692"/>
    </row>
    <row r="161" spans="1:23">
      <c r="A161" s="364"/>
      <c r="B161" s="3528" t="s">
        <v>182</v>
      </c>
      <c r="C161" s="3529"/>
      <c r="E161" s="2737" t="s">
        <v>773</v>
      </c>
      <c r="G161" s="2223">
        <f>+H161+I161+J161</f>
        <v>0</v>
      </c>
      <c r="H161" s="2203"/>
      <c r="I161" s="2203"/>
      <c r="J161" s="2555"/>
      <c r="L161" s="2692"/>
      <c r="M161" s="2693"/>
      <c r="N161" s="2693"/>
      <c r="O161" s="2693"/>
      <c r="P161" s="2692"/>
      <c r="Q161" s="2692"/>
      <c r="R161" s="2692"/>
      <c r="S161" s="2692"/>
      <c r="T161" s="2692"/>
      <c r="U161" s="2692"/>
      <c r="V161" s="2692"/>
      <c r="W161" s="2692"/>
    </row>
    <row r="162" spans="1:23">
      <c r="A162" s="364"/>
      <c r="B162" s="3543" t="s">
        <v>79</v>
      </c>
      <c r="C162" s="3544"/>
      <c r="E162" s="2737" t="s">
        <v>773</v>
      </c>
      <c r="G162" s="2223">
        <f>+H162+I162+J162</f>
        <v>0</v>
      </c>
      <c r="H162" s="2203"/>
      <c r="I162" s="2203"/>
      <c r="J162" s="2555"/>
      <c r="L162" s="2692"/>
      <c r="M162" s="2693"/>
      <c r="N162" s="2693"/>
      <c r="O162" s="2693"/>
      <c r="P162" s="2692"/>
      <c r="Q162" s="2692"/>
      <c r="R162" s="2692"/>
      <c r="S162" s="2692"/>
      <c r="T162" s="2692"/>
      <c r="U162" s="2692"/>
      <c r="V162" s="2692"/>
      <c r="W162" s="2692"/>
    </row>
    <row r="163" spans="1:23">
      <c r="A163" s="364"/>
      <c r="B163" s="3543" t="s">
        <v>774</v>
      </c>
      <c r="C163" s="3544"/>
      <c r="E163" s="2737" t="s">
        <v>773</v>
      </c>
      <c r="G163" s="2223">
        <f>+H163+I163+J163</f>
        <v>0</v>
      </c>
      <c r="H163" s="2203"/>
      <c r="I163" s="2203"/>
      <c r="J163" s="2555"/>
      <c r="L163" s="2692"/>
      <c r="M163" s="2693"/>
      <c r="N163" s="2693"/>
      <c r="O163" s="2693"/>
      <c r="P163" s="2692"/>
      <c r="Q163" s="2692"/>
      <c r="R163" s="2692"/>
      <c r="S163" s="2692"/>
      <c r="T163" s="2692"/>
      <c r="U163" s="2692"/>
      <c r="V163" s="2692"/>
      <c r="W163" s="2692"/>
    </row>
    <row r="164" spans="1:23">
      <c r="A164" s="364"/>
      <c r="B164" s="3545" t="s">
        <v>34</v>
      </c>
      <c r="C164" s="3546"/>
      <c r="E164" s="2737" t="s">
        <v>773</v>
      </c>
      <c r="G164" s="2223">
        <f>+H164+I164+J164</f>
        <v>0</v>
      </c>
      <c r="H164" s="2203"/>
      <c r="I164" s="2203"/>
      <c r="J164" s="2555"/>
      <c r="L164" s="2692"/>
      <c r="M164" s="2693"/>
      <c r="N164" s="2693"/>
      <c r="O164" s="2693"/>
      <c r="P164" s="2692"/>
      <c r="Q164" s="2692"/>
      <c r="R164" s="2692"/>
      <c r="S164" s="2692"/>
      <c r="T164" s="2692"/>
      <c r="U164" s="2692"/>
      <c r="V164" s="2692"/>
      <c r="W164" s="2692"/>
    </row>
    <row r="165" spans="1:23" ht="17.25" customHeight="1" thickBot="1">
      <c r="A165" s="364"/>
      <c r="B165" s="3516" t="s">
        <v>775</v>
      </c>
      <c r="C165" s="3517"/>
      <c r="E165" s="2738" t="s">
        <v>773</v>
      </c>
      <c r="G165" s="2239">
        <f>SUM(G161:G164)</f>
        <v>0</v>
      </c>
      <c r="H165" s="2240">
        <f>SUM(H161:H164)</f>
        <v>0</v>
      </c>
      <c r="I165" s="2240">
        <f>SUM(I161:I164)</f>
        <v>0</v>
      </c>
      <c r="J165" s="2241">
        <f>SUM(J161:J164)</f>
        <v>0</v>
      </c>
      <c r="L165" s="2692"/>
      <c r="M165" s="2693"/>
      <c r="N165" s="2693"/>
      <c r="O165" s="2693"/>
      <c r="P165" s="2692"/>
      <c r="Q165" s="2692"/>
      <c r="R165" s="2692"/>
      <c r="S165" s="2692"/>
      <c r="T165" s="2692"/>
      <c r="U165" s="2692"/>
      <c r="V165" s="2692"/>
      <c r="W165" s="2692"/>
    </row>
    <row r="166" spans="1:23" ht="17.25" customHeight="1">
      <c r="A166" s="364"/>
      <c r="B166" s="3524" t="s">
        <v>777</v>
      </c>
      <c r="C166" s="3534"/>
      <c r="E166" s="2739"/>
      <c r="G166" s="3537"/>
      <c r="H166" s="3538"/>
      <c r="I166" s="3538"/>
      <c r="J166" s="3539"/>
      <c r="L166" s="2692"/>
      <c r="M166" s="2693"/>
      <c r="N166" s="2693"/>
      <c r="O166" s="2693"/>
      <c r="P166" s="2692"/>
      <c r="Q166" s="2692"/>
      <c r="R166" s="2692"/>
      <c r="S166" s="2692"/>
      <c r="T166" s="2692"/>
      <c r="U166" s="2692"/>
      <c r="V166" s="2692"/>
      <c r="W166" s="2692"/>
    </row>
    <row r="167" spans="1:23" ht="12" customHeight="1">
      <c r="A167" s="364" t="s">
        <v>776</v>
      </c>
      <c r="B167" s="3535"/>
      <c r="C167" s="3536"/>
      <c r="E167" s="2739"/>
      <c r="G167" s="3540"/>
      <c r="H167" s="3541"/>
      <c r="I167" s="3541"/>
      <c r="J167" s="3542"/>
      <c r="L167" s="2692"/>
      <c r="M167" s="2693"/>
      <c r="N167" s="2693"/>
      <c r="O167" s="2693"/>
      <c r="P167" s="2692"/>
      <c r="Q167" s="2692"/>
      <c r="R167" s="2692"/>
      <c r="S167" s="2692"/>
      <c r="T167" s="2692"/>
      <c r="U167" s="2692"/>
      <c r="V167" s="2692"/>
      <c r="W167" s="2692"/>
    </row>
    <row r="168" spans="1:23">
      <c r="A168" s="364"/>
      <c r="B168" s="3528" t="s">
        <v>182</v>
      </c>
      <c r="C168" s="3529"/>
      <c r="E168" s="2737" t="s">
        <v>778</v>
      </c>
      <c r="G168" s="2223">
        <f>+H168+I168+J168</f>
        <v>0</v>
      </c>
      <c r="H168" s="2203"/>
      <c r="I168" s="2203"/>
      <c r="J168" s="2555"/>
      <c r="L168" s="2692"/>
      <c r="M168" s="2693"/>
      <c r="N168" s="2693"/>
      <c r="O168" s="2693"/>
      <c r="P168" s="2692"/>
      <c r="Q168" s="2692"/>
      <c r="R168" s="2692"/>
      <c r="S168" s="2692"/>
      <c r="T168" s="2692"/>
      <c r="U168" s="2692"/>
      <c r="V168" s="2692"/>
      <c r="W168" s="2692"/>
    </row>
    <row r="169" spans="1:23">
      <c r="A169" s="364"/>
      <c r="B169" s="3543" t="s">
        <v>79</v>
      </c>
      <c r="C169" s="3544"/>
      <c r="E169" s="2737" t="s">
        <v>778</v>
      </c>
      <c r="G169" s="2223">
        <f>+H169+I169+J169</f>
        <v>0</v>
      </c>
      <c r="H169" s="2203"/>
      <c r="I169" s="2203"/>
      <c r="J169" s="2555"/>
      <c r="L169" s="2692"/>
      <c r="M169" s="2693"/>
      <c r="N169" s="2693"/>
      <c r="O169" s="2693"/>
      <c r="P169" s="2692"/>
      <c r="Q169" s="2692"/>
      <c r="R169" s="2692"/>
      <c r="S169" s="2692"/>
      <c r="T169" s="2692"/>
      <c r="U169" s="2692"/>
      <c r="V169" s="2692"/>
      <c r="W169" s="2692"/>
    </row>
    <row r="170" spans="1:23">
      <c r="A170" s="364"/>
      <c r="B170" s="3543" t="s">
        <v>774</v>
      </c>
      <c r="C170" s="3544"/>
      <c r="E170" s="2737" t="s">
        <v>778</v>
      </c>
      <c r="G170" s="2223">
        <f>+H170+I170+J170</f>
        <v>0</v>
      </c>
      <c r="H170" s="2203"/>
      <c r="I170" s="2203"/>
      <c r="J170" s="2555"/>
      <c r="L170" s="2692"/>
      <c r="M170" s="2693"/>
      <c r="N170" s="2693"/>
      <c r="O170" s="2693"/>
      <c r="P170" s="2692"/>
      <c r="Q170" s="2692"/>
      <c r="R170" s="2692"/>
      <c r="S170" s="2692"/>
      <c r="T170" s="2692"/>
      <c r="U170" s="2692"/>
      <c r="V170" s="2692"/>
      <c r="W170" s="2692"/>
    </row>
    <row r="171" spans="1:23">
      <c r="A171" s="364"/>
      <c r="B171" s="3545" t="s">
        <v>34</v>
      </c>
      <c r="C171" s="3546"/>
      <c r="E171" s="2737" t="s">
        <v>778</v>
      </c>
      <c r="G171" s="2223">
        <f>+H171+I171+J171</f>
        <v>0</v>
      </c>
      <c r="H171" s="2203"/>
      <c r="I171" s="2203"/>
      <c r="J171" s="2555"/>
      <c r="L171" s="2692"/>
      <c r="M171" s="2693"/>
      <c r="N171" s="2693"/>
      <c r="O171" s="2693"/>
      <c r="P171" s="2692"/>
      <c r="Q171" s="2692"/>
      <c r="R171" s="2692"/>
      <c r="S171" s="2692"/>
      <c r="T171" s="2692"/>
      <c r="U171" s="2692"/>
      <c r="V171" s="2692"/>
      <c r="W171" s="2692"/>
    </row>
    <row r="172" spans="1:23" ht="17.25" customHeight="1" thickBot="1">
      <c r="A172" s="364"/>
      <c r="B172" s="3522" t="s">
        <v>779</v>
      </c>
      <c r="C172" s="3523"/>
      <c r="E172" s="2738" t="s">
        <v>778</v>
      </c>
      <c r="G172" s="2239">
        <f>SUM(G168:G171)</f>
        <v>0</v>
      </c>
      <c r="H172" s="2240">
        <f>SUM(H168:H171)</f>
        <v>0</v>
      </c>
      <c r="I172" s="2240">
        <f>SUM(I168:I171)</f>
        <v>0</v>
      </c>
      <c r="J172" s="2241">
        <f>SUM(J168:J171)</f>
        <v>0</v>
      </c>
      <c r="L172" s="2692"/>
      <c r="M172" s="2693"/>
      <c r="N172" s="2693"/>
      <c r="O172" s="2693"/>
      <c r="P172" s="2692"/>
      <c r="Q172" s="2692"/>
      <c r="R172" s="2692"/>
      <c r="S172" s="2692"/>
      <c r="T172" s="2692"/>
      <c r="U172" s="2692"/>
      <c r="V172" s="2692"/>
      <c r="W172" s="2692"/>
    </row>
    <row r="173" spans="1:23" ht="17.25" customHeight="1">
      <c r="A173" s="364"/>
      <c r="B173" s="3524" t="s">
        <v>781</v>
      </c>
      <c r="C173" s="3525"/>
      <c r="E173" s="2739"/>
      <c r="G173" s="2681"/>
      <c r="H173" s="2682"/>
      <c r="I173" s="2682"/>
      <c r="J173" s="2683"/>
      <c r="L173" s="2692"/>
      <c r="M173" s="2693"/>
      <c r="N173" s="2693"/>
      <c r="O173" s="2693"/>
      <c r="P173" s="2692"/>
      <c r="Q173" s="2692"/>
      <c r="R173" s="2692"/>
      <c r="S173" s="2692"/>
      <c r="T173" s="2692"/>
      <c r="U173" s="2692"/>
      <c r="V173" s="2692"/>
      <c r="W173" s="2692"/>
    </row>
    <row r="174" spans="1:23">
      <c r="A174" s="364" t="s">
        <v>780</v>
      </c>
      <c r="B174" s="3526"/>
      <c r="C174" s="3527"/>
      <c r="E174" s="2739"/>
      <c r="G174" s="2684"/>
      <c r="H174" s="2685"/>
      <c r="I174" s="2685"/>
      <c r="J174" s="2686"/>
      <c r="L174" s="2692"/>
      <c r="M174" s="2693"/>
      <c r="N174" s="2693"/>
      <c r="O174" s="2693"/>
      <c r="P174" s="2692"/>
      <c r="Q174" s="2692"/>
      <c r="R174" s="2692"/>
      <c r="S174" s="2692"/>
      <c r="T174" s="2692"/>
      <c r="U174" s="2692"/>
      <c r="V174" s="2692"/>
      <c r="W174" s="2692"/>
    </row>
    <row r="175" spans="1:23" ht="13.5" customHeight="1">
      <c r="A175" s="364"/>
      <c r="B175" s="3528" t="s">
        <v>182</v>
      </c>
      <c r="C175" s="3529"/>
      <c r="E175" s="2737" t="s">
        <v>88</v>
      </c>
      <c r="G175" s="2232">
        <f>+H175+I175+J175</f>
        <v>0</v>
      </c>
      <c r="H175" s="2641"/>
      <c r="I175" s="2641"/>
      <c r="J175" s="2642"/>
      <c r="L175" s="2692"/>
      <c r="M175" s="2693"/>
      <c r="N175" s="2693"/>
      <c r="O175" s="2693"/>
      <c r="P175" s="2692"/>
      <c r="Q175" s="2692"/>
      <c r="R175" s="2692"/>
      <c r="S175" s="2692"/>
      <c r="T175" s="2692"/>
      <c r="U175" s="2692"/>
      <c r="V175" s="2692"/>
      <c r="W175" s="2692"/>
    </row>
    <row r="176" spans="1:23" ht="12.75" customHeight="1">
      <c r="A176" s="364"/>
      <c r="B176" s="3530" t="s">
        <v>79</v>
      </c>
      <c r="C176" s="3531"/>
      <c r="E176" s="2737" t="s">
        <v>88</v>
      </c>
      <c r="G176" s="2232">
        <f>+H176+I176+J176</f>
        <v>0</v>
      </c>
      <c r="H176" s="2641"/>
      <c r="I176" s="2641"/>
      <c r="J176" s="2642"/>
      <c r="L176" s="2692"/>
      <c r="M176" s="2693"/>
      <c r="N176" s="2693"/>
      <c r="O176" s="2693"/>
      <c r="P176" s="2692"/>
      <c r="Q176" s="2692"/>
      <c r="R176" s="2692"/>
      <c r="S176" s="2692"/>
      <c r="T176" s="2692"/>
      <c r="U176" s="2692"/>
      <c r="V176" s="2692"/>
      <c r="W176" s="2692"/>
    </row>
    <row r="177" spans="1:23" ht="12.75" customHeight="1">
      <c r="A177" s="364"/>
      <c r="B177" s="3530" t="s">
        <v>774</v>
      </c>
      <c r="C177" s="3531"/>
      <c r="E177" s="2737" t="s">
        <v>88</v>
      </c>
      <c r="G177" s="2232">
        <f>+H177+I177+J177</f>
        <v>0</v>
      </c>
      <c r="H177" s="2641"/>
      <c r="I177" s="2641"/>
      <c r="J177" s="2642"/>
      <c r="L177" s="2692"/>
      <c r="M177" s="2693"/>
      <c r="N177" s="2693"/>
      <c r="O177" s="2693"/>
      <c r="P177" s="2692"/>
      <c r="Q177" s="2692"/>
      <c r="R177" s="2692"/>
      <c r="S177" s="2692"/>
      <c r="T177" s="2692"/>
      <c r="U177" s="2692"/>
      <c r="V177" s="2692"/>
      <c r="W177" s="2692"/>
    </row>
    <row r="178" spans="1:23">
      <c r="A178" s="364"/>
      <c r="B178" s="3532" t="s">
        <v>34</v>
      </c>
      <c r="C178" s="3533"/>
      <c r="E178" s="2737" t="s">
        <v>88</v>
      </c>
      <c r="G178" s="2232">
        <f>+H178+I178+J178</f>
        <v>0</v>
      </c>
      <c r="H178" s="2641"/>
      <c r="I178" s="2641"/>
      <c r="J178" s="2642"/>
      <c r="L178" s="2692"/>
      <c r="M178" s="2693"/>
      <c r="N178" s="2693"/>
      <c r="O178" s="2693"/>
      <c r="P178" s="2692"/>
      <c r="Q178" s="2692"/>
      <c r="R178" s="2692"/>
      <c r="S178" s="2692"/>
      <c r="T178" s="2692"/>
      <c r="U178" s="2692"/>
      <c r="V178" s="2692"/>
      <c r="W178" s="2692"/>
    </row>
    <row r="179" spans="1:23" ht="20.25" customHeight="1" thickBot="1">
      <c r="A179" s="364"/>
      <c r="B179" s="3516" t="s">
        <v>566</v>
      </c>
      <c r="C179" s="3517"/>
      <c r="E179" s="2738" t="s">
        <v>88</v>
      </c>
      <c r="G179" s="2233">
        <f>SUM(G175:G178)</f>
        <v>0</v>
      </c>
      <c r="H179" s="2234">
        <f>SUM(H175:H178)</f>
        <v>0</v>
      </c>
      <c r="I179" s="2234">
        <f>SUM(I175:I178)</f>
        <v>0</v>
      </c>
      <c r="J179" s="2235">
        <f>SUM(J175:J178)</f>
        <v>0</v>
      </c>
      <c r="L179" s="2692"/>
      <c r="M179" s="2693"/>
      <c r="N179" s="2693"/>
      <c r="O179" s="2693"/>
      <c r="P179" s="2692"/>
      <c r="Q179" s="2692"/>
      <c r="R179" s="2692"/>
      <c r="S179" s="2692"/>
      <c r="T179" s="2692"/>
      <c r="U179" s="2692"/>
      <c r="V179" s="2692"/>
      <c r="W179" s="2692"/>
    </row>
    <row r="180" spans="1:23" s="2693" customFormat="1" ht="33.75" customHeight="1" thickBot="1">
      <c r="A180" s="384"/>
      <c r="B180" s="385"/>
      <c r="C180" s="385"/>
      <c r="D180" s="2695"/>
      <c r="E180" s="2699"/>
      <c r="F180" s="2695"/>
      <c r="G180" s="137"/>
      <c r="H180" s="137"/>
      <c r="I180" s="137"/>
      <c r="J180" s="137"/>
      <c r="K180" s="2695"/>
      <c r="L180" s="2695"/>
    </row>
    <row r="181" spans="1:23" s="2693" customFormat="1" ht="15" thickBot="1">
      <c r="A181" s="364" t="s">
        <v>782</v>
      </c>
      <c r="B181" s="3518" t="s">
        <v>567</v>
      </c>
      <c r="C181" s="3519"/>
      <c r="D181" s="65"/>
      <c r="E181" s="365" t="s">
        <v>148</v>
      </c>
      <c r="F181" s="65"/>
      <c r="G181" s="2204" t="s">
        <v>84</v>
      </c>
      <c r="H181" s="2205" t="s">
        <v>508</v>
      </c>
      <c r="I181" s="2205" t="s">
        <v>182</v>
      </c>
      <c r="J181" s="2206" t="s">
        <v>96</v>
      </c>
      <c r="K181" s="65"/>
      <c r="L181" s="65"/>
    </row>
    <row r="182" spans="1:23" s="2693" customFormat="1" ht="14.65">
      <c r="A182" s="364" t="s">
        <v>783</v>
      </c>
      <c r="B182" s="3520" t="s">
        <v>160</v>
      </c>
      <c r="C182" s="3521"/>
      <c r="D182" s="65"/>
      <c r="E182" s="386"/>
      <c r="F182" s="65"/>
      <c r="G182" s="2221"/>
      <c r="H182" s="1693"/>
      <c r="I182" s="1693"/>
      <c r="J182" s="2222"/>
      <c r="K182" s="65"/>
      <c r="L182" s="65"/>
    </row>
    <row r="183" spans="1:23" s="2693" customFormat="1">
      <c r="A183" s="387"/>
      <c r="B183" s="3520" t="s">
        <v>784</v>
      </c>
      <c r="C183" s="3521"/>
      <c r="D183" s="65"/>
      <c r="E183" s="388"/>
      <c r="F183" s="65"/>
      <c r="G183" s="2740"/>
      <c r="H183" s="2741"/>
      <c r="I183" s="2741"/>
      <c r="J183" s="2742"/>
      <c r="K183" s="65"/>
      <c r="L183" s="65"/>
    </row>
    <row r="184" spans="1:23" s="2693" customFormat="1">
      <c r="A184" s="387"/>
      <c r="B184" s="3500" t="s">
        <v>568</v>
      </c>
      <c r="C184" s="3501"/>
      <c r="D184" s="65"/>
      <c r="E184" s="388" t="s">
        <v>102</v>
      </c>
      <c r="F184" s="65"/>
      <c r="G184" s="2223">
        <f>+H184+I184+J184</f>
        <v>0</v>
      </c>
      <c r="H184" s="2203"/>
      <c r="I184" s="2203"/>
      <c r="J184" s="2555"/>
      <c r="K184" s="65"/>
      <c r="L184" s="65"/>
    </row>
    <row r="185" spans="1:23" s="2693" customFormat="1">
      <c r="A185" s="387"/>
      <c r="B185" s="3500" t="s">
        <v>785</v>
      </c>
      <c r="C185" s="3501"/>
      <c r="D185" s="65"/>
      <c r="E185" s="388" t="s">
        <v>102</v>
      </c>
      <c r="F185" s="65"/>
      <c r="G185" s="2223">
        <f t="shared" ref="G185:G206" si="55">+H185+I185+J185</f>
        <v>0</v>
      </c>
      <c r="H185" s="2203"/>
      <c r="I185" s="2203"/>
      <c r="J185" s="2555"/>
      <c r="K185" s="65"/>
      <c r="L185" s="65"/>
    </row>
    <row r="186" spans="1:23" s="2693" customFormat="1">
      <c r="A186" s="387"/>
      <c r="B186" s="3500" t="s">
        <v>2187</v>
      </c>
      <c r="C186" s="3501"/>
      <c r="D186" s="65"/>
      <c r="E186" s="388" t="s">
        <v>778</v>
      </c>
      <c r="F186" s="65"/>
      <c r="G186" s="2224">
        <f t="shared" si="55"/>
        <v>0</v>
      </c>
      <c r="H186" s="2214">
        <f>SUM(H191:H198,H201:H206)</f>
        <v>0</v>
      </c>
      <c r="I186" s="2214">
        <f>SUM(I191:I198,I201:I206)</f>
        <v>0</v>
      </c>
      <c r="J186" s="2225">
        <f>SUM(J191:J198,J201:J206)</f>
        <v>0</v>
      </c>
      <c r="K186" s="65"/>
      <c r="L186" s="65"/>
    </row>
    <row r="187" spans="1:23" s="2693" customFormat="1">
      <c r="A187" s="387"/>
      <c r="B187" s="3500" t="s">
        <v>569</v>
      </c>
      <c r="C187" s="3501"/>
      <c r="D187" s="65"/>
      <c r="E187" s="388" t="s">
        <v>99</v>
      </c>
      <c r="F187" s="65"/>
      <c r="G187" s="2226" t="str">
        <f>IF(ISERROR(G185/G184),"-",G185/G184)</f>
        <v>-</v>
      </c>
      <c r="H187" s="2215" t="str">
        <f t="shared" ref="H187:J188" si="56">IF(ISERROR(H185/H184),"-",H185/H184)</f>
        <v>-</v>
      </c>
      <c r="I187" s="2215" t="str">
        <f t="shared" si="56"/>
        <v>-</v>
      </c>
      <c r="J187" s="2227" t="str">
        <f t="shared" si="56"/>
        <v>-</v>
      </c>
      <c r="K187" s="65"/>
      <c r="L187" s="65"/>
    </row>
    <row r="188" spans="1:23" s="2693" customFormat="1" ht="12.75" thickBot="1">
      <c r="A188" s="387"/>
      <c r="B188" s="3512" t="s">
        <v>570</v>
      </c>
      <c r="C188" s="3513"/>
      <c r="D188" s="65"/>
      <c r="E188" s="389" t="s">
        <v>786</v>
      </c>
      <c r="F188" s="65"/>
      <c r="G188" s="2239" t="str">
        <f>IF(ISERROR(G186/G185),"-",G186/G185)</f>
        <v>-</v>
      </c>
      <c r="H188" s="2240" t="str">
        <f t="shared" si="56"/>
        <v>-</v>
      </c>
      <c r="I188" s="2240" t="str">
        <f t="shared" si="56"/>
        <v>-</v>
      </c>
      <c r="J188" s="2241" t="str">
        <f t="shared" si="56"/>
        <v>-</v>
      </c>
      <c r="K188" s="65"/>
      <c r="L188" s="65"/>
    </row>
    <row r="189" spans="1:23" s="2693" customFormat="1">
      <c r="A189" s="387"/>
      <c r="B189" s="3514" t="s">
        <v>788</v>
      </c>
      <c r="C189" s="3515"/>
      <c r="D189" s="65"/>
      <c r="E189" s="189"/>
      <c r="F189" s="65"/>
      <c r="G189" s="2236"/>
      <c r="H189" s="2237"/>
      <c r="I189" s="2237"/>
      <c r="J189" s="2238"/>
      <c r="K189" s="65"/>
      <c r="L189" s="65"/>
    </row>
    <row r="190" spans="1:23" s="2693" customFormat="1">
      <c r="A190" s="364" t="s">
        <v>787</v>
      </c>
      <c r="B190" s="3508"/>
      <c r="C190" s="3509"/>
      <c r="D190" s="65"/>
      <c r="E190" s="190"/>
      <c r="F190" s="65"/>
      <c r="G190" s="2228"/>
      <c r="H190" s="2216"/>
      <c r="I190" s="2216"/>
      <c r="J190" s="2229"/>
      <c r="K190" s="65"/>
      <c r="L190" s="65"/>
    </row>
    <row r="191" spans="1:23" s="2693" customFormat="1">
      <c r="A191" s="387"/>
      <c r="B191" s="3500" t="s">
        <v>789</v>
      </c>
      <c r="C191" s="3501"/>
      <c r="D191" s="65"/>
      <c r="E191" s="388" t="s">
        <v>778</v>
      </c>
      <c r="F191" s="65"/>
      <c r="G191" s="2223">
        <f>+H191+I191+J191</f>
        <v>0</v>
      </c>
      <c r="H191" s="2203"/>
      <c r="I191" s="2203"/>
      <c r="J191" s="2555"/>
      <c r="K191" s="65"/>
      <c r="L191" s="65"/>
    </row>
    <row r="192" spans="1:23" s="2693" customFormat="1">
      <c r="A192" s="387"/>
      <c r="B192" s="3500" t="s">
        <v>790</v>
      </c>
      <c r="C192" s="3501"/>
      <c r="D192" s="65"/>
      <c r="E192" s="388" t="s">
        <v>778</v>
      </c>
      <c r="F192" s="65"/>
      <c r="G192" s="2223">
        <f t="shared" si="55"/>
        <v>0</v>
      </c>
      <c r="H192" s="2203"/>
      <c r="I192" s="2203"/>
      <c r="J192" s="2555"/>
      <c r="K192" s="65"/>
      <c r="L192" s="65"/>
    </row>
    <row r="193" spans="1:14" s="2693" customFormat="1" ht="12" customHeight="1">
      <c r="A193" s="387"/>
      <c r="B193" s="3500" t="s">
        <v>807</v>
      </c>
      <c r="C193" s="3501"/>
      <c r="D193" s="65"/>
      <c r="E193" s="388" t="s">
        <v>778</v>
      </c>
      <c r="F193" s="65"/>
      <c r="G193" s="2223">
        <f>+H193+I193+J193</f>
        <v>0</v>
      </c>
      <c r="H193" s="2203"/>
      <c r="I193" s="2203"/>
      <c r="J193" s="2555"/>
      <c r="K193" s="65"/>
      <c r="L193" s="65"/>
    </row>
    <row r="194" spans="1:14" s="2693" customFormat="1">
      <c r="A194" s="387"/>
      <c r="B194" s="3500" t="s">
        <v>791</v>
      </c>
      <c r="C194" s="3501"/>
      <c r="D194" s="65"/>
      <c r="E194" s="388" t="s">
        <v>778</v>
      </c>
      <c r="F194" s="65"/>
      <c r="G194" s="2223">
        <f t="shared" si="55"/>
        <v>0</v>
      </c>
      <c r="H194" s="2203"/>
      <c r="I194" s="2203"/>
      <c r="J194" s="2555"/>
      <c r="K194" s="65"/>
      <c r="L194" s="65"/>
    </row>
    <row r="195" spans="1:14" s="2693" customFormat="1" ht="12.75" customHeight="1">
      <c r="A195" s="387"/>
      <c r="B195" s="3500" t="s">
        <v>792</v>
      </c>
      <c r="C195" s="3501"/>
      <c r="D195" s="65"/>
      <c r="E195" s="388" t="s">
        <v>778</v>
      </c>
      <c r="F195" s="65"/>
      <c r="G195" s="2223">
        <f t="shared" si="55"/>
        <v>0</v>
      </c>
      <c r="H195" s="2203"/>
      <c r="I195" s="2203"/>
      <c r="J195" s="2555"/>
      <c r="K195" s="65"/>
      <c r="L195" s="65"/>
    </row>
    <row r="196" spans="1:14" s="2693" customFormat="1" ht="12.75" customHeight="1">
      <c r="A196" s="387"/>
      <c r="B196" s="3500" t="s">
        <v>793</v>
      </c>
      <c r="C196" s="3501"/>
      <c r="D196" s="65"/>
      <c r="E196" s="388" t="s">
        <v>778</v>
      </c>
      <c r="F196" s="65"/>
      <c r="G196" s="2223">
        <f t="shared" si="55"/>
        <v>0</v>
      </c>
      <c r="H196" s="2203"/>
      <c r="I196" s="2203"/>
      <c r="J196" s="2555"/>
      <c r="K196" s="65"/>
      <c r="L196" s="65"/>
      <c r="N196" s="2743"/>
    </row>
    <row r="197" spans="1:14" s="2693" customFormat="1" ht="12.75" customHeight="1">
      <c r="A197" s="387"/>
      <c r="B197" s="3500" t="s">
        <v>794</v>
      </c>
      <c r="C197" s="3501"/>
      <c r="D197" s="65"/>
      <c r="E197" s="388" t="s">
        <v>778</v>
      </c>
      <c r="F197" s="65"/>
      <c r="G197" s="2223">
        <f t="shared" si="55"/>
        <v>0</v>
      </c>
      <c r="H197" s="2203"/>
      <c r="I197" s="2203"/>
      <c r="J197" s="2555"/>
      <c r="K197" s="65"/>
      <c r="L197" s="65"/>
    </row>
    <row r="198" spans="1:14" s="2693" customFormat="1" ht="13.5" customHeight="1" thickBot="1">
      <c r="A198" s="387"/>
      <c r="B198" s="3512" t="s">
        <v>795</v>
      </c>
      <c r="C198" s="3513"/>
      <c r="D198" s="65"/>
      <c r="E198" s="389" t="s">
        <v>778</v>
      </c>
      <c r="F198" s="65"/>
      <c r="G198" s="2245">
        <f t="shared" si="55"/>
        <v>0</v>
      </c>
      <c r="H198" s="2203"/>
      <c r="I198" s="2203"/>
      <c r="J198" s="2555"/>
      <c r="K198" s="65"/>
      <c r="L198" s="65"/>
    </row>
    <row r="199" spans="1:14" s="2693" customFormat="1">
      <c r="A199" s="387"/>
      <c r="B199" s="3506" t="s">
        <v>797</v>
      </c>
      <c r="C199" s="3507"/>
      <c r="D199" s="65"/>
      <c r="E199" s="191"/>
      <c r="F199" s="65"/>
      <c r="G199" s="2242"/>
      <c r="H199" s="2243"/>
      <c r="I199" s="2243"/>
      <c r="J199" s="2244"/>
      <c r="K199" s="65"/>
      <c r="L199" s="65"/>
    </row>
    <row r="200" spans="1:14" s="2693" customFormat="1">
      <c r="A200" s="387" t="s">
        <v>796</v>
      </c>
      <c r="B200" s="3508"/>
      <c r="C200" s="3509"/>
      <c r="D200" s="65"/>
      <c r="E200" s="190"/>
      <c r="F200" s="65"/>
      <c r="G200" s="2230"/>
      <c r="H200" s="2217"/>
      <c r="I200" s="2217"/>
      <c r="J200" s="2231"/>
      <c r="K200" s="65"/>
      <c r="L200" s="65"/>
    </row>
    <row r="201" spans="1:14" s="2693" customFormat="1">
      <c r="A201" s="387"/>
      <c r="B201" s="3500" t="s">
        <v>798</v>
      </c>
      <c r="C201" s="3501"/>
      <c r="D201" s="65"/>
      <c r="E201" s="388" t="s">
        <v>778</v>
      </c>
      <c r="F201" s="65"/>
      <c r="G201" s="2223">
        <f>+H201+I201+J201</f>
        <v>0</v>
      </c>
      <c r="H201" s="2203"/>
      <c r="I201" s="2203"/>
      <c r="J201" s="2555"/>
      <c r="K201" s="65"/>
      <c r="L201" s="65"/>
    </row>
    <row r="202" spans="1:14" s="2693" customFormat="1">
      <c r="A202" s="387"/>
      <c r="B202" s="3500" t="s">
        <v>799</v>
      </c>
      <c r="C202" s="3501"/>
      <c r="D202" s="65"/>
      <c r="E202" s="388" t="s">
        <v>778</v>
      </c>
      <c r="F202" s="65"/>
      <c r="G202" s="2223">
        <f t="shared" si="55"/>
        <v>0</v>
      </c>
      <c r="H202" s="2203"/>
      <c r="I202" s="2203"/>
      <c r="J202" s="2555"/>
      <c r="K202" s="65"/>
      <c r="L202" s="65"/>
    </row>
    <row r="203" spans="1:14" s="2693" customFormat="1">
      <c r="A203" s="387"/>
      <c r="B203" s="3500" t="s">
        <v>800</v>
      </c>
      <c r="C203" s="3501"/>
      <c r="D203" s="65"/>
      <c r="E203" s="388" t="s">
        <v>778</v>
      </c>
      <c r="F203" s="65"/>
      <c r="G203" s="2223">
        <f t="shared" si="55"/>
        <v>0</v>
      </c>
      <c r="H203" s="2203"/>
      <c r="I203" s="2203"/>
      <c r="J203" s="2555"/>
      <c r="K203" s="65"/>
      <c r="L203" s="65"/>
    </row>
    <row r="204" spans="1:14" s="2693" customFormat="1" ht="12.75" customHeight="1">
      <c r="A204" s="387"/>
      <c r="B204" s="3500" t="s">
        <v>801</v>
      </c>
      <c r="C204" s="3501"/>
      <c r="D204" s="65"/>
      <c r="E204" s="388" t="s">
        <v>778</v>
      </c>
      <c r="F204" s="65"/>
      <c r="G204" s="2223">
        <f t="shared" si="55"/>
        <v>0</v>
      </c>
      <c r="H204" s="2203"/>
      <c r="I204" s="2203"/>
      <c r="J204" s="2555"/>
      <c r="K204" s="65"/>
      <c r="L204" s="65"/>
    </row>
    <row r="205" spans="1:14" s="2693" customFormat="1">
      <c r="A205" s="387"/>
      <c r="B205" s="3510" t="s">
        <v>802</v>
      </c>
      <c r="C205" s="3511"/>
      <c r="D205" s="65"/>
      <c r="E205" s="388" t="s">
        <v>778</v>
      </c>
      <c r="F205" s="65"/>
      <c r="G205" s="2223">
        <f t="shared" si="55"/>
        <v>0</v>
      </c>
      <c r="H205" s="2203"/>
      <c r="I205" s="2203"/>
      <c r="J205" s="2555"/>
      <c r="K205" s="65"/>
      <c r="L205" s="65"/>
    </row>
    <row r="206" spans="1:14" s="2693" customFormat="1" ht="12.75" customHeight="1">
      <c r="A206" s="387"/>
      <c r="B206" s="3500" t="s">
        <v>803</v>
      </c>
      <c r="C206" s="3501"/>
      <c r="D206" s="2061"/>
      <c r="E206" s="388" t="s">
        <v>778</v>
      </c>
      <c r="F206" s="2061"/>
      <c r="G206" s="2223">
        <f t="shared" si="55"/>
        <v>0</v>
      </c>
      <c r="H206" s="2203"/>
      <c r="I206" s="2203"/>
      <c r="J206" s="2555"/>
      <c r="K206" s="65"/>
      <c r="L206" s="65"/>
    </row>
    <row r="207" spans="1:14" s="2693" customFormat="1" ht="15.75" customHeight="1" thickBot="1">
      <c r="A207" s="387"/>
      <c r="B207" s="3502"/>
      <c r="C207" s="3503"/>
      <c r="D207" s="390"/>
      <c r="E207" s="389"/>
      <c r="F207" s="390"/>
      <c r="G207" s="389"/>
      <c r="H207" s="389"/>
      <c r="I207" s="389"/>
      <c r="J207" s="389"/>
      <c r="K207" s="65"/>
      <c r="L207" s="3637" t="s">
        <v>1984</v>
      </c>
      <c r="M207" s="3637"/>
    </row>
    <row r="208" spans="1:14" s="2693" customFormat="1" ht="24.75">
      <c r="A208" s="387" t="s">
        <v>804</v>
      </c>
      <c r="B208" s="391" t="s">
        <v>522</v>
      </c>
      <c r="C208" s="392" t="s">
        <v>805</v>
      </c>
      <c r="D208" s="65"/>
      <c r="E208" s="67"/>
      <c r="F208" s="65"/>
      <c r="G208" s="2744"/>
      <c r="H208" s="2745"/>
      <c r="I208" s="2745"/>
      <c r="J208" s="2746"/>
      <c r="K208" s="65"/>
      <c r="L208" s="1804" t="s">
        <v>805</v>
      </c>
      <c r="M208" s="2747"/>
    </row>
    <row r="209" spans="1:17" s="2693" customFormat="1">
      <c r="A209" s="387"/>
      <c r="B209" s="2680" t="s">
        <v>806</v>
      </c>
      <c r="C209" s="393" t="s">
        <v>93</v>
      </c>
      <c r="D209" s="65"/>
      <c r="E209" s="388" t="s">
        <v>88</v>
      </c>
      <c r="F209" s="65"/>
      <c r="G209" s="2232"/>
      <c r="H209" s="2203"/>
      <c r="I209" s="2203"/>
      <c r="J209" s="2555"/>
      <c r="K209" s="65"/>
      <c r="L209" s="1804" t="s">
        <v>93</v>
      </c>
      <c r="M209" s="1804" t="s">
        <v>93</v>
      </c>
    </row>
    <row r="210" spans="1:17" s="2693" customFormat="1" ht="12.75" customHeight="1">
      <c r="A210" s="387"/>
      <c r="B210" s="2679" t="s">
        <v>789</v>
      </c>
      <c r="C210" s="394">
        <v>2500</v>
      </c>
      <c r="D210" s="65"/>
      <c r="E210" s="388" t="s">
        <v>88</v>
      </c>
      <c r="F210" s="65"/>
      <c r="G210" s="2232">
        <f t="shared" ref="G210:G227" si="57">SUM(H210:J210)</f>
        <v>0</v>
      </c>
      <c r="H210" s="2203"/>
      <c r="I210" s="2203"/>
      <c r="J210" s="2555"/>
      <c r="K210" s="65"/>
      <c r="L210" s="2687">
        <v>2500</v>
      </c>
      <c r="M210" s="2774" t="str">
        <f>IF(ISERROR(G210/G$227*$L210),"0",G210/G$227*$L210)</f>
        <v>0</v>
      </c>
      <c r="O210" s="2748"/>
      <c r="P210" s="2748"/>
      <c r="Q210" s="2748"/>
    </row>
    <row r="211" spans="1:17" s="2693" customFormat="1" ht="12.75" customHeight="1">
      <c r="A211" s="387"/>
      <c r="B211" s="2679" t="s">
        <v>790</v>
      </c>
      <c r="C211" s="394">
        <v>500</v>
      </c>
      <c r="D211" s="65"/>
      <c r="E211" s="388" t="s">
        <v>88</v>
      </c>
      <c r="F211" s="65"/>
      <c r="G211" s="2232">
        <f t="shared" si="57"/>
        <v>0</v>
      </c>
      <c r="H211" s="2203"/>
      <c r="I211" s="2203"/>
      <c r="J211" s="2555"/>
      <c r="K211" s="65"/>
      <c r="L211" s="2687">
        <v>500</v>
      </c>
      <c r="M211" s="2774" t="str">
        <f t="shared" ref="M211:M217" si="58">IF(ISERROR(G211/G$227*$L211),"0",G211/G$227*$L211)</f>
        <v>0</v>
      </c>
      <c r="O211" s="2748"/>
      <c r="P211" s="2748"/>
      <c r="Q211" s="2748"/>
    </row>
    <row r="212" spans="1:17" s="2693" customFormat="1" ht="12.75" customHeight="1">
      <c r="A212" s="387"/>
      <c r="B212" s="2679" t="s">
        <v>807</v>
      </c>
      <c r="C212" s="394">
        <v>2000</v>
      </c>
      <c r="D212" s="65"/>
      <c r="E212" s="388" t="s">
        <v>88</v>
      </c>
      <c r="F212" s="65"/>
      <c r="G212" s="2232">
        <f t="shared" si="57"/>
        <v>0</v>
      </c>
      <c r="H212" s="2203"/>
      <c r="I212" s="2203"/>
      <c r="J212" s="2555"/>
      <c r="K212" s="65"/>
      <c r="L212" s="2687">
        <v>2000</v>
      </c>
      <c r="M212" s="2774" t="str">
        <f t="shared" si="58"/>
        <v>0</v>
      </c>
      <c r="O212" s="2748"/>
      <c r="P212" s="2748"/>
      <c r="Q212" s="2748"/>
    </row>
    <row r="213" spans="1:17" s="2693" customFormat="1" ht="12.75" customHeight="1">
      <c r="A213" s="387"/>
      <c r="B213" s="2679" t="s">
        <v>791</v>
      </c>
      <c r="C213" s="394">
        <v>500</v>
      </c>
      <c r="D213" s="65"/>
      <c r="E213" s="388" t="s">
        <v>88</v>
      </c>
      <c r="F213" s="65"/>
      <c r="G213" s="2232">
        <f t="shared" si="57"/>
        <v>0</v>
      </c>
      <c r="H213" s="2203"/>
      <c r="I213" s="2203"/>
      <c r="J213" s="2555"/>
      <c r="K213" s="65"/>
      <c r="L213" s="2687">
        <v>500</v>
      </c>
      <c r="M213" s="2774" t="str">
        <f t="shared" si="58"/>
        <v>0</v>
      </c>
      <c r="O213" s="2748"/>
      <c r="P213" s="2748"/>
      <c r="Q213" s="2748"/>
    </row>
    <row r="214" spans="1:17" s="2693" customFormat="1" ht="12.75" customHeight="1">
      <c r="A214" s="387"/>
      <c r="B214" s="2679" t="s">
        <v>792</v>
      </c>
      <c r="C214" s="394">
        <v>750</v>
      </c>
      <c r="D214" s="65"/>
      <c r="E214" s="388" t="s">
        <v>88</v>
      </c>
      <c r="F214" s="65"/>
      <c r="G214" s="2232">
        <f t="shared" si="57"/>
        <v>0</v>
      </c>
      <c r="H214" s="2203"/>
      <c r="I214" s="2203"/>
      <c r="J214" s="2555"/>
      <c r="K214" s="65"/>
      <c r="L214" s="2687">
        <v>750</v>
      </c>
      <c r="M214" s="2774" t="str">
        <f t="shared" si="58"/>
        <v>0</v>
      </c>
      <c r="O214" s="2748"/>
      <c r="P214" s="2748"/>
      <c r="Q214" s="2748"/>
    </row>
    <row r="215" spans="1:17" s="2693" customFormat="1" ht="12.75" customHeight="1">
      <c r="A215" s="387"/>
      <c r="B215" s="2679" t="s">
        <v>793</v>
      </c>
      <c r="C215" s="394">
        <v>250</v>
      </c>
      <c r="D215" s="65"/>
      <c r="E215" s="388" t="s">
        <v>88</v>
      </c>
      <c r="F215" s="65"/>
      <c r="G215" s="2232">
        <f t="shared" si="57"/>
        <v>0</v>
      </c>
      <c r="H215" s="2203"/>
      <c r="I215" s="2203"/>
      <c r="J215" s="2555"/>
      <c r="K215" s="65"/>
      <c r="L215" s="2687">
        <v>250</v>
      </c>
      <c r="M215" s="2774" t="str">
        <f t="shared" si="58"/>
        <v>0</v>
      </c>
      <c r="O215" s="2748"/>
      <c r="P215" s="2748"/>
      <c r="Q215" s="2748"/>
    </row>
    <row r="216" spans="1:17" s="2693" customFormat="1" ht="12.75" customHeight="1">
      <c r="A216" s="387"/>
      <c r="B216" s="2679" t="s">
        <v>794</v>
      </c>
      <c r="C216" s="394">
        <v>250</v>
      </c>
      <c r="D216" s="65"/>
      <c r="E216" s="388" t="s">
        <v>88</v>
      </c>
      <c r="F216" s="65"/>
      <c r="G216" s="2232">
        <f t="shared" si="57"/>
        <v>0</v>
      </c>
      <c r="H216" s="2203"/>
      <c r="I216" s="2203"/>
      <c r="J216" s="2555"/>
      <c r="K216" s="65"/>
      <c r="L216" s="2687">
        <v>250</v>
      </c>
      <c r="M216" s="2774" t="str">
        <f t="shared" si="58"/>
        <v>0</v>
      </c>
      <c r="O216" s="2748"/>
      <c r="P216" s="2748"/>
      <c r="Q216" s="2748"/>
    </row>
    <row r="217" spans="1:17" s="2693" customFormat="1" ht="12.75" customHeight="1">
      <c r="A217" s="387"/>
      <c r="B217" s="2062" t="s">
        <v>795</v>
      </c>
      <c r="C217" s="394">
        <v>100</v>
      </c>
      <c r="D217" s="65"/>
      <c r="E217" s="388" t="s">
        <v>88</v>
      </c>
      <c r="F217" s="65"/>
      <c r="G217" s="2232">
        <f t="shared" si="57"/>
        <v>0</v>
      </c>
      <c r="H217" s="2203"/>
      <c r="I217" s="2203"/>
      <c r="J217" s="2555"/>
      <c r="K217" s="65"/>
      <c r="L217" s="2687">
        <v>100</v>
      </c>
      <c r="M217" s="2774" t="str">
        <f t="shared" si="58"/>
        <v>0</v>
      </c>
      <c r="O217" s="2748"/>
      <c r="P217" s="2748"/>
      <c r="Q217" s="2748"/>
    </row>
    <row r="218" spans="1:17" s="2693" customFormat="1" ht="12.75" customHeight="1">
      <c r="A218" s="387"/>
      <c r="B218" s="2062"/>
      <c r="C218" s="3504"/>
      <c r="D218" s="65"/>
      <c r="E218" s="3692"/>
      <c r="F218" s="65"/>
      <c r="G218" s="3694"/>
      <c r="H218" s="3695"/>
      <c r="I218" s="3695"/>
      <c r="J218" s="3696"/>
      <c r="K218" s="65"/>
      <c r="L218" s="3663"/>
      <c r="M218" s="3638"/>
      <c r="O218" s="2748"/>
      <c r="P218" s="2748"/>
      <c r="Q218" s="2748"/>
    </row>
    <row r="219" spans="1:17" s="2693" customFormat="1">
      <c r="A219" s="387" t="s">
        <v>808</v>
      </c>
      <c r="B219" s="2063" t="s">
        <v>797</v>
      </c>
      <c r="C219" s="3505"/>
      <c r="D219" s="65"/>
      <c r="E219" s="3693"/>
      <c r="F219" s="65"/>
      <c r="G219" s="3694"/>
      <c r="H219" s="3695"/>
      <c r="I219" s="3695"/>
      <c r="J219" s="3696"/>
      <c r="K219" s="65"/>
      <c r="L219" s="3663"/>
      <c r="M219" s="3639"/>
      <c r="O219" s="2748"/>
      <c r="P219" s="2748"/>
      <c r="Q219" s="2748"/>
    </row>
    <row r="220" spans="1:17" s="2693" customFormat="1" ht="12.75" customHeight="1">
      <c r="A220" s="387"/>
      <c r="B220" s="395" t="s">
        <v>798</v>
      </c>
      <c r="C220" s="394" t="s">
        <v>809</v>
      </c>
      <c r="D220" s="65"/>
      <c r="E220" s="388" t="s">
        <v>88</v>
      </c>
      <c r="F220" s="65"/>
      <c r="G220" s="2232">
        <f>SUM(H220:J220)</f>
        <v>0</v>
      </c>
      <c r="H220" s="2203"/>
      <c r="I220" s="2203"/>
      <c r="J220" s="2555"/>
      <c r="K220" s="65"/>
      <c r="L220" s="2687">
        <v>5000</v>
      </c>
      <c r="M220" s="2774" t="str">
        <f t="shared" ref="M220:M226" si="59">IF(ISERROR(G220/G$227*$L220),"0",G220/G$227*$L220)</f>
        <v>0</v>
      </c>
      <c r="O220" s="2748"/>
      <c r="P220" s="2748"/>
      <c r="Q220" s="2748"/>
    </row>
    <row r="221" spans="1:17" s="2693" customFormat="1" ht="12.75" customHeight="1">
      <c r="A221" s="387"/>
      <c r="B221" s="2679" t="s">
        <v>799</v>
      </c>
      <c r="C221" s="394">
        <v>2500</v>
      </c>
      <c r="D221" s="65"/>
      <c r="E221" s="388" t="s">
        <v>88</v>
      </c>
      <c r="F221" s="65"/>
      <c r="G221" s="2232">
        <f t="shared" si="57"/>
        <v>0</v>
      </c>
      <c r="H221" s="2203"/>
      <c r="I221" s="2203"/>
      <c r="J221" s="2555"/>
      <c r="K221" s="65"/>
      <c r="L221" s="2687">
        <v>2500</v>
      </c>
      <c r="M221" s="2774" t="str">
        <f t="shared" si="59"/>
        <v>0</v>
      </c>
      <c r="O221" s="2748"/>
      <c r="P221" s="2748"/>
      <c r="Q221" s="2748"/>
    </row>
    <row r="222" spans="1:17" s="2693" customFormat="1" ht="12.75" customHeight="1">
      <c r="A222" s="387"/>
      <c r="B222" s="2679" t="s">
        <v>800</v>
      </c>
      <c r="C222" s="394" t="s">
        <v>810</v>
      </c>
      <c r="D222" s="65"/>
      <c r="E222" s="388" t="s">
        <v>88</v>
      </c>
      <c r="F222" s="65"/>
      <c r="G222" s="2232">
        <f t="shared" si="57"/>
        <v>0</v>
      </c>
      <c r="H222" s="2203"/>
      <c r="I222" s="2203"/>
      <c r="J222" s="2555"/>
      <c r="K222" s="65"/>
      <c r="L222" s="2687">
        <v>3000</v>
      </c>
      <c r="M222" s="2774" t="str">
        <f t="shared" si="59"/>
        <v>0</v>
      </c>
      <c r="O222" s="2748"/>
      <c r="P222" s="2748"/>
      <c r="Q222" s="2748"/>
    </row>
    <row r="223" spans="1:17" s="2693" customFormat="1" ht="12.75" customHeight="1">
      <c r="A223" s="387"/>
      <c r="B223" s="2679" t="s">
        <v>801</v>
      </c>
      <c r="C223" s="394">
        <v>2000</v>
      </c>
      <c r="D223" s="65"/>
      <c r="E223" s="388" t="s">
        <v>88</v>
      </c>
      <c r="F223" s="65"/>
      <c r="G223" s="2232">
        <f t="shared" si="57"/>
        <v>0</v>
      </c>
      <c r="H223" s="2203"/>
      <c r="I223" s="2203"/>
      <c r="J223" s="2555"/>
      <c r="K223" s="65"/>
      <c r="L223" s="2687">
        <v>2000</v>
      </c>
      <c r="M223" s="2774" t="str">
        <f t="shared" si="59"/>
        <v>0</v>
      </c>
      <c r="O223" s="2748"/>
      <c r="P223" s="2748"/>
      <c r="Q223" s="2748"/>
    </row>
    <row r="224" spans="1:17" s="2693" customFormat="1" ht="12.75" customHeight="1">
      <c r="A224" s="387"/>
      <c r="B224" s="2679" t="s">
        <v>802</v>
      </c>
      <c r="C224" s="394">
        <v>750</v>
      </c>
      <c r="D224" s="65"/>
      <c r="E224" s="388" t="s">
        <v>88</v>
      </c>
      <c r="F224" s="65"/>
      <c r="G224" s="2232">
        <f t="shared" si="57"/>
        <v>0</v>
      </c>
      <c r="H224" s="2203"/>
      <c r="I224" s="2203"/>
      <c r="J224" s="2555"/>
      <c r="K224" s="65"/>
      <c r="L224" s="2687">
        <v>750</v>
      </c>
      <c r="M224" s="2774" t="str">
        <f t="shared" si="59"/>
        <v>0</v>
      </c>
      <c r="O224" s="2748"/>
      <c r="P224" s="2748"/>
      <c r="Q224" s="2748"/>
    </row>
    <row r="225" spans="1:23" s="2693" customFormat="1" ht="12.75" customHeight="1">
      <c r="A225" s="387"/>
      <c r="B225" s="2679" t="s">
        <v>803</v>
      </c>
      <c r="C225" s="394">
        <v>250</v>
      </c>
      <c r="D225" s="65"/>
      <c r="E225" s="388" t="s">
        <v>88</v>
      </c>
      <c r="F225" s="65"/>
      <c r="G225" s="2232">
        <f t="shared" si="57"/>
        <v>0</v>
      </c>
      <c r="H225" s="2203"/>
      <c r="I225" s="2203"/>
      <c r="J225" s="2555"/>
      <c r="K225" s="65"/>
      <c r="L225" s="2687">
        <v>250</v>
      </c>
      <c r="M225" s="2774" t="str">
        <f t="shared" si="59"/>
        <v>0</v>
      </c>
      <c r="O225" s="2748"/>
      <c r="P225" s="2748"/>
      <c r="Q225" s="2748"/>
    </row>
    <row r="226" spans="1:23" s="2693" customFormat="1" ht="12.75" customHeight="1">
      <c r="A226" s="387"/>
      <c r="B226" s="2679" t="s">
        <v>2162</v>
      </c>
      <c r="C226" s="2038">
        <v>100</v>
      </c>
      <c r="D226" s="65"/>
      <c r="E226" s="388" t="s">
        <v>88</v>
      </c>
      <c r="F226" s="65"/>
      <c r="G226" s="2232">
        <f t="shared" si="57"/>
        <v>0</v>
      </c>
      <c r="H226" s="2203"/>
      <c r="I226" s="2203"/>
      <c r="J226" s="2555"/>
      <c r="K226" s="65"/>
      <c r="L226" s="2687">
        <v>100</v>
      </c>
      <c r="M226" s="2774" t="str">
        <f t="shared" si="59"/>
        <v>0</v>
      </c>
      <c r="O226" s="2748"/>
      <c r="P226" s="2748"/>
      <c r="Q226" s="2748"/>
    </row>
    <row r="227" spans="1:23" s="2693" customFormat="1" ht="12.75" thickBot="1">
      <c r="A227" s="387"/>
      <c r="B227" s="396" t="s">
        <v>194</v>
      </c>
      <c r="C227" s="397"/>
      <c r="D227" s="65"/>
      <c r="E227" s="389" t="s">
        <v>88</v>
      </c>
      <c r="F227" s="65"/>
      <c r="G227" s="2233">
        <f t="shared" si="57"/>
        <v>0</v>
      </c>
      <c r="H227" s="2234">
        <f>SUM(H209:H226)</f>
        <v>0</v>
      </c>
      <c r="I227" s="2234">
        <f>SUM(I209:I226)</f>
        <v>0</v>
      </c>
      <c r="J227" s="2235">
        <f>SUM(J209:J226)</f>
        <v>0</v>
      </c>
      <c r="K227" s="65"/>
      <c r="L227" s="2687"/>
      <c r="M227" s="2064">
        <f>SUM(M210:M225)</f>
        <v>0</v>
      </c>
    </row>
    <row r="228" spans="1:23" s="2693" customFormat="1" ht="24.75">
      <c r="A228" s="387"/>
      <c r="B228" s="398" t="s">
        <v>811</v>
      </c>
      <c r="C228" s="399"/>
      <c r="D228" s="65"/>
      <c r="E228" s="138"/>
      <c r="F228" s="139"/>
      <c r="G228" s="140"/>
      <c r="H228" s="140"/>
      <c r="I228" s="140"/>
      <c r="J228" s="140"/>
      <c r="K228" s="65"/>
      <c r="L228" s="65"/>
      <c r="M228" s="137"/>
      <c r="N228" s="137"/>
      <c r="O228" s="137"/>
    </row>
    <row r="229" spans="1:23" s="2693" customFormat="1" ht="12.75" thickBot="1">
      <c r="A229" s="387"/>
      <c r="B229" s="398"/>
      <c r="C229" s="398"/>
      <c r="D229" s="65"/>
      <c r="E229" s="138"/>
      <c r="F229" s="139"/>
      <c r="G229" s="140"/>
      <c r="H229" s="140"/>
      <c r="I229" s="140"/>
      <c r="J229" s="140"/>
      <c r="K229" s="65"/>
      <c r="L229" s="65"/>
      <c r="M229" s="137"/>
      <c r="N229" s="137"/>
      <c r="O229" s="137"/>
    </row>
    <row r="230" spans="1:23" ht="39" customHeight="1" thickBot="1">
      <c r="A230" s="364" t="s">
        <v>812</v>
      </c>
      <c r="B230" s="3554" t="s">
        <v>1313</v>
      </c>
      <c r="C230" s="3555"/>
      <c r="D230" s="65"/>
      <c r="E230" s="400" t="s">
        <v>148</v>
      </c>
      <c r="F230" s="65"/>
      <c r="G230" s="2204" t="s">
        <v>84</v>
      </c>
      <c r="H230" s="2205" t="s">
        <v>508</v>
      </c>
      <c r="I230" s="2205" t="s">
        <v>182</v>
      </c>
      <c r="J230" s="2206" t="s">
        <v>96</v>
      </c>
      <c r="K230" s="368"/>
      <c r="L230" s="1805"/>
      <c r="M230" s="1806">
        <v>2014</v>
      </c>
      <c r="N230" s="1806">
        <v>2015</v>
      </c>
      <c r="O230" s="1806">
        <v>2016</v>
      </c>
      <c r="P230" s="1806">
        <v>2017</v>
      </c>
      <c r="Q230" s="1806">
        <v>2018</v>
      </c>
      <c r="R230" s="1806">
        <v>2019</v>
      </c>
      <c r="S230" s="1806">
        <v>2020</v>
      </c>
      <c r="T230" s="1806">
        <v>2021</v>
      </c>
      <c r="U230" s="2692"/>
      <c r="V230" s="2692"/>
      <c r="W230" s="2692"/>
    </row>
    <row r="231" spans="1:23" ht="34.5" customHeight="1">
      <c r="A231" s="372" t="s">
        <v>813</v>
      </c>
      <c r="B231" s="3680" t="s">
        <v>814</v>
      </c>
      <c r="C231" s="3681"/>
      <c r="D231" s="65"/>
      <c r="E231" s="401"/>
      <c r="F231" s="65"/>
      <c r="G231" s="2740"/>
      <c r="H231" s="2741"/>
      <c r="I231" s="2741"/>
      <c r="J231" s="2742"/>
      <c r="K231" s="65"/>
      <c r="L231" s="1807" t="s">
        <v>1985</v>
      </c>
      <c r="M231" s="1808">
        <v>1.799662171453283E-2</v>
      </c>
      <c r="N231" s="1808">
        <f>M231*(1-$M$233)</f>
        <v>1.7096790628806188E-2</v>
      </c>
      <c r="O231" s="1808">
        <f t="shared" ref="O231:T232" si="60">N231*(1-$M$233)</f>
        <v>1.6241951097365877E-2</v>
      </c>
      <c r="P231" s="1808">
        <f t="shared" si="60"/>
        <v>1.5429853542497582E-2</v>
      </c>
      <c r="Q231" s="1808">
        <f t="shared" si="60"/>
        <v>1.4658360865372703E-2</v>
      </c>
      <c r="R231" s="1808">
        <f t="shared" si="60"/>
        <v>1.3925442822104067E-2</v>
      </c>
      <c r="S231" s="1808">
        <f t="shared" si="60"/>
        <v>1.3229170680998863E-2</v>
      </c>
      <c r="T231" s="1808">
        <f t="shared" si="60"/>
        <v>1.256771214694892E-2</v>
      </c>
      <c r="U231" s="2692"/>
      <c r="V231" s="2692"/>
      <c r="W231" s="2692"/>
    </row>
    <row r="232" spans="1:23" ht="26.25">
      <c r="A232" s="372"/>
      <c r="B232" s="3682" t="s">
        <v>815</v>
      </c>
      <c r="C232" s="3683"/>
      <c r="D232" s="65"/>
      <c r="E232" s="388" t="s">
        <v>102</v>
      </c>
      <c r="F232" s="65"/>
      <c r="G232" s="2207">
        <f>SUM(H232:J232)</f>
        <v>0</v>
      </c>
      <c r="H232" s="2203"/>
      <c r="I232" s="2203"/>
      <c r="J232" s="2555"/>
      <c r="K232" s="65"/>
      <c r="L232" s="1807" t="s">
        <v>1986</v>
      </c>
      <c r="M232" s="2065">
        <v>4.6404968073879909</v>
      </c>
      <c r="N232" s="2065">
        <f>M232*(1-$M$233)</f>
        <v>4.408471967018591</v>
      </c>
      <c r="O232" s="2065">
        <f t="shared" si="60"/>
        <v>4.1880483686676611</v>
      </c>
      <c r="P232" s="2065">
        <f t="shared" si="60"/>
        <v>3.9786459502342777</v>
      </c>
      <c r="Q232" s="2065">
        <f t="shared" si="60"/>
        <v>3.7797136527225637</v>
      </c>
      <c r="R232" s="2065">
        <f t="shared" si="60"/>
        <v>3.5907279700864354</v>
      </c>
      <c r="S232" s="2065">
        <f t="shared" si="60"/>
        <v>3.4111915715821133</v>
      </c>
      <c r="T232" s="2065">
        <f t="shared" si="60"/>
        <v>3.2406319930030074</v>
      </c>
      <c r="U232" s="2692"/>
      <c r="V232" s="2692"/>
      <c r="W232" s="2692"/>
    </row>
    <row r="233" spans="1:23" ht="13.15">
      <c r="A233" s="372"/>
      <c r="B233" s="3678" t="s">
        <v>816</v>
      </c>
      <c r="C233" s="3679"/>
      <c r="D233" s="65"/>
      <c r="E233" s="388" t="s">
        <v>102</v>
      </c>
      <c r="F233" s="65"/>
      <c r="G233" s="2207">
        <f>SUM(H233:J233)</f>
        <v>0</v>
      </c>
      <c r="H233" s="2203"/>
      <c r="I233" s="2203"/>
      <c r="J233" s="2555"/>
      <c r="K233" s="65"/>
      <c r="L233" s="1807" t="s">
        <v>1987</v>
      </c>
      <c r="M233" s="2066">
        <v>0.05</v>
      </c>
      <c r="N233" s="1809"/>
      <c r="O233" s="1809"/>
      <c r="P233" s="1809"/>
      <c r="Q233" s="1809"/>
      <c r="R233" s="1809"/>
      <c r="S233" s="1809"/>
      <c r="T233" s="1809"/>
      <c r="U233" s="2692"/>
      <c r="V233" s="2692"/>
      <c r="W233" s="2692"/>
    </row>
    <row r="234" spans="1:23">
      <c r="A234" s="372"/>
      <c r="B234" s="3678" t="s">
        <v>817</v>
      </c>
      <c r="C234" s="3679"/>
      <c r="D234" s="65"/>
      <c r="E234" s="388" t="s">
        <v>102</v>
      </c>
      <c r="F234" s="65"/>
      <c r="G234" s="2207">
        <f>SUM(H234:J234)</f>
        <v>0</v>
      </c>
      <c r="H234" s="2203"/>
      <c r="I234" s="2203"/>
      <c r="J234" s="2555"/>
      <c r="K234" s="65"/>
      <c r="L234" s="65"/>
      <c r="M234" s="65"/>
      <c r="N234" s="2692"/>
      <c r="O234" s="2692"/>
      <c r="P234" s="2692"/>
      <c r="Q234" s="2692"/>
      <c r="R234" s="2692"/>
      <c r="S234" s="2692"/>
      <c r="T234" s="2692"/>
      <c r="U234" s="2692"/>
      <c r="V234" s="2692"/>
      <c r="W234" s="2692"/>
    </row>
    <row r="235" spans="1:23" ht="13.5" thickBot="1">
      <c r="A235" s="372"/>
      <c r="B235" s="3684" t="s">
        <v>818</v>
      </c>
      <c r="C235" s="3685"/>
      <c r="D235" s="65"/>
      <c r="E235" s="389" t="s">
        <v>102</v>
      </c>
      <c r="F235" s="139"/>
      <c r="G235" s="2207">
        <f>SUM(H235:J235)</f>
        <v>0</v>
      </c>
      <c r="H235" s="2202">
        <f>SUM(H232:H234)</f>
        <v>0</v>
      </c>
      <c r="I235" s="2202">
        <f>SUM(I232:I234)</f>
        <v>0</v>
      </c>
      <c r="J235" s="2208">
        <f>SUM(J232:J234)</f>
        <v>0</v>
      </c>
      <c r="K235" s="65"/>
      <c r="L235" s="1805"/>
      <c r="M235" s="1806">
        <f>HLOOKUP('Universal data'!$C$10,$M$230:$T$232,1)</f>
        <v>2018</v>
      </c>
      <c r="N235" s="2692"/>
      <c r="O235" s="2692"/>
      <c r="P235" s="2692"/>
      <c r="Q235" s="2692"/>
      <c r="R235" s="2692"/>
      <c r="S235" s="2692"/>
      <c r="T235" s="2692"/>
      <c r="U235" s="2692"/>
      <c r="V235" s="2692"/>
      <c r="W235" s="2692"/>
    </row>
    <row r="236" spans="1:23" ht="26.25">
      <c r="A236" s="372"/>
      <c r="B236" s="3686" t="s">
        <v>522</v>
      </c>
      <c r="C236" s="3687"/>
      <c r="D236" s="65"/>
      <c r="E236" s="192"/>
      <c r="F236" s="139"/>
      <c r="G236" s="2219"/>
      <c r="H236" s="2218"/>
      <c r="I236" s="2218"/>
      <c r="J236" s="2220"/>
      <c r="K236" s="65"/>
      <c r="L236" s="1807" t="s">
        <v>1985</v>
      </c>
      <c r="M236" s="1808">
        <f>HLOOKUP('Universal data'!$C$10,$M$230:$T$232,2)</f>
        <v>1.4658360865372703E-2</v>
      </c>
      <c r="N236" s="1810"/>
      <c r="O236" s="1810"/>
      <c r="P236" s="1810"/>
      <c r="Q236" s="1810"/>
      <c r="R236" s="1810"/>
      <c r="S236" s="1810"/>
      <c r="T236" s="1810"/>
      <c r="U236" s="2692"/>
      <c r="V236" s="2692"/>
      <c r="W236" s="2692"/>
    </row>
    <row r="237" spans="1:23" ht="26.25">
      <c r="A237" s="372" t="s">
        <v>819</v>
      </c>
      <c r="B237" s="3688"/>
      <c r="C237" s="3689"/>
      <c r="D237" s="65"/>
      <c r="E237" s="193"/>
      <c r="F237" s="139"/>
      <c r="G237" s="2219"/>
      <c r="H237" s="2218"/>
      <c r="I237" s="2218"/>
      <c r="J237" s="2220"/>
      <c r="K237" s="65"/>
      <c r="L237" s="1807" t="s">
        <v>1986</v>
      </c>
      <c r="M237" s="2065">
        <f>HLOOKUP('Universal data'!$C$10,$M$230:$T$232,3)</f>
        <v>3.7797136527225637</v>
      </c>
      <c r="N237" s="1810"/>
      <c r="O237" s="1810"/>
      <c r="P237" s="1810"/>
      <c r="Q237" s="1810"/>
      <c r="R237" s="1810"/>
      <c r="S237" s="1810"/>
      <c r="T237" s="1810"/>
      <c r="U237" s="2692"/>
      <c r="V237" s="2692"/>
      <c r="W237" s="2692"/>
    </row>
    <row r="238" spans="1:23">
      <c r="A238" s="372"/>
      <c r="B238" s="3676" t="s">
        <v>815</v>
      </c>
      <c r="C238" s="3677"/>
      <c r="D238" s="65"/>
      <c r="E238" s="388" t="s">
        <v>88</v>
      </c>
      <c r="F238" s="65"/>
      <c r="G238" s="2209">
        <f>SUM(H238:J238)</f>
        <v>0</v>
      </c>
      <c r="H238" s="2749"/>
      <c r="I238" s="2749"/>
      <c r="J238" s="2750"/>
      <c r="K238" s="65"/>
      <c r="L238" s="65"/>
      <c r="M238" s="65"/>
      <c r="N238" s="2692"/>
      <c r="O238" s="2692"/>
      <c r="P238" s="2692"/>
      <c r="Q238" s="2692"/>
      <c r="R238" s="2692"/>
      <c r="S238" s="2692"/>
      <c r="T238" s="2692"/>
      <c r="U238" s="2692"/>
      <c r="V238" s="2692"/>
      <c r="W238" s="2692"/>
    </row>
    <row r="239" spans="1:23">
      <c r="A239" s="372"/>
      <c r="B239" s="3678" t="s">
        <v>816</v>
      </c>
      <c r="C239" s="3679"/>
      <c r="D239" s="65"/>
      <c r="E239" s="388" t="s">
        <v>88</v>
      </c>
      <c r="F239" s="65"/>
      <c r="G239" s="2209">
        <f>SUM(H239:J239)</f>
        <v>0</v>
      </c>
      <c r="H239" s="2749"/>
      <c r="I239" s="2749"/>
      <c r="J239" s="2750"/>
      <c r="K239" s="65"/>
      <c r="L239" s="65"/>
      <c r="M239" s="65"/>
      <c r="N239" s="2692"/>
      <c r="O239" s="2692"/>
      <c r="P239" s="2692"/>
      <c r="Q239" s="2692"/>
      <c r="R239" s="2692"/>
      <c r="S239" s="2692"/>
      <c r="T239" s="2692"/>
      <c r="U239" s="2692"/>
      <c r="V239" s="2692"/>
      <c r="W239" s="2692"/>
    </row>
    <row r="240" spans="1:23">
      <c r="A240" s="372"/>
      <c r="B240" s="3678" t="s">
        <v>817</v>
      </c>
      <c r="C240" s="3679"/>
      <c r="D240" s="65"/>
      <c r="E240" s="388" t="s">
        <v>88</v>
      </c>
      <c r="F240" s="65"/>
      <c r="G240" s="2209">
        <f>SUM(H240:J240)</f>
        <v>0</v>
      </c>
      <c r="H240" s="2749"/>
      <c r="I240" s="2749"/>
      <c r="J240" s="2750"/>
      <c r="K240" s="65"/>
      <c r="L240" s="65"/>
      <c r="M240" s="65"/>
      <c r="N240" s="2692"/>
      <c r="O240" s="2692"/>
      <c r="P240" s="2692"/>
      <c r="Q240" s="2751"/>
      <c r="R240" s="2692"/>
      <c r="S240" s="2692"/>
      <c r="T240" s="2692"/>
      <c r="U240" s="2692"/>
      <c r="V240" s="2692"/>
      <c r="W240" s="2692"/>
    </row>
    <row r="241" spans="1:23" ht="19.5" customHeight="1" thickBot="1">
      <c r="A241" s="372"/>
      <c r="B241" s="2067" t="s">
        <v>820</v>
      </c>
      <c r="C241" s="2068"/>
      <c r="D241" s="65"/>
      <c r="E241" s="389" t="s">
        <v>88</v>
      </c>
      <c r="F241" s="65"/>
      <c r="G241" s="2688">
        <f>SUM(H241:J241)</f>
        <v>0</v>
      </c>
      <c r="H241" s="2752">
        <f>SUM(H238:H240)</f>
        <v>0</v>
      </c>
      <c r="I241" s="2752">
        <f>SUM(I238:I240)</f>
        <v>0</v>
      </c>
      <c r="J241" s="2753">
        <f>SUM(J238:J240)</f>
        <v>0</v>
      </c>
      <c r="K241" s="65"/>
      <c r="L241" s="65"/>
      <c r="M241" s="65"/>
      <c r="N241" s="2692"/>
      <c r="O241" s="2692"/>
      <c r="P241" s="2692"/>
      <c r="Q241" s="2751"/>
      <c r="R241" s="2692"/>
      <c r="S241" s="2692"/>
      <c r="T241" s="2692"/>
      <c r="U241" s="2692"/>
      <c r="V241" s="2692"/>
      <c r="W241" s="2692"/>
    </row>
    <row r="242" spans="1:23" s="2693" customFormat="1" ht="19.5" customHeight="1">
      <c r="A242" s="387"/>
      <c r="B242" s="385"/>
      <c r="C242" s="385"/>
      <c r="D242" s="65"/>
      <c r="E242" s="1743"/>
      <c r="F242" s="65"/>
      <c r="G242" s="1746"/>
      <c r="H242" s="1744"/>
      <c r="I242" s="1744"/>
      <c r="J242" s="1744"/>
      <c r="K242" s="65"/>
      <c r="L242" s="65"/>
      <c r="M242" s="65"/>
      <c r="Q242" s="2754"/>
    </row>
    <row r="243" spans="1:23" s="2693" customFormat="1" ht="19.5" customHeight="1">
      <c r="A243" s="387"/>
      <c r="B243" s="385"/>
      <c r="C243" s="385"/>
      <c r="D243" s="65"/>
      <c r="E243" s="1745" t="s">
        <v>100</v>
      </c>
      <c r="F243" s="65"/>
      <c r="G243" s="1746" t="str">
        <f>IF(G267=(+$G$241+$G$227+$G$179+$G$114+$G$93+$G$41+$G$29),"OK","Error")</f>
        <v>OK</v>
      </c>
      <c r="H243" s="2671"/>
      <c r="I243" s="1744"/>
      <c r="J243" s="1744"/>
      <c r="K243" s="65"/>
      <c r="L243" s="65"/>
      <c r="M243" s="65"/>
      <c r="P243" s="2103"/>
      <c r="Q243" s="2754"/>
    </row>
    <row r="244" spans="1:23" s="2693" customFormat="1" ht="19.5" customHeight="1">
      <c r="A244" s="387"/>
      <c r="B244" s="385"/>
      <c r="C244" s="385"/>
      <c r="D244" s="65"/>
      <c r="E244" s="1745"/>
      <c r="F244" s="65"/>
      <c r="G244" s="1746"/>
      <c r="H244" s="1744"/>
      <c r="I244" s="1744"/>
      <c r="J244" s="1744"/>
      <c r="K244" s="65"/>
      <c r="L244" s="65"/>
      <c r="M244" s="65"/>
    </row>
    <row r="245" spans="1:23" ht="17.25" customHeight="1">
      <c r="A245" s="402"/>
      <c r="B245" s="68" t="s">
        <v>1996</v>
      </c>
      <c r="C245" s="65"/>
      <c r="E245" s="2755"/>
      <c r="G245" s="1693" t="s">
        <v>84</v>
      </c>
      <c r="H245" s="1693" t="s">
        <v>508</v>
      </c>
      <c r="I245" s="1693" t="s">
        <v>182</v>
      </c>
      <c r="J245" s="1693" t="s">
        <v>96</v>
      </c>
      <c r="L245" s="2692"/>
      <c r="M245" s="403"/>
      <c r="N245" s="403"/>
      <c r="O245" s="403"/>
      <c r="P245" s="2692"/>
      <c r="Q245" s="2692"/>
      <c r="R245" s="2692"/>
      <c r="S245" s="2692"/>
      <c r="T245" s="2692"/>
      <c r="U245" s="2692"/>
      <c r="V245" s="2692"/>
      <c r="W245" s="2692"/>
    </row>
    <row r="246" spans="1:23" ht="17.25" customHeight="1">
      <c r="A246" s="402"/>
      <c r="B246" s="3665" t="s">
        <v>2185</v>
      </c>
      <c r="C246" s="3665"/>
      <c r="E246" s="1813" t="s">
        <v>88</v>
      </c>
      <c r="G246" s="3350">
        <f>SUM(H246:J246)</f>
        <v>0</v>
      </c>
      <c r="H246" s="3350">
        <f>(M15*$M$246*$M$247)/1000000</f>
        <v>0</v>
      </c>
      <c r="I246" s="3350">
        <f>(N15*$M$246*$M$247)/1000000</f>
        <v>0</v>
      </c>
      <c r="J246" s="3350">
        <f>(O15*$M$246*$M$247)/1000000</f>
        <v>0</v>
      </c>
      <c r="L246" s="2756" t="s">
        <v>1989</v>
      </c>
      <c r="M246" s="2069">
        <v>0.03</v>
      </c>
      <c r="N246" s="2692"/>
      <c r="O246" s="403"/>
      <c r="P246" s="2692"/>
      <c r="Q246" s="2692"/>
      <c r="R246" s="2692"/>
      <c r="S246" s="2692"/>
      <c r="T246" s="2692"/>
      <c r="U246" s="2692"/>
      <c r="V246" s="2692"/>
      <c r="W246" s="2692"/>
    </row>
    <row r="247" spans="1:23" ht="17.25" customHeight="1">
      <c r="A247" s="402"/>
      <c r="B247" s="3665" t="s">
        <v>2186</v>
      </c>
      <c r="C247" s="3665"/>
      <c r="E247" s="1813" t="s">
        <v>88</v>
      </c>
      <c r="G247" s="3350">
        <f>SUM(H247:J247)</f>
        <v>0</v>
      </c>
      <c r="H247" s="3350">
        <f>(H184*$M$236*$M$237*$M$227)/1000000</f>
        <v>0</v>
      </c>
      <c r="I247" s="3350">
        <f>(I184*$M$236*$M$237*$M$227)/1000000</f>
        <v>0</v>
      </c>
      <c r="J247" s="3350">
        <f>(J184*$M$236*$M$237*$M$227)/1000000</f>
        <v>0</v>
      </c>
      <c r="L247" s="2756" t="s">
        <v>1988</v>
      </c>
      <c r="M247" s="1812">
        <v>80</v>
      </c>
      <c r="N247" s="2070"/>
      <c r="O247" s="403"/>
      <c r="P247" s="2692"/>
      <c r="Q247" s="2692"/>
      <c r="R247" s="2692"/>
      <c r="S247" s="2692"/>
      <c r="T247" s="2692"/>
      <c r="U247" s="2692"/>
      <c r="V247" s="2692"/>
      <c r="W247" s="2692"/>
    </row>
    <row r="248" spans="1:23" ht="17.25" customHeight="1">
      <c r="A248" s="402"/>
      <c r="B248" s="3665" t="s">
        <v>1991</v>
      </c>
      <c r="C248" s="3665"/>
      <c r="E248" s="1813" t="s">
        <v>88</v>
      </c>
      <c r="G248" s="3351">
        <f>SUM(G246:G247)</f>
        <v>0</v>
      </c>
      <c r="H248" s="3350">
        <f>SUM(H246:H247)</f>
        <v>0</v>
      </c>
      <c r="I248" s="3350">
        <f>SUM(I246:I247)</f>
        <v>0</v>
      </c>
      <c r="J248" s="3350">
        <f>SUM(J246:J247)</f>
        <v>0</v>
      </c>
      <c r="L248" s="1811" t="s">
        <v>1990</v>
      </c>
      <c r="M248" s="403"/>
      <c r="N248" s="403"/>
      <c r="O248" s="403"/>
      <c r="P248" s="2692"/>
      <c r="Q248" s="2692"/>
      <c r="R248" s="2692"/>
      <c r="S248" s="2692"/>
      <c r="T248" s="2692"/>
      <c r="U248" s="2692"/>
      <c r="V248" s="2692"/>
      <c r="W248" s="2692"/>
    </row>
    <row r="249" spans="1:23" ht="17.25" customHeight="1">
      <c r="A249" s="402"/>
      <c r="B249" s="3665" t="s">
        <v>1992</v>
      </c>
      <c r="C249" s="3665"/>
      <c r="E249" s="1813" t="s">
        <v>88</v>
      </c>
      <c r="G249" s="3351">
        <f>SUM(G227,G41)</f>
        <v>0</v>
      </c>
      <c r="H249" s="3351">
        <f>SUM(H227,H41)</f>
        <v>0</v>
      </c>
      <c r="I249" s="3351">
        <f>SUM(I227,I41)</f>
        <v>0</v>
      </c>
      <c r="J249" s="3351">
        <f>SUM(J227,J41)</f>
        <v>0</v>
      </c>
      <c r="M249" s="403"/>
      <c r="N249" s="403"/>
      <c r="O249" s="403"/>
      <c r="P249" s="2692"/>
      <c r="Q249" s="2692"/>
      <c r="R249" s="2692"/>
      <c r="S249" s="2692"/>
      <c r="T249" s="2692"/>
      <c r="U249" s="2692"/>
      <c r="V249" s="2692"/>
      <c r="W249" s="2692"/>
    </row>
    <row r="250" spans="1:23" ht="20.25" customHeight="1">
      <c r="A250" s="402"/>
      <c r="B250" s="3665" t="s">
        <v>1993</v>
      </c>
      <c r="C250" s="3665"/>
      <c r="E250" s="1813" t="s">
        <v>88</v>
      </c>
      <c r="G250" s="3351">
        <f>SUM(H250:J250)</f>
        <v>0</v>
      </c>
      <c r="H250" s="3351">
        <f>IF(H249&gt;H248,H248-H249,0)</f>
        <v>0</v>
      </c>
      <c r="I250" s="3351">
        <f>IF(I249&gt;I248,I248-I249,0)</f>
        <v>0</v>
      </c>
      <c r="J250" s="3351">
        <f>IF(J249&gt;J248,J248-J249,0)</f>
        <v>0</v>
      </c>
      <c r="M250" s="403"/>
      <c r="N250" s="403"/>
      <c r="O250" s="403"/>
      <c r="P250" s="2692"/>
      <c r="Q250" s="2692"/>
      <c r="R250" s="2692"/>
      <c r="S250" s="2692"/>
      <c r="T250" s="2692"/>
      <c r="U250" s="2692"/>
      <c r="V250" s="2692"/>
      <c r="W250" s="2692"/>
    </row>
    <row r="251" spans="1:23" ht="20.25" customHeight="1">
      <c r="A251" s="402"/>
      <c r="C251" s="65"/>
      <c r="E251" s="2755"/>
      <c r="G251" s="403"/>
      <c r="H251" s="403"/>
      <c r="I251" s="403"/>
      <c r="J251" s="403"/>
      <c r="M251" s="403"/>
      <c r="N251" s="403"/>
      <c r="O251" s="403"/>
      <c r="P251" s="2692"/>
      <c r="Q251" s="2692"/>
      <c r="R251" s="2692"/>
      <c r="S251" s="2692"/>
      <c r="T251" s="2692"/>
      <c r="U251" s="2692"/>
      <c r="V251" s="2692"/>
      <c r="W251" s="2692"/>
    </row>
    <row r="252" spans="1:23" s="2758" customFormat="1" ht="19.899999999999999">
      <c r="A252" s="2757"/>
      <c r="B252" s="68" t="s">
        <v>571</v>
      </c>
      <c r="C252" s="47"/>
      <c r="E252" s="47"/>
      <c r="G252" s="2759"/>
      <c r="H252" s="3664" t="s">
        <v>572</v>
      </c>
      <c r="I252" s="3664"/>
      <c r="J252" s="3664"/>
      <c r="K252" s="1725"/>
      <c r="L252" s="1725"/>
      <c r="O252" s="403"/>
      <c r="Q252" s="2692"/>
    </row>
    <row r="253" spans="1:23" s="2758" customFormat="1" ht="30" customHeight="1">
      <c r="A253" s="2757"/>
      <c r="B253" s="3690"/>
      <c r="C253" s="3691"/>
      <c r="D253" s="2760"/>
      <c r="E253" s="1707" t="s">
        <v>78</v>
      </c>
      <c r="F253" s="2760"/>
      <c r="G253" s="2071" t="s">
        <v>88</v>
      </c>
      <c r="H253" s="1685" t="s">
        <v>667</v>
      </c>
      <c r="I253" s="1685" t="s">
        <v>668</v>
      </c>
      <c r="J253" s="1685" t="s">
        <v>9</v>
      </c>
      <c r="K253" s="1722"/>
      <c r="L253" s="1722"/>
      <c r="O253" s="403"/>
    </row>
    <row r="254" spans="1:23" s="2758" customFormat="1" ht="13.5" customHeight="1">
      <c r="A254" s="2757"/>
      <c r="B254" s="2761" t="s">
        <v>573</v>
      </c>
      <c r="C254" s="2761" t="s">
        <v>6</v>
      </c>
      <c r="D254" s="2762"/>
      <c r="E254" s="2763" t="s">
        <v>88</v>
      </c>
      <c r="F254" s="2762"/>
      <c r="G254" s="2641"/>
      <c r="H254" s="2764"/>
      <c r="I254" s="2764"/>
      <c r="J254" s="2764"/>
      <c r="K254" s="2758" t="str">
        <f>IF((ROUND(SUM(H254:J254),3)=ROUND(100%,3)),"OK", "Error")</f>
        <v>Error</v>
      </c>
      <c r="L254" s="1723"/>
      <c r="O254" s="403"/>
    </row>
    <row r="255" spans="1:23" s="2758" customFormat="1">
      <c r="A255" s="2757"/>
      <c r="B255" s="2072" t="s">
        <v>573</v>
      </c>
      <c r="C255" s="2761" t="s">
        <v>32</v>
      </c>
      <c r="D255" s="2762"/>
      <c r="E255" s="2763" t="s">
        <v>88</v>
      </c>
      <c r="F255" s="2762"/>
      <c r="G255" s="2641"/>
      <c r="H255" s="2764"/>
      <c r="I255" s="2764"/>
      <c r="J255" s="2764"/>
      <c r="K255" s="2758" t="str">
        <f t="shared" ref="K255:K262" si="61">IF((ROUND(SUM(H255:J255),3)=ROUND(100%,3)),"OK", "Error")</f>
        <v>Error</v>
      </c>
      <c r="L255" s="2765"/>
    </row>
    <row r="256" spans="1:23" s="2758" customFormat="1">
      <c r="A256" s="2757"/>
      <c r="B256" s="2072" t="s">
        <v>573</v>
      </c>
      <c r="C256" s="2761" t="s">
        <v>34</v>
      </c>
      <c r="D256" s="2762"/>
      <c r="E256" s="2763" t="s">
        <v>88</v>
      </c>
      <c r="F256" s="2762"/>
      <c r="G256" s="2641"/>
      <c r="H256" s="2764"/>
      <c r="I256" s="2764"/>
      <c r="J256" s="2764"/>
      <c r="K256" s="2758" t="str">
        <f t="shared" si="61"/>
        <v>Error</v>
      </c>
      <c r="L256" s="2765"/>
    </row>
    <row r="257" spans="1:12" s="2758" customFormat="1">
      <c r="A257" s="2757"/>
      <c r="B257" s="2072" t="s">
        <v>573</v>
      </c>
      <c r="C257" s="2761" t="s">
        <v>36</v>
      </c>
      <c r="D257" s="2762"/>
      <c r="E257" s="2763" t="s">
        <v>88</v>
      </c>
      <c r="F257" s="2762"/>
      <c r="G257" s="2641"/>
      <c r="H257" s="2764"/>
      <c r="I257" s="2764"/>
      <c r="J257" s="2764"/>
      <c r="K257" s="2758" t="str">
        <f t="shared" si="61"/>
        <v>Error</v>
      </c>
      <c r="L257" s="2765"/>
    </row>
    <row r="258" spans="1:12" s="2758" customFormat="1">
      <c r="A258" s="2757"/>
      <c r="B258" s="2072" t="s">
        <v>573</v>
      </c>
      <c r="C258" s="2761" t="s">
        <v>97</v>
      </c>
      <c r="D258" s="2762"/>
      <c r="E258" s="2763" t="s">
        <v>88</v>
      </c>
      <c r="F258" s="2762"/>
      <c r="G258" s="2641"/>
      <c r="H258" s="2764"/>
      <c r="I258" s="2764"/>
      <c r="J258" s="2764"/>
      <c r="K258" s="2758" t="str">
        <f t="shared" si="61"/>
        <v>Error</v>
      </c>
      <c r="L258" s="2765"/>
    </row>
    <row r="259" spans="1:12" s="2758" customFormat="1">
      <c r="A259" s="2757"/>
      <c r="B259" s="2766" t="s">
        <v>574</v>
      </c>
      <c r="C259" s="2761" t="s">
        <v>575</v>
      </c>
      <c r="D259" s="2762"/>
      <c r="E259" s="2763" t="s">
        <v>88</v>
      </c>
      <c r="F259" s="2762"/>
      <c r="G259" s="2641"/>
      <c r="H259" s="2764"/>
      <c r="I259" s="2764"/>
      <c r="J259" s="2764"/>
      <c r="K259" s="2758" t="str">
        <f t="shared" si="61"/>
        <v>Error</v>
      </c>
      <c r="L259" s="2765"/>
    </row>
    <row r="260" spans="1:12" s="2758" customFormat="1">
      <c r="A260" s="2757"/>
      <c r="B260" s="2073" t="s">
        <v>574</v>
      </c>
      <c r="C260" s="2761" t="s">
        <v>576</v>
      </c>
      <c r="D260" s="2762"/>
      <c r="E260" s="2763" t="s">
        <v>88</v>
      </c>
      <c r="F260" s="2762"/>
      <c r="G260" s="2641"/>
      <c r="H260" s="2764"/>
      <c r="I260" s="2764"/>
      <c r="J260" s="2764"/>
      <c r="K260" s="2758" t="str">
        <f t="shared" si="61"/>
        <v>Error</v>
      </c>
      <c r="L260" s="2765"/>
    </row>
    <row r="261" spans="1:12" s="2758" customFormat="1">
      <c r="A261" s="2757"/>
      <c r="B261" s="2766" t="s">
        <v>577</v>
      </c>
      <c r="C261" s="2761" t="s">
        <v>79</v>
      </c>
      <c r="D261" s="2762"/>
      <c r="E261" s="2763" t="s">
        <v>88</v>
      </c>
      <c r="F261" s="2762"/>
      <c r="G261" s="2641"/>
      <c r="H261" s="2764"/>
      <c r="I261" s="2764"/>
      <c r="J261" s="2764"/>
      <c r="K261" s="2758" t="str">
        <f t="shared" si="61"/>
        <v>Error</v>
      </c>
      <c r="L261" s="2765"/>
    </row>
    <row r="262" spans="1:12" s="2758" customFormat="1">
      <c r="A262" s="2757"/>
      <c r="B262" s="2073" t="s">
        <v>577</v>
      </c>
      <c r="C262" s="2761" t="s">
        <v>101</v>
      </c>
      <c r="D262" s="2762"/>
      <c r="E262" s="2763" t="s">
        <v>88</v>
      </c>
      <c r="F262" s="2762"/>
      <c r="G262" s="2641"/>
      <c r="H262" s="2764"/>
      <c r="I262" s="2764"/>
      <c r="J262" s="2764"/>
      <c r="K262" s="2758" t="str">
        <f t="shared" si="61"/>
        <v>Error</v>
      </c>
      <c r="L262" s="2765"/>
    </row>
    <row r="263" spans="1:12" s="2758" customFormat="1">
      <c r="A263" s="2757"/>
      <c r="B263" s="2073" t="s">
        <v>577</v>
      </c>
      <c r="C263" s="2761" t="s">
        <v>97</v>
      </c>
      <c r="D263" s="2762"/>
      <c r="E263" s="2763" t="s">
        <v>88</v>
      </c>
      <c r="F263" s="2762"/>
      <c r="G263" s="2641"/>
      <c r="H263" s="2764"/>
      <c r="I263" s="2764"/>
      <c r="J263" s="2764"/>
      <c r="K263" s="2758" t="str">
        <f>IF((ROUND(SUM(H263:J263),3)=ROUND(100%,3)),"OK", "Error")</f>
        <v>Error</v>
      </c>
      <c r="L263" s="2765"/>
    </row>
    <row r="264" spans="1:12" s="407" customFormat="1" ht="12.75">
      <c r="A264" s="404"/>
      <c r="B264" s="405" t="s">
        <v>578</v>
      </c>
      <c r="C264" s="373" t="s">
        <v>509</v>
      </c>
      <c r="D264" s="406"/>
      <c r="E264" s="373" t="s">
        <v>88</v>
      </c>
      <c r="F264" s="406"/>
      <c r="G264" s="2767">
        <f>SUM(G254:G258)</f>
        <v>0</v>
      </c>
      <c r="H264" s="2074"/>
      <c r="I264" s="2074"/>
      <c r="J264" s="2074"/>
      <c r="K264" s="1724"/>
      <c r="L264" s="1724"/>
    </row>
    <row r="265" spans="1:12" s="407" customFormat="1" ht="12.75">
      <c r="A265" s="404"/>
      <c r="B265" s="405" t="s">
        <v>579</v>
      </c>
      <c r="C265" s="373" t="s">
        <v>509</v>
      </c>
      <c r="D265" s="406"/>
      <c r="E265" s="373" t="s">
        <v>88</v>
      </c>
      <c r="F265" s="406"/>
      <c r="G265" s="2767">
        <f>SUM(G259:G260)</f>
        <v>0</v>
      </c>
      <c r="H265" s="2074"/>
      <c r="I265" s="2074"/>
      <c r="J265" s="2074"/>
      <c r="K265" s="1724"/>
      <c r="L265" s="1724"/>
    </row>
    <row r="266" spans="1:12" s="407" customFormat="1" ht="12.75">
      <c r="A266" s="404"/>
      <c r="B266" s="405" t="s">
        <v>580</v>
      </c>
      <c r="C266" s="373" t="s">
        <v>509</v>
      </c>
      <c r="D266" s="406"/>
      <c r="E266" s="373" t="s">
        <v>88</v>
      </c>
      <c r="F266" s="406"/>
      <c r="G266" s="2767">
        <f>SUM(G261:G263)</f>
        <v>0</v>
      </c>
      <c r="H266" s="2074"/>
      <c r="I266" s="2074"/>
      <c r="J266" s="2074"/>
      <c r="K266" s="1724"/>
      <c r="L266" s="1724"/>
    </row>
    <row r="267" spans="1:12" s="407" customFormat="1" ht="12.75">
      <c r="A267" s="404"/>
      <c r="B267" s="405" t="s">
        <v>581</v>
      </c>
      <c r="C267" s="373" t="s">
        <v>509</v>
      </c>
      <c r="D267" s="406"/>
      <c r="E267" s="373" t="s">
        <v>88</v>
      </c>
      <c r="F267" s="406"/>
      <c r="G267" s="2767">
        <f>SUM(G264:G266)</f>
        <v>0</v>
      </c>
      <c r="H267" s="2074"/>
      <c r="I267" s="2074"/>
      <c r="J267" s="2074"/>
      <c r="K267" s="1724"/>
      <c r="L267" s="1724"/>
    </row>
    <row r="268" spans="1:12" s="2758" customFormat="1" ht="17.649999999999999">
      <c r="A268" s="2757"/>
      <c r="B268" s="408"/>
      <c r="C268" s="409"/>
      <c r="D268" s="409"/>
      <c r="E268" s="410"/>
      <c r="F268" s="411"/>
      <c r="G268" s="2075"/>
      <c r="H268" s="2076"/>
      <c r="I268" s="2759"/>
      <c r="J268" s="2759"/>
    </row>
    <row r="269" spans="1:12" s="2758" customFormat="1" ht="19.899999999999999">
      <c r="A269" s="2757"/>
      <c r="B269" s="68" t="s">
        <v>1735</v>
      </c>
      <c r="C269" s="409"/>
      <c r="D269" s="409"/>
      <c r="E269" s="410"/>
      <c r="F269" s="411"/>
      <c r="G269" s="2075"/>
      <c r="H269" s="2076"/>
      <c r="I269" s="2759"/>
      <c r="J269" s="2759"/>
    </row>
    <row r="270" spans="1:12" s="2758" customFormat="1" ht="18.75" customHeight="1">
      <c r="A270" s="2757"/>
      <c r="B270" s="3666" t="s">
        <v>582</v>
      </c>
      <c r="C270" s="3667"/>
      <c r="D270" s="3668"/>
      <c r="E270" s="3672" t="s">
        <v>583</v>
      </c>
      <c r="F270" s="3672"/>
      <c r="G270" s="3674" t="s">
        <v>584</v>
      </c>
      <c r="H270" s="2768"/>
      <c r="I270" s="2759"/>
      <c r="J270" s="2759"/>
    </row>
    <row r="271" spans="1:12" s="2758" customFormat="1" ht="19.5" customHeight="1">
      <c r="A271" s="2757"/>
      <c r="B271" s="3669"/>
      <c r="C271" s="3670"/>
      <c r="D271" s="3671"/>
      <c r="E271" s="3673"/>
      <c r="F271" s="3673"/>
      <c r="G271" s="3675"/>
      <c r="H271" s="2759"/>
      <c r="I271" s="2759"/>
      <c r="J271" s="2759"/>
    </row>
    <row r="272" spans="1:12" s="2758" customFormat="1">
      <c r="A272" s="2757"/>
      <c r="B272" s="2203"/>
      <c r="C272" s="2203"/>
      <c r="D272" s="2203"/>
      <c r="E272" s="2203"/>
      <c r="F272" s="2203"/>
      <c r="G272" s="2650"/>
      <c r="H272" s="2759"/>
      <c r="I272" s="2759"/>
      <c r="J272" s="2759"/>
    </row>
    <row r="273" spans="1:10" s="2758" customFormat="1">
      <c r="A273" s="2757"/>
      <c r="B273" s="2203"/>
      <c r="C273" s="2203"/>
      <c r="D273" s="2203"/>
      <c r="E273" s="2203"/>
      <c r="F273" s="2203"/>
      <c r="G273" s="2650"/>
      <c r="H273" s="2759"/>
      <c r="I273" s="2759"/>
      <c r="J273" s="2759"/>
    </row>
    <row r="274" spans="1:10" s="2758" customFormat="1">
      <c r="A274" s="2757"/>
      <c r="B274" s="2203"/>
      <c r="C274" s="2203"/>
      <c r="D274" s="2203"/>
      <c r="E274" s="2203"/>
      <c r="F274" s="2203"/>
      <c r="G274" s="2650"/>
      <c r="H274" s="2759"/>
      <c r="I274" s="2759"/>
      <c r="J274" s="2759"/>
    </row>
    <row r="275" spans="1:10" s="2758" customFormat="1">
      <c r="A275" s="2757"/>
      <c r="B275" s="2203"/>
      <c r="C275" s="2203"/>
      <c r="D275" s="2203"/>
      <c r="E275" s="2203"/>
      <c r="F275" s="2203"/>
      <c r="G275" s="2650"/>
      <c r="H275" s="2759"/>
      <c r="I275" s="2759"/>
      <c r="J275" s="2759"/>
    </row>
    <row r="276" spans="1:10" s="2758" customFormat="1">
      <c r="A276" s="2757"/>
      <c r="B276" s="2203"/>
      <c r="C276" s="2203"/>
      <c r="D276" s="2203"/>
      <c r="E276" s="2203"/>
      <c r="F276" s="2203"/>
      <c r="G276" s="2650"/>
      <c r="H276" s="2759"/>
      <c r="I276" s="2759"/>
      <c r="J276" s="2759"/>
    </row>
    <row r="277" spans="1:10" s="2758" customFormat="1">
      <c r="A277" s="2757"/>
      <c r="B277" s="2203"/>
      <c r="C277" s="2203"/>
      <c r="D277" s="2203"/>
      <c r="E277" s="2203"/>
      <c r="F277" s="2203"/>
      <c r="G277" s="2650"/>
      <c r="H277" s="2759"/>
      <c r="I277" s="2759"/>
      <c r="J277" s="2759"/>
    </row>
    <row r="278" spans="1:10" s="2758" customFormat="1">
      <c r="A278" s="2757"/>
      <c r="B278" s="2203"/>
      <c r="C278" s="2203"/>
      <c r="D278" s="2203"/>
      <c r="E278" s="2203"/>
      <c r="F278" s="2203"/>
      <c r="G278" s="2650"/>
      <c r="H278" s="2759"/>
      <c r="I278" s="2759"/>
      <c r="J278" s="2759"/>
    </row>
    <row r="279" spans="1:10" s="2758" customFormat="1">
      <c r="A279" s="2757"/>
      <c r="B279" s="2203"/>
      <c r="C279" s="2203"/>
      <c r="D279" s="2203"/>
      <c r="E279" s="2203"/>
      <c r="F279" s="2203"/>
      <c r="G279" s="2650"/>
      <c r="H279" s="2759"/>
      <c r="I279" s="2759"/>
      <c r="J279" s="2759"/>
    </row>
    <row r="280" spans="1:10" s="2758" customFormat="1">
      <c r="A280" s="2757"/>
      <c r="B280" s="2203"/>
      <c r="C280" s="2203"/>
      <c r="D280" s="2203"/>
      <c r="E280" s="2203"/>
      <c r="F280" s="2203"/>
      <c r="G280" s="2650"/>
      <c r="H280" s="2759"/>
      <c r="I280" s="2759"/>
      <c r="J280" s="2759"/>
    </row>
    <row r="281" spans="1:10" s="2758" customFormat="1">
      <c r="A281" s="2757"/>
      <c r="B281" s="2203"/>
      <c r="C281" s="2203"/>
      <c r="D281" s="2203"/>
      <c r="E281" s="2203"/>
      <c r="F281" s="2203"/>
      <c r="G281" s="2650"/>
      <c r="H281" s="2759"/>
      <c r="I281" s="2759"/>
      <c r="J281" s="2759"/>
    </row>
    <row r="282" spans="1:10" s="2758" customFormat="1">
      <c r="A282" s="2757"/>
      <c r="B282" s="2203"/>
      <c r="C282" s="2203"/>
      <c r="D282" s="2203"/>
      <c r="E282" s="2203"/>
      <c r="F282" s="2203"/>
      <c r="G282" s="2650"/>
      <c r="H282" s="2759"/>
      <c r="I282" s="2759"/>
      <c r="J282" s="2759"/>
    </row>
    <row r="283" spans="1:10" s="2758" customFormat="1">
      <c r="A283" s="2757"/>
      <c r="B283" s="2203"/>
      <c r="C283" s="2203"/>
      <c r="D283" s="2203"/>
      <c r="E283" s="2203"/>
      <c r="F283" s="2203"/>
      <c r="G283" s="2650"/>
      <c r="H283" s="2759"/>
      <c r="I283" s="2759"/>
      <c r="J283" s="2759"/>
    </row>
    <row r="284" spans="1:10" s="2758" customFormat="1">
      <c r="A284" s="2757"/>
      <c r="B284" s="2203"/>
      <c r="C284" s="2203"/>
      <c r="D284" s="2203"/>
      <c r="E284" s="2203"/>
      <c r="F284" s="2203"/>
      <c r="G284" s="2650"/>
      <c r="H284" s="2759"/>
      <c r="I284" s="2759"/>
      <c r="J284" s="2759"/>
    </row>
    <row r="285" spans="1:10" s="2758" customFormat="1">
      <c r="A285" s="2757"/>
      <c r="B285" s="2203"/>
      <c r="C285" s="2203"/>
      <c r="D285" s="2203"/>
      <c r="E285" s="2203"/>
      <c r="F285" s="2203"/>
      <c r="G285" s="2650"/>
      <c r="H285" s="2759"/>
      <c r="I285" s="2759"/>
      <c r="J285" s="2759"/>
    </row>
    <row r="286" spans="1:10" s="2758" customFormat="1">
      <c r="A286" s="2757"/>
      <c r="B286" s="2203"/>
      <c r="C286" s="2203"/>
      <c r="D286" s="2203"/>
      <c r="E286" s="2203"/>
      <c r="F286" s="2203"/>
      <c r="G286" s="2650"/>
      <c r="H286" s="2759"/>
      <c r="I286" s="2759"/>
      <c r="J286" s="2759"/>
    </row>
    <row r="287" spans="1:10" s="2758" customFormat="1">
      <c r="A287" s="2757"/>
      <c r="B287" s="2203"/>
      <c r="C287" s="2203"/>
      <c r="D287" s="2203"/>
      <c r="E287" s="2203"/>
      <c r="F287" s="2203"/>
      <c r="G287" s="2650"/>
      <c r="H287" s="2759"/>
      <c r="I287" s="2759"/>
      <c r="J287" s="2759"/>
    </row>
    <row r="288" spans="1:10" s="2758" customFormat="1">
      <c r="A288" s="2757"/>
      <c r="B288" s="2203"/>
      <c r="C288" s="2203"/>
      <c r="D288" s="2203"/>
      <c r="E288" s="2203"/>
      <c r="F288" s="2203"/>
      <c r="G288" s="2650"/>
      <c r="H288" s="2759"/>
      <c r="I288" s="2759"/>
      <c r="J288" s="2759"/>
    </row>
    <row r="289" spans="1:10" s="2758" customFormat="1">
      <c r="A289" s="2757"/>
      <c r="B289" s="2203"/>
      <c r="C289" s="2203"/>
      <c r="D289" s="2203"/>
      <c r="E289" s="2203"/>
      <c r="F289" s="2203"/>
      <c r="G289" s="2650"/>
      <c r="H289" s="2759"/>
      <c r="I289" s="2759"/>
      <c r="J289" s="2759"/>
    </row>
    <row r="290" spans="1:10" s="2758" customFormat="1">
      <c r="A290" s="2757"/>
      <c r="B290" s="2203"/>
      <c r="C290" s="2203"/>
      <c r="D290" s="2203"/>
      <c r="E290" s="2203"/>
      <c r="F290" s="2203"/>
      <c r="G290" s="2650"/>
      <c r="H290" s="2759"/>
      <c r="I290" s="2759"/>
      <c r="J290" s="2759"/>
    </row>
    <row r="291" spans="1:10" s="2758" customFormat="1">
      <c r="A291" s="2757"/>
      <c r="B291" s="2203"/>
      <c r="C291" s="2203"/>
      <c r="D291" s="2203"/>
      <c r="E291" s="2203"/>
      <c r="F291" s="2203"/>
      <c r="G291" s="2650"/>
      <c r="H291" s="2759"/>
      <c r="I291" s="2759"/>
      <c r="J291" s="2759"/>
    </row>
    <row r="292" spans="1:10" s="2758" customFormat="1">
      <c r="A292" s="2757"/>
      <c r="B292" s="2203"/>
      <c r="C292" s="2203"/>
      <c r="D292" s="2203"/>
      <c r="E292" s="2203"/>
      <c r="F292" s="2203"/>
      <c r="G292" s="2650"/>
      <c r="H292" s="2759"/>
      <c r="I292" s="2759"/>
      <c r="J292" s="2759"/>
    </row>
    <row r="293" spans="1:10" s="2758" customFormat="1">
      <c r="A293" s="2757"/>
      <c r="B293" s="2203"/>
      <c r="C293" s="2203"/>
      <c r="D293" s="2203"/>
      <c r="E293" s="2203"/>
      <c r="F293" s="2203"/>
      <c r="G293" s="2650"/>
      <c r="H293" s="2759"/>
      <c r="I293" s="2759"/>
      <c r="J293" s="2759"/>
    </row>
    <row r="294" spans="1:10" s="2758" customFormat="1">
      <c r="A294" s="2757"/>
      <c r="B294" s="2203"/>
      <c r="C294" s="2203"/>
      <c r="D294" s="2203"/>
      <c r="E294" s="2203"/>
      <c r="F294" s="2203"/>
      <c r="G294" s="2650"/>
      <c r="H294" s="2759"/>
      <c r="I294" s="2759"/>
      <c r="J294" s="2759"/>
    </row>
    <row r="295" spans="1:10" s="2758" customFormat="1">
      <c r="A295" s="2757"/>
      <c r="B295" s="2203"/>
      <c r="C295" s="2203"/>
      <c r="D295" s="2203"/>
      <c r="E295" s="2203"/>
      <c r="F295" s="2203"/>
      <c r="G295" s="2650"/>
      <c r="H295" s="2759"/>
      <c r="I295" s="2759"/>
      <c r="J295" s="2759"/>
    </row>
    <row r="296" spans="1:10" s="2758" customFormat="1">
      <c r="A296" s="2757"/>
      <c r="B296" s="2203"/>
      <c r="C296" s="2203"/>
      <c r="D296" s="2203"/>
      <c r="E296" s="2203"/>
      <c r="F296" s="2203"/>
      <c r="G296" s="2650"/>
      <c r="H296" s="2759"/>
      <c r="I296" s="2759"/>
      <c r="J296" s="2759"/>
    </row>
    <row r="297" spans="1:10" s="2758" customFormat="1">
      <c r="A297" s="2757"/>
      <c r="B297" s="2203"/>
      <c r="C297" s="2203"/>
      <c r="D297" s="2203"/>
      <c r="E297" s="2203"/>
      <c r="F297" s="2203"/>
      <c r="G297" s="2650"/>
      <c r="H297" s="2759"/>
      <c r="I297" s="2759"/>
      <c r="J297" s="2759"/>
    </row>
    <row r="298" spans="1:10" s="2758" customFormat="1">
      <c r="A298" s="2757"/>
      <c r="B298" s="2203"/>
      <c r="C298" s="2203"/>
      <c r="D298" s="2203"/>
      <c r="E298" s="2203"/>
      <c r="F298" s="2203"/>
      <c r="G298" s="2203"/>
      <c r="H298" s="2759"/>
      <c r="I298" s="2759"/>
      <c r="J298" s="2759"/>
    </row>
    <row r="299" spans="1:10" s="2758" customFormat="1">
      <c r="A299" s="2757"/>
      <c r="B299" s="2203"/>
      <c r="C299" s="2203"/>
      <c r="D299" s="2203"/>
      <c r="E299" s="2203"/>
      <c r="F299" s="2203"/>
      <c r="G299" s="2203"/>
      <c r="H299" s="2759"/>
      <c r="I299" s="2759"/>
      <c r="J299" s="2759"/>
    </row>
    <row r="300" spans="1:10" s="2758" customFormat="1">
      <c r="A300" s="2757"/>
      <c r="B300" s="2203"/>
      <c r="C300" s="2203"/>
      <c r="D300" s="2203"/>
      <c r="E300" s="2203"/>
      <c r="F300" s="2203"/>
      <c r="G300" s="2203"/>
      <c r="H300" s="2759"/>
      <c r="I300" s="2759"/>
      <c r="J300" s="2759"/>
    </row>
    <row r="301" spans="1:10" s="2758" customFormat="1">
      <c r="A301" s="2757"/>
      <c r="B301" s="2203"/>
      <c r="C301" s="2203"/>
      <c r="D301" s="2203"/>
      <c r="E301" s="2203"/>
      <c r="F301" s="2203"/>
      <c r="G301" s="2203"/>
      <c r="H301" s="2759"/>
      <c r="I301" s="2759"/>
      <c r="J301" s="2759"/>
    </row>
    <row r="302" spans="1:10" s="2758" customFormat="1">
      <c r="A302" s="2757"/>
      <c r="B302" s="2203"/>
      <c r="C302" s="2203"/>
      <c r="D302" s="2203"/>
      <c r="E302" s="2203"/>
      <c r="F302" s="2203"/>
      <c r="G302" s="2203"/>
      <c r="H302" s="2759"/>
      <c r="I302" s="2759"/>
      <c r="J302" s="2759"/>
    </row>
    <row r="303" spans="1:10" s="2758" customFormat="1">
      <c r="A303" s="2757"/>
      <c r="B303" s="2203"/>
      <c r="C303" s="2203"/>
      <c r="D303" s="2203"/>
      <c r="E303" s="2203"/>
      <c r="F303" s="2203"/>
      <c r="G303" s="2203"/>
      <c r="H303" s="2759"/>
      <c r="I303" s="2759"/>
      <c r="J303" s="2759"/>
    </row>
    <row r="304" spans="1:10" s="2758" customFormat="1">
      <c r="A304" s="2757"/>
      <c r="B304" s="2203"/>
      <c r="C304" s="2203"/>
      <c r="D304" s="2203"/>
      <c r="E304" s="2203"/>
      <c r="F304" s="2203"/>
      <c r="G304" s="2203"/>
      <c r="H304" s="2759"/>
      <c r="I304" s="2759"/>
      <c r="J304" s="2759"/>
    </row>
    <row r="305" spans="1:10" s="2758" customFormat="1">
      <c r="A305" s="2757"/>
      <c r="B305" s="2203"/>
      <c r="C305" s="2203"/>
      <c r="D305" s="2203"/>
      <c r="E305" s="2203"/>
      <c r="F305" s="2203"/>
      <c r="G305" s="2203"/>
      <c r="H305" s="2759"/>
      <c r="I305" s="2759"/>
      <c r="J305" s="2759"/>
    </row>
    <row r="306" spans="1:10" s="2758" customFormat="1">
      <c r="A306" s="2757"/>
      <c r="B306" s="2203"/>
      <c r="C306" s="2203"/>
      <c r="D306" s="2203"/>
      <c r="E306" s="2203"/>
      <c r="F306" s="2203"/>
      <c r="G306" s="2203"/>
      <c r="H306" s="2759"/>
      <c r="I306" s="2759"/>
      <c r="J306" s="2759"/>
    </row>
    <row r="307" spans="1:10" s="2758" customFormat="1">
      <c r="A307" s="2757"/>
      <c r="B307" s="2203"/>
      <c r="C307" s="2203"/>
      <c r="D307" s="2203"/>
      <c r="E307" s="2203"/>
      <c r="F307" s="2203"/>
      <c r="G307" s="2203"/>
      <c r="H307" s="2759"/>
      <c r="I307" s="2759"/>
      <c r="J307" s="2759"/>
    </row>
    <row r="308" spans="1:10" s="2758" customFormat="1">
      <c r="A308" s="2757"/>
      <c r="B308" s="2203"/>
      <c r="C308" s="2203"/>
      <c r="D308" s="2203"/>
      <c r="E308" s="2203"/>
      <c r="F308" s="2203"/>
      <c r="G308" s="2203"/>
      <c r="H308" s="2759"/>
      <c r="I308" s="2759"/>
      <c r="J308" s="2759"/>
    </row>
    <row r="309" spans="1:10" s="2758" customFormat="1">
      <c r="A309" s="2757"/>
      <c r="B309" s="2203"/>
      <c r="C309" s="2203"/>
      <c r="D309" s="2203"/>
      <c r="E309" s="2203"/>
      <c r="F309" s="2203"/>
      <c r="G309" s="2203"/>
      <c r="H309" s="2759"/>
      <c r="I309" s="2759"/>
      <c r="J309" s="2759"/>
    </row>
    <row r="310" spans="1:10" s="2758" customFormat="1">
      <c r="A310" s="2757"/>
      <c r="B310" s="2203"/>
      <c r="C310" s="2203"/>
      <c r="D310" s="2203"/>
      <c r="E310" s="2203"/>
      <c r="F310" s="2203"/>
      <c r="G310" s="2203"/>
      <c r="H310" s="2759"/>
      <c r="I310" s="2759"/>
      <c r="J310" s="2759"/>
    </row>
    <row r="311" spans="1:10" s="2758" customFormat="1">
      <c r="A311" s="2757"/>
      <c r="B311" s="2203"/>
      <c r="C311" s="2203"/>
      <c r="D311" s="2203"/>
      <c r="E311" s="2203"/>
      <c r="F311" s="2203"/>
      <c r="G311" s="2203"/>
      <c r="H311" s="2759"/>
      <c r="I311" s="2759"/>
      <c r="J311" s="2759"/>
    </row>
    <row r="312" spans="1:10" s="2758" customFormat="1">
      <c r="A312" s="2757"/>
      <c r="B312" s="2203"/>
      <c r="C312" s="2203"/>
      <c r="D312" s="2203"/>
      <c r="E312" s="2203"/>
      <c r="F312" s="2203"/>
      <c r="G312" s="2203"/>
      <c r="H312" s="2759"/>
      <c r="I312" s="2759"/>
      <c r="J312" s="2759"/>
    </row>
    <row r="313" spans="1:10" s="2758" customFormat="1">
      <c r="A313" s="2757"/>
      <c r="B313" s="2203"/>
      <c r="C313" s="2203"/>
      <c r="D313" s="2203"/>
      <c r="E313" s="2203"/>
      <c r="F313" s="2203"/>
      <c r="G313" s="2203"/>
      <c r="H313" s="2759"/>
      <c r="I313" s="2759"/>
      <c r="J313" s="2759"/>
    </row>
    <row r="314" spans="1:10" s="2758" customFormat="1">
      <c r="A314" s="2757"/>
      <c r="B314" s="2203"/>
      <c r="C314" s="2203"/>
      <c r="D314" s="2203"/>
      <c r="E314" s="2203"/>
      <c r="F314" s="2203"/>
      <c r="G314" s="2203"/>
      <c r="H314" s="2759"/>
      <c r="I314" s="2759"/>
      <c r="J314" s="2759"/>
    </row>
    <row r="315" spans="1:10" s="2758" customFormat="1">
      <c r="A315" s="2757"/>
      <c r="B315" s="2203"/>
      <c r="C315" s="2203"/>
      <c r="D315" s="2203"/>
      <c r="E315" s="2203"/>
      <c r="F315" s="2769"/>
      <c r="G315" s="2203"/>
      <c r="H315" s="2759"/>
      <c r="I315" s="2759"/>
      <c r="J315" s="2759"/>
    </row>
    <row r="316" spans="1:10" s="2758" customFormat="1">
      <c r="A316" s="2757"/>
      <c r="B316" s="2203"/>
      <c r="C316" s="2203"/>
      <c r="D316" s="2203"/>
      <c r="E316" s="2203"/>
      <c r="F316" s="2769"/>
      <c r="G316" s="2203"/>
      <c r="H316" s="2759"/>
      <c r="I316" s="2759"/>
      <c r="J316" s="2759"/>
    </row>
    <row r="317" spans="1:10" s="2758" customFormat="1" ht="13.5">
      <c r="A317" s="2757"/>
      <c r="B317" s="3497">
        <f>45-COUNTIF(B272:B316,"")</f>
        <v>0</v>
      </c>
      <c r="C317" s="3498"/>
      <c r="D317" s="3499"/>
      <c r="E317" s="1129">
        <f>COUNTIF(E272:E316,"Yes")</f>
        <v>0</v>
      </c>
      <c r="F317" s="1790"/>
      <c r="G317" s="2074"/>
      <c r="H317" s="2759"/>
      <c r="I317" s="2759"/>
      <c r="J317" s="2759"/>
    </row>
  </sheetData>
  <customSheetViews>
    <customSheetView guid="{CE066BD8-0FDF-4A69-A83A-AA53661F8FE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1"/>
    </customSheetView>
    <customSheetView guid="{97003408-5582-4B4E-BE5D-0A5F17467E22}"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49" fitToHeight="4" orientation="landscape" r:id="rId2"/>
    </customSheetView>
    <customSheetView guid="{19FDD237-8F16-4F3B-A94F-90481855813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3"/>
    </customSheetView>
  </customSheetViews>
  <mergeCells count="210">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B46:C46"/>
    <mergeCell ref="B47:C47"/>
    <mergeCell ref="E27:E28"/>
    <mergeCell ref="B29:C29"/>
    <mergeCell ref="B33:C33"/>
    <mergeCell ref="B38:C38"/>
    <mergeCell ref="B39:C39"/>
    <mergeCell ref="B40:C40"/>
    <mergeCell ref="B54:C54"/>
    <mergeCell ref="B34:C34"/>
    <mergeCell ref="B35:C35"/>
    <mergeCell ref="B55:C55"/>
    <mergeCell ref="B56:C56"/>
    <mergeCell ref="B57:C57"/>
    <mergeCell ref="B58:C59"/>
    <mergeCell ref="B60:C60"/>
    <mergeCell ref="B48:C48"/>
    <mergeCell ref="B49:C49"/>
    <mergeCell ref="B50:C50"/>
    <mergeCell ref="B51:C51"/>
    <mergeCell ref="B52:C52"/>
    <mergeCell ref="B53:C53"/>
    <mergeCell ref="B67:C67"/>
    <mergeCell ref="B68:C68"/>
    <mergeCell ref="B69:C69"/>
    <mergeCell ref="B70:C70"/>
    <mergeCell ref="B71:C71"/>
    <mergeCell ref="B72:C72"/>
    <mergeCell ref="B61:C61"/>
    <mergeCell ref="B62:C62"/>
    <mergeCell ref="B63:C63"/>
    <mergeCell ref="B64:C64"/>
    <mergeCell ref="B65:C65"/>
    <mergeCell ref="B66:C66"/>
    <mergeCell ref="B81:C81"/>
    <mergeCell ref="B82:C82"/>
    <mergeCell ref="B83:C83"/>
    <mergeCell ref="B84:C84"/>
    <mergeCell ref="B85:C86"/>
    <mergeCell ref="E85:E86"/>
    <mergeCell ref="B74:C74"/>
    <mergeCell ref="B75:C75"/>
    <mergeCell ref="B76:C76"/>
    <mergeCell ref="B77:C77"/>
    <mergeCell ref="B78:C78"/>
    <mergeCell ref="B79:C80"/>
    <mergeCell ref="B92:C92"/>
    <mergeCell ref="B93:C93"/>
    <mergeCell ref="B94:C95"/>
    <mergeCell ref="B96:C96"/>
    <mergeCell ref="B97:C97"/>
    <mergeCell ref="B98:C98"/>
    <mergeCell ref="G85:J86"/>
    <mergeCell ref="B87:C87"/>
    <mergeCell ref="B88:C88"/>
    <mergeCell ref="B89:C89"/>
    <mergeCell ref="B90:C90"/>
    <mergeCell ref="B91:C91"/>
    <mergeCell ref="E94:E95"/>
    <mergeCell ref="B106:C106"/>
    <mergeCell ref="B107:C107"/>
    <mergeCell ref="B108:C108"/>
    <mergeCell ref="B109:C109"/>
    <mergeCell ref="B111:C111"/>
    <mergeCell ref="B112:C113"/>
    <mergeCell ref="B99:C99"/>
    <mergeCell ref="B100:C100"/>
    <mergeCell ref="B101:C102"/>
    <mergeCell ref="B103:C103"/>
    <mergeCell ref="B104:C104"/>
    <mergeCell ref="B105:C105"/>
    <mergeCell ref="L115:O116"/>
    <mergeCell ref="Q115:T116"/>
    <mergeCell ref="B117:C117"/>
    <mergeCell ref="B118:C118"/>
    <mergeCell ref="B119:C119"/>
    <mergeCell ref="B120:C120"/>
    <mergeCell ref="B114:C114"/>
    <mergeCell ref="B115:C116"/>
    <mergeCell ref="G115:J116"/>
    <mergeCell ref="L124:O125"/>
    <mergeCell ref="Q124:T125"/>
    <mergeCell ref="B126:C126"/>
    <mergeCell ref="B127:C127"/>
    <mergeCell ref="B128:C128"/>
    <mergeCell ref="B129:C129"/>
    <mergeCell ref="B121:C121"/>
    <mergeCell ref="B122:C122"/>
    <mergeCell ref="B123:C123"/>
    <mergeCell ref="B124:C125"/>
    <mergeCell ref="E124:E125"/>
    <mergeCell ref="G124:J125"/>
    <mergeCell ref="B137:C137"/>
    <mergeCell ref="B138:C138"/>
    <mergeCell ref="B139:C139"/>
    <mergeCell ref="B140:C140"/>
    <mergeCell ref="B141:C141"/>
    <mergeCell ref="B142:C142"/>
    <mergeCell ref="B130:C130"/>
    <mergeCell ref="B131:C131"/>
    <mergeCell ref="B132:C132"/>
    <mergeCell ref="B133:C133"/>
    <mergeCell ref="B134:C135"/>
    <mergeCell ref="B136:C136"/>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93:C193"/>
    <mergeCell ref="B194:C194"/>
    <mergeCell ref="B195:C195"/>
    <mergeCell ref="B196:C196"/>
    <mergeCell ref="B197:C197"/>
    <mergeCell ref="B198:C198"/>
    <mergeCell ref="B186:C186"/>
    <mergeCell ref="B187:C187"/>
    <mergeCell ref="B188:C188"/>
    <mergeCell ref="B189:C190"/>
    <mergeCell ref="B191:C191"/>
    <mergeCell ref="B192:C192"/>
    <mergeCell ref="B317:D317"/>
    <mergeCell ref="B206:C206"/>
    <mergeCell ref="B207:C207"/>
    <mergeCell ref="C218:C219"/>
    <mergeCell ref="B199:C200"/>
    <mergeCell ref="B201:C201"/>
    <mergeCell ref="B202:C202"/>
    <mergeCell ref="B203:C203"/>
    <mergeCell ref="B204:C204"/>
    <mergeCell ref="B205:C205"/>
  </mergeCells>
  <conditionalFormatting sqref="K254:K263 G242:G244">
    <cfRule type="cellIs" dxfId="124" priority="1" operator="equal">
      <formula>"error"</formula>
    </cfRule>
  </conditionalFormatting>
  <pageMargins left="0.70866141732283472" right="0.70866141732283472" top="0.74803149606299213" bottom="0.74803149606299213" header="0.31496062992125984" footer="0.31496062992125984"/>
  <pageSetup paperSize="8" scale="48" fitToHeight="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180" max="19" man="1"/>
    <brk id="268" max="1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heetViews>
  <sheetFormatPr defaultColWidth="9.1328125" defaultRowHeight="14.25"/>
  <cols>
    <col min="1" max="1" width="23.59765625" style="1188" customWidth="1"/>
    <col min="2" max="2" width="57.59765625" style="1188" customWidth="1"/>
    <col min="3" max="3" width="12.1328125" style="1188" customWidth="1"/>
    <col min="4" max="4" width="91.59765625" style="1188" customWidth="1"/>
    <col min="5" max="16384" width="9.1328125" style="1188"/>
  </cols>
  <sheetData>
    <row r="1" spans="1:4" s="48" customFormat="1" ht="25.15">
      <c r="A1" s="1766" t="str">
        <f>+'Universal data'!$A$1</f>
        <v>Regulatory Reporting Pack</v>
      </c>
      <c r="B1" s="127"/>
      <c r="C1" s="127"/>
      <c r="D1" s="127"/>
    </row>
    <row r="2" spans="1:4" s="48" customFormat="1" ht="25.15">
      <c r="A2" s="1766" t="str">
        <f>+'Universal data'!$A$2</f>
        <v>Master</v>
      </c>
      <c r="B2" s="127"/>
      <c r="C2" s="127"/>
      <c r="D2" s="127"/>
    </row>
    <row r="3" spans="1:4" s="48" customFormat="1" ht="25.15">
      <c r="A3" s="1766" t="str">
        <f>+'Universal data'!$A$3</f>
        <v>2017/18</v>
      </c>
      <c r="B3" s="127"/>
      <c r="C3" s="127"/>
      <c r="D3" s="127"/>
    </row>
    <row r="5" spans="1:4" ht="17.649999999999999">
      <c r="A5" s="361" t="s">
        <v>1966</v>
      </c>
      <c r="B5" s="1637"/>
      <c r="C5" s="1637"/>
      <c r="D5" s="1637"/>
    </row>
    <row r="6" spans="1:4">
      <c r="A6" s="1637"/>
      <c r="B6" s="1637"/>
      <c r="C6" s="1637"/>
      <c r="D6" s="1637"/>
    </row>
    <row r="7" spans="1:4">
      <c r="A7" s="1637"/>
      <c r="B7" s="1637"/>
      <c r="C7" s="1749"/>
      <c r="D7" s="1637"/>
    </row>
    <row r="8" spans="1:4">
      <c r="A8" s="1637"/>
      <c r="B8" s="1637"/>
      <c r="C8" s="1749"/>
      <c r="D8" s="1637"/>
    </row>
    <row r="9" spans="1:4" ht="19.899999999999999">
      <c r="A9" s="68" t="s">
        <v>1677</v>
      </c>
      <c r="B9" s="47"/>
      <c r="C9" s="1750"/>
      <c r="D9" s="1637"/>
    </row>
    <row r="10" spans="1:4">
      <c r="A10" s="3697" t="s">
        <v>1678</v>
      </c>
      <c r="B10" s="3698"/>
      <c r="C10" s="1748" t="s">
        <v>88</v>
      </c>
      <c r="D10" s="1637"/>
    </row>
    <row r="11" spans="1:4">
      <c r="A11" s="1751" t="s">
        <v>573</v>
      </c>
      <c r="B11" s="1752" t="s">
        <v>6</v>
      </c>
      <c r="C11" s="1868"/>
      <c r="D11" s="1637"/>
    </row>
    <row r="12" spans="1:4">
      <c r="A12" s="1754" t="s">
        <v>573</v>
      </c>
      <c r="B12" s="1752" t="s">
        <v>32</v>
      </c>
      <c r="C12" s="1868"/>
      <c r="D12" s="1637"/>
    </row>
    <row r="13" spans="1:4">
      <c r="A13" s="1754" t="s">
        <v>573</v>
      </c>
      <c r="B13" s="1752" t="s">
        <v>34</v>
      </c>
      <c r="C13" s="1868"/>
      <c r="D13" s="1637"/>
    </row>
    <row r="14" spans="1:4">
      <c r="A14" s="1754" t="s">
        <v>573</v>
      </c>
      <c r="B14" s="1752" t="s">
        <v>36</v>
      </c>
      <c r="C14" s="1868"/>
      <c r="D14" s="1637"/>
    </row>
    <row r="15" spans="1:4">
      <c r="A15" s="1754" t="s">
        <v>573</v>
      </c>
      <c r="B15" s="1752" t="s">
        <v>406</v>
      </c>
      <c r="C15" s="1868"/>
      <c r="D15" s="1637"/>
    </row>
    <row r="16" spans="1:4">
      <c r="A16" s="1754" t="s">
        <v>573</v>
      </c>
      <c r="B16" s="1752" t="s">
        <v>97</v>
      </c>
      <c r="C16" s="1868"/>
      <c r="D16" s="1637"/>
    </row>
    <row r="17" spans="1:4">
      <c r="A17" s="1753" t="s">
        <v>574</v>
      </c>
      <c r="B17" s="1752" t="s">
        <v>1679</v>
      </c>
      <c r="C17" s="1869">
        <f>+'5.3 Other repex services'!E12+'5.3 Other repex services'!E13</f>
        <v>0</v>
      </c>
      <c r="D17" s="1637"/>
    </row>
    <row r="18" spans="1:4">
      <c r="A18" s="1753" t="s">
        <v>577</v>
      </c>
      <c r="B18" s="1752" t="s">
        <v>398</v>
      </c>
      <c r="C18" s="1869">
        <f>+'4.7 Other Capex '!E22</f>
        <v>0</v>
      </c>
      <c r="D18" s="1637"/>
    </row>
    <row r="19" spans="1:4">
      <c r="A19" s="1866" t="s">
        <v>578</v>
      </c>
      <c r="B19" s="1867" t="s">
        <v>509</v>
      </c>
      <c r="C19" s="2942">
        <f>SUM(C11:C16)</f>
        <v>0</v>
      </c>
      <c r="D19" s="1637"/>
    </row>
    <row r="20" spans="1:4">
      <c r="A20" s="1866" t="s">
        <v>579</v>
      </c>
      <c r="B20" s="1867" t="s">
        <v>509</v>
      </c>
      <c r="C20" s="2942">
        <f>SUM(C17:C17)</f>
        <v>0</v>
      </c>
      <c r="D20" s="1637"/>
    </row>
    <row r="21" spans="1:4">
      <c r="A21" s="1866" t="s">
        <v>580</v>
      </c>
      <c r="B21" s="1867" t="s">
        <v>509</v>
      </c>
      <c r="C21" s="2942">
        <f>SUM(C18:C18)</f>
        <v>0</v>
      </c>
      <c r="D21" s="1637"/>
    </row>
    <row r="22" spans="1:4">
      <c r="A22" s="1866" t="s">
        <v>1680</v>
      </c>
      <c r="B22" s="1867" t="s">
        <v>509</v>
      </c>
      <c r="C22" s="2942">
        <f>SUM(C19:C21)</f>
        <v>0</v>
      </c>
      <c r="D22" s="1637"/>
    </row>
    <row r="23" spans="1:4" s="1747" customFormat="1">
      <c r="A23" s="1755"/>
      <c r="B23" s="1756"/>
      <c r="C23" s="1757"/>
      <c r="D23" s="1758"/>
    </row>
  </sheetData>
  <customSheetViews>
    <customSheetView guid="{CE066BD8-0FDF-4A69-A83A-AA53661F8FE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2"/>
    </customSheetView>
    <customSheetView guid="{19FDD237-8F16-4F3B-A94F-90481855813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3"/>
    </customSheetView>
  </customSheetViews>
  <mergeCells count="1">
    <mergeCell ref="A10:B10"/>
  </mergeCells>
  <conditionalFormatting sqref="C23">
    <cfRule type="cellIs" dxfId="123"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H186"/>
  <sheetViews>
    <sheetView workbookViewId="0">
      <selection activeCell="C12" sqref="C12"/>
    </sheetView>
  </sheetViews>
  <sheetFormatPr defaultColWidth="0" defaultRowHeight="12.75" zeroHeight="1" outlineLevelRow="1"/>
  <cols>
    <col min="1" max="1" width="15.86328125" customWidth="1"/>
    <col min="2" max="2" width="18.59765625" customWidth="1"/>
    <col min="3" max="3" width="31.59765625" customWidth="1"/>
    <col min="4" max="6" width="9.1328125" customWidth="1"/>
    <col min="7" max="7" width="16.59765625" customWidth="1"/>
    <col min="8" max="8" width="9.1328125" customWidth="1"/>
    <col min="9" max="16384" width="9.1328125" hidden="1"/>
  </cols>
  <sheetData>
    <row r="1" spans="1:8" s="48" customFormat="1" ht="25.15">
      <c r="A1" s="126" t="str">
        <f>'Universal data'!A1</f>
        <v>Regulatory Reporting Pack</v>
      </c>
      <c r="B1" s="127"/>
      <c r="C1" s="127"/>
      <c r="D1" s="127"/>
      <c r="E1" s="127"/>
      <c r="F1" s="127"/>
      <c r="G1" s="127"/>
      <c r="H1" s="127"/>
    </row>
    <row r="2" spans="1:8" s="48" customFormat="1" ht="25.15">
      <c r="A2" s="1766" t="str">
        <f>'Universal data'!A2</f>
        <v>Master</v>
      </c>
      <c r="B2" s="127"/>
      <c r="C2" s="127"/>
      <c r="D2" s="127"/>
      <c r="E2" s="127"/>
      <c r="F2" s="127"/>
      <c r="G2" s="127"/>
      <c r="H2" s="127"/>
    </row>
    <row r="3" spans="1:8" s="129" customFormat="1" ht="25.5" thickBot="1">
      <c r="A3" s="1765" t="str">
        <f>'Universal data'!A3</f>
        <v>2017/18</v>
      </c>
      <c r="B3" s="128"/>
      <c r="C3" s="128"/>
      <c r="D3" s="128"/>
      <c r="E3" s="128"/>
      <c r="F3" s="128"/>
      <c r="G3" s="128"/>
      <c r="H3" s="128"/>
    </row>
    <row r="4" spans="1:8" s="1212" customFormat="1" ht="13.15" thickBot="1"/>
    <row r="5" spans="1:8" s="1212" customFormat="1" ht="84" customHeight="1" thickBot="1">
      <c r="G5" s="1223" t="s">
        <v>1383</v>
      </c>
    </row>
    <row r="6" spans="1:8" s="1212" customFormat="1">
      <c r="B6" s="1213" t="s">
        <v>1280</v>
      </c>
      <c r="C6" s="1212" t="s">
        <v>674</v>
      </c>
    </row>
    <row r="7" spans="1:8" s="1212" customFormat="1">
      <c r="B7" s="1213"/>
      <c r="C7" s="1214" t="s">
        <v>1606</v>
      </c>
    </row>
    <row r="8" spans="1:8" s="1212" customFormat="1">
      <c r="C8" s="1212" t="s">
        <v>675</v>
      </c>
    </row>
    <row r="9" spans="1:8" s="1212" customFormat="1" ht="11.25" customHeight="1">
      <c r="A9" s="1212">
        <v>1</v>
      </c>
      <c r="B9" s="1224" t="s">
        <v>676</v>
      </c>
      <c r="G9" s="1215"/>
    </row>
    <row r="10" spans="1:8" s="1212" customFormat="1" ht="13.5" outlineLevel="1">
      <c r="C10" s="1216" t="s">
        <v>2659</v>
      </c>
      <c r="G10" s="1210"/>
    </row>
    <row r="11" spans="1:8" s="1212" customFormat="1" ht="13.5" outlineLevel="1">
      <c r="C11" s="1216" t="s">
        <v>2720</v>
      </c>
      <c r="G11" s="1210"/>
    </row>
    <row r="12" spans="1:8" s="1212" customFormat="1" ht="13.5" outlineLevel="1">
      <c r="C12" s="1216" t="s">
        <v>1587</v>
      </c>
      <c r="G12" s="1210"/>
    </row>
    <row r="13" spans="1:8" s="1212" customFormat="1">
      <c r="A13" s="1212">
        <v>2</v>
      </c>
      <c r="B13" s="1225" t="s">
        <v>1702</v>
      </c>
      <c r="C13" s="1216"/>
    </row>
    <row r="14" spans="1:8" s="1212" customFormat="1" ht="13.5">
      <c r="C14" s="1216" t="s">
        <v>1824</v>
      </c>
      <c r="G14" s="1210"/>
    </row>
    <row r="15" spans="1:8" s="1212" customFormat="1" ht="13.5" outlineLevel="1">
      <c r="C15" s="1216" t="s">
        <v>1661</v>
      </c>
      <c r="G15" s="1210"/>
    </row>
    <row r="16" spans="1:8" s="1212" customFormat="1" ht="13.5" outlineLevel="1">
      <c r="C16" s="1216" t="s">
        <v>1825</v>
      </c>
      <c r="G16" s="1210"/>
    </row>
    <row r="17" spans="1:7" s="1212" customFormat="1" ht="13.5" outlineLevel="1">
      <c r="C17" s="1216" t="s">
        <v>1826</v>
      </c>
      <c r="G17" s="1210"/>
    </row>
    <row r="18" spans="1:7" s="1212" customFormat="1" ht="13.5" outlineLevel="1">
      <c r="C18" s="1216" t="s">
        <v>1827</v>
      </c>
      <c r="G18" s="1210"/>
    </row>
    <row r="19" spans="1:7" s="1212" customFormat="1" ht="13.5" outlineLevel="1">
      <c r="C19" s="1216" t="s">
        <v>1828</v>
      </c>
      <c r="G19" s="1210"/>
    </row>
    <row r="20" spans="1:7" s="1212" customFormat="1" ht="13.5" outlineLevel="1">
      <c r="C20" s="1216" t="s">
        <v>2726</v>
      </c>
      <c r="G20" s="1210"/>
    </row>
    <row r="21" spans="1:7" s="1212" customFormat="1" ht="13.5" outlineLevel="1">
      <c r="C21" s="1216"/>
      <c r="G21" s="1210"/>
    </row>
    <row r="22" spans="1:7" s="1212" customFormat="1" outlineLevel="1"/>
    <row r="23" spans="1:7" s="1212" customFormat="1" ht="13.5" outlineLevel="1">
      <c r="A23" s="1212">
        <v>3</v>
      </c>
      <c r="B23" s="1226" t="s">
        <v>508</v>
      </c>
      <c r="C23" s="1216" t="s">
        <v>1582</v>
      </c>
      <c r="G23" s="1210"/>
    </row>
    <row r="24" spans="1:7" s="1212" customFormat="1" ht="13.5" outlineLevel="1">
      <c r="B24" s="1214"/>
      <c r="C24" s="1216" t="s">
        <v>1659</v>
      </c>
      <c r="G24" s="1210"/>
    </row>
    <row r="25" spans="1:7" s="1212" customFormat="1" ht="13.5" outlineLevel="1">
      <c r="B25" s="1214"/>
      <c r="C25" s="1216" t="s">
        <v>1660</v>
      </c>
      <c r="G25" s="1210"/>
    </row>
    <row r="26" spans="1:7" s="1212" customFormat="1" ht="13.5" outlineLevel="1">
      <c r="B26" s="1214"/>
      <c r="C26" s="1216" t="s">
        <v>1662</v>
      </c>
      <c r="G26" s="1210" t="s">
        <v>130</v>
      </c>
    </row>
    <row r="27" spans="1:7" s="1212" customFormat="1" ht="13.5" outlineLevel="1">
      <c r="C27" s="1216" t="s">
        <v>1663</v>
      </c>
      <c r="G27" s="1210"/>
    </row>
    <row r="28" spans="1:7" s="1212" customFormat="1" ht="13.5" outlineLevel="1">
      <c r="C28" s="1216" t="s">
        <v>1664</v>
      </c>
      <c r="G28" s="1210" t="s">
        <v>130</v>
      </c>
    </row>
    <row r="29" spans="1:7" s="1212" customFormat="1" ht="13.5" outlineLevel="1">
      <c r="C29" s="1216" t="s">
        <v>1665</v>
      </c>
      <c r="G29" s="1210"/>
    </row>
    <row r="30" spans="1:7" s="1212" customFormat="1" ht="13.5" outlineLevel="1">
      <c r="C30" s="1216" t="s">
        <v>1666</v>
      </c>
      <c r="G30" s="1210"/>
    </row>
    <row r="31" spans="1:7" s="1212" customFormat="1" ht="13.5" outlineLevel="1">
      <c r="C31" s="1216" t="s">
        <v>1667</v>
      </c>
      <c r="G31" s="1210"/>
    </row>
    <row r="32" spans="1:7" s="1212" customFormat="1" ht="13.5" outlineLevel="1">
      <c r="C32" s="1216" t="s">
        <v>1668</v>
      </c>
      <c r="G32" s="1210"/>
    </row>
    <row r="33" spans="1:7" s="1212" customFormat="1" ht="13.5" outlineLevel="1">
      <c r="C33" s="1216" t="s">
        <v>1669</v>
      </c>
      <c r="G33" s="1210"/>
    </row>
    <row r="34" spans="1:7" s="1212" customFormat="1" ht="13.5" outlineLevel="1">
      <c r="C34" s="1216" t="s">
        <v>1670</v>
      </c>
      <c r="G34" s="1210"/>
    </row>
    <row r="35" spans="1:7" s="1212" customFormat="1" ht="13.5" outlineLevel="1">
      <c r="C35" s="1216" t="s">
        <v>2396</v>
      </c>
      <c r="G35" s="1210"/>
    </row>
    <row r="36" spans="1:7" s="1212" customFormat="1" ht="13.5" outlineLevel="1">
      <c r="C36" s="1216" t="s">
        <v>1671</v>
      </c>
      <c r="G36" s="1210"/>
    </row>
    <row r="37" spans="1:7" s="1212" customFormat="1" ht="13.5" outlineLevel="1">
      <c r="C37" s="1216" t="s">
        <v>1672</v>
      </c>
      <c r="G37" s="1210"/>
    </row>
    <row r="38" spans="1:7" s="1212" customFormat="1" ht="13.5" outlineLevel="1">
      <c r="C38" s="1216" t="s">
        <v>1673</v>
      </c>
      <c r="G38" s="1210"/>
    </row>
    <row r="39" spans="1:7" s="1212" customFormat="1" ht="13.5" outlineLevel="1">
      <c r="G39" s="1215"/>
    </row>
    <row r="40" spans="1:7" s="1212" customFormat="1" ht="13.5" outlineLevel="1">
      <c r="G40" s="1215"/>
    </row>
    <row r="41" spans="1:7" s="1212" customFormat="1" ht="13.5" outlineLevel="1">
      <c r="A41" s="1212">
        <v>4</v>
      </c>
      <c r="B41" s="1214" t="s">
        <v>96</v>
      </c>
      <c r="C41" s="1216" t="s">
        <v>1703</v>
      </c>
      <c r="G41" s="1210"/>
    </row>
    <row r="42" spans="1:7" s="1212" customFormat="1" ht="13.5" outlineLevel="1">
      <c r="C42" s="1216" t="s">
        <v>1704</v>
      </c>
      <c r="G42" s="1210"/>
    </row>
    <row r="43" spans="1:7" s="1212" customFormat="1" ht="13.5" outlineLevel="1">
      <c r="C43" s="1216" t="s">
        <v>1705</v>
      </c>
      <c r="G43" s="1210"/>
    </row>
    <row r="44" spans="1:7" s="1212" customFormat="1" ht="13.5" outlineLevel="1">
      <c r="C44" s="1216" t="s">
        <v>1706</v>
      </c>
      <c r="G44" s="1210"/>
    </row>
    <row r="45" spans="1:7" s="1212" customFormat="1" ht="13.5" outlineLevel="1">
      <c r="C45" s="1216" t="s">
        <v>1707</v>
      </c>
      <c r="G45" s="1210"/>
    </row>
    <row r="46" spans="1:7" s="1212" customFormat="1" ht="13.5" outlineLevel="1">
      <c r="C46" s="1216" t="s">
        <v>1708</v>
      </c>
      <c r="G46" s="1210"/>
    </row>
    <row r="47" spans="1:7" s="1212" customFormat="1" ht="13.5" outlineLevel="1">
      <c r="C47" s="1216" t="s">
        <v>1709</v>
      </c>
      <c r="G47" s="1210"/>
    </row>
    <row r="48" spans="1:7" s="1212" customFormat="1" ht="13.5" outlineLevel="1">
      <c r="C48" s="1216" t="s">
        <v>1948</v>
      </c>
      <c r="G48" s="1210"/>
    </row>
    <row r="49" spans="1:7" s="1212" customFormat="1" outlineLevel="1"/>
    <row r="50" spans="1:7" s="1212" customFormat="1" ht="13.5" outlineLevel="1">
      <c r="A50" s="1212">
        <v>5</v>
      </c>
      <c r="B50" s="1214" t="s">
        <v>182</v>
      </c>
      <c r="C50" s="1216" t="s">
        <v>1583</v>
      </c>
      <c r="G50" s="1210"/>
    </row>
    <row r="51" spans="1:7" s="1212" customFormat="1" ht="13.5" outlineLevel="1">
      <c r="C51" s="1216" t="s">
        <v>1561</v>
      </c>
      <c r="G51" s="1210"/>
    </row>
    <row r="52" spans="1:7" s="1212" customFormat="1" ht="13.5" outlineLevel="1">
      <c r="C52" s="1216" t="s">
        <v>1584</v>
      </c>
      <c r="G52" s="1210"/>
    </row>
    <row r="53" spans="1:7" s="1212" customFormat="1" ht="13.5" outlineLevel="1">
      <c r="C53" s="1216" t="s">
        <v>1465</v>
      </c>
      <c r="G53" s="1210"/>
    </row>
    <row r="54" spans="1:7" s="1212" customFormat="1" ht="13.5" outlineLevel="1">
      <c r="C54" s="1216" t="s">
        <v>1585</v>
      </c>
      <c r="G54" s="1210"/>
    </row>
    <row r="55" spans="1:7" s="1212" customFormat="1" ht="13.5" outlineLevel="1">
      <c r="C55" s="1216" t="s">
        <v>1540</v>
      </c>
      <c r="G55" s="1210"/>
    </row>
    <row r="56" spans="1:7" s="1212" customFormat="1" ht="13.5" outlineLevel="1">
      <c r="C56" s="1216" t="s">
        <v>1925</v>
      </c>
      <c r="G56" s="1210"/>
    </row>
    <row r="57" spans="1:7" s="1212" customFormat="1" ht="13.5" outlineLevel="1">
      <c r="C57" s="1216" t="s">
        <v>1586</v>
      </c>
      <c r="G57" s="1210"/>
    </row>
    <row r="58" spans="1:7" s="1212" customFormat="1" ht="13.5" outlineLevel="1">
      <c r="C58" s="1216" t="s">
        <v>1710</v>
      </c>
      <c r="G58" s="1210"/>
    </row>
    <row r="59" spans="1:7" s="1212" customFormat="1" ht="13.5" outlineLevel="1">
      <c r="C59" s="1216" t="s">
        <v>1808</v>
      </c>
      <c r="G59" s="1210"/>
    </row>
    <row r="60" spans="1:7" s="1212" customFormat="1" ht="13.5" outlineLevel="1">
      <c r="C60" s="1216" t="s">
        <v>1932</v>
      </c>
      <c r="G60" s="1210" t="s">
        <v>2564</v>
      </c>
    </row>
    <row r="61" spans="1:7" s="1212" customFormat="1" ht="13.5" outlineLevel="1">
      <c r="C61" s="1216"/>
      <c r="G61" s="1215"/>
    </row>
    <row r="62" spans="1:7" s="1212" customFormat="1" ht="13.5" outlineLevel="1">
      <c r="A62" s="1212">
        <v>6</v>
      </c>
      <c r="B62" s="1214" t="s">
        <v>1507</v>
      </c>
      <c r="C62" s="1216" t="s">
        <v>1711</v>
      </c>
      <c r="G62" s="1210"/>
    </row>
    <row r="63" spans="1:7" s="1212" customFormat="1" ht="13.5" outlineLevel="1">
      <c r="C63" s="1216" t="s">
        <v>1713</v>
      </c>
      <c r="G63" s="1210"/>
    </row>
    <row r="64" spans="1:7" s="1212" customFormat="1" ht="13.5" outlineLevel="1">
      <c r="C64" s="1216" t="s">
        <v>1714</v>
      </c>
      <c r="G64" s="1210"/>
    </row>
    <row r="65" spans="1:7" s="1212" customFormat="1" ht="13.5" outlineLevel="1">
      <c r="C65" s="1216" t="s">
        <v>1715</v>
      </c>
      <c r="G65" s="1210"/>
    </row>
    <row r="66" spans="1:7" s="1212" customFormat="1" ht="13.5" outlineLevel="1">
      <c r="C66" s="1216" t="s">
        <v>1716</v>
      </c>
      <c r="G66" s="1210"/>
    </row>
    <row r="67" spans="1:7" s="1212" customFormat="1" ht="13.5" outlineLevel="1">
      <c r="C67" s="1216" t="s">
        <v>1804</v>
      </c>
      <c r="G67" s="1210"/>
    </row>
    <row r="68" spans="1:7" s="1212" customFormat="1" outlineLevel="1">
      <c r="C68" s="1216"/>
    </row>
    <row r="69" spans="1:7" s="1212" customFormat="1" ht="13.5" outlineLevel="1">
      <c r="A69" s="1212">
        <v>7</v>
      </c>
      <c r="B69" s="1214" t="s">
        <v>1581</v>
      </c>
      <c r="C69" s="1216" t="s">
        <v>1717</v>
      </c>
      <c r="G69" s="1210"/>
    </row>
    <row r="70" spans="1:7" s="1212" customFormat="1" ht="13.5" outlineLevel="1">
      <c r="C70" s="1216" t="s">
        <v>1718</v>
      </c>
      <c r="G70" s="1210"/>
    </row>
    <row r="71" spans="1:7" s="1212" customFormat="1" ht="13.5" outlineLevel="1">
      <c r="C71" s="1216" t="s">
        <v>1898</v>
      </c>
      <c r="G71" s="1210" t="s">
        <v>2439</v>
      </c>
    </row>
    <row r="72" spans="1:7" s="1212" customFormat="1" ht="13.5" outlineLevel="1">
      <c r="C72" s="1216" t="s">
        <v>1899</v>
      </c>
      <c r="G72" s="1210"/>
    </row>
    <row r="73" spans="1:7" s="1212" customFormat="1" ht="13.5" outlineLevel="1">
      <c r="C73" s="1216" t="s">
        <v>1900</v>
      </c>
      <c r="G73" s="1210"/>
    </row>
    <row r="74" spans="1:7" s="1212" customFormat="1" ht="13.5" outlineLevel="1">
      <c r="C74" s="1216" t="s">
        <v>1901</v>
      </c>
      <c r="G74" s="1210"/>
    </row>
    <row r="75" spans="1:7" s="1212" customFormat="1" ht="13.5" outlineLevel="1">
      <c r="C75" s="1216" t="s">
        <v>1902</v>
      </c>
      <c r="G75" s="1210"/>
    </row>
    <row r="76" spans="1:7" s="1212" customFormat="1" ht="13.5" outlineLevel="1">
      <c r="C76" s="1216" t="s">
        <v>1903</v>
      </c>
      <c r="G76" s="1210"/>
    </row>
    <row r="77" spans="1:7" s="1212" customFormat="1" ht="13.5" outlineLevel="1">
      <c r="C77" s="1216" t="s">
        <v>1904</v>
      </c>
      <c r="G77" s="1210"/>
    </row>
    <row r="78" spans="1:7" s="1212" customFormat="1" ht="13.5" outlineLevel="1">
      <c r="C78" s="1216" t="s">
        <v>1905</v>
      </c>
      <c r="G78" s="1210"/>
    </row>
    <row r="79" spans="1:7" s="1212" customFormat="1" ht="13.5" outlineLevel="1">
      <c r="C79" s="1216" t="s">
        <v>1906</v>
      </c>
      <c r="G79" s="1210"/>
    </row>
    <row r="80" spans="1:7" s="1212" customFormat="1" outlineLevel="1">
      <c r="C80" s="1216"/>
    </row>
    <row r="81" spans="1:7" s="1212" customFormat="1" ht="13.5">
      <c r="A81" s="1217">
        <v>8</v>
      </c>
      <c r="B81" s="1218" t="s">
        <v>1719</v>
      </c>
      <c r="C81" s="1216" t="s">
        <v>1720</v>
      </c>
      <c r="G81" s="1210"/>
    </row>
    <row r="82" spans="1:7" s="1212" customFormat="1" ht="13.5">
      <c r="A82" s="1217"/>
      <c r="B82" s="1218"/>
      <c r="C82" s="1216" t="s">
        <v>1721</v>
      </c>
      <c r="G82" s="1210"/>
    </row>
    <row r="83" spans="1:7" s="1212" customFormat="1" ht="13.5">
      <c r="A83" s="1217"/>
      <c r="B83" s="1218"/>
      <c r="C83" s="1216" t="s">
        <v>1722</v>
      </c>
      <c r="G83" s="1210"/>
    </row>
    <row r="84" spans="1:7" s="1212" customFormat="1" ht="13.5">
      <c r="A84" s="1217"/>
      <c r="B84" s="1218"/>
      <c r="C84" s="1216" t="s">
        <v>1723</v>
      </c>
      <c r="G84" s="1210"/>
    </row>
    <row r="85" spans="1:7" s="1212" customFormat="1" ht="13.5">
      <c r="A85" s="1217"/>
      <c r="B85" s="1218"/>
      <c r="C85" s="1216" t="s">
        <v>1724</v>
      </c>
      <c r="G85" s="1210"/>
    </row>
    <row r="86" spans="1:7" s="1212" customFormat="1">
      <c r="A86" s="1217"/>
      <c r="B86" s="1218"/>
    </row>
    <row r="87" spans="1:7" s="1212" customFormat="1">
      <c r="B87" s="1189"/>
      <c r="C87" s="1219" t="s">
        <v>1391</v>
      </c>
      <c r="E87" s="1189"/>
      <c r="F87" s="1189"/>
      <c r="G87" s="1189"/>
    </row>
    <row r="88" spans="1:7" s="1212" customFormat="1" ht="13.5">
      <c r="C88" s="1211" t="s">
        <v>2440</v>
      </c>
      <c r="D88" s="1189"/>
      <c r="E88" s="1189" t="s">
        <v>1392</v>
      </c>
      <c r="F88" s="1189"/>
      <c r="G88" s="1210"/>
    </row>
    <row r="89" spans="1:7" s="1212" customFormat="1" ht="13.5">
      <c r="C89" s="1211" t="s">
        <v>1607</v>
      </c>
      <c r="D89" s="1189"/>
      <c r="E89" s="1189"/>
      <c r="F89" s="1189"/>
      <c r="G89" s="1210"/>
    </row>
    <row r="90" spans="1:7" s="1212" customFormat="1" ht="13.5">
      <c r="C90" s="1211" t="s">
        <v>1607</v>
      </c>
      <c r="D90" s="1189"/>
      <c r="E90" s="1189"/>
      <c r="F90" s="1189"/>
      <c r="G90" s="1210"/>
    </row>
    <row r="91" spans="1:7" s="1212" customFormat="1" ht="13.5">
      <c r="C91" s="1189"/>
      <c r="D91" s="1189"/>
      <c r="E91" s="1189"/>
      <c r="F91" s="1189"/>
      <c r="G91" s="1215"/>
    </row>
    <row r="92" spans="1:7" s="1212" customFormat="1" ht="37.5">
      <c r="B92" s="1189"/>
      <c r="C92" s="1220" t="s">
        <v>1395</v>
      </c>
      <c r="D92" s="1221"/>
      <c r="F92" s="1189"/>
      <c r="G92" s="1189"/>
    </row>
    <row r="93" spans="1:7" s="1212" customFormat="1" ht="13.5">
      <c r="C93" s="2041" t="s">
        <v>1376</v>
      </c>
      <c r="D93" s="1222"/>
      <c r="E93" s="1222"/>
      <c r="F93" s="1189"/>
      <c r="G93" s="1210"/>
    </row>
    <row r="94" spans="1:7" s="1212" customFormat="1" ht="13.5">
      <c r="C94" s="2041" t="s">
        <v>1377</v>
      </c>
      <c r="D94" s="1189"/>
      <c r="E94" s="1189"/>
      <c r="F94" s="1189"/>
      <c r="G94" s="1210"/>
    </row>
    <row r="95" spans="1:7" s="1212" customFormat="1" ht="13.5">
      <c r="C95" s="2041" t="s">
        <v>1378</v>
      </c>
      <c r="D95" s="1189"/>
      <c r="E95" s="1189"/>
      <c r="F95" s="1189"/>
      <c r="G95" s="1210"/>
    </row>
    <row r="96" spans="1:7" s="1212" customFormat="1" ht="13.5">
      <c r="C96" s="2041" t="s">
        <v>1796</v>
      </c>
      <c r="D96" s="1189"/>
      <c r="E96" s="1189"/>
      <c r="F96" s="1189"/>
      <c r="G96" s="1210"/>
    </row>
    <row r="97" spans="3:7" s="1212" customFormat="1" ht="13.5">
      <c r="C97" s="2041" t="s">
        <v>1797</v>
      </c>
      <c r="D97" s="1189"/>
      <c r="E97" s="1189"/>
      <c r="F97" s="1189"/>
      <c r="G97" s="1210"/>
    </row>
    <row r="98" spans="3:7" s="1212" customFormat="1" ht="13.5">
      <c r="C98" s="2041" t="s">
        <v>1798</v>
      </c>
      <c r="D98" s="1189"/>
      <c r="E98" s="1189"/>
      <c r="F98" s="1189"/>
      <c r="G98" s="1210"/>
    </row>
    <row r="99" spans="3:7" s="1212" customFormat="1" ht="13.5">
      <c r="C99" s="1189" t="s">
        <v>1588</v>
      </c>
      <c r="D99" s="1189"/>
      <c r="E99" s="1189"/>
      <c r="F99" s="1189"/>
      <c r="G99" s="1210"/>
    </row>
    <row r="100" spans="3:7" s="1212" customFormat="1" ht="13.5">
      <c r="C100" s="1189" t="s">
        <v>1799</v>
      </c>
      <c r="D100" s="1189"/>
      <c r="E100" s="1189"/>
      <c r="F100" s="1189"/>
      <c r="G100" s="1210"/>
    </row>
    <row r="101" spans="3:7" s="1212" customFormat="1" ht="13.5">
      <c r="C101" s="1189" t="s">
        <v>1590</v>
      </c>
      <c r="D101" s="1189"/>
      <c r="E101" s="1189"/>
      <c r="F101" s="1189"/>
      <c r="G101" s="1210"/>
    </row>
    <row r="102" spans="3:7" s="1212" customFormat="1" ht="13.5">
      <c r="C102" s="1189" t="s">
        <v>709</v>
      </c>
      <c r="D102" s="1189"/>
      <c r="E102" s="1189"/>
      <c r="F102" s="1189"/>
      <c r="G102" s="1210"/>
    </row>
    <row r="103" spans="3:7" s="1212" customFormat="1" ht="13.5">
      <c r="C103" s="1189" t="s">
        <v>710</v>
      </c>
      <c r="D103" s="1189"/>
      <c r="E103" s="1189"/>
      <c r="F103" s="1189"/>
      <c r="G103" s="1210"/>
    </row>
    <row r="104" spans="3:7" s="1212" customFormat="1" ht="13.5">
      <c r="C104" s="1189" t="s">
        <v>711</v>
      </c>
      <c r="D104" s="1189"/>
      <c r="E104" s="1189"/>
      <c r="F104" s="1189"/>
      <c r="G104" s="1210"/>
    </row>
    <row r="105" spans="3:7" s="1212" customFormat="1" ht="13.5">
      <c r="C105" s="1189" t="s">
        <v>1592</v>
      </c>
      <c r="D105" s="1189"/>
      <c r="E105" s="1189"/>
      <c r="F105" s="1189"/>
      <c r="G105" s="1210"/>
    </row>
    <row r="106" spans="3:7" s="1212" customFormat="1" ht="13.5">
      <c r="C106" s="1189" t="s">
        <v>1231</v>
      </c>
      <c r="D106" s="1189"/>
      <c r="E106" s="1189"/>
      <c r="F106" s="1189"/>
      <c r="G106" s="1210"/>
    </row>
    <row r="107" spans="3:7" s="1212" customFormat="1">
      <c r="C107" s="1189"/>
      <c r="D107" s="1189"/>
      <c r="E107" s="1189"/>
      <c r="F107" s="1189"/>
      <c r="G107" s="1189"/>
    </row>
    <row r="108" spans="3:7" s="1212" customFormat="1"/>
    <row r="109" spans="3:7" s="1212" customFormat="1"/>
    <row r="110" spans="3:7" s="1212" customFormat="1" hidden="1"/>
    <row r="111" spans="3:7" s="1212" customFormat="1" hidden="1"/>
    <row r="112" spans="3:7" s="1212" customFormat="1" hidden="1"/>
    <row r="113" s="1212" customFormat="1" hidden="1"/>
    <row r="114" s="1212" customFormat="1" hidden="1"/>
    <row r="115" s="1212" customFormat="1" hidden="1"/>
    <row r="116" s="1212" customFormat="1" hidden="1"/>
    <row r="117" s="1212" customFormat="1" hidden="1"/>
    <row r="118" s="1212" customFormat="1" hidden="1"/>
    <row r="119" s="1212" customFormat="1" hidden="1"/>
    <row r="120" s="1212" customFormat="1" hidden="1"/>
    <row r="121" s="1212" customFormat="1" hidden="1"/>
    <row r="122" s="1212" customFormat="1" hidden="1"/>
    <row r="123" s="1212" customFormat="1" hidden="1"/>
    <row r="124" s="1212" customFormat="1" hidden="1"/>
    <row r="125" s="1212" customFormat="1" hidden="1"/>
    <row r="126" s="1212" customFormat="1" hidden="1"/>
    <row r="127" s="1212" customFormat="1" hidden="1"/>
    <row r="128" s="1212" customFormat="1" hidden="1"/>
    <row r="129" s="1212" customFormat="1" hidden="1"/>
    <row r="130" s="1212" customFormat="1" hidden="1"/>
    <row r="131" s="1212" customFormat="1" hidden="1"/>
    <row r="132" s="1212" customFormat="1" hidden="1"/>
    <row r="133" s="1212" customFormat="1" hidden="1"/>
    <row r="134" s="1212" customFormat="1" hidden="1"/>
    <row r="135" s="1212" customFormat="1" hidden="1"/>
    <row r="136" s="1212" customFormat="1" hidden="1"/>
    <row r="137" s="1212" customFormat="1" hidden="1"/>
    <row r="138" s="1212" customFormat="1" hidden="1"/>
    <row r="139" s="1212" customFormat="1" hidden="1"/>
    <row r="140" s="1212" customFormat="1" hidden="1"/>
    <row r="141" s="1212" customFormat="1" hidden="1"/>
    <row r="142" s="1212" customFormat="1" hidden="1"/>
    <row r="143" s="1212" customFormat="1" hidden="1"/>
    <row r="144" s="1212" customFormat="1" hidden="1"/>
    <row r="145" s="1212" customFormat="1" hidden="1"/>
    <row r="146" s="1212" customFormat="1" hidden="1"/>
    <row r="147" s="1212" customFormat="1" hidden="1"/>
    <row r="148" s="1212" customFormat="1" hidden="1"/>
    <row r="149" s="1212" customFormat="1" hidden="1"/>
    <row r="150" s="1212" customFormat="1" hidden="1"/>
    <row r="151" s="1212" customFormat="1" hidden="1"/>
    <row r="152" s="1212" customFormat="1" hidden="1"/>
    <row r="153" s="1212" customFormat="1" hidden="1"/>
    <row r="154" s="1212" customFormat="1" hidden="1"/>
    <row r="155" s="1212" customFormat="1" hidden="1"/>
    <row r="156" s="1212" customFormat="1" hidden="1"/>
    <row r="157" s="1212" customFormat="1" hidden="1"/>
    <row r="158"/>
    <row r="159"/>
    <row r="160"/>
    <row r="161"/>
    <row r="162"/>
    <row r="163"/>
    <row r="164"/>
    <row r="165"/>
    <row r="166"/>
    <row r="167"/>
    <row r="168"/>
    <row r="169"/>
    <row r="170"/>
    <row r="171"/>
    <row r="172"/>
    <row r="173"/>
    <row r="174"/>
    <row r="175"/>
    <row r="176"/>
    <row r="177"/>
    <row r="178"/>
    <row r="179"/>
    <row r="180"/>
    <row r="181"/>
    <row r="182"/>
    <row r="183"/>
    <row r="184"/>
    <row r="185"/>
    <row r="186"/>
  </sheetData>
  <customSheetViews>
    <customSheetView guid="{CE066BD8-0FDF-4A69-A83A-AA53661F8FEE}" showPageBreaks="1" printArea="1" hiddenRows="1" hiddenColumns="1" topLeftCell="A84">
      <selection activeCell="G91" sqref="G91:G95"/>
      <pageMargins left="0.23622047244094491" right="0.23622047244094491" top="0.74803149606299213" bottom="0.74803149606299213" header="0.31496062992125984" footer="0.31496062992125984"/>
      <printOptions horizontalCentered="1"/>
      <pageSetup paperSize="8" orientation="portrait" r:id="rId1"/>
      <headerFooter>
        <oddHeader>&amp;C&amp;A</oddHeader>
        <oddFooter>&amp;L&amp;D&amp;C&amp;Z&amp;R&amp;F</oddFooter>
      </headerFooter>
    </customSheetView>
    <customSheetView guid="{97003408-5582-4B4E-BE5D-0A5F17467E22}" showPageBreaks="1" printArea="1" hiddenRows="1" hiddenColumns="1" topLeftCell="A67">
      <selection activeCell="C80" sqref="C80"/>
      <pageMargins left="0.23622047244094491" right="0.23622047244094491" top="0.74803149606299213" bottom="0.74803149606299213" header="0.31496062992125984" footer="0.31496062992125984"/>
      <printOptions horizontalCentered="1"/>
      <pageSetup paperSize="8" orientation="portrait" r:id="rId2"/>
      <headerFooter>
        <oddHeader>&amp;C&amp;A</oddHeader>
        <oddFooter>&amp;L&amp;D&amp;C&amp;Z&amp;R&amp;F</oddFooter>
      </headerFooter>
    </customSheetView>
    <customSheetView guid="{19FDD237-8F16-4F3B-A94F-90481855813E}" showPageBreaks="1" printArea="1" hiddenRows="1" hiddenColumns="1" topLeftCell="A64">
      <selection activeCell="C86" sqref="C86"/>
      <pageMargins left="0.23622047244094491" right="0.23622047244094491" top="0.74803149606299213" bottom="0.74803149606299213" header="0.31496062992125984" footer="0.31496062992125984"/>
      <printOptions horizontalCentered="1"/>
      <pageSetup paperSize="8" orientation="portrait" r:id="rId3"/>
      <headerFooter>
        <oddHeader>&amp;C&amp;A</oddHeader>
        <oddFooter>&amp;L&amp;D&amp;C&amp;Z&amp;R&amp;F</oddFooter>
      </headerFooter>
    </customSheetView>
  </customSheetViews>
  <hyperlinks>
    <hyperlink ref="C10" location="'1.4 Rec to costs tables'!A1" display="1.4 Rec to costs tables"/>
    <hyperlink ref="C11" location="'1.5_Net_Debt_and_Tax_Clawback'!A1" display="1.5 Net Debt, Interest &amp; Tax Clawback"/>
    <hyperlink ref="C12" location="'1.6  Disposals'!A1" display="1.6  Disposals"/>
    <hyperlink ref="C14" location="'2.1 Totex PCFM'!A1" display="2.1 Totex PCFM"/>
    <hyperlink ref="C23" location="'3.1 Opex cost matrix'!A1" display="3.1 Opex controllable costs"/>
    <hyperlink ref="C25" location="'3.3 FCO Resource Utilisation'!A1" display="3.3 FCO Resource Utilisation"/>
    <hyperlink ref="C29" location="'3.7_Training_&amp;_Apprentices'!A1" display="3.7 Training and Apprentices"/>
    <hyperlink ref="C26" location="'3.4_Bus_Support_DELETED 2014_15'!A1" display="3.4 BS Group"/>
    <hyperlink ref="C27" location="'3.5_Business_Support'!A1" display="3.5 BS Allocation"/>
    <hyperlink ref="C28" location="'3.6_Bus_Support_DELETED 2014_15'!A1" display="3.6 BS Supplementary"/>
    <hyperlink ref="C24" location="'3.2 year on year movements'!A1" display="3.2 Year on year movements"/>
    <hyperlink ref="C34" location="'3.12 Shrinkage'!A1" display="3.12 Shrinkage"/>
    <hyperlink ref="C36" location="'3.13 Streetworks'!A1" display="3.13 Streetworks"/>
    <hyperlink ref="C31" location="'3.9 LP Gasholders'!A1" display="3.9 LP Gasholders"/>
    <hyperlink ref="C32" location="'3.10 Land remediation REVISED'!A1" display="3.10 Land remediation"/>
    <hyperlink ref="C37" location="'3.14 Smart Metering'!A1" display="3.14 Smart Metering"/>
    <hyperlink ref="C38" location="'3.15 SIUs'!A1" display="3.15 SIUs"/>
    <hyperlink ref="C33" location="'3.11_Related Party Transact '!A1" display="3.11 Related Party Transact "/>
    <hyperlink ref="C41" location="'4.1 Capex Summary '!A1" display="4.1 Capex Summary "/>
    <hyperlink ref="C42" location="'4.2 Cap Expenditure Analysis'!A1" display="4.2 Cap Expenditure Analysis"/>
    <hyperlink ref="C43" location="'4.3 LTS, storage &amp; entry'!A1" display="4.3 LTS &amp; storage"/>
    <hyperlink ref="C44" location="'4.4 Reinforcement'!A1" display="4.4 Reinforcement"/>
    <hyperlink ref="C45" location="'4.5 Governor(Replacement)'!A1" display="4.5 Governor (Replacement)"/>
    <hyperlink ref="C46" location="'4.6 Connections '!A1" display="4.6 Connections "/>
    <hyperlink ref="C47" location="'4.7 Other Capex '!A1" display="4.7 Other Capex "/>
    <hyperlink ref="C48" location="'4.8 PSUP'!A1" display="4.8 PSUP"/>
    <hyperlink ref="C50" location="'5.1 Repex summary'!A1" display="5.1 Repex summary"/>
    <hyperlink ref="C51" location="'5.2a Repex iron mains Tier 1'!A1" display="5.2a Repex iron mains Tier 1"/>
    <hyperlink ref="C52" location="'5.2b Repex iron mains Tier 2A'!A1" display="5.2b Repex iron mains Tier 2A"/>
    <hyperlink ref="C53" location="'5.2c Repex other mains'!A1" display="5.2c Repex other mains"/>
    <hyperlink ref="C54" location="'5.2d Repex diversions'!A1" display="5.2d Repex diversions (exc T1)"/>
    <hyperlink ref="C55" location="'5.3 Other repex services'!A1" display="5.3 Other repex services"/>
    <hyperlink ref="C57" location="'5.5 Repex expenditure analysis'!A1" display="5.5 Repex expenditure analysis"/>
    <hyperlink ref="C58" location="'5.6 UNC Sub Deducts'!A1" display="5.6 UNC Sub Deducts"/>
    <hyperlink ref="C60" location="'5.8 Decommissioned Sum '!A1" display="5.8 Decommissioned summary"/>
    <hyperlink ref="C15" location="'2.2 Totex costs summary'!A1" display="2.2 Totex costs summary"/>
    <hyperlink ref="C17:C18" location="'2.1 Totex costs summary'!A1" display="2.1 Totex costs summary"/>
    <hyperlink ref="C19" location="'2.6 Environmental'!A1" display="2.6 Environmental"/>
    <hyperlink ref="C17" location="'2.4 Safety'!A1" display="2.4 Safety"/>
    <hyperlink ref="C16" location="'2.3 Workload summary'!A1" display="2.3 Workload summary"/>
    <hyperlink ref="C18" location="'2.5 Reliability'!A1" display="2.5 Reliability"/>
    <hyperlink ref="C30" location="'3.8 Maintenance'!A1" display="3.8 Maintenance"/>
    <hyperlink ref="C62" location="'6.1 LTS Asset Data'!A1" display="6.1 LTS Asset Data"/>
    <hyperlink ref="C63" location="'6.2 Network Assets'!A1" display="6.2 Network Assets  "/>
    <hyperlink ref="C64" location="'6.3 Capacity&amp;Storage Asset '!A1" display="6.3 Capacity&amp;Storage Asset"/>
    <hyperlink ref="C65" location="'6.4 Capacity &amp; Demand Data '!A1" display="6.4 Capacity &amp; Demand Data"/>
    <hyperlink ref="C67" location="'6.6 MEAV'!A1" display="6.6 MEAV"/>
    <hyperlink ref="C66" location="'6.5 Capacity Output Data'!A1" display="6.5 Capacity Output Data"/>
    <hyperlink ref="C69" location="'7.1 Safety Outputs'!A1" display="7.1 Safety Outputs"/>
    <hyperlink ref="C70" location="'7.2 Reliability Outputs'!A1" display="7.2 Reliability Outputs"/>
    <hyperlink ref="C71" location="'7.3 Asset Health &amp; Criticality'!A1" display="7.3 Asset Health &amp; Criticality"/>
    <hyperlink ref="C72" location="'7.4 PREs, Reports and Repairs '!A1" display="7.4 Report_Repairs"/>
    <hyperlink ref="C73" location="'7.5 Accuracy pipeline records'!A1" display="7.5 Accuracy pipeline records"/>
    <hyperlink ref="C74" location="'7.6 Business Carbon Footprint'!A1" display="7.6 Business Carbon Footprint"/>
    <hyperlink ref="C75" location="'7.7 Environment-Other'!A1" display="7.7 Environment-Other"/>
    <hyperlink ref="C76" location="'7.8 Dist Gas Connections'!A1" display="7.8 Dist Gas Connections"/>
    <hyperlink ref="C77" location="'7.9 Innovation rollout mechanis'!A1" display="7.9 Innovation rollout mechanism"/>
    <hyperlink ref="C78" location="'7.10 Network Innovation Allowan'!A1" display="7.10 NIA Expenditure GD"/>
    <hyperlink ref="C79" location="'7.11 Network Innovation Competi'!A1" display="7.11 NIC expenditure"/>
    <hyperlink ref="C81" location="'8.1 Customer Complaints'!A1" display="8.1 Gas CC RYTD"/>
    <hyperlink ref="C82" location="'8.2 Customer Satisfaction Surve'!A1" display="8.2 Gas CSS Annual"/>
    <hyperlink ref="C83" location="'8.3 Guaranteed Standards '!A1" display="8.3 Guaranteed Standards"/>
    <hyperlink ref="C84" location="'8.4 Licence Condition D10'!A1" display="8.4 Licence Condition D10"/>
    <hyperlink ref="C85" location="'8.5 3rd party &amp; water summary '!A1" display="8.5 3rd party &amp; water summary"/>
    <hyperlink ref="C59" location="'5.7 Mains Decommissiond '!A1" display="5.7 Mains decommissioned"/>
    <hyperlink ref="C56" location="'5.4 Risers'!A1" display="5.4 Risers"/>
    <hyperlink ref="C35" location="'3.12a Gas Theft NEW 2014_15'!A1" display="3.12a Gas theft"/>
    <hyperlink ref="C20" location="'2.7 Performance Snapshot'!Print_Area" display="2.7 Snapshot"/>
  </hyperlinks>
  <printOptions horizontalCentered="1"/>
  <pageMargins left="0.23622047244094491" right="0.23622047244094491" top="0.74803149606299213" bottom="0.74803149606299213" header="0.31496062992125984" footer="0.31496062992125984"/>
  <pageSetup paperSize="8"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topLeftCell="A19" workbookViewId="0"/>
  </sheetViews>
  <sheetFormatPr defaultColWidth="9.1328125" defaultRowHeight="12.4"/>
  <cols>
    <col min="1" max="1" width="19.86328125" style="221" bestFit="1" customWidth="1"/>
    <col min="2" max="2" width="74.73046875" style="221" customWidth="1"/>
    <col min="3" max="3" width="9.1328125" style="221"/>
    <col min="4" max="4" width="16.265625" style="221" bestFit="1" customWidth="1"/>
    <col min="5" max="16384" width="9.1328125" style="204"/>
  </cols>
  <sheetData>
    <row r="1" spans="1:8" s="48" customFormat="1" ht="25.15">
      <c r="A1" s="1766" t="str">
        <f>+'Universal data'!$A$1</f>
        <v>Regulatory Reporting Pack</v>
      </c>
      <c r="B1" s="127"/>
      <c r="C1" s="127"/>
      <c r="D1" s="127"/>
      <c r="E1" s="127"/>
      <c r="F1" s="127"/>
      <c r="G1" s="127"/>
      <c r="H1" s="127"/>
    </row>
    <row r="2" spans="1:8" s="48" customFormat="1" ht="25.15">
      <c r="A2" s="1766" t="str">
        <f>+'Universal data'!$A$2</f>
        <v>Master</v>
      </c>
      <c r="B2" s="127"/>
      <c r="C2" s="127"/>
      <c r="D2" s="127"/>
      <c r="E2" s="127"/>
      <c r="F2" s="127"/>
      <c r="G2" s="127"/>
      <c r="H2" s="127"/>
    </row>
    <row r="3" spans="1:8" s="48" customFormat="1" ht="25.15">
      <c r="A3" s="1766" t="str">
        <f>+'Universal data'!$A$3</f>
        <v>2017/18</v>
      </c>
      <c r="B3" s="127"/>
      <c r="C3" s="127"/>
      <c r="D3" s="127"/>
      <c r="E3" s="127"/>
      <c r="F3" s="127"/>
      <c r="G3" s="127"/>
      <c r="H3" s="127"/>
    </row>
    <row r="4" spans="1:8" s="818" customFormat="1">
      <c r="A4" s="817"/>
      <c r="B4" s="817"/>
      <c r="C4" s="817"/>
      <c r="D4" s="817"/>
    </row>
    <row r="5" spans="1:8" s="818" customFormat="1">
      <c r="A5" s="467" t="s">
        <v>2040</v>
      </c>
      <c r="B5" s="467"/>
      <c r="C5" s="817"/>
      <c r="D5" s="817"/>
    </row>
    <row r="7" spans="1:8" ht="13.5">
      <c r="B7" s="468" t="s">
        <v>508</v>
      </c>
      <c r="D7" s="469"/>
    </row>
    <row r="8" spans="1:8">
      <c r="B8" s="1704">
        <v>0</v>
      </c>
      <c r="C8" s="2556" t="s">
        <v>88</v>
      </c>
    </row>
    <row r="9" spans="1:8">
      <c r="B9" s="1704"/>
      <c r="C9" s="2546"/>
    </row>
    <row r="10" spans="1:8">
      <c r="B10" s="1704"/>
      <c r="C10" s="2546"/>
    </row>
    <row r="11" spans="1:8">
      <c r="B11" s="1704"/>
      <c r="C11" s="2546"/>
    </row>
    <row r="12" spans="1:8">
      <c r="B12" s="1704"/>
      <c r="C12" s="2546"/>
    </row>
    <row r="13" spans="1:8">
      <c r="B13" s="1704"/>
      <c r="C13" s="2546"/>
    </row>
    <row r="14" spans="1:8" ht="12.75" thickBot="1">
      <c r="B14" s="1704"/>
      <c r="C14" s="2654"/>
    </row>
    <row r="15" spans="1:8" ht="12.75" thickBot="1">
      <c r="B15" s="470" t="s">
        <v>607</v>
      </c>
      <c r="C15" s="2655">
        <f>SUM(C9:C14)</f>
        <v>0</v>
      </c>
      <c r="D15" s="221" t="str">
        <f>IF(C15='3.1 Opex cost matrix'!$L$40,"OK","ERROR")</f>
        <v>OK</v>
      </c>
    </row>
    <row r="18" spans="2:3" ht="13.5">
      <c r="B18" s="468" t="s">
        <v>182</v>
      </c>
    </row>
    <row r="19" spans="2:3">
      <c r="B19" s="1704"/>
      <c r="C19" s="2556" t="s">
        <v>88</v>
      </c>
    </row>
    <row r="20" spans="2:3">
      <c r="B20" s="1704"/>
      <c r="C20" s="2651"/>
    </row>
    <row r="21" spans="2:3">
      <c r="B21" s="1704"/>
      <c r="C21" s="2651"/>
    </row>
    <row r="22" spans="2:3">
      <c r="B22" s="1704"/>
      <c r="C22" s="2651"/>
    </row>
    <row r="23" spans="2:3">
      <c r="B23" s="1704"/>
      <c r="C23" s="2651"/>
    </row>
    <row r="24" spans="2:3">
      <c r="B24" s="1704"/>
      <c r="C24" s="2651"/>
    </row>
    <row r="25" spans="2:3" ht="12.75" thickBot="1">
      <c r="B25" s="1704"/>
      <c r="C25" s="2652"/>
    </row>
    <row r="26" spans="2:3" ht="12.75" thickBot="1">
      <c r="B26" s="470" t="s">
        <v>393</v>
      </c>
      <c r="C26" s="2653">
        <f>SUM(C20:C25)</f>
        <v>0</v>
      </c>
    </row>
    <row r="29" spans="2:3" ht="13.5">
      <c r="B29" s="468" t="s">
        <v>96</v>
      </c>
    </row>
    <row r="30" spans="2:3">
      <c r="B30" s="1704"/>
      <c r="C30" s="2556" t="s">
        <v>88</v>
      </c>
    </row>
    <row r="31" spans="2:3">
      <c r="B31" s="1704"/>
      <c r="C31" s="2546"/>
    </row>
    <row r="32" spans="2:3">
      <c r="B32" s="1704"/>
      <c r="C32" s="2546"/>
    </row>
    <row r="33" spans="2:3">
      <c r="B33" s="1704"/>
      <c r="C33" s="2546"/>
    </row>
    <row r="34" spans="2:3">
      <c r="B34" s="1704"/>
      <c r="C34" s="2546"/>
    </row>
    <row r="35" spans="2:3">
      <c r="B35" s="1704"/>
      <c r="C35" s="2546"/>
    </row>
    <row r="36" spans="2:3" ht="12.75" thickBot="1">
      <c r="B36" s="1704"/>
      <c r="C36" s="2654"/>
    </row>
    <row r="37" spans="2:3" ht="12.75" thickBot="1">
      <c r="B37" s="470" t="s">
        <v>608</v>
      </c>
      <c r="C37" s="2655">
        <f>SUM(C31:C36)</f>
        <v>0</v>
      </c>
    </row>
  </sheetData>
  <customSheetViews>
    <customSheetView guid="{CE066BD8-0FDF-4A69-A83A-AA53661F8FEE}" fitToPage="1">
      <pageMargins left="0.23622047244094491" right="0.23622047244094491" top="0.74803149606299213" bottom="0.74803149606299213" header="0.31496062992125984" footer="0.31496062992125984"/>
      <printOptions horizontalCentered="1"/>
      <pageSetup paperSize="8" scale="93" orientation="portrait" r:id="rId1"/>
      <headerFooter>
        <oddHeader>&amp;C&amp;A</oddHeader>
        <oddFooter>&amp;L&amp;D&amp;C&amp;Z&amp;R&amp;F</oddFooter>
      </headerFooter>
    </customSheetView>
    <customSheetView guid="{97003408-5582-4B4E-BE5D-0A5F17467E22}" fitToPage="1">
      <pageMargins left="0.23622047244094491" right="0.23622047244094491" top="0.74803149606299213" bottom="0.74803149606299213" header="0.31496062992125984" footer="0.31496062992125984"/>
      <printOptions horizontalCentered="1"/>
      <pageSetup paperSize="8" scale="93" orientation="portrait" r:id="rId2"/>
      <headerFooter>
        <oddHeader>&amp;C&amp;A</oddHeader>
        <oddFooter>&amp;L&amp;D&amp;C&amp;Z&amp;R&amp;F</oddFooter>
      </headerFooter>
    </customSheetView>
    <customSheetView guid="{19FDD237-8F16-4F3B-A94F-90481855813E}" fitToPage="1">
      <pageMargins left="0.23622047244094491" right="0.23622047244094491" top="0.74803149606299213" bottom="0.74803149606299213" header="0.31496062992125984" footer="0.31496062992125984"/>
      <printOptions horizontalCentered="1"/>
      <pageSetup paperSize="8" scale="93" orientation="portrait" r:id="rId3"/>
      <headerFooter>
        <oddHeader>&amp;C&amp;A</oddHeader>
        <oddFooter>&amp;L&amp;D&amp;C&amp;Z&amp;R&amp;F</oddFooter>
      </headerFooter>
    </customSheetView>
  </customSheetViews>
  <conditionalFormatting sqref="D15">
    <cfRule type="cellIs" dxfId="122" priority="1" operator="equal">
      <formula>"OK"</formula>
    </cfRule>
    <cfRule type="cellIs" dxfId="121" priority="2" operator="equal">
      <formula>"ERROR"</formula>
    </cfRule>
  </conditionalFormatting>
  <printOptions horizontalCentered="1"/>
  <pageMargins left="0.23622047244094491" right="0.23622047244094491" top="0.74803149606299213" bottom="0.74803149606299213" header="0.31496062992125984" footer="0.31496062992125984"/>
  <pageSetup paperSize="8" scale="91"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election activeCell="C10" sqref="C10"/>
    </sheetView>
  </sheetViews>
  <sheetFormatPr defaultColWidth="9.1328125" defaultRowHeight="13.5"/>
  <cols>
    <col min="1" max="1" width="7.59765625" style="670" customWidth="1"/>
    <col min="2" max="2" width="33.1328125" style="670" customWidth="1"/>
    <col min="3" max="3" width="38.3984375" style="670" bestFit="1" customWidth="1"/>
    <col min="4" max="4" width="33.1328125" style="670" customWidth="1"/>
    <col min="5" max="5" width="10.59765625" style="670" customWidth="1"/>
    <col min="6" max="8" width="15.73046875" style="670" customWidth="1"/>
    <col min="9" max="16384" width="9.1328125" style="670"/>
  </cols>
  <sheetData>
    <row r="1" spans="1:8" s="48" customFormat="1" ht="25.15">
      <c r="A1" s="1766" t="str">
        <f>+'Universal data'!$A$1</f>
        <v>Regulatory Reporting Pack</v>
      </c>
      <c r="B1" s="127"/>
      <c r="C1" s="127"/>
      <c r="D1" s="127"/>
      <c r="E1" s="127"/>
      <c r="F1" s="127"/>
      <c r="G1" s="127"/>
      <c r="H1" s="127"/>
    </row>
    <row r="2" spans="1:8" s="48" customFormat="1" ht="25.15">
      <c r="A2" s="1766" t="str">
        <f>+'Universal data'!$A$2</f>
        <v>Master</v>
      </c>
      <c r="B2" s="127"/>
      <c r="C2" s="127"/>
      <c r="D2" s="127"/>
      <c r="E2" s="127"/>
      <c r="F2" s="127"/>
      <c r="G2" s="127"/>
      <c r="H2" s="127"/>
    </row>
    <row r="3" spans="1:8" s="48" customFormat="1" ht="25.15">
      <c r="A3" s="1766" t="str">
        <f>+'Universal data'!$A$3</f>
        <v>2017/18</v>
      </c>
      <c r="B3" s="127"/>
      <c r="C3" s="127"/>
      <c r="D3" s="127"/>
      <c r="E3" s="127"/>
      <c r="F3" s="127"/>
      <c r="G3" s="127"/>
      <c r="H3" s="127"/>
    </row>
    <row r="4" spans="1:8">
      <c r="A4" s="341"/>
      <c r="B4" s="821"/>
      <c r="C4" s="821"/>
      <c r="D4" s="821"/>
      <c r="E4" s="822"/>
      <c r="F4" s="823"/>
      <c r="G4" s="823"/>
      <c r="H4" s="823"/>
    </row>
    <row r="5" spans="1:8" ht="19.899999999999999">
      <c r="A5" s="341"/>
      <c r="B5" s="824" t="s">
        <v>2090</v>
      </c>
      <c r="C5" s="824"/>
      <c r="D5" s="821"/>
      <c r="E5" s="822"/>
      <c r="F5" s="823"/>
      <c r="G5" s="823"/>
      <c r="H5" s="823"/>
    </row>
    <row r="6" spans="1:8">
      <c r="A6" s="341"/>
      <c r="B6" s="821"/>
      <c r="C6" s="821"/>
      <c r="D6" s="821"/>
      <c r="E6" s="822"/>
      <c r="F6" s="823"/>
      <c r="G6" s="823"/>
      <c r="H6" s="823"/>
    </row>
    <row r="7" spans="1:8" ht="42" customHeight="1">
      <c r="A7" s="341"/>
      <c r="C7" s="1675" t="s">
        <v>1817</v>
      </c>
      <c r="D7" s="1676" t="s">
        <v>1818</v>
      </c>
      <c r="E7" s="1677" t="s">
        <v>1821</v>
      </c>
      <c r="F7" s="1649" t="s">
        <v>132</v>
      </c>
      <c r="G7" s="1649" t="s">
        <v>133</v>
      </c>
      <c r="H7" s="1649" t="s">
        <v>134</v>
      </c>
    </row>
    <row r="8" spans="1:8" ht="49.5">
      <c r="C8" s="1653" t="s">
        <v>2045</v>
      </c>
      <c r="D8" s="1653" t="s">
        <v>2037</v>
      </c>
      <c r="E8" s="1654">
        <v>4.3</v>
      </c>
      <c r="F8" s="3245">
        <f>+'4.3 LTS, storage &amp; entry'!C23+'4.3 LTS, storage &amp; entry'!C49+'4.3 LTS, storage &amp; entry'!C68+'4.3 LTS, storage &amp; entry'!C118+'4.3 LTS, storage &amp; entry'!C140+'4.3 LTS, storage &amp; entry'!C99</f>
        <v>0</v>
      </c>
      <c r="G8" s="3245">
        <f>+'4.3 LTS, storage &amp; entry'!D23+'4.3 LTS, storage &amp; entry'!D49+'4.3 LTS, storage &amp; entry'!D68+'4.3 LTS, storage &amp; entry'!D118+'4.3 LTS, storage &amp; entry'!D140+'4.3 LTS, storage &amp; entry'!D99</f>
        <v>0</v>
      </c>
      <c r="H8" s="3245">
        <f>+'4.3 LTS, storage &amp; entry'!E23+'4.3 LTS, storage &amp; entry'!E49+'4.3 LTS, storage &amp; entry'!E68+'4.3 LTS, storage &amp; entry'!E118+'4.3 LTS, storage &amp; entry'!E140+'4.3 LTS, storage &amp; entry'!E99</f>
        <v>0</v>
      </c>
    </row>
    <row r="9" spans="1:8" ht="30.75" customHeight="1">
      <c r="C9" s="1070" t="s">
        <v>1336</v>
      </c>
      <c r="D9" s="1650" t="s">
        <v>1518</v>
      </c>
      <c r="E9" s="1654">
        <v>4.4000000000000004</v>
      </c>
      <c r="F9" s="3245">
        <f>+'4.4 Reinforcement'!D36</f>
        <v>0</v>
      </c>
      <c r="G9" s="3245">
        <f>+'4.4 Reinforcement'!E36</f>
        <v>0</v>
      </c>
      <c r="H9" s="3245">
        <f>+'4.4 Reinforcement'!F36</f>
        <v>0</v>
      </c>
    </row>
    <row r="10" spans="1:8" ht="14.25" customHeight="1">
      <c r="C10" s="1070" t="s">
        <v>349</v>
      </c>
      <c r="D10" s="1071" t="s">
        <v>1517</v>
      </c>
      <c r="E10" s="1654">
        <v>4.5</v>
      </c>
      <c r="F10" s="3245">
        <f>+'4.5 Governor(Replacement)'!F20</f>
        <v>0</v>
      </c>
      <c r="G10" s="3245">
        <f>+'4.5 Governor(Replacement)'!G20</f>
        <v>0</v>
      </c>
      <c r="H10" s="3245">
        <f>+'4.5 Governor(Replacement)'!H20</f>
        <v>0</v>
      </c>
    </row>
    <row r="11" spans="1:8" ht="14.25" customHeight="1">
      <c r="C11" s="1648" t="s">
        <v>350</v>
      </c>
      <c r="D11" s="1648" t="s">
        <v>350</v>
      </c>
      <c r="E11" s="825">
        <v>4.5999999999999996</v>
      </c>
      <c r="F11" s="3245">
        <f>+'4.6 Connections '!D31</f>
        <v>0</v>
      </c>
      <c r="G11" s="3245">
        <f>+'4.6 Connections '!E31</f>
        <v>0</v>
      </c>
      <c r="H11" s="3245">
        <f>+'4.6 Connections '!F31</f>
        <v>0</v>
      </c>
    </row>
    <row r="12" spans="1:8" ht="84" customHeight="1">
      <c r="C12" s="1648" t="s">
        <v>351</v>
      </c>
      <c r="D12" s="1652" t="s">
        <v>1816</v>
      </c>
      <c r="E12" s="825">
        <v>4.7</v>
      </c>
      <c r="F12" s="3245">
        <f>+'4.7 Other Capex '!C18</f>
        <v>0</v>
      </c>
      <c r="G12" s="3245">
        <f>+'4.7 Other Capex '!D18</f>
        <v>0</v>
      </c>
      <c r="H12" s="3245">
        <f>+'4.7 Other Capex '!E18</f>
        <v>0</v>
      </c>
    </row>
    <row r="13" spans="1:8" ht="13.9" thickBot="1">
      <c r="C13" s="1667" t="s">
        <v>158</v>
      </c>
      <c r="D13" s="1667" t="s">
        <v>1516</v>
      </c>
      <c r="E13" s="1668"/>
      <c r="F13" s="3246">
        <f>SUM(F8:F12)</f>
        <v>0</v>
      </c>
      <c r="G13" s="3246">
        <f>SUM(G8:G12)</f>
        <v>0</v>
      </c>
      <c r="H13" s="3246">
        <f>SUM(H8:H12)</f>
        <v>0</v>
      </c>
    </row>
    <row r="14" spans="1:8" ht="13.9" thickTop="1"/>
  </sheetData>
  <customSheetViews>
    <customSheetView guid="{CE066BD8-0FDF-4A69-A83A-AA53661F8FE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8" orientation="portrait" r:id="rId2"/>
    </customSheetView>
    <customSheetView guid="{19FDD237-8F16-4F3B-A94F-90481855813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3"/>
    </customSheetView>
  </customSheetViews>
  <pageMargins left="0.70866141732283472" right="0.70866141732283472" top="0.74803149606299213" bottom="0.74803149606299213" header="0.31496062992125984" footer="0.31496062992125984"/>
  <pageSetup paperSize="8" scale="7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topLeftCell="A19" workbookViewId="0"/>
  </sheetViews>
  <sheetFormatPr defaultColWidth="14.1328125" defaultRowHeight="13.5"/>
  <cols>
    <col min="1" max="1" width="19.86328125" style="828" bestFit="1" customWidth="1"/>
    <col min="2" max="2" width="53.59765625" style="828" bestFit="1" customWidth="1"/>
    <col min="3" max="3" width="23.86328125" style="828" customWidth="1"/>
    <col min="4" max="4" width="15.1328125" style="828" customWidth="1"/>
    <col min="5" max="7" width="13.73046875" style="828" customWidth="1"/>
    <col min="8" max="8" width="16.1328125" style="828" customWidth="1"/>
    <col min="9" max="16384" width="14.1328125" style="828"/>
  </cols>
  <sheetData>
    <row r="1" spans="1:14" s="48" customFormat="1" ht="25.15">
      <c r="A1" s="1766" t="str">
        <f>+'Universal data'!$A$1</f>
        <v>Regulatory Reporting Pack</v>
      </c>
      <c r="B1" s="127"/>
      <c r="C1" s="127"/>
      <c r="D1" s="127"/>
      <c r="E1" s="127"/>
      <c r="F1" s="127"/>
      <c r="G1" s="127"/>
      <c r="H1" s="127"/>
      <c r="I1" s="127"/>
      <c r="J1" s="127"/>
    </row>
    <row r="2" spans="1:14" s="48" customFormat="1" ht="25.15">
      <c r="A2" s="1766" t="str">
        <f>+'Universal data'!$A$2</f>
        <v>Master</v>
      </c>
      <c r="B2" s="127"/>
      <c r="C2" s="127"/>
      <c r="D2" s="127"/>
      <c r="E2" s="127"/>
      <c r="F2" s="127"/>
      <c r="G2" s="127"/>
      <c r="H2" s="127"/>
      <c r="I2" s="127"/>
      <c r="J2" s="127"/>
    </row>
    <row r="3" spans="1:14" s="48" customFormat="1" ht="25.15">
      <c r="A3" s="1766" t="str">
        <f>+'Universal data'!$A$3</f>
        <v>2017/18</v>
      </c>
      <c r="B3" s="127"/>
      <c r="C3" s="127"/>
      <c r="D3" s="127"/>
      <c r="E3" s="127"/>
      <c r="F3" s="127"/>
      <c r="G3" s="127"/>
      <c r="H3" s="127"/>
      <c r="I3" s="127"/>
      <c r="J3" s="127"/>
    </row>
    <row r="4" spans="1:14">
      <c r="J4" s="830"/>
    </row>
    <row r="5" spans="1:14" ht="19.899999999999999">
      <c r="A5" s="827" t="s">
        <v>1960</v>
      </c>
    </row>
    <row r="6" spans="1:14">
      <c r="A6" s="830"/>
      <c r="B6" s="830"/>
      <c r="C6" s="830"/>
      <c r="D6" s="830"/>
      <c r="E6" s="830"/>
      <c r="F6" s="830"/>
      <c r="G6" s="830"/>
      <c r="H6" s="830"/>
      <c r="I6" s="830"/>
    </row>
    <row r="7" spans="1:14">
      <c r="A7" s="829"/>
      <c r="B7" s="830"/>
      <c r="C7" s="830"/>
      <c r="D7" s="830"/>
      <c r="E7" s="830"/>
      <c r="F7" s="830"/>
      <c r="G7" s="830"/>
      <c r="H7" s="830"/>
    </row>
    <row r="8" spans="1:14">
      <c r="A8" s="829"/>
      <c r="B8" s="830"/>
      <c r="C8" s="830"/>
      <c r="D8" s="3699" t="s">
        <v>2219</v>
      </c>
      <c r="E8" s="3700"/>
      <c r="F8" s="3700"/>
      <c r="G8" s="3700"/>
      <c r="H8" s="3700"/>
      <c r="I8" s="3701"/>
      <c r="J8" s="3702" t="s">
        <v>2212</v>
      </c>
      <c r="K8" s="3702"/>
      <c r="L8" s="3702"/>
      <c r="M8" s="3702"/>
    </row>
    <row r="9" spans="1:14" ht="80.25" customHeight="1">
      <c r="A9" s="829"/>
      <c r="B9" s="830"/>
      <c r="C9" s="1677" t="s">
        <v>1821</v>
      </c>
      <c r="D9" s="1888" t="s">
        <v>846</v>
      </c>
      <c r="E9" s="1888" t="s">
        <v>1334</v>
      </c>
      <c r="F9" s="1888" t="s">
        <v>9</v>
      </c>
      <c r="G9" s="1888" t="s">
        <v>97</v>
      </c>
      <c r="H9" s="1888" t="s">
        <v>2211</v>
      </c>
      <c r="I9" s="2330" t="s">
        <v>98</v>
      </c>
      <c r="J9" s="1888" t="s">
        <v>846</v>
      </c>
      <c r="K9" s="1888" t="s">
        <v>1334</v>
      </c>
      <c r="L9" s="1888" t="s">
        <v>9</v>
      </c>
      <c r="M9" s="1888" t="s">
        <v>97</v>
      </c>
      <c r="N9" s="2332" t="s">
        <v>98</v>
      </c>
    </row>
    <row r="10" spans="1:14">
      <c r="A10" s="829"/>
      <c r="B10" s="2316" t="s">
        <v>2045</v>
      </c>
      <c r="C10" s="1654">
        <v>4.3</v>
      </c>
      <c r="D10" s="2318"/>
      <c r="E10" s="2318"/>
      <c r="F10" s="2318"/>
      <c r="G10" s="2318"/>
      <c r="H10" s="1275">
        <f>SUM(D10:G10)</f>
        <v>0</v>
      </c>
      <c r="I10" s="2331" t="str">
        <f>IF(H10='4.1 Capex Summary '!F8,"ok","error")</f>
        <v>ok</v>
      </c>
      <c r="J10" s="2317">
        <f t="shared" ref="J10:M15" si="0">IF($H10=0,0,D10/$H10)</f>
        <v>0</v>
      </c>
      <c r="K10" s="2317">
        <f t="shared" si="0"/>
        <v>0</v>
      </c>
      <c r="L10" s="2317">
        <f t="shared" si="0"/>
        <v>0</v>
      </c>
      <c r="M10" s="2317">
        <f t="shared" si="0"/>
        <v>0</v>
      </c>
      <c r="N10" s="2331" t="str">
        <f>IF((ROUND(SUM(J10:M10),3)=ROUND(100%,3)),"OK", "Error")</f>
        <v>Error</v>
      </c>
    </row>
    <row r="11" spans="1:14">
      <c r="A11" s="829"/>
      <c r="B11" s="1864" t="s">
        <v>1336</v>
      </c>
      <c r="C11" s="1654">
        <v>4.4000000000000004</v>
      </c>
      <c r="D11" s="2318"/>
      <c r="E11" s="2318"/>
      <c r="F11" s="2318"/>
      <c r="G11" s="2318"/>
      <c r="H11" s="1275">
        <f>SUM(D11:G11)</f>
        <v>0</v>
      </c>
      <c r="I11" s="2331" t="str">
        <f>IF(H11='4.1 Capex Summary '!F9,"ok","error")</f>
        <v>ok</v>
      </c>
      <c r="J11" s="2317">
        <f t="shared" si="0"/>
        <v>0</v>
      </c>
      <c r="K11" s="2317">
        <f t="shared" si="0"/>
        <v>0</v>
      </c>
      <c r="L11" s="2317">
        <f t="shared" si="0"/>
        <v>0</v>
      </c>
      <c r="M11" s="2317">
        <f t="shared" si="0"/>
        <v>0</v>
      </c>
      <c r="N11" s="2331" t="str">
        <f>IF((ROUND(SUM(J11:M11),3)=ROUND(100%,3)),"OK", "Error")</f>
        <v>Error</v>
      </c>
    </row>
    <row r="12" spans="1:14">
      <c r="A12" s="829"/>
      <c r="B12" s="1863" t="s">
        <v>1738</v>
      </c>
      <c r="C12" s="1654">
        <v>4.5</v>
      </c>
      <c r="D12" s="2318"/>
      <c r="E12" s="2318"/>
      <c r="F12" s="2318"/>
      <c r="G12" s="2318"/>
      <c r="H12" s="1275">
        <f>SUM(D12:G12)</f>
        <v>0</v>
      </c>
      <c r="I12" s="2331" t="str">
        <f>IF(H12='4.1 Capex Summary '!F10,"ok","error")</f>
        <v>ok</v>
      </c>
      <c r="J12" s="2317">
        <f t="shared" si="0"/>
        <v>0</v>
      </c>
      <c r="K12" s="2317">
        <f t="shared" si="0"/>
        <v>0</v>
      </c>
      <c r="L12" s="2317">
        <f t="shared" si="0"/>
        <v>0</v>
      </c>
      <c r="M12" s="2317">
        <f t="shared" si="0"/>
        <v>0</v>
      </c>
      <c r="N12" s="2331" t="str">
        <f>IF((ROUND(SUM(J12:M12),3)=ROUND(100%,3)),"OK", "Error")</f>
        <v>Error</v>
      </c>
    </row>
    <row r="13" spans="1:14">
      <c r="A13" s="829"/>
      <c r="B13" s="1863" t="s">
        <v>79</v>
      </c>
      <c r="C13" s="1654">
        <v>4.5999999999999996</v>
      </c>
      <c r="D13" s="2318"/>
      <c r="E13" s="2318"/>
      <c r="F13" s="2318"/>
      <c r="G13" s="2318"/>
      <c r="H13" s="1275">
        <f>SUM(D13:G13)</f>
        <v>0</v>
      </c>
      <c r="I13" s="2331" t="str">
        <f>IF(H13='4.1 Capex Summary '!F11,"ok","error")</f>
        <v>ok</v>
      </c>
      <c r="J13" s="2317">
        <f t="shared" si="0"/>
        <v>0</v>
      </c>
      <c r="K13" s="2317">
        <f t="shared" si="0"/>
        <v>0</v>
      </c>
      <c r="L13" s="2317">
        <f t="shared" si="0"/>
        <v>0</v>
      </c>
      <c r="M13" s="2317">
        <f t="shared" si="0"/>
        <v>0</v>
      </c>
      <c r="N13" s="2331" t="str">
        <f>IF((ROUND(SUM(J13:M13),3)=ROUND(100%,3)),"OK", "Error")</f>
        <v>Error</v>
      </c>
    </row>
    <row r="14" spans="1:14">
      <c r="A14" s="829"/>
      <c r="B14" s="1865" t="s">
        <v>398</v>
      </c>
      <c r="C14" s="1654">
        <v>4.7</v>
      </c>
      <c r="D14" s="2318"/>
      <c r="E14" s="2318"/>
      <c r="F14" s="2318"/>
      <c r="G14" s="2318"/>
      <c r="H14" s="1275">
        <f>SUM(D14:G14)</f>
        <v>0</v>
      </c>
      <c r="I14" s="2331" t="str">
        <f>IF(H14='4.1 Capex Summary '!F12,"ok","error")</f>
        <v>ok</v>
      </c>
      <c r="J14" s="2317">
        <f t="shared" si="0"/>
        <v>0</v>
      </c>
      <c r="K14" s="2317">
        <f t="shared" si="0"/>
        <v>0</v>
      </c>
      <c r="L14" s="2317">
        <f t="shared" si="0"/>
        <v>0</v>
      </c>
      <c r="M14" s="2317">
        <f t="shared" si="0"/>
        <v>0</v>
      </c>
      <c r="N14" s="2331" t="str">
        <f>IF((ROUND(SUM(J14:M14),3)=ROUND(100%,3)),"OK", "Error")</f>
        <v>Error</v>
      </c>
    </row>
    <row r="15" spans="1:14">
      <c r="A15" s="829"/>
      <c r="B15" s="2319" t="s">
        <v>84</v>
      </c>
      <c r="C15" s="2320">
        <v>4.0999999999999996</v>
      </c>
      <c r="D15" s="1889">
        <f>SUM(D10:D14)</f>
        <v>0</v>
      </c>
      <c r="E15" s="1889">
        <f>SUM(E10:E14)</f>
        <v>0</v>
      </c>
      <c r="F15" s="1889">
        <f>SUM(F10:F14)</f>
        <v>0</v>
      </c>
      <c r="G15" s="1889">
        <f>SUM(G10:G14)</f>
        <v>0</v>
      </c>
      <c r="H15" s="1889">
        <f>SUM(H10:H14)</f>
        <v>0</v>
      </c>
      <c r="I15" s="2334" t="str">
        <f>IF(H15='4.1 Capex Summary '!F13,"ok","error")</f>
        <v>ok</v>
      </c>
      <c r="J15" s="2317">
        <f t="shared" si="0"/>
        <v>0</v>
      </c>
      <c r="K15" s="2317">
        <f t="shared" si="0"/>
        <v>0</v>
      </c>
      <c r="L15" s="2317">
        <f t="shared" si="0"/>
        <v>0</v>
      </c>
      <c r="M15" s="2317">
        <f t="shared" si="0"/>
        <v>0</v>
      </c>
      <c r="N15" s="2333"/>
    </row>
    <row r="16" spans="1:14">
      <c r="I16" s="1890"/>
    </row>
  </sheetData>
  <customSheetViews>
    <customSheetView guid="{CE066BD8-0FDF-4A69-A83A-AA53661F8FE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2" orientation="portrait" r:id="rId2"/>
    </customSheetView>
    <customSheetView guid="{19FDD237-8F16-4F3B-A94F-90481855813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3"/>
    </customSheetView>
  </customSheetViews>
  <mergeCells count="2">
    <mergeCell ref="D8:I8"/>
    <mergeCell ref="J8:M8"/>
  </mergeCells>
  <conditionalFormatting sqref="I16">
    <cfRule type="cellIs" dxfId="120" priority="3" operator="equal">
      <formula>"error"</formula>
    </cfRule>
  </conditionalFormatting>
  <conditionalFormatting sqref="I10:I15">
    <cfRule type="cellIs" dxfId="119" priority="2" operator="equal">
      <formula>"error"</formula>
    </cfRule>
  </conditionalFormatting>
  <conditionalFormatting sqref="N10:N14">
    <cfRule type="cellIs" dxfId="118"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41"/>
  <sheetViews>
    <sheetView topLeftCell="A7" zoomScale="85" zoomScaleNormal="85" workbookViewId="0">
      <selection activeCell="P49" sqref="P49"/>
    </sheetView>
  </sheetViews>
  <sheetFormatPr defaultColWidth="9.1328125" defaultRowHeight="12.4"/>
  <cols>
    <col min="1" max="1" width="19.86328125" style="221" bestFit="1" customWidth="1"/>
    <col min="2" max="2" width="63.3984375" style="221" bestFit="1" customWidth="1"/>
    <col min="3" max="3" width="16.59765625" style="221" customWidth="1"/>
    <col min="4" max="4" width="17.59765625" style="221" customWidth="1"/>
    <col min="5" max="5" width="16.3984375" style="221" customWidth="1"/>
    <col min="6" max="9" width="13.73046875" style="221" customWidth="1"/>
    <col min="10" max="10" width="8.1328125" style="270" customWidth="1"/>
    <col min="11" max="11" width="14.73046875" style="270" customWidth="1"/>
    <col min="12" max="12" width="16.73046875" style="221" customWidth="1"/>
    <col min="13" max="13" width="16" style="221" customWidth="1"/>
    <col min="14" max="14" width="7.1328125" style="221" customWidth="1"/>
    <col min="15" max="21" width="14.73046875" style="221" customWidth="1"/>
    <col min="22" max="16384" width="9.1328125" style="221"/>
  </cols>
  <sheetData>
    <row r="1" spans="1:21"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row>
    <row r="2" spans="1:21"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row>
    <row r="3" spans="1:21"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row>
    <row r="4" spans="1:21" ht="19.899999999999999">
      <c r="A4" s="832"/>
      <c r="B4" s="833"/>
      <c r="C4" s="833"/>
      <c r="D4" s="833"/>
      <c r="E4" s="833"/>
      <c r="F4" s="834"/>
      <c r="G4" s="834"/>
      <c r="H4" s="834"/>
      <c r="I4" s="834"/>
      <c r="J4" s="836"/>
      <c r="K4" s="836"/>
      <c r="L4" s="835"/>
      <c r="M4" s="835"/>
      <c r="N4" s="835"/>
    </row>
    <row r="5" spans="1:21" ht="19.899999999999999">
      <c r="A5" s="832"/>
      <c r="B5" s="545" t="s">
        <v>2044</v>
      </c>
      <c r="C5" s="545"/>
      <c r="D5" s="545"/>
      <c r="E5" s="545"/>
      <c r="F5" s="834"/>
      <c r="G5" s="834"/>
      <c r="H5" s="834"/>
      <c r="I5" s="834"/>
      <c r="J5" s="836"/>
      <c r="K5" s="836"/>
      <c r="L5" s="835"/>
      <c r="M5" s="835"/>
      <c r="N5" s="835"/>
    </row>
    <row r="6" spans="1:21" ht="19.899999999999999">
      <c r="A6" s="832"/>
      <c r="B6" s="545"/>
      <c r="C6" s="545"/>
      <c r="D6" s="545"/>
      <c r="E6" s="545"/>
      <c r="F6" s="834"/>
      <c r="G6" s="834"/>
      <c r="H6" s="834"/>
      <c r="I6" s="834"/>
      <c r="J6" s="836"/>
      <c r="K6" s="836"/>
      <c r="L6" s="835"/>
      <c r="M6" s="835"/>
      <c r="N6" s="835"/>
    </row>
    <row r="7" spans="1:21" ht="19.899999999999999">
      <c r="A7" s="837"/>
      <c r="B7" s="1270" t="s">
        <v>1276</v>
      </c>
      <c r="C7" s="1270"/>
      <c r="D7" s="1270"/>
      <c r="E7" s="1270"/>
      <c r="F7" s="545"/>
      <c r="G7" s="545"/>
      <c r="H7" s="545"/>
      <c r="I7" s="545"/>
      <c r="J7" s="839"/>
      <c r="K7" s="839"/>
      <c r="L7" s="838"/>
      <c r="M7" s="838"/>
      <c r="N7" s="838"/>
    </row>
    <row r="8" spans="1:21" s="596" customFormat="1" ht="15" customHeight="1">
      <c r="A8" s="837"/>
      <c r="B8" s="834"/>
      <c r="C8" s="3704" t="s">
        <v>1406</v>
      </c>
      <c r="D8" s="3704"/>
      <c r="E8" s="3704"/>
      <c r="F8" s="3703" t="s">
        <v>145</v>
      </c>
      <c r="G8" s="3703"/>
      <c r="H8" s="3703"/>
      <c r="I8" s="3703"/>
      <c r="J8" s="1662"/>
      <c r="K8" s="3705" t="s">
        <v>1407</v>
      </c>
      <c r="L8" s="3707"/>
      <c r="M8" s="3706"/>
      <c r="N8" s="468"/>
      <c r="O8" s="3705" t="s">
        <v>1408</v>
      </c>
      <c r="P8" s="3707"/>
      <c r="Q8" s="3706"/>
      <c r="R8" s="221"/>
      <c r="S8" s="221"/>
      <c r="T8" s="221"/>
      <c r="U8" s="221"/>
    </row>
    <row r="9" spans="1:21" s="596" customFormat="1" ht="78" customHeight="1">
      <c r="A9" s="837"/>
      <c r="B9" s="2494" t="s">
        <v>1854</v>
      </c>
      <c r="C9" s="2498" t="s">
        <v>132</v>
      </c>
      <c r="D9" s="2498" t="s">
        <v>133</v>
      </c>
      <c r="E9" s="2498" t="s">
        <v>134</v>
      </c>
      <c r="F9" s="840" t="s">
        <v>1339</v>
      </c>
      <c r="G9" s="840" t="s">
        <v>1340</v>
      </c>
      <c r="H9" s="1663" t="s">
        <v>1341</v>
      </c>
      <c r="I9" s="1790"/>
      <c r="J9" s="1664"/>
      <c r="K9" s="2498" t="s">
        <v>132</v>
      </c>
      <c r="L9" s="2498" t="s">
        <v>133</v>
      </c>
      <c r="M9" s="2498" t="s">
        <v>134</v>
      </c>
      <c r="O9" s="1772" t="s">
        <v>1342</v>
      </c>
      <c r="P9" s="1772" t="s">
        <v>1343</v>
      </c>
      <c r="Q9" s="2499" t="s">
        <v>1497</v>
      </c>
      <c r="R9" s="221"/>
      <c r="S9" s="221"/>
      <c r="T9" s="221"/>
      <c r="U9" s="221"/>
    </row>
    <row r="10" spans="1:21" s="596" customFormat="1" ht="13.5">
      <c r="A10" s="837"/>
      <c r="B10" s="2500" t="s">
        <v>2332</v>
      </c>
      <c r="C10" s="2500"/>
      <c r="D10" s="2500"/>
      <c r="E10" s="2501">
        <f t="shared" ref="E10:E19" si="0">C10-D10</f>
        <v>0</v>
      </c>
      <c r="F10" s="2500" t="s">
        <v>168</v>
      </c>
      <c r="G10" s="2656"/>
      <c r="H10" s="2656"/>
      <c r="I10" s="1790"/>
      <c r="J10" s="1664" t="str">
        <f>IF(AND(C10&lt;&gt;"",F10="Select"),"Error","OK")</f>
        <v>OK</v>
      </c>
      <c r="K10" s="2500"/>
      <c r="L10" s="2500"/>
      <c r="M10" s="2501">
        <f t="shared" ref="M10:M19" si="1">K10-L10</f>
        <v>0</v>
      </c>
      <c r="O10" s="2500"/>
      <c r="P10" s="2500"/>
      <c r="Q10" s="2501">
        <f>SUM(O10:P10)</f>
        <v>0</v>
      </c>
      <c r="R10" s="221"/>
      <c r="S10" s="221"/>
      <c r="T10" s="221"/>
      <c r="U10" s="221"/>
    </row>
    <row r="11" spans="1:21" s="596" customFormat="1" ht="13.5">
      <c r="A11" s="837"/>
      <c r="B11" s="2500" t="s">
        <v>2323</v>
      </c>
      <c r="C11" s="2500"/>
      <c r="D11" s="2500"/>
      <c r="E11" s="2501">
        <f t="shared" si="0"/>
        <v>0</v>
      </c>
      <c r="F11" s="2500" t="s">
        <v>168</v>
      </c>
      <c r="G11" s="2656"/>
      <c r="H11" s="2656"/>
      <c r="I11" s="1790"/>
      <c r="J11" s="1664" t="str">
        <f t="shared" ref="J11:J19" si="2">IF(AND(C11&lt;&gt;"",F11="Select"),"Error","OK")</f>
        <v>OK</v>
      </c>
      <c r="K11" s="2500"/>
      <c r="L11" s="2500"/>
      <c r="M11" s="2501">
        <f t="shared" si="1"/>
        <v>0</v>
      </c>
      <c r="O11" s="2500"/>
      <c r="P11" s="2500"/>
      <c r="Q11" s="2501">
        <f t="shared" ref="Q11:Q19" si="3">SUM(O11:P11)</f>
        <v>0</v>
      </c>
      <c r="R11" s="221"/>
      <c r="S11" s="221"/>
      <c r="T11" s="221"/>
      <c r="U11" s="221"/>
    </row>
    <row r="12" spans="1:21" s="596" customFormat="1" ht="13.5">
      <c r="A12" s="837"/>
      <c r="B12" s="2500" t="s">
        <v>2324</v>
      </c>
      <c r="C12" s="2500"/>
      <c r="D12" s="2500"/>
      <c r="E12" s="2501">
        <f t="shared" si="0"/>
        <v>0</v>
      </c>
      <c r="F12" s="2500" t="s">
        <v>168</v>
      </c>
      <c r="G12" s="2656"/>
      <c r="H12" s="2656"/>
      <c r="I12" s="1790"/>
      <c r="J12" s="1664" t="str">
        <f t="shared" si="2"/>
        <v>OK</v>
      </c>
      <c r="K12" s="2500"/>
      <c r="L12" s="2500"/>
      <c r="M12" s="2501">
        <f t="shared" si="1"/>
        <v>0</v>
      </c>
      <c r="O12" s="2500"/>
      <c r="P12" s="2500"/>
      <c r="Q12" s="2501">
        <f t="shared" si="3"/>
        <v>0</v>
      </c>
      <c r="R12" s="221"/>
      <c r="S12" s="221"/>
      <c r="T12" s="221"/>
      <c r="U12" s="221"/>
    </row>
    <row r="13" spans="1:21" s="596" customFormat="1" ht="13.5">
      <c r="A13" s="837"/>
      <c r="B13" s="2500" t="s">
        <v>2325</v>
      </c>
      <c r="C13" s="2500"/>
      <c r="D13" s="2500"/>
      <c r="E13" s="2501">
        <f t="shared" si="0"/>
        <v>0</v>
      </c>
      <c r="F13" s="2500" t="s">
        <v>168</v>
      </c>
      <c r="G13" s="2656"/>
      <c r="H13" s="2656"/>
      <c r="I13" s="1790"/>
      <c r="J13" s="1664" t="str">
        <f t="shared" si="2"/>
        <v>OK</v>
      </c>
      <c r="K13" s="2500"/>
      <c r="L13" s="2500"/>
      <c r="M13" s="2501">
        <f t="shared" si="1"/>
        <v>0</v>
      </c>
      <c r="O13" s="2500"/>
      <c r="P13" s="2500"/>
      <c r="Q13" s="2501">
        <f t="shared" si="3"/>
        <v>0</v>
      </c>
      <c r="R13" s="221"/>
      <c r="S13" s="221"/>
      <c r="T13" s="221"/>
      <c r="U13" s="221"/>
    </row>
    <row r="14" spans="1:21" s="596" customFormat="1" ht="13.5">
      <c r="A14" s="837"/>
      <c r="B14" s="2500" t="s">
        <v>2326</v>
      </c>
      <c r="C14" s="2500"/>
      <c r="D14" s="2500"/>
      <c r="E14" s="2501">
        <f t="shared" si="0"/>
        <v>0</v>
      </c>
      <c r="F14" s="2500" t="s">
        <v>168</v>
      </c>
      <c r="G14" s="2656"/>
      <c r="H14" s="2656"/>
      <c r="I14" s="1790"/>
      <c r="J14" s="1664" t="str">
        <f t="shared" si="2"/>
        <v>OK</v>
      </c>
      <c r="K14" s="2500"/>
      <c r="L14" s="2500"/>
      <c r="M14" s="2501">
        <f t="shared" si="1"/>
        <v>0</v>
      </c>
      <c r="O14" s="2500"/>
      <c r="P14" s="2500"/>
      <c r="Q14" s="2501">
        <f t="shared" si="3"/>
        <v>0</v>
      </c>
      <c r="R14" s="221"/>
      <c r="S14" s="221"/>
      <c r="T14" s="221"/>
      <c r="U14" s="221"/>
    </row>
    <row r="15" spans="1:21" s="596" customFormat="1" ht="13.5">
      <c r="A15" s="837"/>
      <c r="B15" s="2500" t="s">
        <v>2327</v>
      </c>
      <c r="C15" s="2500"/>
      <c r="D15" s="2500"/>
      <c r="E15" s="2501">
        <f t="shared" si="0"/>
        <v>0</v>
      </c>
      <c r="F15" s="2500" t="s">
        <v>168</v>
      </c>
      <c r="G15" s="2656"/>
      <c r="H15" s="2656"/>
      <c r="I15" s="1790"/>
      <c r="J15" s="1664" t="str">
        <f t="shared" si="2"/>
        <v>OK</v>
      </c>
      <c r="K15" s="2500"/>
      <c r="L15" s="2500"/>
      <c r="M15" s="2501">
        <f t="shared" si="1"/>
        <v>0</v>
      </c>
      <c r="O15" s="2500"/>
      <c r="P15" s="2500"/>
      <c r="Q15" s="2501">
        <f t="shared" si="3"/>
        <v>0</v>
      </c>
      <c r="R15" s="221"/>
      <c r="S15" s="221"/>
      <c r="T15" s="221"/>
      <c r="U15" s="221"/>
    </row>
    <row r="16" spans="1:21" s="596" customFormat="1" ht="13.5">
      <c r="A16" s="837"/>
      <c r="B16" s="2500" t="s">
        <v>2328</v>
      </c>
      <c r="C16" s="2500"/>
      <c r="D16" s="2500"/>
      <c r="E16" s="2501">
        <f t="shared" si="0"/>
        <v>0</v>
      </c>
      <c r="F16" s="2500" t="s">
        <v>168</v>
      </c>
      <c r="G16" s="2656"/>
      <c r="H16" s="2656"/>
      <c r="I16" s="1790"/>
      <c r="J16" s="1664" t="str">
        <f t="shared" si="2"/>
        <v>OK</v>
      </c>
      <c r="K16" s="2500"/>
      <c r="L16" s="2500"/>
      <c r="M16" s="2501">
        <f t="shared" si="1"/>
        <v>0</v>
      </c>
      <c r="O16" s="2500"/>
      <c r="P16" s="2500"/>
      <c r="Q16" s="2501">
        <f t="shared" si="3"/>
        <v>0</v>
      </c>
      <c r="R16" s="221"/>
      <c r="S16" s="221"/>
      <c r="T16" s="221"/>
      <c r="U16" s="221"/>
    </row>
    <row r="17" spans="1:21" s="596" customFormat="1" ht="13.5">
      <c r="A17" s="837"/>
      <c r="B17" s="2500" t="s">
        <v>2329</v>
      </c>
      <c r="C17" s="2500"/>
      <c r="D17" s="2500"/>
      <c r="E17" s="2501">
        <f t="shared" si="0"/>
        <v>0</v>
      </c>
      <c r="F17" s="2500" t="s">
        <v>168</v>
      </c>
      <c r="G17" s="2656"/>
      <c r="H17" s="2656"/>
      <c r="I17" s="1790"/>
      <c r="J17" s="1664" t="str">
        <f t="shared" si="2"/>
        <v>OK</v>
      </c>
      <c r="K17" s="2500"/>
      <c r="L17" s="2500"/>
      <c r="M17" s="2501">
        <f t="shared" si="1"/>
        <v>0</v>
      </c>
      <c r="O17" s="2500"/>
      <c r="P17" s="2500"/>
      <c r="Q17" s="2501">
        <f t="shared" si="3"/>
        <v>0</v>
      </c>
      <c r="R17" s="221"/>
      <c r="S17" s="221"/>
      <c r="T17" s="221"/>
      <c r="U17" s="221"/>
    </row>
    <row r="18" spans="1:21" s="596" customFormat="1" ht="13.5">
      <c r="A18" s="837"/>
      <c r="B18" s="2500" t="s">
        <v>2330</v>
      </c>
      <c r="C18" s="2500"/>
      <c r="D18" s="2500"/>
      <c r="E18" s="2501">
        <f t="shared" si="0"/>
        <v>0</v>
      </c>
      <c r="F18" s="2500" t="s">
        <v>168</v>
      </c>
      <c r="G18" s="2656"/>
      <c r="H18" s="2656"/>
      <c r="I18" s="1790"/>
      <c r="J18" s="1664" t="str">
        <f t="shared" si="2"/>
        <v>OK</v>
      </c>
      <c r="K18" s="2500"/>
      <c r="L18" s="2500"/>
      <c r="M18" s="2501">
        <f t="shared" si="1"/>
        <v>0</v>
      </c>
      <c r="O18" s="2500"/>
      <c r="P18" s="2500"/>
      <c r="Q18" s="2501">
        <f t="shared" si="3"/>
        <v>0</v>
      </c>
      <c r="R18" s="221"/>
      <c r="S18" s="221"/>
      <c r="T18" s="221"/>
      <c r="U18" s="221"/>
    </row>
    <row r="19" spans="1:21" s="596" customFormat="1" ht="13.5">
      <c r="A19" s="837"/>
      <c r="B19" s="2500" t="s">
        <v>2333</v>
      </c>
      <c r="C19" s="2500"/>
      <c r="D19" s="2500"/>
      <c r="E19" s="2501">
        <f t="shared" si="0"/>
        <v>0</v>
      </c>
      <c r="F19" s="2500" t="s">
        <v>168</v>
      </c>
      <c r="G19" s="2656"/>
      <c r="H19" s="2656"/>
      <c r="I19" s="1790"/>
      <c r="J19" s="1664" t="str">
        <f t="shared" si="2"/>
        <v>OK</v>
      </c>
      <c r="K19" s="2500"/>
      <c r="L19" s="2500"/>
      <c r="M19" s="2501">
        <f t="shared" si="1"/>
        <v>0</v>
      </c>
      <c r="O19" s="2500"/>
      <c r="P19" s="2500"/>
      <c r="Q19" s="2501">
        <f t="shared" si="3"/>
        <v>0</v>
      </c>
      <c r="R19" s="221"/>
      <c r="S19" s="221"/>
      <c r="T19" s="221"/>
      <c r="U19" s="221"/>
    </row>
    <row r="20" spans="1:21" s="596" customFormat="1" ht="13.5">
      <c r="A20" s="837"/>
      <c r="B20" s="2502" t="s">
        <v>1490</v>
      </c>
      <c r="C20" s="2501">
        <f t="array" ref="C20">SUM(IF($F$10:$F$19="load related",C$10:C$19,0))</f>
        <v>0</v>
      </c>
      <c r="D20" s="2501">
        <f t="array" ref="D20">SUM(IF($F$10:$F$19="load related",D$10:D$19,0))</f>
        <v>0</v>
      </c>
      <c r="E20" s="2501">
        <f>C20-D20</f>
        <v>0</v>
      </c>
      <c r="F20" s="1790"/>
      <c r="G20" s="1790"/>
      <c r="H20" s="1790"/>
      <c r="I20" s="1790"/>
      <c r="J20" s="1664"/>
      <c r="K20" s="2501">
        <f t="array" ref="K20">SUM(IF($F$10:$F$19="load related",K$10:K$19,0))</f>
        <v>0</v>
      </c>
      <c r="L20" s="2501">
        <f t="array" ref="L20">SUM(IF($F$10:$F$19="load related",L$10:L$19,0))</f>
        <v>0</v>
      </c>
      <c r="M20" s="2501">
        <f>K20-L20</f>
        <v>0</v>
      </c>
      <c r="O20" s="2501">
        <f t="array" ref="O20">SUM(IF($F$10:$F$19="load related",O$10:O$19,0))</f>
        <v>0</v>
      </c>
      <c r="P20" s="2501">
        <f t="array" ref="P20">SUM(IF($F$10:$F$19="load related",P$10:P$19,0))</f>
        <v>0</v>
      </c>
      <c r="Q20" s="2501">
        <f t="array" ref="Q20">SUM(IF($F$10:$F$19="load related",Q$10:Q$19,0))</f>
        <v>0</v>
      </c>
      <c r="R20" s="221"/>
      <c r="S20" s="221"/>
      <c r="T20" s="221"/>
      <c r="U20" s="221"/>
    </row>
    <row r="21" spans="1:21" s="596" customFormat="1" ht="13.5">
      <c r="B21" s="2502" t="s">
        <v>1491</v>
      </c>
      <c r="C21" s="2501">
        <f t="array" ref="C21">SUM(IF($F$10:$F$19="Non-load related",C$10:C$19,0))</f>
        <v>0</v>
      </c>
      <c r="D21" s="2501">
        <f t="array" ref="D21">SUM(IF($F$10:$F$19="non-load related",D$10:D$19,0))</f>
        <v>0</v>
      </c>
      <c r="E21" s="2501">
        <f>C21-D21</f>
        <v>0</v>
      </c>
      <c r="F21" s="1790"/>
      <c r="G21" s="1790"/>
      <c r="H21" s="1790"/>
      <c r="I21" s="1790"/>
      <c r="J21" s="1665"/>
      <c r="K21" s="2501">
        <f t="array" ref="K21">SUM(IF($F$10:$F$19="non-load related",K$10:K$19,0))</f>
        <v>0</v>
      </c>
      <c r="L21" s="2501">
        <f t="array" ref="L21">SUM(IF($F$10:$F$19="non-load related",L$10:L$19,0))</f>
        <v>0</v>
      </c>
      <c r="M21" s="2501">
        <f>K21-L21</f>
        <v>0</v>
      </c>
      <c r="N21" s="1665"/>
      <c r="O21" s="2501">
        <f t="array" ref="O21">SUM(IF($F$10:$F$19="non-load related",O$10:O$19,0))</f>
        <v>0</v>
      </c>
      <c r="P21" s="2501">
        <f t="array" ref="P21">SUM(IF($F$10:$F$19="non-load related",P$10:P$19,0))</f>
        <v>0</v>
      </c>
      <c r="Q21" s="2501">
        <f t="array" ref="Q21">SUM(IF($F$10:$F$19="non-load related",Q$10:Q$19,0))</f>
        <v>0</v>
      </c>
      <c r="R21" s="221"/>
      <c r="S21" s="221"/>
      <c r="T21" s="221"/>
      <c r="U21" s="221"/>
    </row>
    <row r="22" spans="1:21" s="596" customFormat="1" ht="13.5">
      <c r="B22" s="2502" t="s">
        <v>1492</v>
      </c>
      <c r="C22" s="2500"/>
      <c r="D22" s="2500"/>
      <c r="E22" s="2501">
        <f>C22-D22</f>
        <v>0</v>
      </c>
      <c r="F22" s="1790"/>
      <c r="G22" s="1790"/>
      <c r="H22" s="1790"/>
      <c r="I22" s="1790"/>
      <c r="J22" s="1665"/>
      <c r="K22" s="2500">
        <v>0</v>
      </c>
      <c r="L22" s="2500">
        <v>0</v>
      </c>
      <c r="M22" s="2501">
        <f>K22-L22</f>
        <v>0</v>
      </c>
      <c r="O22" s="2786"/>
      <c r="P22" s="2786"/>
      <c r="Q22" s="2500"/>
      <c r="R22" s="221"/>
      <c r="S22" s="221"/>
      <c r="T22" s="221"/>
      <c r="U22" s="221"/>
    </row>
    <row r="23" spans="1:21" s="596" customFormat="1" ht="13.5">
      <c r="B23" s="2503" t="s">
        <v>158</v>
      </c>
      <c r="C23" s="2501">
        <f>SUM(C20:C22)</f>
        <v>0</v>
      </c>
      <c r="D23" s="2501">
        <f>SUM(D20:D22)</f>
        <v>0</v>
      </c>
      <c r="E23" s="2501">
        <f>C23-D23</f>
        <v>0</v>
      </c>
      <c r="F23" s="1790"/>
      <c r="G23" s="1790"/>
      <c r="H23" s="1790"/>
      <c r="I23" s="1790"/>
      <c r="J23" s="1665"/>
      <c r="K23" s="2501">
        <f>SUM(K20:K22)</f>
        <v>0</v>
      </c>
      <c r="L23" s="2501">
        <f>SUM(L20:L22)</f>
        <v>0</v>
      </c>
      <c r="M23" s="2501">
        <f>K23-L23</f>
        <v>0</v>
      </c>
      <c r="O23" s="2501">
        <f>SUM(O20:O22)</f>
        <v>0</v>
      </c>
      <c r="P23" s="2501">
        <f>SUM(P20:P22)</f>
        <v>0</v>
      </c>
      <c r="Q23" s="2501">
        <f>SUM(Q20:Q22)</f>
        <v>0</v>
      </c>
      <c r="R23" s="221"/>
      <c r="S23" s="221"/>
      <c r="T23" s="221"/>
      <c r="U23" s="221"/>
    </row>
    <row r="24" spans="1:21">
      <c r="C24" s="221" t="str">
        <f>IF((ROUND(C23,3)=ROUND((SUM(C10:C19,C22)),3)),"OK","Error")</f>
        <v>OK</v>
      </c>
      <c r="D24" s="221" t="str">
        <f>IF((ROUND(D23,3)=ROUND((SUM(D10:D19,D22)),3)),"OK","Error")</f>
        <v>OK</v>
      </c>
      <c r="F24" s="221" t="str">
        <f>IF(ISERROR(MATCH("Error",$J$10:$J$19,0)),"OK","Ensure that load or non-load is selected for each project specified")</f>
        <v>OK</v>
      </c>
    </row>
    <row r="25" spans="1:21">
      <c r="E25" s="204"/>
    </row>
    <row r="26" spans="1:21" ht="17.649999999999999">
      <c r="B26" s="1270" t="s">
        <v>1499</v>
      </c>
      <c r="E26" s="204"/>
    </row>
    <row r="27" spans="1:21" s="596" customFormat="1" ht="15" customHeight="1">
      <c r="C27" s="3704" t="s">
        <v>1406</v>
      </c>
      <c r="D27" s="3704"/>
      <c r="E27" s="3704"/>
      <c r="F27" s="3703" t="s">
        <v>145</v>
      </c>
      <c r="G27" s="3703"/>
      <c r="H27" s="3703"/>
      <c r="I27" s="3703"/>
      <c r="J27" s="1662"/>
      <c r="K27" s="3705" t="s">
        <v>1409</v>
      </c>
      <c r="L27" s="3707"/>
      <c r="M27" s="3706"/>
      <c r="N27" s="468"/>
      <c r="O27" s="3705" t="s">
        <v>1410</v>
      </c>
      <c r="P27" s="3707"/>
      <c r="Q27" s="3706"/>
      <c r="R27" s="221"/>
      <c r="S27" s="221"/>
      <c r="T27" s="221"/>
      <c r="U27" s="221"/>
    </row>
    <row r="28" spans="1:21" s="596" customFormat="1" ht="75.75" customHeight="1">
      <c r="B28" s="2494" t="s">
        <v>1854</v>
      </c>
      <c r="C28" s="2498" t="s">
        <v>132</v>
      </c>
      <c r="D28" s="2498" t="s">
        <v>133</v>
      </c>
      <c r="E28" s="2498" t="s">
        <v>134</v>
      </c>
      <c r="F28" s="1790"/>
      <c r="G28" s="1772" t="s">
        <v>1340</v>
      </c>
      <c r="H28" s="1773" t="s">
        <v>1341</v>
      </c>
      <c r="I28" s="1790"/>
      <c r="J28" s="1665"/>
      <c r="K28" s="2498" t="s">
        <v>132</v>
      </c>
      <c r="L28" s="2498" t="s">
        <v>133</v>
      </c>
      <c r="M28" s="2498" t="s">
        <v>134</v>
      </c>
      <c r="O28" s="1772" t="s">
        <v>1342</v>
      </c>
      <c r="P28" s="1772" t="s">
        <v>1343</v>
      </c>
      <c r="Q28" s="2499" t="s">
        <v>1497</v>
      </c>
      <c r="R28" s="221"/>
      <c r="S28" s="221"/>
      <c r="T28" s="221"/>
      <c r="U28" s="221"/>
    </row>
    <row r="29" spans="1:21" s="596" customFormat="1" ht="13.5">
      <c r="B29" s="2500" t="s">
        <v>902</v>
      </c>
      <c r="C29" s="2500"/>
      <c r="D29" s="2500"/>
      <c r="E29" s="2501">
        <f>C29-D29</f>
        <v>0</v>
      </c>
      <c r="F29" s="1790"/>
      <c r="G29" s="2656"/>
      <c r="H29" s="2656"/>
      <c r="I29" s="1790"/>
      <c r="J29" s="1665"/>
      <c r="K29" s="2500"/>
      <c r="L29" s="2500"/>
      <c r="M29" s="2501">
        <f>K29-L29</f>
        <v>0</v>
      </c>
      <c r="O29" s="2656"/>
      <c r="P29" s="2656"/>
      <c r="Q29" s="2657">
        <f>SUM(O29:P29)</f>
        <v>0</v>
      </c>
      <c r="R29" s="221"/>
      <c r="S29" s="221"/>
      <c r="T29" s="221"/>
      <c r="U29" s="221"/>
    </row>
    <row r="30" spans="1:21" s="596" customFormat="1" ht="13.5">
      <c r="B30" s="2500" t="s">
        <v>915</v>
      </c>
      <c r="C30" s="2500"/>
      <c r="D30" s="2500"/>
      <c r="E30" s="2501">
        <f t="shared" ref="E30:E48" si="4">C30-D30</f>
        <v>0</v>
      </c>
      <c r="F30" s="1790"/>
      <c r="G30" s="2656"/>
      <c r="H30" s="2656"/>
      <c r="I30" s="1790"/>
      <c r="J30" s="1665"/>
      <c r="K30" s="2500"/>
      <c r="L30" s="2500"/>
      <c r="M30" s="2501">
        <f>K30-L30</f>
        <v>0</v>
      </c>
      <c r="O30" s="2656"/>
      <c r="P30" s="2656"/>
      <c r="Q30" s="2657">
        <f>SUM(O30:P30)</f>
        <v>0</v>
      </c>
      <c r="R30" s="221"/>
      <c r="S30" s="221"/>
      <c r="T30" s="221"/>
      <c r="U30" s="221"/>
    </row>
    <row r="31" spans="1:21" s="596" customFormat="1" ht="13.5">
      <c r="B31" s="2500" t="s">
        <v>916</v>
      </c>
      <c r="C31" s="2500"/>
      <c r="D31" s="2500"/>
      <c r="E31" s="2501">
        <f t="shared" si="4"/>
        <v>0</v>
      </c>
      <c r="F31" s="1790"/>
      <c r="G31" s="2656"/>
      <c r="H31" s="2656"/>
      <c r="I31" s="1790"/>
      <c r="J31" s="1665"/>
      <c r="K31" s="2500"/>
      <c r="L31" s="2500"/>
      <c r="M31" s="2501">
        <f>K31-L31</f>
        <v>0</v>
      </c>
      <c r="O31" s="2656"/>
      <c r="P31" s="2656"/>
      <c r="Q31" s="2657">
        <f>SUM(O31:P31)</f>
        <v>0</v>
      </c>
      <c r="R31" s="221"/>
      <c r="S31" s="221"/>
      <c r="T31" s="221"/>
      <c r="U31" s="221"/>
    </row>
    <row r="32" spans="1:21" s="596" customFormat="1" ht="13.5">
      <c r="B32" s="2500" t="s">
        <v>917</v>
      </c>
      <c r="C32" s="2500"/>
      <c r="D32" s="2500"/>
      <c r="E32" s="2501">
        <f t="shared" si="4"/>
        <v>0</v>
      </c>
      <c r="F32" s="1790"/>
      <c r="G32" s="2656"/>
      <c r="H32" s="2656"/>
      <c r="I32" s="1790"/>
      <c r="J32" s="1665"/>
      <c r="K32" s="2500"/>
      <c r="L32" s="2500"/>
      <c r="M32" s="2501">
        <f>K32-L32</f>
        <v>0</v>
      </c>
      <c r="O32" s="2656"/>
      <c r="P32" s="2656"/>
      <c r="Q32" s="2657">
        <f>SUM(O32:P32)</f>
        <v>0</v>
      </c>
      <c r="R32" s="221"/>
      <c r="S32" s="221"/>
      <c r="T32" s="221"/>
      <c r="U32" s="221"/>
    </row>
    <row r="33" spans="2:21" s="596" customFormat="1" ht="13.5">
      <c r="B33" s="2500" t="s">
        <v>918</v>
      </c>
      <c r="C33" s="2500"/>
      <c r="D33" s="2500"/>
      <c r="E33" s="2501">
        <f t="shared" si="4"/>
        <v>0</v>
      </c>
      <c r="F33" s="1790"/>
      <c r="G33" s="2656"/>
      <c r="H33" s="2656"/>
      <c r="I33" s="1790"/>
      <c r="J33" s="1665"/>
      <c r="K33" s="2500"/>
      <c r="L33" s="2500"/>
      <c r="M33" s="2501">
        <f t="shared" ref="M33:M48" si="5">K33-L33</f>
        <v>0</v>
      </c>
      <c r="O33" s="2656"/>
      <c r="P33" s="2656"/>
      <c r="Q33" s="2657">
        <f t="shared" ref="Q33:Q48" si="6">SUM(O33:P33)</f>
        <v>0</v>
      </c>
      <c r="R33" s="221"/>
      <c r="S33" s="221"/>
      <c r="T33" s="221"/>
      <c r="U33" s="221"/>
    </row>
    <row r="34" spans="2:21" s="596" customFormat="1" ht="13.5">
      <c r="B34" s="2500" t="s">
        <v>919</v>
      </c>
      <c r="C34" s="2500"/>
      <c r="D34" s="2500"/>
      <c r="E34" s="2501">
        <f t="shared" si="4"/>
        <v>0</v>
      </c>
      <c r="F34" s="1790"/>
      <c r="G34" s="2656"/>
      <c r="H34" s="2656"/>
      <c r="I34" s="1790"/>
      <c r="J34" s="1665"/>
      <c r="K34" s="2500"/>
      <c r="L34" s="2500"/>
      <c r="M34" s="2501">
        <f t="shared" si="5"/>
        <v>0</v>
      </c>
      <c r="O34" s="2656"/>
      <c r="P34" s="2656"/>
      <c r="Q34" s="2657">
        <f t="shared" si="6"/>
        <v>0</v>
      </c>
      <c r="R34" s="221"/>
      <c r="S34" s="221"/>
      <c r="T34" s="221"/>
      <c r="U34" s="221"/>
    </row>
    <row r="35" spans="2:21" s="596" customFormat="1" ht="13.5">
      <c r="B35" s="2500" t="s">
        <v>2320</v>
      </c>
      <c r="C35" s="2500"/>
      <c r="D35" s="2500"/>
      <c r="E35" s="2501">
        <f t="shared" si="4"/>
        <v>0</v>
      </c>
      <c r="F35" s="1790"/>
      <c r="G35" s="2656"/>
      <c r="H35" s="2656"/>
      <c r="I35" s="1790"/>
      <c r="J35" s="1665"/>
      <c r="K35" s="2500"/>
      <c r="L35" s="2500"/>
      <c r="M35" s="2501">
        <f t="shared" si="5"/>
        <v>0</v>
      </c>
      <c r="O35" s="2656"/>
      <c r="P35" s="2656"/>
      <c r="Q35" s="2657">
        <f t="shared" si="6"/>
        <v>0</v>
      </c>
      <c r="R35" s="221"/>
      <c r="S35" s="221"/>
      <c r="T35" s="221"/>
      <c r="U35" s="221"/>
    </row>
    <row r="36" spans="2:21" s="596" customFormat="1" ht="13.5">
      <c r="B36" s="2500" t="s">
        <v>2321</v>
      </c>
      <c r="C36" s="2500"/>
      <c r="D36" s="2500"/>
      <c r="E36" s="2501">
        <f t="shared" si="4"/>
        <v>0</v>
      </c>
      <c r="F36" s="1790"/>
      <c r="G36" s="2656"/>
      <c r="H36" s="2656"/>
      <c r="I36" s="1790"/>
      <c r="J36" s="1665"/>
      <c r="K36" s="2500"/>
      <c r="L36" s="2500"/>
      <c r="M36" s="2501">
        <f t="shared" si="5"/>
        <v>0</v>
      </c>
      <c r="O36" s="2656"/>
      <c r="P36" s="2656"/>
      <c r="Q36" s="2657">
        <f t="shared" si="6"/>
        <v>0</v>
      </c>
      <c r="R36" s="221"/>
      <c r="S36" s="221"/>
      <c r="T36" s="221"/>
      <c r="U36" s="221"/>
    </row>
    <row r="37" spans="2:21" s="596" customFormat="1" ht="13.5">
      <c r="B37" s="2500" t="s">
        <v>2322</v>
      </c>
      <c r="C37" s="2500"/>
      <c r="D37" s="2500"/>
      <c r="E37" s="2501">
        <f t="shared" si="4"/>
        <v>0</v>
      </c>
      <c r="F37" s="1790"/>
      <c r="G37" s="2656"/>
      <c r="H37" s="2656"/>
      <c r="I37" s="1790"/>
      <c r="J37" s="1665"/>
      <c r="K37" s="2500"/>
      <c r="L37" s="2500"/>
      <c r="M37" s="2501">
        <f t="shared" si="5"/>
        <v>0</v>
      </c>
      <c r="O37" s="2656"/>
      <c r="P37" s="2656"/>
      <c r="Q37" s="2657">
        <f t="shared" si="6"/>
        <v>0</v>
      </c>
      <c r="R37" s="221"/>
      <c r="S37" s="221"/>
      <c r="T37" s="221"/>
      <c r="U37" s="221"/>
    </row>
    <row r="38" spans="2:21" s="596" customFormat="1" ht="13.5">
      <c r="B38" s="2500" t="s">
        <v>2395</v>
      </c>
      <c r="C38" s="2500"/>
      <c r="D38" s="2500"/>
      <c r="E38" s="2501">
        <f t="shared" si="4"/>
        <v>0</v>
      </c>
      <c r="F38" s="1790"/>
      <c r="G38" s="2656"/>
      <c r="H38" s="2656"/>
      <c r="I38" s="1790"/>
      <c r="J38" s="1665"/>
      <c r="K38" s="2500"/>
      <c r="L38" s="2500"/>
      <c r="M38" s="2501">
        <f t="shared" si="5"/>
        <v>0</v>
      </c>
      <c r="O38" s="2656"/>
      <c r="P38" s="2656"/>
      <c r="Q38" s="2657">
        <f t="shared" si="6"/>
        <v>0</v>
      </c>
      <c r="R38" s="221"/>
      <c r="S38" s="221"/>
      <c r="T38" s="221"/>
      <c r="U38" s="221"/>
    </row>
    <row r="39" spans="2:21" s="596" customFormat="1" ht="13.5">
      <c r="B39" s="2500" t="s">
        <v>2450</v>
      </c>
      <c r="C39" s="2500"/>
      <c r="D39" s="2500"/>
      <c r="E39" s="2501">
        <f t="shared" si="4"/>
        <v>0</v>
      </c>
      <c r="F39" s="1790"/>
      <c r="G39" s="2656"/>
      <c r="H39" s="2656"/>
      <c r="I39" s="1790"/>
      <c r="J39" s="1665"/>
      <c r="K39" s="2500"/>
      <c r="L39" s="2500"/>
      <c r="M39" s="2501">
        <f t="shared" si="5"/>
        <v>0</v>
      </c>
      <c r="O39" s="2656"/>
      <c r="P39" s="2656"/>
      <c r="Q39" s="2657">
        <f t="shared" si="6"/>
        <v>0</v>
      </c>
      <c r="R39" s="221"/>
      <c r="S39" s="221"/>
      <c r="T39" s="221"/>
      <c r="U39" s="221"/>
    </row>
    <row r="40" spans="2:21" s="596" customFormat="1" ht="13.5">
      <c r="B40" s="2500" t="s">
        <v>2451</v>
      </c>
      <c r="C40" s="2500"/>
      <c r="D40" s="2500"/>
      <c r="E40" s="2501">
        <f t="shared" si="4"/>
        <v>0</v>
      </c>
      <c r="F40" s="1790"/>
      <c r="G40" s="2656"/>
      <c r="H40" s="2656"/>
      <c r="I40" s="1790"/>
      <c r="J40" s="1665"/>
      <c r="K40" s="2500"/>
      <c r="L40" s="2500"/>
      <c r="M40" s="2501">
        <f t="shared" si="5"/>
        <v>0</v>
      </c>
      <c r="O40" s="2656"/>
      <c r="P40" s="2656"/>
      <c r="Q40" s="2657">
        <f t="shared" si="6"/>
        <v>0</v>
      </c>
      <c r="R40" s="221"/>
      <c r="S40" s="221"/>
      <c r="T40" s="221"/>
      <c r="U40" s="221"/>
    </row>
    <row r="41" spans="2:21" s="596" customFormat="1" ht="13.5">
      <c r="B41" s="2500" t="s">
        <v>2452</v>
      </c>
      <c r="C41" s="2500"/>
      <c r="D41" s="2500"/>
      <c r="E41" s="2501">
        <f t="shared" si="4"/>
        <v>0</v>
      </c>
      <c r="F41" s="1790"/>
      <c r="G41" s="2656"/>
      <c r="H41" s="2656"/>
      <c r="I41" s="1790"/>
      <c r="J41" s="1665"/>
      <c r="K41" s="2500"/>
      <c r="L41" s="2500"/>
      <c r="M41" s="2501">
        <f t="shared" si="5"/>
        <v>0</v>
      </c>
      <c r="O41" s="2656"/>
      <c r="P41" s="2656"/>
      <c r="Q41" s="2657">
        <f t="shared" si="6"/>
        <v>0</v>
      </c>
      <c r="R41" s="221"/>
      <c r="S41" s="221"/>
      <c r="T41" s="221"/>
      <c r="U41" s="221"/>
    </row>
    <row r="42" spans="2:21" s="596" customFormat="1" ht="13.5">
      <c r="B42" s="2500" t="s">
        <v>2453</v>
      </c>
      <c r="C42" s="2500"/>
      <c r="D42" s="2500"/>
      <c r="E42" s="2501">
        <f t="shared" si="4"/>
        <v>0</v>
      </c>
      <c r="F42" s="1790"/>
      <c r="G42" s="2656"/>
      <c r="H42" s="2656"/>
      <c r="I42" s="1790"/>
      <c r="J42" s="1665"/>
      <c r="K42" s="2500"/>
      <c r="L42" s="2500"/>
      <c r="M42" s="2501">
        <f t="shared" si="5"/>
        <v>0</v>
      </c>
      <c r="O42" s="2656"/>
      <c r="P42" s="2656"/>
      <c r="Q42" s="2657">
        <f t="shared" si="6"/>
        <v>0</v>
      </c>
      <c r="R42" s="221"/>
      <c r="S42" s="221"/>
      <c r="T42" s="221"/>
      <c r="U42" s="221"/>
    </row>
    <row r="43" spans="2:21" s="596" customFormat="1" ht="13.5">
      <c r="B43" s="2500" t="s">
        <v>2454</v>
      </c>
      <c r="C43" s="2500"/>
      <c r="D43" s="2500"/>
      <c r="E43" s="2501">
        <f t="shared" si="4"/>
        <v>0</v>
      </c>
      <c r="F43" s="1790"/>
      <c r="G43" s="2656"/>
      <c r="H43" s="2656"/>
      <c r="I43" s="1790"/>
      <c r="J43" s="1665"/>
      <c r="K43" s="2500"/>
      <c r="L43" s="2500"/>
      <c r="M43" s="2501">
        <f t="shared" si="5"/>
        <v>0</v>
      </c>
      <c r="O43" s="2656"/>
      <c r="P43" s="2656"/>
      <c r="Q43" s="2657">
        <f t="shared" si="6"/>
        <v>0</v>
      </c>
      <c r="R43" s="221"/>
      <c r="S43" s="221"/>
      <c r="T43" s="221"/>
      <c r="U43" s="221"/>
    </row>
    <row r="44" spans="2:21" s="596" customFormat="1" ht="13.5">
      <c r="B44" s="2500" t="s">
        <v>2455</v>
      </c>
      <c r="C44" s="2500"/>
      <c r="D44" s="2500"/>
      <c r="E44" s="2501">
        <f t="shared" si="4"/>
        <v>0</v>
      </c>
      <c r="F44" s="1790"/>
      <c r="G44" s="2656"/>
      <c r="H44" s="2656"/>
      <c r="I44" s="1790"/>
      <c r="J44" s="1665"/>
      <c r="K44" s="2500"/>
      <c r="L44" s="2500"/>
      <c r="M44" s="2501">
        <f t="shared" si="5"/>
        <v>0</v>
      </c>
      <c r="O44" s="2656"/>
      <c r="P44" s="2656"/>
      <c r="Q44" s="2657">
        <f t="shared" si="6"/>
        <v>0</v>
      </c>
      <c r="R44" s="221"/>
      <c r="S44" s="221"/>
      <c r="T44" s="221"/>
      <c r="U44" s="221"/>
    </row>
    <row r="45" spans="2:21" s="596" customFormat="1" ht="13.5">
      <c r="B45" s="2500" t="s">
        <v>2456</v>
      </c>
      <c r="C45" s="2500"/>
      <c r="D45" s="2500"/>
      <c r="E45" s="2501">
        <f t="shared" si="4"/>
        <v>0</v>
      </c>
      <c r="F45" s="1790"/>
      <c r="G45" s="2656"/>
      <c r="H45" s="2656"/>
      <c r="I45" s="1790"/>
      <c r="J45" s="1665"/>
      <c r="K45" s="2500"/>
      <c r="L45" s="2500"/>
      <c r="M45" s="2501">
        <f t="shared" si="5"/>
        <v>0</v>
      </c>
      <c r="O45" s="2656"/>
      <c r="P45" s="2656"/>
      <c r="Q45" s="2657">
        <f t="shared" si="6"/>
        <v>0</v>
      </c>
      <c r="R45" s="221"/>
      <c r="S45" s="221"/>
      <c r="T45" s="221"/>
      <c r="U45" s="221"/>
    </row>
    <row r="46" spans="2:21" s="596" customFormat="1" ht="13.5">
      <c r="B46" s="2500" t="s">
        <v>2457</v>
      </c>
      <c r="C46" s="2500"/>
      <c r="D46" s="2500"/>
      <c r="E46" s="2501">
        <f t="shared" si="4"/>
        <v>0</v>
      </c>
      <c r="F46" s="1790"/>
      <c r="G46" s="2656"/>
      <c r="H46" s="2656"/>
      <c r="I46" s="1790"/>
      <c r="J46" s="1665"/>
      <c r="K46" s="2500"/>
      <c r="L46" s="2500"/>
      <c r="M46" s="2501">
        <f t="shared" si="5"/>
        <v>0</v>
      </c>
      <c r="O46" s="2656"/>
      <c r="P46" s="2656"/>
      <c r="Q46" s="2657">
        <f t="shared" si="6"/>
        <v>0</v>
      </c>
      <c r="R46" s="221"/>
      <c r="S46" s="221"/>
      <c r="T46" s="221"/>
      <c r="U46" s="221"/>
    </row>
    <row r="47" spans="2:21" s="596" customFormat="1" ht="13.5">
      <c r="B47" s="2500" t="s">
        <v>2458</v>
      </c>
      <c r="C47" s="2500"/>
      <c r="D47" s="2500"/>
      <c r="E47" s="2501">
        <f t="shared" si="4"/>
        <v>0</v>
      </c>
      <c r="F47" s="1790"/>
      <c r="G47" s="2656"/>
      <c r="H47" s="2656"/>
      <c r="I47" s="1790"/>
      <c r="J47" s="1665"/>
      <c r="K47" s="2500"/>
      <c r="L47" s="2500"/>
      <c r="M47" s="2501">
        <f t="shared" si="5"/>
        <v>0</v>
      </c>
      <c r="O47" s="2656"/>
      <c r="P47" s="2656"/>
      <c r="Q47" s="2657">
        <f t="shared" si="6"/>
        <v>0</v>
      </c>
      <c r="R47" s="221"/>
      <c r="S47" s="221"/>
      <c r="T47" s="221"/>
      <c r="U47" s="221"/>
    </row>
    <row r="48" spans="2:21" s="596" customFormat="1" ht="13.5">
      <c r="B48" s="2500" t="s">
        <v>2459</v>
      </c>
      <c r="C48" s="2500"/>
      <c r="D48" s="2500"/>
      <c r="E48" s="2501">
        <f t="shared" si="4"/>
        <v>0</v>
      </c>
      <c r="F48" s="1790"/>
      <c r="G48" s="2656"/>
      <c r="H48" s="2656"/>
      <c r="I48" s="1790"/>
      <c r="J48" s="1665"/>
      <c r="K48" s="2500"/>
      <c r="L48" s="2500"/>
      <c r="M48" s="2501">
        <f t="shared" si="5"/>
        <v>0</v>
      </c>
      <c r="O48" s="2656"/>
      <c r="P48" s="2656"/>
      <c r="Q48" s="2657">
        <f t="shared" si="6"/>
        <v>0</v>
      </c>
      <c r="R48" s="221"/>
      <c r="S48" s="221"/>
      <c r="T48" s="221"/>
      <c r="U48" s="221"/>
    </row>
    <row r="49" spans="2:21" s="596" customFormat="1" ht="13.5">
      <c r="B49" s="2503" t="s">
        <v>1411</v>
      </c>
      <c r="C49" s="2501">
        <f>SUM(C29:C48)</f>
        <v>0</v>
      </c>
      <c r="D49" s="2501">
        <f>SUM(D29:D48)</f>
        <v>0</v>
      </c>
      <c r="E49" s="2501">
        <f>C49-D49</f>
        <v>0</v>
      </c>
      <c r="F49" s="1790"/>
      <c r="G49" s="2658"/>
      <c r="H49" s="2658"/>
      <c r="I49" s="1790"/>
      <c r="J49" s="1665"/>
      <c r="K49" s="2501">
        <f>SUM(K29:K48)</f>
        <v>0</v>
      </c>
      <c r="L49" s="2501">
        <f>SUM(L29:L48)</f>
        <v>0</v>
      </c>
      <c r="M49" s="2501">
        <f>K49-L49</f>
        <v>0</v>
      </c>
      <c r="O49" s="2657">
        <f>SUM(O29:O48)</f>
        <v>0</v>
      </c>
      <c r="P49" s="2657">
        <f>SUM(P29:P48)</f>
        <v>0</v>
      </c>
      <c r="Q49" s="2657">
        <f>SUM(Q29:Q38)</f>
        <v>0</v>
      </c>
      <c r="R49" s="221"/>
      <c r="S49" s="221"/>
      <c r="T49" s="221"/>
      <c r="U49" s="221"/>
    </row>
    <row r="52" spans="2:21" ht="17.649999999999999">
      <c r="B52" s="1270" t="s">
        <v>1916</v>
      </c>
      <c r="C52" s="1270"/>
      <c r="D52" s="1270"/>
      <c r="E52" s="1270"/>
    </row>
    <row r="53" spans="2:21" s="596" customFormat="1" ht="15" customHeight="1">
      <c r="B53" s="834"/>
      <c r="C53" s="3704" t="s">
        <v>1406</v>
      </c>
      <c r="D53" s="3704"/>
      <c r="E53" s="3704"/>
      <c r="F53" s="3703" t="s">
        <v>145</v>
      </c>
      <c r="G53" s="3703"/>
      <c r="H53" s="3703"/>
      <c r="I53" s="3703"/>
      <c r="J53" s="841"/>
      <c r="K53" s="3705" t="s">
        <v>1407</v>
      </c>
      <c r="L53" s="3707"/>
      <c r="M53" s="3706"/>
      <c r="O53" s="221"/>
      <c r="P53" s="221"/>
      <c r="Q53" s="221"/>
      <c r="R53" s="221"/>
      <c r="S53" s="221"/>
      <c r="T53" s="221"/>
      <c r="U53" s="221"/>
    </row>
    <row r="54" spans="2:21" s="596" customFormat="1" ht="78.75" customHeight="1">
      <c r="B54" s="2494" t="s">
        <v>1854</v>
      </c>
      <c r="C54" s="2498" t="s">
        <v>132</v>
      </c>
      <c r="D54" s="2498" t="s">
        <v>133</v>
      </c>
      <c r="E54" s="2498" t="s">
        <v>134</v>
      </c>
      <c r="F54" s="840" t="s">
        <v>1339</v>
      </c>
      <c r="G54" s="1773" t="s">
        <v>1344</v>
      </c>
      <c r="H54" s="1773" t="s">
        <v>1345</v>
      </c>
      <c r="I54" s="2504" t="s">
        <v>1346</v>
      </c>
      <c r="J54" s="446"/>
      <c r="K54" s="2498" t="s">
        <v>132</v>
      </c>
      <c r="L54" s="2498" t="s">
        <v>133</v>
      </c>
      <c r="M54" s="2498" t="s">
        <v>134</v>
      </c>
      <c r="O54" s="221"/>
      <c r="P54" s="221"/>
      <c r="Q54" s="221"/>
      <c r="R54" s="221"/>
      <c r="S54" s="221"/>
      <c r="T54" s="221"/>
      <c r="U54" s="221"/>
    </row>
    <row r="55" spans="2:21" s="596" customFormat="1" ht="13.5">
      <c r="B55" s="2500" t="s">
        <v>2332</v>
      </c>
      <c r="C55" s="2500"/>
      <c r="D55" s="2500"/>
      <c r="E55" s="2501">
        <f>C55-D55</f>
        <v>0</v>
      </c>
      <c r="F55" s="2500" t="s">
        <v>168</v>
      </c>
      <c r="G55" s="2656"/>
      <c r="H55" s="2656"/>
      <c r="I55" s="2656"/>
      <c r="J55" s="1664" t="str">
        <f>IF(AND(C55&lt;&gt;"",F55="Select"),"Error","OK")</f>
        <v>OK</v>
      </c>
      <c r="K55" s="2500"/>
      <c r="L55" s="2500"/>
      <c r="M55" s="2501">
        <f t="shared" ref="M55:M64" si="7">K55-L55</f>
        <v>0</v>
      </c>
      <c r="O55" s="221"/>
      <c r="P55" s="221"/>
      <c r="Q55" s="221"/>
      <c r="R55" s="221"/>
      <c r="S55" s="221"/>
      <c r="T55" s="221"/>
      <c r="U55" s="221"/>
    </row>
    <row r="56" spans="2:21" s="596" customFormat="1" ht="13.5">
      <c r="B56" s="2500" t="s">
        <v>2323</v>
      </c>
      <c r="C56" s="2500"/>
      <c r="D56" s="2500"/>
      <c r="E56" s="2501">
        <f t="shared" ref="E56:E64" si="8">C56-D56</f>
        <v>0</v>
      </c>
      <c r="F56" s="2500" t="s">
        <v>168</v>
      </c>
      <c r="G56" s="2656"/>
      <c r="H56" s="2656"/>
      <c r="I56" s="2656"/>
      <c r="J56" s="1664" t="str">
        <f t="shared" ref="J56:J64" si="9">IF(AND(C56&lt;&gt;"",F56="Select"),"Error","OK")</f>
        <v>OK</v>
      </c>
      <c r="K56" s="2500"/>
      <c r="L56" s="2500"/>
      <c r="M56" s="2501">
        <f t="shared" si="7"/>
        <v>0</v>
      </c>
      <c r="O56" s="221"/>
      <c r="P56" s="221"/>
      <c r="Q56" s="221"/>
      <c r="R56" s="221"/>
      <c r="S56" s="221"/>
      <c r="T56" s="221"/>
      <c r="U56" s="221"/>
    </row>
    <row r="57" spans="2:21" s="596" customFormat="1" ht="13.5">
      <c r="B57" s="2500" t="s">
        <v>2324</v>
      </c>
      <c r="C57" s="2500"/>
      <c r="D57" s="2500"/>
      <c r="E57" s="2501">
        <f t="shared" si="8"/>
        <v>0</v>
      </c>
      <c r="F57" s="2500" t="s">
        <v>168</v>
      </c>
      <c r="G57" s="2656"/>
      <c r="H57" s="2656"/>
      <c r="I57" s="2656"/>
      <c r="J57" s="1664" t="str">
        <f t="shared" si="9"/>
        <v>OK</v>
      </c>
      <c r="K57" s="2500"/>
      <c r="L57" s="2500"/>
      <c r="M57" s="2501">
        <f t="shared" si="7"/>
        <v>0</v>
      </c>
      <c r="O57" s="221"/>
      <c r="P57" s="221"/>
      <c r="Q57" s="221"/>
      <c r="R57" s="221"/>
      <c r="S57" s="221"/>
      <c r="T57" s="221"/>
      <c r="U57" s="221"/>
    </row>
    <row r="58" spans="2:21" s="596" customFormat="1" ht="13.5">
      <c r="B58" s="2500" t="s">
        <v>2325</v>
      </c>
      <c r="C58" s="2500"/>
      <c r="D58" s="2500"/>
      <c r="E58" s="2501">
        <f t="shared" si="8"/>
        <v>0</v>
      </c>
      <c r="F58" s="2500" t="s">
        <v>168</v>
      </c>
      <c r="G58" s="2656"/>
      <c r="H58" s="2656"/>
      <c r="I58" s="2656"/>
      <c r="J58" s="1664" t="str">
        <f t="shared" si="9"/>
        <v>OK</v>
      </c>
      <c r="K58" s="2500"/>
      <c r="L58" s="2500"/>
      <c r="M58" s="2501">
        <f t="shared" si="7"/>
        <v>0</v>
      </c>
      <c r="O58" s="221"/>
      <c r="P58" s="221"/>
      <c r="Q58" s="221"/>
      <c r="R58" s="221"/>
      <c r="S58" s="221"/>
      <c r="T58" s="221"/>
      <c r="U58" s="221"/>
    </row>
    <row r="59" spans="2:21" s="596" customFormat="1" ht="13.5">
      <c r="B59" s="2500" t="s">
        <v>2326</v>
      </c>
      <c r="C59" s="2500"/>
      <c r="D59" s="2500"/>
      <c r="E59" s="2501">
        <f t="shared" si="8"/>
        <v>0</v>
      </c>
      <c r="F59" s="2500" t="s">
        <v>168</v>
      </c>
      <c r="G59" s="2656"/>
      <c r="H59" s="2656"/>
      <c r="I59" s="2656"/>
      <c r="J59" s="1664" t="str">
        <f t="shared" si="9"/>
        <v>OK</v>
      </c>
      <c r="K59" s="2500"/>
      <c r="L59" s="2500"/>
      <c r="M59" s="2501">
        <f t="shared" si="7"/>
        <v>0</v>
      </c>
      <c r="O59" s="221"/>
      <c r="P59" s="221"/>
      <c r="Q59" s="221"/>
      <c r="R59" s="221"/>
      <c r="S59" s="221"/>
      <c r="T59" s="221"/>
      <c r="U59" s="221"/>
    </row>
    <row r="60" spans="2:21" s="596" customFormat="1" ht="13.5">
      <c r="B60" s="2500" t="s">
        <v>2327</v>
      </c>
      <c r="C60" s="2500"/>
      <c r="D60" s="2500"/>
      <c r="E60" s="2501">
        <f t="shared" si="8"/>
        <v>0</v>
      </c>
      <c r="F60" s="2500" t="s">
        <v>168</v>
      </c>
      <c r="G60" s="2656"/>
      <c r="H60" s="2656"/>
      <c r="I60" s="2656"/>
      <c r="J60" s="1664" t="str">
        <f t="shared" si="9"/>
        <v>OK</v>
      </c>
      <c r="K60" s="2500"/>
      <c r="L60" s="2500"/>
      <c r="M60" s="2501">
        <f t="shared" si="7"/>
        <v>0</v>
      </c>
      <c r="O60" s="221"/>
      <c r="P60" s="221"/>
      <c r="Q60" s="221"/>
      <c r="R60" s="221"/>
      <c r="S60" s="221"/>
      <c r="T60" s="221"/>
      <c r="U60" s="221"/>
    </row>
    <row r="61" spans="2:21" s="596" customFormat="1" ht="13.5">
      <c r="B61" s="2500" t="s">
        <v>2328</v>
      </c>
      <c r="C61" s="2500"/>
      <c r="D61" s="2500"/>
      <c r="E61" s="2501">
        <f t="shared" si="8"/>
        <v>0</v>
      </c>
      <c r="F61" s="2500" t="s">
        <v>168</v>
      </c>
      <c r="G61" s="2656"/>
      <c r="H61" s="2656"/>
      <c r="I61" s="2656"/>
      <c r="J61" s="1664" t="str">
        <f t="shared" si="9"/>
        <v>OK</v>
      </c>
      <c r="K61" s="2500"/>
      <c r="L61" s="2500"/>
      <c r="M61" s="2501">
        <f t="shared" si="7"/>
        <v>0</v>
      </c>
      <c r="O61" s="221"/>
      <c r="P61" s="221"/>
      <c r="Q61" s="221"/>
      <c r="R61" s="221"/>
      <c r="S61" s="221"/>
      <c r="T61" s="221"/>
      <c r="U61" s="221"/>
    </row>
    <row r="62" spans="2:21" s="596" customFormat="1" ht="13.5">
      <c r="B62" s="2500" t="s">
        <v>2329</v>
      </c>
      <c r="C62" s="2500"/>
      <c r="D62" s="2500"/>
      <c r="E62" s="2501">
        <f t="shared" si="8"/>
        <v>0</v>
      </c>
      <c r="F62" s="2500" t="s">
        <v>168</v>
      </c>
      <c r="G62" s="2656"/>
      <c r="H62" s="2656"/>
      <c r="I62" s="2656"/>
      <c r="J62" s="1664" t="str">
        <f t="shared" si="9"/>
        <v>OK</v>
      </c>
      <c r="K62" s="2500"/>
      <c r="L62" s="2500"/>
      <c r="M62" s="2501">
        <f t="shared" si="7"/>
        <v>0</v>
      </c>
      <c r="O62" s="221"/>
      <c r="P62" s="221"/>
      <c r="Q62" s="221"/>
      <c r="R62" s="221"/>
      <c r="S62" s="221"/>
      <c r="T62" s="221"/>
      <c r="U62" s="221"/>
    </row>
    <row r="63" spans="2:21" s="596" customFormat="1" ht="13.5">
      <c r="B63" s="2500" t="s">
        <v>2330</v>
      </c>
      <c r="C63" s="2500"/>
      <c r="D63" s="2500"/>
      <c r="E63" s="2501">
        <f t="shared" si="8"/>
        <v>0</v>
      </c>
      <c r="F63" s="2500" t="s">
        <v>168</v>
      </c>
      <c r="G63" s="2656"/>
      <c r="H63" s="2656"/>
      <c r="I63" s="2656"/>
      <c r="J63" s="1664" t="str">
        <f t="shared" si="9"/>
        <v>OK</v>
      </c>
      <c r="K63" s="2500"/>
      <c r="L63" s="2500"/>
      <c r="M63" s="2501">
        <f t="shared" si="7"/>
        <v>0</v>
      </c>
      <c r="O63" s="221"/>
      <c r="P63" s="221"/>
      <c r="Q63" s="221"/>
      <c r="R63" s="221"/>
      <c r="S63" s="221"/>
      <c r="T63" s="221"/>
      <c r="U63" s="221"/>
    </row>
    <row r="64" spans="2:21" s="596" customFormat="1" ht="13.5">
      <c r="B64" s="2500" t="s">
        <v>2333</v>
      </c>
      <c r="C64" s="2500"/>
      <c r="D64" s="2500"/>
      <c r="E64" s="2501">
        <f t="shared" si="8"/>
        <v>0</v>
      </c>
      <c r="F64" s="2500" t="s">
        <v>168</v>
      </c>
      <c r="G64" s="2656"/>
      <c r="H64" s="2656"/>
      <c r="I64" s="2656"/>
      <c r="J64" s="1664" t="str">
        <f t="shared" si="9"/>
        <v>OK</v>
      </c>
      <c r="K64" s="2500"/>
      <c r="L64" s="2500"/>
      <c r="M64" s="2501">
        <f t="shared" si="7"/>
        <v>0</v>
      </c>
      <c r="O64" s="221"/>
      <c r="P64" s="221"/>
      <c r="Q64" s="221"/>
      <c r="R64" s="221"/>
      <c r="S64" s="221"/>
      <c r="T64" s="221"/>
      <c r="U64" s="221"/>
    </row>
    <row r="65" spans="2:21" s="596" customFormat="1" ht="13.5">
      <c r="B65" s="2502" t="s">
        <v>1485</v>
      </c>
      <c r="C65" s="2501">
        <f t="array" ref="C65">SUM(IF($F$55:$F$64="Load related",C$55:C$64,0))</f>
        <v>0</v>
      </c>
      <c r="D65" s="2501">
        <f t="array" ref="D65">SUM(IF($F$55:$F$64="Load related",D$55:D$64,0))</f>
        <v>0</v>
      </c>
      <c r="E65" s="2501">
        <f>C65-D65</f>
        <v>0</v>
      </c>
      <c r="F65" s="1790"/>
      <c r="G65" s="2658"/>
      <c r="H65" s="2658"/>
      <c r="I65" s="2658"/>
      <c r="J65" s="1666"/>
      <c r="K65" s="2501">
        <f t="array" ref="K65">SUM(IF($F$55:$F$64="Load related",K$55:K$64,0))</f>
        <v>0</v>
      </c>
      <c r="L65" s="2501">
        <f t="array" ref="L65">SUM(IF($F$55:$F$64="Load related",L$55:L$64,0))</f>
        <v>0</v>
      </c>
      <c r="M65" s="2501">
        <f>K65-L65</f>
        <v>0</v>
      </c>
      <c r="O65" s="221"/>
      <c r="P65" s="221"/>
      <c r="Q65" s="221"/>
      <c r="R65" s="221"/>
      <c r="S65" s="221"/>
      <c r="T65" s="221"/>
      <c r="U65" s="221"/>
    </row>
    <row r="66" spans="2:21" s="596" customFormat="1" ht="13.5">
      <c r="B66" s="2502" t="s">
        <v>1486</v>
      </c>
      <c r="C66" s="2501">
        <f t="array" ref="C66">SUM(IF($F$55:$F$64="Non-load related",C$55:C$64,0))</f>
        <v>0</v>
      </c>
      <c r="D66" s="2501">
        <f t="array" ref="D66">SUM(IF($F$55:$F$64="Non-load related",D$55:D$64,0))</f>
        <v>0</v>
      </c>
      <c r="E66" s="2501">
        <f>C66-D66</f>
        <v>0</v>
      </c>
      <c r="F66" s="1790"/>
      <c r="G66" s="2658"/>
      <c r="H66" s="2658"/>
      <c r="I66" s="2658"/>
      <c r="J66" s="1666"/>
      <c r="K66" s="2501">
        <f t="array" ref="K66">SUM(IF($F$55:$F$64="Non-load related",K$55:K$64,0))</f>
        <v>0</v>
      </c>
      <c r="L66" s="2501">
        <f t="array" ref="L66">SUM(IF($F$55:$F$64="Non-load related",L$55:L$64,0))</f>
        <v>0</v>
      </c>
      <c r="M66" s="2501">
        <f>K66-L66</f>
        <v>0</v>
      </c>
      <c r="O66" s="221"/>
      <c r="P66" s="221"/>
      <c r="Q66" s="221"/>
      <c r="R66" s="221"/>
      <c r="S66" s="221"/>
      <c r="T66" s="221"/>
      <c r="U66" s="221"/>
    </row>
    <row r="67" spans="2:21" s="596" customFormat="1" ht="13.5">
      <c r="B67" s="2502" t="s">
        <v>1652</v>
      </c>
      <c r="C67" s="2500">
        <v>0</v>
      </c>
      <c r="D67" s="2500">
        <v>0</v>
      </c>
      <c r="E67" s="2501">
        <f>C67-D67</f>
        <v>0</v>
      </c>
      <c r="F67" s="1790"/>
      <c r="G67" s="2658"/>
      <c r="H67" s="2658"/>
      <c r="I67" s="2658"/>
      <c r="J67" s="844"/>
      <c r="K67" s="2500">
        <v>0</v>
      </c>
      <c r="L67" s="2500">
        <v>0</v>
      </c>
      <c r="M67" s="2501">
        <f>K67-L67</f>
        <v>0</v>
      </c>
      <c r="O67" s="221"/>
      <c r="P67" s="221"/>
      <c r="Q67" s="221"/>
      <c r="R67" s="221"/>
      <c r="S67" s="221"/>
      <c r="T67" s="221"/>
      <c r="U67" s="221"/>
    </row>
    <row r="68" spans="2:21" s="596" customFormat="1" ht="13.5">
      <c r="B68" s="2503" t="s">
        <v>158</v>
      </c>
      <c r="C68" s="2501">
        <f>SUM(C65:C67)</f>
        <v>0</v>
      </c>
      <c r="D68" s="2501">
        <f>SUM(D65:D67)</f>
        <v>0</v>
      </c>
      <c r="E68" s="2501">
        <f>C68-D68</f>
        <v>0</v>
      </c>
      <c r="F68" s="1790"/>
      <c r="G68" s="2658"/>
      <c r="H68" s="2658"/>
      <c r="I68" s="2658"/>
      <c r="J68" s="1665"/>
      <c r="K68" s="2501">
        <f>SUM(K65:K67)</f>
        <v>0</v>
      </c>
      <c r="L68" s="2501">
        <f>SUM(L65:L67)</f>
        <v>0</v>
      </c>
      <c r="M68" s="2501">
        <f>K68-L68</f>
        <v>0</v>
      </c>
      <c r="O68" s="221"/>
      <c r="P68" s="221"/>
      <c r="Q68" s="221"/>
      <c r="R68" s="221"/>
      <c r="S68" s="221"/>
      <c r="T68" s="221"/>
      <c r="U68" s="221"/>
    </row>
    <row r="69" spans="2:21">
      <c r="C69" s="221" t="str">
        <f>IF((ROUND(C68,3)=ROUND((SUM(C55:C64,C67)),3)),"OK","Error")</f>
        <v>OK</v>
      </c>
      <c r="D69" s="221" t="str">
        <f>IF((ROUND(D68,3)=ROUND((SUM(D55:D64,D67)),3)),"OK","Error")</f>
        <v>OK</v>
      </c>
      <c r="F69" s="221" t="str">
        <f>IF(ISERROR(MATCH("Error",$J$10:$J$19,0)),"OK","Ensure that load or non-load is selected for each project specified")</f>
        <v>OK</v>
      </c>
      <c r="O69" s="204"/>
    </row>
    <row r="70" spans="2:21">
      <c r="D70" s="204"/>
      <c r="O70" s="204"/>
    </row>
    <row r="71" spans="2:21" ht="17.649999999999999">
      <c r="B71" s="1270" t="s">
        <v>2038</v>
      </c>
      <c r="C71" s="1270"/>
      <c r="D71" s="1270"/>
      <c r="E71" s="1270"/>
      <c r="H71" s="255"/>
      <c r="I71" s="255"/>
      <c r="O71" s="204"/>
    </row>
    <row r="72" spans="2:21" ht="14.25" customHeight="1">
      <c r="B72" s="834"/>
      <c r="C72" s="3704" t="s">
        <v>1406</v>
      </c>
      <c r="D72" s="3704"/>
      <c r="E72" s="3704"/>
      <c r="F72" s="3705" t="s">
        <v>145</v>
      </c>
      <c r="G72" s="3706"/>
      <c r="H72" s="1771"/>
      <c r="I72" s="1771"/>
      <c r="O72" s="204"/>
    </row>
    <row r="73" spans="2:21" ht="40.5">
      <c r="B73" s="2494" t="s">
        <v>1854</v>
      </c>
      <c r="C73" s="2498" t="s">
        <v>132</v>
      </c>
      <c r="D73" s="2498" t="s">
        <v>133</v>
      </c>
      <c r="E73" s="2498" t="s">
        <v>134</v>
      </c>
      <c r="F73" s="1772" t="s">
        <v>163</v>
      </c>
      <c r="G73" s="1773" t="s">
        <v>1917</v>
      </c>
      <c r="H73" s="1768"/>
      <c r="I73" s="1769"/>
      <c r="O73" s="204"/>
    </row>
    <row r="74" spans="2:21" ht="13.5">
      <c r="B74" s="2500" t="s">
        <v>902</v>
      </c>
      <c r="C74" s="2500"/>
      <c r="D74" s="2500"/>
      <c r="E74" s="2501">
        <f>C74-D74</f>
        <v>0</v>
      </c>
      <c r="F74" s="2500" t="s">
        <v>168</v>
      </c>
      <c r="G74" s="2500" t="s">
        <v>168</v>
      </c>
      <c r="H74" s="1664" t="str">
        <f t="shared" ref="H74:H83" si="10">IF(AND(C74&lt;&gt;"",F74="Select"),"Error","OK")</f>
        <v>OK</v>
      </c>
      <c r="I74" s="1770"/>
      <c r="O74" s="204"/>
    </row>
    <row r="75" spans="2:21" ht="13.5">
      <c r="B75" s="2500" t="s">
        <v>915</v>
      </c>
      <c r="C75" s="2500"/>
      <c r="D75" s="2500"/>
      <c r="E75" s="2501">
        <f t="shared" ref="E75:E83" si="11">C75-D75</f>
        <v>0</v>
      </c>
      <c r="F75" s="2500" t="s">
        <v>168</v>
      </c>
      <c r="G75" s="2500" t="s">
        <v>168</v>
      </c>
      <c r="H75" s="1664" t="str">
        <f t="shared" si="10"/>
        <v>OK</v>
      </c>
      <c r="I75" s="1770"/>
      <c r="O75" s="204"/>
    </row>
    <row r="76" spans="2:21" ht="13.5">
      <c r="B76" s="2500" t="s">
        <v>916</v>
      </c>
      <c r="C76" s="2500"/>
      <c r="D76" s="2500"/>
      <c r="E76" s="2501">
        <f t="shared" si="11"/>
        <v>0</v>
      </c>
      <c r="F76" s="2500" t="s">
        <v>168</v>
      </c>
      <c r="G76" s="2500" t="s">
        <v>168</v>
      </c>
      <c r="H76" s="1664" t="str">
        <f t="shared" si="10"/>
        <v>OK</v>
      </c>
      <c r="I76" s="1770"/>
      <c r="O76" s="204"/>
    </row>
    <row r="77" spans="2:21" ht="13.5">
      <c r="B77" s="2500" t="s">
        <v>917</v>
      </c>
      <c r="C77" s="2500"/>
      <c r="D77" s="2500"/>
      <c r="E77" s="2501">
        <f t="shared" si="11"/>
        <v>0</v>
      </c>
      <c r="F77" s="2500" t="s">
        <v>168</v>
      </c>
      <c r="G77" s="2500" t="s">
        <v>168</v>
      </c>
      <c r="H77" s="1664" t="str">
        <f t="shared" si="10"/>
        <v>OK</v>
      </c>
      <c r="I77" s="1770"/>
      <c r="O77" s="204"/>
    </row>
    <row r="78" spans="2:21" ht="13.5">
      <c r="B78" s="2500" t="s">
        <v>918</v>
      </c>
      <c r="C78" s="2500"/>
      <c r="D78" s="2500"/>
      <c r="E78" s="2501">
        <f t="shared" si="11"/>
        <v>0</v>
      </c>
      <c r="F78" s="2500" t="s">
        <v>168</v>
      </c>
      <c r="G78" s="2500" t="s">
        <v>168</v>
      </c>
      <c r="H78" s="1664" t="str">
        <f t="shared" si="10"/>
        <v>OK</v>
      </c>
      <c r="I78" s="1770"/>
      <c r="O78" s="204"/>
    </row>
    <row r="79" spans="2:21" ht="13.5">
      <c r="B79" s="2500" t="s">
        <v>919</v>
      </c>
      <c r="C79" s="2500"/>
      <c r="D79" s="2500"/>
      <c r="E79" s="2501">
        <f t="shared" si="11"/>
        <v>0</v>
      </c>
      <c r="F79" s="2500" t="s">
        <v>168</v>
      </c>
      <c r="G79" s="2500" t="s">
        <v>168</v>
      </c>
      <c r="H79" s="1664" t="str">
        <f t="shared" si="10"/>
        <v>OK</v>
      </c>
      <c r="I79" s="1770"/>
      <c r="O79" s="204"/>
    </row>
    <row r="80" spans="2:21" ht="13.5">
      <c r="B80" s="2500" t="s">
        <v>2320</v>
      </c>
      <c r="C80" s="2500"/>
      <c r="D80" s="2500"/>
      <c r="E80" s="2501">
        <f t="shared" si="11"/>
        <v>0</v>
      </c>
      <c r="F80" s="2500" t="s">
        <v>168</v>
      </c>
      <c r="G80" s="2500" t="s">
        <v>168</v>
      </c>
      <c r="H80" s="1664" t="str">
        <f t="shared" si="10"/>
        <v>OK</v>
      </c>
      <c r="I80" s="1770"/>
      <c r="O80" s="204"/>
    </row>
    <row r="81" spans="2:15" ht="13.5">
      <c r="B81" s="2500" t="s">
        <v>2321</v>
      </c>
      <c r="C81" s="2500"/>
      <c r="D81" s="2500"/>
      <c r="E81" s="2501">
        <f t="shared" si="11"/>
        <v>0</v>
      </c>
      <c r="F81" s="2500" t="s">
        <v>168</v>
      </c>
      <c r="G81" s="2500" t="s">
        <v>168</v>
      </c>
      <c r="H81" s="1664" t="str">
        <f t="shared" si="10"/>
        <v>OK</v>
      </c>
      <c r="I81" s="1770"/>
      <c r="O81" s="204"/>
    </row>
    <row r="82" spans="2:15" ht="13.5">
      <c r="B82" s="2500" t="s">
        <v>2322</v>
      </c>
      <c r="C82" s="2500"/>
      <c r="D82" s="2500"/>
      <c r="E82" s="2501">
        <f t="shared" si="11"/>
        <v>0</v>
      </c>
      <c r="F82" s="2500" t="s">
        <v>168</v>
      </c>
      <c r="G82" s="2500" t="s">
        <v>168</v>
      </c>
      <c r="H82" s="1664" t="str">
        <f t="shared" si="10"/>
        <v>OK</v>
      </c>
      <c r="I82" s="1770"/>
      <c r="O82" s="204"/>
    </row>
    <row r="83" spans="2:15" ht="13.5">
      <c r="B83" s="2500" t="s">
        <v>2395</v>
      </c>
      <c r="C83" s="2500"/>
      <c r="D83" s="2500"/>
      <c r="E83" s="2501">
        <f t="shared" si="11"/>
        <v>0</v>
      </c>
      <c r="F83" s="2500" t="s">
        <v>168</v>
      </c>
      <c r="G83" s="2500" t="s">
        <v>168</v>
      </c>
      <c r="H83" s="1664" t="str">
        <f t="shared" si="10"/>
        <v>OK</v>
      </c>
      <c r="I83" s="1770"/>
      <c r="O83" s="204"/>
    </row>
    <row r="84" spans="2:15" ht="13.5">
      <c r="B84" s="2500" t="s">
        <v>2450</v>
      </c>
      <c r="C84" s="2500"/>
      <c r="D84" s="2500"/>
      <c r="E84" s="2501">
        <f t="shared" ref="E84:E93" si="12">C84-D84</f>
        <v>0</v>
      </c>
      <c r="F84" s="2500" t="s">
        <v>168</v>
      </c>
      <c r="G84" s="2500" t="s">
        <v>168</v>
      </c>
      <c r="H84" s="1664" t="str">
        <f t="shared" ref="H84:H93" si="13">IF(AND(C84&lt;&gt;"",F84="Select"),"Error","OK")</f>
        <v>OK</v>
      </c>
      <c r="I84" s="1770"/>
      <c r="O84" s="204"/>
    </row>
    <row r="85" spans="2:15" ht="13.5">
      <c r="B85" s="2500" t="s">
        <v>2451</v>
      </c>
      <c r="C85" s="2500"/>
      <c r="D85" s="2500"/>
      <c r="E85" s="2501">
        <f t="shared" si="12"/>
        <v>0</v>
      </c>
      <c r="F85" s="2500" t="s">
        <v>168</v>
      </c>
      <c r="G85" s="2500" t="s">
        <v>168</v>
      </c>
      <c r="H85" s="1664" t="str">
        <f t="shared" si="13"/>
        <v>OK</v>
      </c>
      <c r="I85" s="1770"/>
      <c r="O85" s="204"/>
    </row>
    <row r="86" spans="2:15" ht="13.5">
      <c r="B86" s="2500" t="s">
        <v>2452</v>
      </c>
      <c r="C86" s="2500"/>
      <c r="D86" s="2500"/>
      <c r="E86" s="2501">
        <f t="shared" si="12"/>
        <v>0</v>
      </c>
      <c r="F86" s="2500" t="s">
        <v>168</v>
      </c>
      <c r="G86" s="2500" t="s">
        <v>168</v>
      </c>
      <c r="H86" s="1664" t="str">
        <f t="shared" si="13"/>
        <v>OK</v>
      </c>
      <c r="I86" s="1770"/>
      <c r="O86" s="204"/>
    </row>
    <row r="87" spans="2:15" ht="13.5">
      <c r="B87" s="2500" t="s">
        <v>2453</v>
      </c>
      <c r="C87" s="2500"/>
      <c r="D87" s="2500"/>
      <c r="E87" s="2501">
        <f t="shared" si="12"/>
        <v>0</v>
      </c>
      <c r="F87" s="2500" t="s">
        <v>168</v>
      </c>
      <c r="G87" s="2500" t="s">
        <v>168</v>
      </c>
      <c r="H87" s="1664" t="str">
        <f t="shared" si="13"/>
        <v>OK</v>
      </c>
      <c r="I87" s="1770"/>
      <c r="O87" s="204"/>
    </row>
    <row r="88" spans="2:15" ht="13.5">
      <c r="B88" s="2500" t="s">
        <v>2454</v>
      </c>
      <c r="C88" s="2500"/>
      <c r="D88" s="2500"/>
      <c r="E88" s="2501">
        <f t="shared" si="12"/>
        <v>0</v>
      </c>
      <c r="F88" s="2500" t="s">
        <v>168</v>
      </c>
      <c r="G88" s="2500" t="s">
        <v>168</v>
      </c>
      <c r="H88" s="1664" t="str">
        <f t="shared" si="13"/>
        <v>OK</v>
      </c>
      <c r="I88" s="1770"/>
      <c r="O88" s="204"/>
    </row>
    <row r="89" spans="2:15" ht="13.5">
      <c r="B89" s="2500" t="s">
        <v>2455</v>
      </c>
      <c r="C89" s="2500"/>
      <c r="D89" s="2500"/>
      <c r="E89" s="2501">
        <f t="shared" si="12"/>
        <v>0</v>
      </c>
      <c r="F89" s="2500" t="s">
        <v>168</v>
      </c>
      <c r="G89" s="2500" t="s">
        <v>168</v>
      </c>
      <c r="H89" s="1664" t="str">
        <f t="shared" si="13"/>
        <v>OK</v>
      </c>
      <c r="I89" s="1770"/>
      <c r="O89" s="204"/>
    </row>
    <row r="90" spans="2:15" ht="13.5">
      <c r="B90" s="2500" t="s">
        <v>2456</v>
      </c>
      <c r="C90" s="2500"/>
      <c r="D90" s="2500"/>
      <c r="E90" s="2501">
        <f t="shared" si="12"/>
        <v>0</v>
      </c>
      <c r="F90" s="2500" t="s">
        <v>168</v>
      </c>
      <c r="G90" s="2500" t="s">
        <v>168</v>
      </c>
      <c r="H90" s="1664" t="str">
        <f t="shared" si="13"/>
        <v>OK</v>
      </c>
      <c r="I90" s="1770"/>
      <c r="O90" s="204"/>
    </row>
    <row r="91" spans="2:15" ht="13.5">
      <c r="B91" s="2500" t="s">
        <v>2457</v>
      </c>
      <c r="C91" s="2500"/>
      <c r="D91" s="2500"/>
      <c r="E91" s="2501">
        <f t="shared" si="12"/>
        <v>0</v>
      </c>
      <c r="F91" s="2500" t="s">
        <v>168</v>
      </c>
      <c r="G91" s="2500" t="s">
        <v>168</v>
      </c>
      <c r="H91" s="1664" t="str">
        <f t="shared" si="13"/>
        <v>OK</v>
      </c>
      <c r="I91" s="1770"/>
      <c r="O91" s="204"/>
    </row>
    <row r="92" spans="2:15" ht="13.5">
      <c r="B92" s="2500" t="s">
        <v>2458</v>
      </c>
      <c r="C92" s="2500"/>
      <c r="D92" s="2500"/>
      <c r="E92" s="2501">
        <f t="shared" si="12"/>
        <v>0</v>
      </c>
      <c r="F92" s="2500" t="s">
        <v>168</v>
      </c>
      <c r="G92" s="2500" t="s">
        <v>168</v>
      </c>
      <c r="H92" s="1664" t="str">
        <f t="shared" si="13"/>
        <v>OK</v>
      </c>
      <c r="I92" s="1770"/>
      <c r="O92" s="204"/>
    </row>
    <row r="93" spans="2:15" ht="13.5">
      <c r="B93" s="2500" t="s">
        <v>2459</v>
      </c>
      <c r="C93" s="2500"/>
      <c r="D93" s="2500"/>
      <c r="E93" s="2501">
        <f t="shared" si="12"/>
        <v>0</v>
      </c>
      <c r="F93" s="2500" t="s">
        <v>168</v>
      </c>
      <c r="G93" s="2500" t="s">
        <v>168</v>
      </c>
      <c r="H93" s="1664" t="str">
        <f t="shared" si="13"/>
        <v>OK</v>
      </c>
      <c r="I93" s="1770"/>
      <c r="O93" s="204"/>
    </row>
    <row r="94" spans="2:15" ht="13.5">
      <c r="B94" s="2500" t="s">
        <v>2460</v>
      </c>
      <c r="C94" s="2500"/>
      <c r="D94" s="2500"/>
      <c r="E94" s="2501">
        <f t="shared" ref="E94:E98" si="14">C94-D94</f>
        <v>0</v>
      </c>
      <c r="F94" s="2500" t="s">
        <v>168</v>
      </c>
      <c r="G94" s="2500" t="s">
        <v>168</v>
      </c>
      <c r="H94" s="1664" t="str">
        <f t="shared" ref="H94:H98" si="15">IF(AND(C94&lt;&gt;"",F94="Select"),"Error","OK")</f>
        <v>OK</v>
      </c>
      <c r="I94" s="1770"/>
      <c r="O94" s="204"/>
    </row>
    <row r="95" spans="2:15" ht="13.5">
      <c r="B95" s="2500" t="s">
        <v>2461</v>
      </c>
      <c r="C95" s="2500"/>
      <c r="D95" s="2500"/>
      <c r="E95" s="2501">
        <f t="shared" si="14"/>
        <v>0</v>
      </c>
      <c r="F95" s="2500" t="s">
        <v>168</v>
      </c>
      <c r="G95" s="2500" t="s">
        <v>168</v>
      </c>
      <c r="H95" s="1664" t="str">
        <f t="shared" si="15"/>
        <v>OK</v>
      </c>
      <c r="I95" s="1770"/>
      <c r="O95" s="204"/>
    </row>
    <row r="96" spans="2:15" ht="13.5">
      <c r="B96" s="2500" t="s">
        <v>2462</v>
      </c>
      <c r="C96" s="2500"/>
      <c r="D96" s="2500"/>
      <c r="E96" s="2501">
        <f t="shared" si="14"/>
        <v>0</v>
      </c>
      <c r="F96" s="2500" t="s">
        <v>168</v>
      </c>
      <c r="G96" s="2500" t="s">
        <v>168</v>
      </c>
      <c r="H96" s="1664" t="str">
        <f t="shared" si="15"/>
        <v>OK</v>
      </c>
      <c r="I96" s="1770"/>
      <c r="O96" s="204"/>
    </row>
    <row r="97" spans="2:21" ht="13.5">
      <c r="B97" s="2500" t="s">
        <v>2463</v>
      </c>
      <c r="C97" s="2500"/>
      <c r="D97" s="2500"/>
      <c r="E97" s="2501">
        <f t="shared" si="14"/>
        <v>0</v>
      </c>
      <c r="F97" s="2500" t="s">
        <v>168</v>
      </c>
      <c r="G97" s="2500" t="s">
        <v>168</v>
      </c>
      <c r="H97" s="1664" t="str">
        <f t="shared" si="15"/>
        <v>OK</v>
      </c>
      <c r="I97" s="1770"/>
      <c r="O97" s="204"/>
    </row>
    <row r="98" spans="2:21" ht="13.5">
      <c r="B98" s="2500" t="s">
        <v>2464</v>
      </c>
      <c r="C98" s="2500"/>
      <c r="D98" s="2500"/>
      <c r="E98" s="2501">
        <f t="shared" si="14"/>
        <v>0</v>
      </c>
      <c r="F98" s="2500" t="s">
        <v>168</v>
      </c>
      <c r="G98" s="2500" t="s">
        <v>168</v>
      </c>
      <c r="H98" s="1664" t="str">
        <f t="shared" si="15"/>
        <v>OK</v>
      </c>
      <c r="I98" s="1770"/>
      <c r="O98" s="204"/>
    </row>
    <row r="99" spans="2:21" ht="13.5">
      <c r="B99" s="2503" t="s">
        <v>158</v>
      </c>
      <c r="C99" s="2501">
        <f>SUM(C74:C98)</f>
        <v>0</v>
      </c>
      <c r="D99" s="2501">
        <f>SUM(D74:D98)</f>
        <v>0</v>
      </c>
      <c r="E99" s="2501">
        <f>C99-D99</f>
        <v>0</v>
      </c>
      <c r="F99" s="1790"/>
      <c r="G99" s="1790"/>
      <c r="H99" s="268"/>
      <c r="I99" s="268"/>
      <c r="O99" s="204"/>
    </row>
    <row r="100" spans="2:21">
      <c r="D100" s="204"/>
      <c r="O100" s="204"/>
    </row>
    <row r="101" spans="2:21">
      <c r="D101" s="204"/>
      <c r="O101" s="204"/>
    </row>
    <row r="102" spans="2:21" ht="17.649999999999999">
      <c r="B102" s="1270" t="s">
        <v>144</v>
      </c>
      <c r="D102" s="204"/>
      <c r="O102" s="204"/>
    </row>
    <row r="103" spans="2:21" s="596" customFormat="1" ht="15" customHeight="1">
      <c r="B103" s="834"/>
      <c r="C103" s="3704" t="s">
        <v>1406</v>
      </c>
      <c r="D103" s="3704"/>
      <c r="E103" s="3704"/>
      <c r="F103" s="3703" t="s">
        <v>145</v>
      </c>
      <c r="G103" s="3703"/>
      <c r="H103" s="3703"/>
      <c r="I103" s="3703"/>
      <c r="J103" s="841"/>
      <c r="K103" s="3705" t="s">
        <v>1407</v>
      </c>
      <c r="L103" s="3707"/>
      <c r="M103" s="3706"/>
      <c r="O103" s="204"/>
      <c r="P103" s="221"/>
      <c r="Q103" s="221"/>
      <c r="R103" s="221"/>
      <c r="S103" s="221"/>
      <c r="T103" s="221"/>
      <c r="U103" s="221"/>
    </row>
    <row r="104" spans="2:21" s="596" customFormat="1" ht="72.75" customHeight="1">
      <c r="B104" s="2494" t="s">
        <v>1854</v>
      </c>
      <c r="C104" s="2498" t="s">
        <v>132</v>
      </c>
      <c r="D104" s="2498" t="s">
        <v>133</v>
      </c>
      <c r="E104" s="2498" t="s">
        <v>134</v>
      </c>
      <c r="F104" s="840" t="s">
        <v>1339</v>
      </c>
      <c r="G104" s="1773" t="s">
        <v>1344</v>
      </c>
      <c r="H104" s="1773" t="s">
        <v>1345</v>
      </c>
      <c r="I104" s="2504" t="s">
        <v>1346</v>
      </c>
      <c r="J104" s="446"/>
      <c r="K104" s="2498" t="s">
        <v>132</v>
      </c>
      <c r="L104" s="2498" t="s">
        <v>133</v>
      </c>
      <c r="M104" s="2498" t="s">
        <v>134</v>
      </c>
      <c r="O104" s="204"/>
      <c r="P104" s="221"/>
      <c r="Q104" s="221"/>
      <c r="R104" s="221"/>
      <c r="S104" s="221"/>
      <c r="T104" s="221"/>
      <c r="U104" s="221"/>
    </row>
    <row r="105" spans="2:21" s="596" customFormat="1" ht="13.5">
      <c r="B105" s="2500" t="s">
        <v>2332</v>
      </c>
      <c r="C105" s="2500"/>
      <c r="D105" s="2500"/>
      <c r="E105" s="2501">
        <f t="shared" ref="E105:E114" si="16">C105-D105</f>
        <v>0</v>
      </c>
      <c r="F105" s="2500" t="s">
        <v>168</v>
      </c>
      <c r="G105" s="2500"/>
      <c r="H105" s="2500"/>
      <c r="I105" s="2500"/>
      <c r="J105" s="1664" t="str">
        <f>IF(AND(C105&lt;&gt;"",F105="Select"),"Error","OK")</f>
        <v>OK</v>
      </c>
      <c r="K105" s="2500"/>
      <c r="L105" s="2500"/>
      <c r="M105" s="2501">
        <f t="shared" ref="M105:M117" si="17">K105-L105</f>
        <v>0</v>
      </c>
      <c r="O105" s="204"/>
      <c r="P105" s="221"/>
      <c r="Q105" s="221"/>
      <c r="R105" s="221"/>
      <c r="S105" s="221"/>
      <c r="T105" s="221"/>
      <c r="U105" s="221"/>
    </row>
    <row r="106" spans="2:21" s="596" customFormat="1" ht="13.5">
      <c r="B106" s="2500" t="s">
        <v>2323</v>
      </c>
      <c r="C106" s="2500"/>
      <c r="D106" s="2500"/>
      <c r="E106" s="2501">
        <f t="shared" si="16"/>
        <v>0</v>
      </c>
      <c r="F106" s="2500" t="s">
        <v>168</v>
      </c>
      <c r="G106" s="2500"/>
      <c r="H106" s="2500"/>
      <c r="I106" s="2500"/>
      <c r="J106" s="1664" t="str">
        <f t="shared" ref="J106:J114" si="18">IF(AND(C106&lt;&gt;"",F106="Select"),"Error","OK")</f>
        <v>OK</v>
      </c>
      <c r="K106" s="2500"/>
      <c r="L106" s="2500"/>
      <c r="M106" s="2501">
        <f t="shared" si="17"/>
        <v>0</v>
      </c>
      <c r="O106" s="204"/>
      <c r="P106" s="221"/>
      <c r="Q106" s="221"/>
      <c r="R106" s="221"/>
      <c r="S106" s="221"/>
      <c r="T106" s="221"/>
      <c r="U106" s="221"/>
    </row>
    <row r="107" spans="2:21" s="596" customFormat="1" ht="13.5">
      <c r="B107" s="2500" t="s">
        <v>2324</v>
      </c>
      <c r="C107" s="2500"/>
      <c r="D107" s="2500"/>
      <c r="E107" s="2501">
        <f t="shared" si="16"/>
        <v>0</v>
      </c>
      <c r="F107" s="2500" t="s">
        <v>168</v>
      </c>
      <c r="G107" s="2500"/>
      <c r="H107" s="2500"/>
      <c r="I107" s="2500"/>
      <c r="J107" s="1664" t="str">
        <f t="shared" si="18"/>
        <v>OK</v>
      </c>
      <c r="K107" s="2500"/>
      <c r="L107" s="2500"/>
      <c r="M107" s="2501">
        <f t="shared" si="17"/>
        <v>0</v>
      </c>
      <c r="O107" s="204"/>
      <c r="P107" s="221"/>
      <c r="Q107" s="221"/>
      <c r="R107" s="221"/>
      <c r="S107" s="221"/>
      <c r="T107" s="221"/>
      <c r="U107" s="221"/>
    </row>
    <row r="108" spans="2:21" s="596" customFormat="1" ht="13.5">
      <c r="B108" s="2500" t="s">
        <v>2325</v>
      </c>
      <c r="C108" s="2500"/>
      <c r="D108" s="2500"/>
      <c r="E108" s="2501">
        <f t="shared" si="16"/>
        <v>0</v>
      </c>
      <c r="F108" s="2500" t="s">
        <v>168</v>
      </c>
      <c r="G108" s="2500"/>
      <c r="H108" s="2500"/>
      <c r="I108" s="2500"/>
      <c r="J108" s="1664" t="str">
        <f t="shared" si="18"/>
        <v>OK</v>
      </c>
      <c r="K108" s="2500"/>
      <c r="L108" s="2500"/>
      <c r="M108" s="2501">
        <f t="shared" si="17"/>
        <v>0</v>
      </c>
      <c r="O108" s="204"/>
      <c r="P108" s="221"/>
      <c r="Q108" s="221"/>
      <c r="R108" s="221"/>
      <c r="S108" s="221"/>
      <c r="T108" s="221"/>
      <c r="U108" s="221"/>
    </row>
    <row r="109" spans="2:21" s="596" customFormat="1" ht="13.5">
      <c r="B109" s="2500" t="s">
        <v>2326</v>
      </c>
      <c r="C109" s="2500"/>
      <c r="D109" s="2500"/>
      <c r="E109" s="2501">
        <f t="shared" si="16"/>
        <v>0</v>
      </c>
      <c r="F109" s="2500" t="s">
        <v>168</v>
      </c>
      <c r="G109" s="2500"/>
      <c r="H109" s="2500"/>
      <c r="I109" s="2500"/>
      <c r="J109" s="1664" t="str">
        <f t="shared" si="18"/>
        <v>OK</v>
      </c>
      <c r="K109" s="2500"/>
      <c r="L109" s="2500"/>
      <c r="M109" s="2501">
        <f t="shared" si="17"/>
        <v>0</v>
      </c>
      <c r="O109" s="204"/>
      <c r="P109" s="221"/>
      <c r="Q109" s="221"/>
      <c r="R109" s="221"/>
      <c r="S109" s="221"/>
      <c r="T109" s="221"/>
      <c r="U109" s="221"/>
    </row>
    <row r="110" spans="2:21" s="596" customFormat="1" ht="13.5">
      <c r="B110" s="2500" t="s">
        <v>2327</v>
      </c>
      <c r="C110" s="2500"/>
      <c r="D110" s="2500"/>
      <c r="E110" s="2501">
        <f t="shared" si="16"/>
        <v>0</v>
      </c>
      <c r="F110" s="2500" t="s">
        <v>168</v>
      </c>
      <c r="G110" s="2500"/>
      <c r="H110" s="2500"/>
      <c r="I110" s="2500"/>
      <c r="J110" s="1664" t="str">
        <f t="shared" si="18"/>
        <v>OK</v>
      </c>
      <c r="K110" s="2500"/>
      <c r="L110" s="2500"/>
      <c r="M110" s="2501">
        <f t="shared" si="17"/>
        <v>0</v>
      </c>
      <c r="O110" s="204"/>
      <c r="P110" s="221"/>
      <c r="Q110" s="221"/>
      <c r="R110" s="221"/>
      <c r="S110" s="221"/>
      <c r="T110" s="221"/>
      <c r="U110" s="221"/>
    </row>
    <row r="111" spans="2:21" s="596" customFormat="1" ht="13.5">
      <c r="B111" s="2500" t="s">
        <v>2328</v>
      </c>
      <c r="C111" s="2500"/>
      <c r="D111" s="2500"/>
      <c r="E111" s="2501">
        <f t="shared" si="16"/>
        <v>0</v>
      </c>
      <c r="F111" s="2500" t="s">
        <v>168</v>
      </c>
      <c r="G111" s="2500"/>
      <c r="H111" s="2500"/>
      <c r="I111" s="2500"/>
      <c r="J111" s="1664" t="str">
        <f t="shared" si="18"/>
        <v>OK</v>
      </c>
      <c r="K111" s="2500"/>
      <c r="L111" s="2500"/>
      <c r="M111" s="2501">
        <f t="shared" si="17"/>
        <v>0</v>
      </c>
      <c r="O111" s="204"/>
      <c r="P111" s="221"/>
      <c r="Q111" s="221"/>
      <c r="R111" s="221"/>
      <c r="S111" s="221"/>
      <c r="T111" s="221"/>
      <c r="U111" s="221"/>
    </row>
    <row r="112" spans="2:21" s="596" customFormat="1" ht="13.5">
      <c r="B112" s="2500" t="s">
        <v>2329</v>
      </c>
      <c r="C112" s="2500"/>
      <c r="D112" s="2500"/>
      <c r="E112" s="2501">
        <f t="shared" si="16"/>
        <v>0</v>
      </c>
      <c r="F112" s="2500" t="s">
        <v>168</v>
      </c>
      <c r="G112" s="2500"/>
      <c r="H112" s="2500"/>
      <c r="I112" s="2500"/>
      <c r="J112" s="1664" t="str">
        <f t="shared" si="18"/>
        <v>OK</v>
      </c>
      <c r="K112" s="2500"/>
      <c r="L112" s="2500"/>
      <c r="M112" s="2501">
        <f t="shared" si="17"/>
        <v>0</v>
      </c>
      <c r="O112" s="204"/>
      <c r="P112" s="221"/>
      <c r="Q112" s="221"/>
      <c r="R112" s="221"/>
      <c r="S112" s="221"/>
      <c r="T112" s="221"/>
      <c r="U112" s="221"/>
    </row>
    <row r="113" spans="2:21" s="596" customFormat="1" ht="13.5">
      <c r="B113" s="2500" t="s">
        <v>2330</v>
      </c>
      <c r="C113" s="2500"/>
      <c r="D113" s="2500"/>
      <c r="E113" s="2501">
        <f t="shared" si="16"/>
        <v>0</v>
      </c>
      <c r="F113" s="2500" t="s">
        <v>168</v>
      </c>
      <c r="G113" s="2500"/>
      <c r="H113" s="2500"/>
      <c r="I113" s="2500"/>
      <c r="J113" s="1664" t="str">
        <f t="shared" si="18"/>
        <v>OK</v>
      </c>
      <c r="K113" s="2500"/>
      <c r="L113" s="2500"/>
      <c r="M113" s="2501">
        <f t="shared" si="17"/>
        <v>0</v>
      </c>
      <c r="O113" s="204"/>
      <c r="P113" s="221"/>
      <c r="Q113" s="221"/>
      <c r="R113" s="221"/>
      <c r="S113" s="221"/>
      <c r="T113" s="221"/>
      <c r="U113" s="221"/>
    </row>
    <row r="114" spans="2:21" s="596" customFormat="1" ht="13.5">
      <c r="B114" s="2500" t="s">
        <v>2333</v>
      </c>
      <c r="C114" s="2500"/>
      <c r="D114" s="2500"/>
      <c r="E114" s="2501">
        <f t="shared" si="16"/>
        <v>0</v>
      </c>
      <c r="F114" s="2500" t="s">
        <v>168</v>
      </c>
      <c r="G114" s="2500"/>
      <c r="H114" s="2500"/>
      <c r="I114" s="2500"/>
      <c r="J114" s="1664" t="str">
        <f t="shared" si="18"/>
        <v>OK</v>
      </c>
      <c r="K114" s="2500"/>
      <c r="L114" s="2500"/>
      <c r="M114" s="2501">
        <f t="shared" si="17"/>
        <v>0</v>
      </c>
      <c r="O114" s="204"/>
      <c r="P114" s="221"/>
      <c r="Q114" s="221"/>
      <c r="R114" s="221"/>
      <c r="S114" s="221"/>
      <c r="T114" s="221"/>
      <c r="U114" s="221"/>
    </row>
    <row r="115" spans="2:21" s="596" customFormat="1" ht="13.5">
      <c r="B115" s="2502" t="s">
        <v>1487</v>
      </c>
      <c r="C115" s="2501">
        <f t="array" ref="C115">SUM(IF($F$105:$F$114="Load related",C$105:C$114,0))</f>
        <v>0</v>
      </c>
      <c r="D115" s="2501">
        <f t="array" ref="D115">SUM(IF($F$105:$F$114="Load related",D$105:D$114,0))</f>
        <v>0</v>
      </c>
      <c r="E115" s="2501">
        <f t="shared" ref="E115:E117" si="19">C115-D115</f>
        <v>0</v>
      </c>
      <c r="F115" s="2500" t="s">
        <v>168</v>
      </c>
      <c r="G115" s="2656"/>
      <c r="H115" s="2656"/>
      <c r="I115" s="2656"/>
      <c r="J115" s="1666"/>
      <c r="K115" s="2501">
        <f t="array" ref="K115">SUM(IF($F$105:$F$114="Load related",K$105:K$114,0))</f>
        <v>0</v>
      </c>
      <c r="L115" s="2501">
        <f t="array" ref="L115">SUM(IF($F$105:$F$114="load related",L$105:L$114,0))</f>
        <v>0</v>
      </c>
      <c r="M115" s="2501">
        <f t="shared" si="17"/>
        <v>0</v>
      </c>
      <c r="O115" s="204"/>
      <c r="P115" s="221"/>
      <c r="Q115" s="221"/>
      <c r="R115" s="221"/>
      <c r="S115" s="221"/>
      <c r="T115" s="221"/>
      <c r="U115" s="221"/>
    </row>
    <row r="116" spans="2:21" s="596" customFormat="1" ht="13.5">
      <c r="B116" s="2502" t="s">
        <v>1488</v>
      </c>
      <c r="C116" s="2501">
        <f t="array" ref="C116">SUM(IF($F$105:$F$114="Non-load related",C$105:C$114,0))</f>
        <v>0</v>
      </c>
      <c r="D116" s="2501">
        <f t="array" ref="D116">SUM(IF($F$105:$F$114="Non-load related",D$105:D$114,0))</f>
        <v>0</v>
      </c>
      <c r="E116" s="2501">
        <f t="shared" si="19"/>
        <v>0</v>
      </c>
      <c r="F116" s="1790"/>
      <c r="G116" s="2658"/>
      <c r="H116" s="2658"/>
      <c r="I116" s="2658"/>
      <c r="J116" s="1666"/>
      <c r="K116" s="2501">
        <f t="array" ref="K116">SUM(IF($F$105:$F$114="Non-load related",K$105:K$114,0))</f>
        <v>0</v>
      </c>
      <c r="L116" s="2501">
        <f t="array" ref="L116">SUM(IF($F$105:$F$114="Non-load related",L$105:L$114,0))</f>
        <v>0</v>
      </c>
      <c r="M116" s="2501">
        <f t="shared" si="17"/>
        <v>0</v>
      </c>
      <c r="O116" s="204"/>
      <c r="P116" s="221"/>
      <c r="Q116" s="221"/>
      <c r="R116" s="221"/>
      <c r="S116" s="221"/>
      <c r="T116" s="221"/>
      <c r="U116" s="221"/>
    </row>
    <row r="117" spans="2:21" s="596" customFormat="1" ht="13.5">
      <c r="B117" s="2502" t="s">
        <v>1489</v>
      </c>
      <c r="C117" s="2500"/>
      <c r="D117" s="2500"/>
      <c r="E117" s="2501">
        <f t="shared" si="19"/>
        <v>0</v>
      </c>
      <c r="F117" s="1790"/>
      <c r="G117" s="2658"/>
      <c r="H117" s="2658"/>
      <c r="I117" s="2658"/>
      <c r="J117" s="1666"/>
      <c r="K117" s="2500"/>
      <c r="L117" s="2500"/>
      <c r="M117" s="2501">
        <f t="shared" si="17"/>
        <v>0</v>
      </c>
      <c r="O117" s="204"/>
      <c r="P117" s="221"/>
      <c r="Q117" s="221"/>
      <c r="R117" s="221"/>
      <c r="S117" s="221"/>
      <c r="T117" s="221"/>
      <c r="U117" s="221"/>
    </row>
    <row r="118" spans="2:21" s="596" customFormat="1" ht="13.5">
      <c r="B118" s="2503" t="s">
        <v>158</v>
      </c>
      <c r="C118" s="2501">
        <f>SUM(C115:C117)</f>
        <v>0</v>
      </c>
      <c r="D118" s="2501">
        <f>SUM(D115:D117)</f>
        <v>0</v>
      </c>
      <c r="E118" s="2501">
        <f>C118-D118</f>
        <v>0</v>
      </c>
      <c r="F118" s="1790"/>
      <c r="G118" s="2658"/>
      <c r="H118" s="2658"/>
      <c r="I118" s="2658"/>
      <c r="J118" s="844"/>
      <c r="K118" s="2501">
        <f>SUM(K115:K117)</f>
        <v>0</v>
      </c>
      <c r="L118" s="2501">
        <f>SUM(L115:L117)</f>
        <v>0</v>
      </c>
      <c r="M118" s="2501">
        <f>K118-L118</f>
        <v>0</v>
      </c>
      <c r="O118" s="204"/>
      <c r="P118" s="221"/>
      <c r="Q118" s="221"/>
      <c r="R118" s="221"/>
      <c r="S118" s="221"/>
      <c r="T118" s="221"/>
      <c r="U118" s="221"/>
    </row>
    <row r="119" spans="2:21">
      <c r="C119" s="221" t="str">
        <f>IF((ROUND(C118,3)=ROUND((SUM(C105:C114,C117)),3)),"OK","Error")</f>
        <v>OK</v>
      </c>
      <c r="D119" s="221" t="str">
        <f>IF((ROUND(D118,3)=ROUND((SUM(D105:D114,D117)),3)),"OK","Error")</f>
        <v>OK</v>
      </c>
      <c r="F119" s="221" t="str">
        <f>IF(ISERROR(MATCH("Error",$J$10:$J$19,0)),"OK","Ensure that load or non-load is selected for each project specified")</f>
        <v>OK</v>
      </c>
      <c r="O119" s="204"/>
    </row>
    <row r="120" spans="2:21">
      <c r="O120" s="204"/>
    </row>
    <row r="121" spans="2:21">
      <c r="O121" s="204"/>
    </row>
    <row r="123" spans="2:21" ht="24" customHeight="1">
      <c r="B123" s="1270" t="s">
        <v>1412</v>
      </c>
      <c r="C123" s="1270"/>
      <c r="D123" s="1270"/>
      <c r="E123" s="1270"/>
    </row>
    <row r="124" spans="2:21" s="596" customFormat="1" ht="17.25" customHeight="1">
      <c r="B124" s="831"/>
      <c r="C124" s="3704" t="s">
        <v>1406</v>
      </c>
      <c r="D124" s="3704"/>
      <c r="E124" s="3704"/>
      <c r="F124" s="3703" t="s">
        <v>145</v>
      </c>
      <c r="G124" s="3703"/>
      <c r="H124" s="3703"/>
      <c r="I124" s="3703"/>
      <c r="K124" s="3708" t="s">
        <v>1407</v>
      </c>
      <c r="L124" s="3708"/>
      <c r="M124" s="3708"/>
      <c r="O124" s="3703" t="s">
        <v>1413</v>
      </c>
      <c r="P124" s="3703"/>
      <c r="Q124" s="3703"/>
      <c r="R124" s="3703"/>
      <c r="S124" s="3703"/>
      <c r="T124" s="3703"/>
      <c r="U124" s="3703"/>
    </row>
    <row r="125" spans="2:21" s="596" customFormat="1" ht="56.25" customHeight="1">
      <c r="B125" s="2494" t="s">
        <v>1854</v>
      </c>
      <c r="C125" s="2498" t="s">
        <v>132</v>
      </c>
      <c r="D125" s="2498" t="s">
        <v>133</v>
      </c>
      <c r="E125" s="2498" t="s">
        <v>134</v>
      </c>
      <c r="F125" s="1772" t="s">
        <v>1339</v>
      </c>
      <c r="G125" s="1790"/>
      <c r="H125" s="1790"/>
      <c r="I125" s="1790"/>
      <c r="K125" s="2498" t="s">
        <v>132</v>
      </c>
      <c r="L125" s="2498" t="s">
        <v>133</v>
      </c>
      <c r="M125" s="2498" t="s">
        <v>134</v>
      </c>
      <c r="O125" s="1772" t="s">
        <v>1835</v>
      </c>
      <c r="P125" s="1772" t="s">
        <v>1836</v>
      </c>
      <c r="Q125" s="2505" t="s">
        <v>1837</v>
      </c>
      <c r="R125" s="2505" t="s">
        <v>1838</v>
      </c>
      <c r="S125" s="2505" t="s">
        <v>1840</v>
      </c>
      <c r="T125" s="2505" t="s">
        <v>1839</v>
      </c>
      <c r="U125" s="2505" t="s">
        <v>140</v>
      </c>
    </row>
    <row r="126" spans="2:21" s="596" customFormat="1" ht="13.5">
      <c r="B126" s="2500" t="s">
        <v>2332</v>
      </c>
      <c r="C126" s="2500"/>
      <c r="D126" s="2500"/>
      <c r="E126" s="2501">
        <f>C126-D126</f>
        <v>0</v>
      </c>
      <c r="F126" s="2500" t="s">
        <v>168</v>
      </c>
      <c r="G126" s="1790"/>
      <c r="H126" s="1790"/>
      <c r="I126" s="1790"/>
      <c r="J126" s="1664" t="str">
        <f>IF(AND(C126&lt;&gt;"",F126="Select"),"Error","OK")</f>
        <v>OK</v>
      </c>
      <c r="K126" s="2500"/>
      <c r="L126" s="2500"/>
      <c r="M126" s="2501">
        <f t="shared" ref="M126:M135" si="20">K126-L126</f>
        <v>0</v>
      </c>
      <c r="O126" s="2500"/>
      <c r="P126" s="2500"/>
      <c r="Q126" s="2500"/>
      <c r="R126" s="2500"/>
      <c r="S126" s="2500"/>
      <c r="T126" s="2500"/>
      <c r="U126" s="2500"/>
    </row>
    <row r="127" spans="2:21" s="596" customFormat="1" ht="13.5">
      <c r="B127" s="2500" t="s">
        <v>2323</v>
      </c>
      <c r="C127" s="2500"/>
      <c r="D127" s="2500"/>
      <c r="E127" s="2501">
        <f t="shared" ref="E127:E135" si="21">C127-D127</f>
        <v>0</v>
      </c>
      <c r="F127" s="2500" t="s">
        <v>168</v>
      </c>
      <c r="G127" s="1790"/>
      <c r="H127" s="1790"/>
      <c r="I127" s="1790"/>
      <c r="J127" s="1664" t="str">
        <f t="shared" ref="J127:J135" si="22">IF(AND(C127&lt;&gt;"",F127="Select"),"Error","OK")</f>
        <v>OK</v>
      </c>
      <c r="K127" s="2500"/>
      <c r="L127" s="2500"/>
      <c r="M127" s="2501">
        <f t="shared" si="20"/>
        <v>0</v>
      </c>
      <c r="O127" s="2500"/>
      <c r="P127" s="2500"/>
      <c r="Q127" s="2500"/>
      <c r="R127" s="2500"/>
      <c r="S127" s="2500"/>
      <c r="T127" s="2500"/>
      <c r="U127" s="2500"/>
    </row>
    <row r="128" spans="2:21" s="596" customFormat="1" ht="13.5">
      <c r="B128" s="2500" t="s">
        <v>2324</v>
      </c>
      <c r="C128" s="2500"/>
      <c r="D128" s="2500"/>
      <c r="E128" s="2501">
        <f t="shared" si="21"/>
        <v>0</v>
      </c>
      <c r="F128" s="2500" t="s">
        <v>168</v>
      </c>
      <c r="G128" s="1790"/>
      <c r="H128" s="1790"/>
      <c r="I128" s="1790"/>
      <c r="J128" s="1664" t="str">
        <f t="shared" si="22"/>
        <v>OK</v>
      </c>
      <c r="K128" s="2500"/>
      <c r="L128" s="2500"/>
      <c r="M128" s="2501">
        <f t="shared" si="20"/>
        <v>0</v>
      </c>
      <c r="O128" s="2500"/>
      <c r="P128" s="2500"/>
      <c r="Q128" s="2500"/>
      <c r="R128" s="2500"/>
      <c r="S128" s="2500"/>
      <c r="T128" s="2500"/>
      <c r="U128" s="2500"/>
    </row>
    <row r="129" spans="2:21" s="596" customFormat="1" ht="13.5">
      <c r="B129" s="2500" t="s">
        <v>2325</v>
      </c>
      <c r="C129" s="2500"/>
      <c r="D129" s="2500"/>
      <c r="E129" s="2501">
        <f t="shared" si="21"/>
        <v>0</v>
      </c>
      <c r="F129" s="2500" t="s">
        <v>168</v>
      </c>
      <c r="G129" s="1790"/>
      <c r="H129" s="1790"/>
      <c r="I129" s="1790"/>
      <c r="J129" s="1664" t="str">
        <f t="shared" si="22"/>
        <v>OK</v>
      </c>
      <c r="K129" s="2500"/>
      <c r="L129" s="2500"/>
      <c r="M129" s="2501">
        <f t="shared" si="20"/>
        <v>0</v>
      </c>
      <c r="O129" s="2500"/>
      <c r="P129" s="2500"/>
      <c r="Q129" s="2500"/>
      <c r="R129" s="2500"/>
      <c r="S129" s="2500"/>
      <c r="T129" s="2500"/>
      <c r="U129" s="2500"/>
    </row>
    <row r="130" spans="2:21" s="596" customFormat="1" ht="13.5">
      <c r="B130" s="2500" t="s">
        <v>2326</v>
      </c>
      <c r="C130" s="2500"/>
      <c r="D130" s="2500"/>
      <c r="E130" s="2501">
        <f t="shared" si="21"/>
        <v>0</v>
      </c>
      <c r="F130" s="2500" t="s">
        <v>168</v>
      </c>
      <c r="G130" s="1790"/>
      <c r="H130" s="1790"/>
      <c r="I130" s="1790"/>
      <c r="J130" s="1664" t="str">
        <f t="shared" si="22"/>
        <v>OK</v>
      </c>
      <c r="K130" s="2500"/>
      <c r="L130" s="2500"/>
      <c r="M130" s="2501">
        <f t="shared" si="20"/>
        <v>0</v>
      </c>
      <c r="O130" s="2500"/>
      <c r="P130" s="2500"/>
      <c r="Q130" s="2500"/>
      <c r="R130" s="2500"/>
      <c r="S130" s="2500"/>
      <c r="T130" s="2500"/>
      <c r="U130" s="2500"/>
    </row>
    <row r="131" spans="2:21" s="596" customFormat="1" ht="13.5">
      <c r="B131" s="2500" t="s">
        <v>2327</v>
      </c>
      <c r="C131" s="2500"/>
      <c r="D131" s="2500"/>
      <c r="E131" s="2501">
        <f t="shared" si="21"/>
        <v>0</v>
      </c>
      <c r="F131" s="2500" t="s">
        <v>168</v>
      </c>
      <c r="G131" s="1790"/>
      <c r="H131" s="1790"/>
      <c r="I131" s="1790"/>
      <c r="J131" s="1664" t="str">
        <f t="shared" si="22"/>
        <v>OK</v>
      </c>
      <c r="K131" s="2500"/>
      <c r="L131" s="2500"/>
      <c r="M131" s="2501">
        <f t="shared" si="20"/>
        <v>0</v>
      </c>
      <c r="O131" s="2500"/>
      <c r="P131" s="2500"/>
      <c r="Q131" s="2500"/>
      <c r="R131" s="2500"/>
      <c r="S131" s="2500"/>
      <c r="T131" s="2500"/>
      <c r="U131" s="2500"/>
    </row>
    <row r="132" spans="2:21" s="596" customFormat="1" ht="13.5">
      <c r="B132" s="2500" t="s">
        <v>2328</v>
      </c>
      <c r="C132" s="2500"/>
      <c r="D132" s="2500"/>
      <c r="E132" s="2501">
        <f t="shared" si="21"/>
        <v>0</v>
      </c>
      <c r="F132" s="2500" t="s">
        <v>168</v>
      </c>
      <c r="G132" s="1790"/>
      <c r="H132" s="1790"/>
      <c r="I132" s="1790"/>
      <c r="J132" s="1664" t="str">
        <f t="shared" si="22"/>
        <v>OK</v>
      </c>
      <c r="K132" s="2500"/>
      <c r="L132" s="2500"/>
      <c r="M132" s="2501">
        <f t="shared" si="20"/>
        <v>0</v>
      </c>
      <c r="O132" s="2500"/>
      <c r="P132" s="2500"/>
      <c r="Q132" s="2500"/>
      <c r="R132" s="2500"/>
      <c r="S132" s="2500"/>
      <c r="T132" s="2500"/>
      <c r="U132" s="2500"/>
    </row>
    <row r="133" spans="2:21" s="596" customFormat="1" ht="13.5">
      <c r="B133" s="2500" t="s">
        <v>2329</v>
      </c>
      <c r="C133" s="2500"/>
      <c r="D133" s="2500"/>
      <c r="E133" s="2501">
        <f t="shared" si="21"/>
        <v>0</v>
      </c>
      <c r="F133" s="2500" t="s">
        <v>168</v>
      </c>
      <c r="G133" s="1790"/>
      <c r="H133" s="1790"/>
      <c r="I133" s="1790"/>
      <c r="J133" s="1664" t="str">
        <f t="shared" si="22"/>
        <v>OK</v>
      </c>
      <c r="K133" s="2500"/>
      <c r="L133" s="2500"/>
      <c r="M133" s="2501">
        <f t="shared" si="20"/>
        <v>0</v>
      </c>
      <c r="O133" s="2500"/>
      <c r="P133" s="2500"/>
      <c r="Q133" s="2500"/>
      <c r="R133" s="2500"/>
      <c r="S133" s="2500"/>
      <c r="T133" s="2500"/>
      <c r="U133" s="2500"/>
    </row>
    <row r="134" spans="2:21" s="596" customFormat="1" ht="13.5">
      <c r="B134" s="2500" t="s">
        <v>2330</v>
      </c>
      <c r="C134" s="2500"/>
      <c r="D134" s="2500"/>
      <c r="E134" s="2501">
        <f t="shared" si="21"/>
        <v>0</v>
      </c>
      <c r="F134" s="2500" t="s">
        <v>168</v>
      </c>
      <c r="G134" s="1790"/>
      <c r="H134" s="1790"/>
      <c r="I134" s="1790"/>
      <c r="J134" s="1664" t="str">
        <f t="shared" si="22"/>
        <v>OK</v>
      </c>
      <c r="K134" s="2500"/>
      <c r="L134" s="2500"/>
      <c r="M134" s="2501">
        <f t="shared" si="20"/>
        <v>0</v>
      </c>
      <c r="O134" s="2500"/>
      <c r="P134" s="2500"/>
      <c r="Q134" s="2500"/>
      <c r="R134" s="2500"/>
      <c r="S134" s="2500"/>
      <c r="T134" s="2500"/>
      <c r="U134" s="2500"/>
    </row>
    <row r="135" spans="2:21" s="596" customFormat="1" ht="13.5">
      <c r="B135" s="2500" t="s">
        <v>2333</v>
      </c>
      <c r="C135" s="2500"/>
      <c r="D135" s="2500"/>
      <c r="E135" s="2501">
        <f t="shared" si="21"/>
        <v>0</v>
      </c>
      <c r="F135" s="2500" t="s">
        <v>168</v>
      </c>
      <c r="G135" s="1790"/>
      <c r="H135" s="1790"/>
      <c r="I135" s="1790"/>
      <c r="J135" s="1664" t="str">
        <f t="shared" si="22"/>
        <v>OK</v>
      </c>
      <c r="K135" s="2500"/>
      <c r="L135" s="2500"/>
      <c r="M135" s="2501">
        <f t="shared" si="20"/>
        <v>0</v>
      </c>
      <c r="O135" s="2500"/>
      <c r="P135" s="2500"/>
      <c r="Q135" s="2500"/>
      <c r="R135" s="2500"/>
      <c r="S135" s="2500"/>
      <c r="T135" s="2500"/>
      <c r="U135" s="2500"/>
    </row>
    <row r="136" spans="2:21" s="596" customFormat="1" ht="32.25" customHeight="1">
      <c r="B136" s="2096" t="s">
        <v>2331</v>
      </c>
      <c r="C136" s="2501">
        <f>'3.9 LP Gasholders'!M45</f>
        <v>0</v>
      </c>
      <c r="D136" s="1790"/>
      <c r="E136" s="2501">
        <f>C136-D136</f>
        <v>0</v>
      </c>
      <c r="F136" s="1790"/>
      <c r="G136" s="1790"/>
      <c r="H136" s="1790"/>
      <c r="I136" s="1790"/>
      <c r="K136" s="2500"/>
      <c r="L136" s="2500"/>
      <c r="M136" s="2501">
        <f>K136-L136</f>
        <v>0</v>
      </c>
      <c r="O136" s="2500"/>
      <c r="P136" s="2500"/>
      <c r="Q136" s="2500"/>
      <c r="R136" s="2500"/>
      <c r="S136" s="2500"/>
      <c r="T136" s="2500"/>
      <c r="U136" s="2500"/>
    </row>
    <row r="137" spans="2:21" s="596" customFormat="1" ht="13.5">
      <c r="B137" s="2502" t="s">
        <v>1848</v>
      </c>
      <c r="C137" s="2501">
        <f t="array" ref="C137">SUM(IF($F$126:$F$135="Load related",C$126:C$135,0))</f>
        <v>0</v>
      </c>
      <c r="D137" s="2501">
        <f t="array" ref="D137">SUM(IF($F$126:$F$135="Load related",D$126:D$135,0))</f>
        <v>0</v>
      </c>
      <c r="E137" s="2501">
        <f>C137-D137</f>
        <v>0</v>
      </c>
      <c r="F137" s="1790"/>
      <c r="G137" s="1790"/>
      <c r="H137" s="1790"/>
      <c r="I137" s="1790"/>
      <c r="K137" s="2501">
        <f t="array" ref="K137">SUM(IF($F$126:$F$135="Load related",K$126:K$135,0))</f>
        <v>0</v>
      </c>
      <c r="L137" s="2501">
        <f t="array" ref="L137">SUM(IF($F$126:$F$135="Load related",L$126:L$135,0))</f>
        <v>0</v>
      </c>
      <c r="M137" s="2501">
        <f>K137-L137</f>
        <v>0</v>
      </c>
      <c r="O137" s="2657">
        <f t="array" ref="O137">SUM(IF($F$126:$F$135="load related",O$126:O$135,0))</f>
        <v>0</v>
      </c>
      <c r="P137" s="2657">
        <f t="array" ref="P137">SUM(IF($F$126:$F$135="load related",P$126:P$135,0))</f>
        <v>0</v>
      </c>
      <c r="Q137" s="2657">
        <f t="array" ref="Q137">SUM(IF($F$126:$F$135="load related",Q$126:Q$135,0))</f>
        <v>0</v>
      </c>
      <c r="R137" s="2657">
        <f t="array" ref="R137">SUM(IF($F$126:$F$135="load related",R$126:R$135,0))</f>
        <v>0</v>
      </c>
      <c r="S137" s="2657">
        <f t="array" ref="S137">SUM(IF($F$126:$F$135="load related",S$126:S$135,0))</f>
        <v>0</v>
      </c>
      <c r="T137" s="2657">
        <f t="array" ref="T137">SUM(IF($F$126:$F$135="load related",T$126:T$135,0))</f>
        <v>0</v>
      </c>
      <c r="U137" s="2657">
        <f t="array" ref="U137">SUM(IF($F$126:$F$135="load related",U$126:U$135,0))</f>
        <v>0</v>
      </c>
    </row>
    <row r="138" spans="2:21" s="596" customFormat="1" ht="13.5">
      <c r="B138" s="2502" t="s">
        <v>1849</v>
      </c>
      <c r="C138" s="2501">
        <f t="array" ref="C138">SUM(IF($F$126:$F$135="Non-load related",C$126:C$135,0))</f>
        <v>0</v>
      </c>
      <c r="D138" s="2501">
        <f t="array" ref="D138">SUM(IF($F$126:$F$135="Non-load related",D$126:D$135,0))</f>
        <v>0</v>
      </c>
      <c r="E138" s="2501">
        <f>C138-D138</f>
        <v>0</v>
      </c>
      <c r="F138" s="1790"/>
      <c r="G138" s="1790"/>
      <c r="H138" s="1790"/>
      <c r="I138" s="1790"/>
      <c r="K138" s="2501">
        <f t="array" ref="K138">SUM(IF($F$126:$F$135="Non-load related",K$126:K$135,0))</f>
        <v>0</v>
      </c>
      <c r="L138" s="2501">
        <f t="array" ref="L138">SUM(IF($F$126:$F$135="Non-load related",L$126:L$135,0))</f>
        <v>0</v>
      </c>
      <c r="M138" s="2501">
        <f>K138-L138</f>
        <v>0</v>
      </c>
      <c r="O138" s="2657">
        <f t="array" ref="O138">SUM(IF($F$126:$F$135="non-load related",O$126:O$135,0))</f>
        <v>0</v>
      </c>
      <c r="P138" s="2657">
        <f t="array" ref="P138">SUM(IF($F$126:$F$135="non-load related",P$126:P$135,0))</f>
        <v>0</v>
      </c>
      <c r="Q138" s="2657">
        <f t="array" ref="Q138">SUM(IF($F$126:$F$135="non-load related",Q$126:Q$135,0))</f>
        <v>0</v>
      </c>
      <c r="R138" s="2657">
        <f t="array" ref="R138">SUM(IF($F$126:$F$135="non-load related",R$126:R$135,0))</f>
        <v>0</v>
      </c>
      <c r="S138" s="2657">
        <f t="array" ref="S138">SUM(IF($F$126:$F$135="non-load related",S$126:S$135,0))</f>
        <v>0</v>
      </c>
      <c r="T138" s="2657">
        <f t="array" ref="T138">SUM(IF($F$126:$F$135="non-load related",T$126:T$135,0))</f>
        <v>0</v>
      </c>
      <c r="U138" s="2657">
        <f t="array" ref="U138">SUM(IF($F$126:$F$135="non-load related",U$126:U$135,0))</f>
        <v>0</v>
      </c>
    </row>
    <row r="139" spans="2:21" s="596" customFormat="1" ht="13.5">
      <c r="B139" s="2502" t="s">
        <v>1850</v>
      </c>
      <c r="C139" s="2500"/>
      <c r="D139" s="2500"/>
      <c r="E139" s="2501">
        <f>C139-D139</f>
        <v>0</v>
      </c>
      <c r="F139" s="1790"/>
      <c r="G139" s="1790"/>
      <c r="H139" s="1790"/>
      <c r="I139" s="1790"/>
      <c r="K139" s="2500">
        <v>0</v>
      </c>
      <c r="L139" s="2500">
        <v>0</v>
      </c>
      <c r="M139" s="2501">
        <f>K139-L139</f>
        <v>0</v>
      </c>
      <c r="O139" s="2658"/>
      <c r="P139" s="2658"/>
      <c r="Q139" s="2658"/>
      <c r="R139" s="2658"/>
      <c r="S139" s="2658"/>
      <c r="T139" s="2658"/>
      <c r="U139" s="2658"/>
    </row>
    <row r="140" spans="2:21" s="596" customFormat="1" ht="13.5">
      <c r="B140" s="2503" t="s">
        <v>158</v>
      </c>
      <c r="C140" s="2501">
        <f>SUM(C136:C139)</f>
        <v>0</v>
      </c>
      <c r="D140" s="2501">
        <f>SUM(D136:D139)</f>
        <v>0</v>
      </c>
      <c r="E140" s="2501">
        <f>C140-D140</f>
        <v>0</v>
      </c>
      <c r="F140" s="1790"/>
      <c r="G140" s="1790"/>
      <c r="H140" s="1790"/>
      <c r="I140" s="1790"/>
      <c r="K140" s="2501">
        <f>SUM(K137:K139)</f>
        <v>0</v>
      </c>
      <c r="L140" s="2501">
        <f>SUM(L137:L139)</f>
        <v>0</v>
      </c>
      <c r="M140" s="2501">
        <f>K140-L140</f>
        <v>0</v>
      </c>
      <c r="O140" s="2657">
        <f t="shared" ref="O140:U140" si="23">SUM(O137:O139)</f>
        <v>0</v>
      </c>
      <c r="P140" s="2657">
        <f t="shared" si="23"/>
        <v>0</v>
      </c>
      <c r="Q140" s="2657">
        <f t="shared" si="23"/>
        <v>0</v>
      </c>
      <c r="R140" s="2657">
        <f t="shared" si="23"/>
        <v>0</v>
      </c>
      <c r="S140" s="2657">
        <f t="shared" si="23"/>
        <v>0</v>
      </c>
      <c r="T140" s="2657">
        <f t="shared" si="23"/>
        <v>0</v>
      </c>
      <c r="U140" s="2657">
        <f t="shared" si="23"/>
        <v>0</v>
      </c>
    </row>
    <row r="141" spans="2:21" s="1665" customFormat="1" ht="13.5">
      <c r="B141" s="1785"/>
      <c r="C141" s="221" t="str">
        <f>IF((ROUND(C140,3)=ROUND((SUM(C126:C135,C139)),3)),"OK","Error")</f>
        <v>OK</v>
      </c>
      <c r="D141" s="221" t="str">
        <f>IF((ROUND(D140,3)=ROUND((SUM(D126:D135,D139)),3)),"OK","Error")</f>
        <v>OK</v>
      </c>
      <c r="E141" s="221"/>
      <c r="F141" s="221" t="str">
        <f>IF(ISERROR(MATCH("Error",$J$10:$J$19,0)),"OK","Ensure that load or non-load is selected for each project specified")</f>
        <v>OK</v>
      </c>
      <c r="G141" s="268"/>
      <c r="H141" s="268"/>
      <c r="I141" s="268"/>
      <c r="K141" s="1786"/>
      <c r="L141" s="1786"/>
      <c r="M141" s="1786"/>
      <c r="O141" s="1786"/>
      <c r="P141" s="1786"/>
      <c r="Q141" s="1786"/>
      <c r="R141" s="1786"/>
      <c r="S141" s="1786"/>
      <c r="T141" s="1786"/>
      <c r="U141" s="1786"/>
    </row>
  </sheetData>
  <customSheetViews>
    <customSheetView guid="{CE066BD8-0FDF-4A69-A83A-AA53661F8FEE}" scale="80" showPageBreaks="1" fitToPage="1" printArea="1" topLeftCell="A19">
      <selection activeCell="L94" sqref="L94"/>
      <pageMargins left="0.70866141732283472" right="0.70866141732283472" top="0.74803149606299213" bottom="0.74803149606299213" header="0.31496062992125984" footer="0.31496062992125984"/>
      <pageSetup paperSize="8" scale="10" orientation="landscape" r:id="rId1"/>
    </customSheetView>
    <customSheetView guid="{97003408-5582-4B4E-BE5D-0A5F17467E22}" scale="80" showPageBreaks="1" fitToPage="1" printArea="1" topLeftCell="A19">
      <selection activeCell="L94" sqref="L94"/>
      <pageMargins left="0.70866141732283472" right="0.70866141732283472" top="0.74803149606299213" bottom="0.74803149606299213" header="0.31496062992125984" footer="0.31496062992125984"/>
      <pageSetup paperSize="8" scale="30" orientation="landscape" r:id="rId2"/>
    </customSheetView>
    <customSheetView guid="{19FDD237-8F16-4F3B-A94F-90481855813E}" scale="80" showPageBreaks="1" fitToPage="1" printArea="1" topLeftCell="A64">
      <selection activeCell="D100" sqref="D100"/>
      <pageMargins left="0.70866141732283472" right="0.70866141732283472" top="0.74803149606299213" bottom="0.74803149606299213" header="0.31496062992125984" footer="0.31496062992125984"/>
      <pageSetup paperSize="8" scale="10" orientation="landscape" r:id="rId3"/>
    </customSheetView>
  </customSheetViews>
  <mergeCells count="20">
    <mergeCell ref="F103:I103"/>
    <mergeCell ref="C103:E103"/>
    <mergeCell ref="K103:M103"/>
    <mergeCell ref="F27:I27"/>
    <mergeCell ref="F8:I8"/>
    <mergeCell ref="F124:I124"/>
    <mergeCell ref="C72:E72"/>
    <mergeCell ref="F72:G72"/>
    <mergeCell ref="O124:U124"/>
    <mergeCell ref="O8:Q8"/>
    <mergeCell ref="O27:Q27"/>
    <mergeCell ref="C8:E8"/>
    <mergeCell ref="K8:M8"/>
    <mergeCell ref="C27:E27"/>
    <mergeCell ref="K27:M27"/>
    <mergeCell ref="C124:E124"/>
    <mergeCell ref="K124:M124"/>
    <mergeCell ref="F53:I53"/>
    <mergeCell ref="C53:E53"/>
    <mergeCell ref="K53:M53"/>
  </mergeCells>
  <dataValidations count="3">
    <dataValidation type="list" allowBlank="1" showInputMessage="1" showErrorMessage="1" sqref="G74:G98">
      <formula1>"Select,Distributed gas connections,Other"</formula1>
    </dataValidation>
    <dataValidation type="list" allowBlank="1" showInputMessage="1" showErrorMessage="1" sqref="F10:F19 F55:F64 F105:F114 F126:F135">
      <formula1>"Select,Load related,Non-Load related"</formula1>
    </dataValidation>
    <dataValidation type="list" allowBlank="1" showInputMessage="1" showErrorMessage="1" sqref="F74:F98">
      <formula1>"Select,&gt;7bar,&lt;7bar"</formula1>
    </dataValidation>
  </dataValidation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topLeftCell="A36" workbookViewId="0">
      <selection activeCell="C42" sqref="C42:D51"/>
    </sheetView>
  </sheetViews>
  <sheetFormatPr defaultColWidth="25.1328125" defaultRowHeight="13.5"/>
  <cols>
    <col min="1" max="1" width="28" style="837" customWidth="1"/>
    <col min="2" max="2" width="15.3984375" style="834" customWidth="1"/>
    <col min="3" max="3" width="41.73046875" style="834" customWidth="1"/>
    <col min="4" max="13" width="14.73046875" style="834" customWidth="1"/>
    <col min="14" max="14" width="17" style="834" customWidth="1"/>
    <col min="15" max="15" width="16.73046875" style="834" customWidth="1"/>
    <col min="16" max="16" width="14.73046875" style="834" customWidth="1"/>
    <col min="17" max="17" width="14.73046875" style="868" customWidth="1"/>
    <col min="18" max="24" width="14.73046875" style="834" customWidth="1"/>
    <col min="25" max="16384" width="25.1328125" style="834"/>
  </cols>
  <sheetData>
    <row r="1" spans="1:24"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row>
    <row r="2" spans="1:24"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c r="W2" s="127"/>
    </row>
    <row r="3" spans="1:24"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c r="W3" s="127"/>
    </row>
    <row r="5" spans="1:24" ht="20.25" customHeight="1">
      <c r="A5" s="545" t="s">
        <v>1961</v>
      </c>
      <c r="B5" s="845"/>
      <c r="C5" s="845"/>
      <c r="Q5" s="846"/>
    </row>
    <row r="6" spans="1:24" ht="20.25" customHeight="1">
      <c r="A6" s="545"/>
      <c r="B6" s="845"/>
      <c r="C6" s="845"/>
      <c r="J6" s="2082"/>
      <c r="Q6" s="846"/>
    </row>
    <row r="7" spans="1:24" ht="20.25" customHeight="1">
      <c r="A7" s="545" t="s">
        <v>1414</v>
      </c>
      <c r="B7" s="845"/>
      <c r="C7" s="845"/>
      <c r="Q7" s="846"/>
    </row>
    <row r="8" spans="1:24" ht="53.25" customHeight="1">
      <c r="A8" s="3715"/>
      <c r="B8" s="3716"/>
      <c r="C8" s="3717"/>
      <c r="D8" s="847" t="s">
        <v>132</v>
      </c>
      <c r="E8" s="634" t="s">
        <v>133</v>
      </c>
      <c r="F8" s="548" t="s">
        <v>134</v>
      </c>
      <c r="G8" s="3718" t="s">
        <v>1832</v>
      </c>
      <c r="H8" s="3718"/>
      <c r="O8" s="848"/>
      <c r="P8" s="848"/>
      <c r="Q8" s="848"/>
      <c r="R8" s="848"/>
      <c r="S8" s="848"/>
      <c r="T8" s="848"/>
      <c r="U8" s="848"/>
      <c r="V8" s="848"/>
      <c r="W8" s="848"/>
      <c r="X8" s="848"/>
    </row>
    <row r="9" spans="1:24" ht="27">
      <c r="A9" s="849"/>
      <c r="B9" s="843" t="s">
        <v>1851</v>
      </c>
      <c r="C9" s="843" t="s">
        <v>147</v>
      </c>
      <c r="D9" s="850"/>
      <c r="E9" s="850"/>
      <c r="F9" s="850"/>
      <c r="G9" s="850" t="s">
        <v>148</v>
      </c>
      <c r="H9" s="850"/>
      <c r="O9" s="851"/>
      <c r="P9" s="852"/>
      <c r="Q9" s="851"/>
      <c r="R9" s="851"/>
      <c r="S9" s="851"/>
      <c r="T9" s="851"/>
      <c r="U9" s="851"/>
      <c r="V9" s="851"/>
      <c r="W9" s="851"/>
      <c r="X9" s="851"/>
    </row>
    <row r="10" spans="1:24">
      <c r="A10" s="3719" t="s">
        <v>80</v>
      </c>
      <c r="B10" s="853" t="s">
        <v>149</v>
      </c>
      <c r="C10" s="826" t="s">
        <v>150</v>
      </c>
      <c r="D10" s="3247"/>
      <c r="E10" s="1661"/>
      <c r="F10" s="1651">
        <f t="shared" ref="F10:F22" si="0">D10-E10</f>
        <v>0</v>
      </c>
      <c r="G10" s="2086" t="s">
        <v>94</v>
      </c>
      <c r="H10" s="2659"/>
      <c r="O10" s="851"/>
      <c r="P10" s="852"/>
      <c r="Q10" s="851"/>
      <c r="R10" s="851"/>
      <c r="S10" s="851"/>
      <c r="T10" s="851"/>
      <c r="U10" s="851"/>
      <c r="V10" s="851"/>
      <c r="W10" s="851"/>
      <c r="X10" s="851"/>
    </row>
    <row r="11" spans="1:24" ht="15" customHeight="1">
      <c r="A11" s="3720"/>
      <c r="B11" s="853" t="s">
        <v>149</v>
      </c>
      <c r="C11" s="826" t="s">
        <v>151</v>
      </c>
      <c r="D11" s="3247"/>
      <c r="E11" s="1661"/>
      <c r="F11" s="1651">
        <f t="shared" si="0"/>
        <v>0</v>
      </c>
      <c r="G11" s="2086" t="s">
        <v>94</v>
      </c>
      <c r="H11" s="2659"/>
      <c r="O11" s="851"/>
      <c r="P11" s="852"/>
      <c r="Q11" s="851"/>
      <c r="R11" s="851"/>
      <c r="S11" s="851"/>
      <c r="T11" s="851"/>
      <c r="U11" s="851"/>
      <c r="V11" s="851"/>
      <c r="W11" s="851"/>
      <c r="X11" s="851"/>
    </row>
    <row r="12" spans="1:24" ht="15" customHeight="1">
      <c r="A12" s="3720"/>
      <c r="B12" s="853" t="s">
        <v>149</v>
      </c>
      <c r="C12" s="826" t="s">
        <v>152</v>
      </c>
      <c r="D12" s="3247"/>
      <c r="E12" s="1661"/>
      <c r="F12" s="1651">
        <f t="shared" si="0"/>
        <v>0</v>
      </c>
      <c r="G12" s="2086" t="s">
        <v>94</v>
      </c>
      <c r="H12" s="2659"/>
      <c r="O12" s="851"/>
      <c r="P12" s="852"/>
      <c r="Q12" s="851"/>
      <c r="R12" s="851"/>
      <c r="S12" s="851"/>
      <c r="T12" s="851"/>
      <c r="U12" s="851"/>
      <c r="V12" s="851"/>
      <c r="W12" s="851"/>
      <c r="X12" s="851"/>
    </row>
    <row r="13" spans="1:24" ht="15" customHeight="1">
      <c r="A13" s="3720"/>
      <c r="B13" s="853" t="s">
        <v>149</v>
      </c>
      <c r="C13" s="854" t="s">
        <v>1335</v>
      </c>
      <c r="D13" s="3248">
        <f>SUM(D10:D12)</f>
        <v>0</v>
      </c>
      <c r="E13" s="1651">
        <f>SUM(E10:E12)</f>
        <v>0</v>
      </c>
      <c r="F13" s="1651">
        <f t="shared" si="0"/>
        <v>0</v>
      </c>
      <c r="G13" s="2086" t="s">
        <v>94</v>
      </c>
      <c r="H13" s="2673">
        <f>SUM(H10:H12)</f>
        <v>0</v>
      </c>
      <c r="O13" s="851"/>
      <c r="P13" s="852"/>
      <c r="Q13" s="851"/>
      <c r="R13" s="851"/>
      <c r="S13" s="851"/>
      <c r="T13" s="851"/>
      <c r="U13" s="851"/>
      <c r="V13" s="851"/>
      <c r="W13" s="851"/>
      <c r="X13" s="851"/>
    </row>
    <row r="14" spans="1:24" ht="15" customHeight="1">
      <c r="A14" s="3720"/>
      <c r="B14" s="853" t="s">
        <v>149</v>
      </c>
      <c r="C14" s="826" t="s">
        <v>122</v>
      </c>
      <c r="D14" s="3247"/>
      <c r="E14" s="1661"/>
      <c r="F14" s="1651">
        <f t="shared" si="0"/>
        <v>0</v>
      </c>
      <c r="G14" s="2086" t="s">
        <v>94</v>
      </c>
      <c r="H14" s="2659"/>
      <c r="O14" s="851"/>
      <c r="P14" s="852"/>
      <c r="Q14" s="851"/>
      <c r="R14" s="851"/>
      <c r="S14" s="851"/>
      <c r="T14" s="851"/>
      <c r="U14" s="851"/>
      <c r="V14" s="851"/>
      <c r="W14" s="851"/>
      <c r="X14" s="851"/>
    </row>
    <row r="15" spans="1:24" ht="15" customHeight="1">
      <c r="A15" s="3720"/>
      <c r="B15" s="853" t="s">
        <v>149</v>
      </c>
      <c r="C15" s="826" t="s">
        <v>153</v>
      </c>
      <c r="D15" s="3247"/>
      <c r="E15" s="1661"/>
      <c r="F15" s="1651">
        <f t="shared" si="0"/>
        <v>0</v>
      </c>
      <c r="G15" s="2086" t="s">
        <v>94</v>
      </c>
      <c r="H15" s="2659"/>
      <c r="O15" s="851"/>
      <c r="P15" s="852"/>
      <c r="Q15" s="851"/>
      <c r="R15" s="851"/>
      <c r="S15" s="851"/>
      <c r="T15" s="851"/>
      <c r="U15" s="851"/>
      <c r="V15" s="851"/>
      <c r="W15" s="851"/>
      <c r="X15" s="851"/>
    </row>
    <row r="16" spans="1:24" ht="15" customHeight="1">
      <c r="A16" s="3720"/>
      <c r="B16" s="853" t="s">
        <v>149</v>
      </c>
      <c r="C16" s="826" t="s">
        <v>154</v>
      </c>
      <c r="D16" s="3247"/>
      <c r="E16" s="1661"/>
      <c r="F16" s="1651">
        <f t="shared" si="0"/>
        <v>0</v>
      </c>
      <c r="G16" s="2086" t="s">
        <v>94</v>
      </c>
      <c r="H16" s="2659"/>
      <c r="O16" s="851"/>
      <c r="P16" s="852"/>
      <c r="Q16" s="851"/>
      <c r="R16" s="851"/>
      <c r="S16" s="851"/>
      <c r="T16" s="851"/>
      <c r="U16" s="851"/>
      <c r="V16" s="851"/>
      <c r="W16" s="851"/>
      <c r="X16" s="851"/>
    </row>
    <row r="17" spans="1:24" ht="16.5" customHeight="1">
      <c r="A17" s="3720"/>
      <c r="B17" s="853" t="s">
        <v>149</v>
      </c>
      <c r="C17" s="826" t="s">
        <v>155</v>
      </c>
      <c r="D17" s="3247"/>
      <c r="E17" s="1661"/>
      <c r="F17" s="1651">
        <f t="shared" si="0"/>
        <v>0</v>
      </c>
      <c r="G17" s="2086" t="s">
        <v>94</v>
      </c>
      <c r="H17" s="2659"/>
      <c r="O17" s="844"/>
      <c r="P17" s="855"/>
      <c r="Q17" s="844"/>
      <c r="R17" s="844"/>
      <c r="S17" s="844"/>
      <c r="T17" s="844"/>
      <c r="U17" s="844"/>
      <c r="V17" s="844"/>
      <c r="W17" s="844"/>
      <c r="X17" s="844"/>
    </row>
    <row r="18" spans="1:24" ht="16.5" customHeight="1">
      <c r="A18" s="3720"/>
      <c r="B18" s="853" t="s">
        <v>149</v>
      </c>
      <c r="C18" s="826" t="s">
        <v>126</v>
      </c>
      <c r="D18" s="3247"/>
      <c r="E18" s="1661"/>
      <c r="F18" s="1651">
        <f t="shared" si="0"/>
        <v>0</v>
      </c>
      <c r="G18" s="2086" t="s">
        <v>94</v>
      </c>
      <c r="H18" s="2659"/>
      <c r="O18" s="844"/>
      <c r="P18" s="855"/>
      <c r="Q18" s="844"/>
      <c r="R18" s="844"/>
      <c r="S18" s="844"/>
      <c r="T18" s="844"/>
      <c r="U18" s="844"/>
      <c r="V18" s="844"/>
      <c r="W18" s="844"/>
      <c r="X18" s="844"/>
    </row>
    <row r="19" spans="1:24" ht="16.5" customHeight="1">
      <c r="A19" s="3720"/>
      <c r="B19" s="853" t="s">
        <v>149</v>
      </c>
      <c r="C19" s="854" t="s">
        <v>1347</v>
      </c>
      <c r="D19" s="3248">
        <f>SUM(D14:D18)</f>
        <v>0</v>
      </c>
      <c r="E19" s="1651">
        <f>SUM(E14:E18)</f>
        <v>0</v>
      </c>
      <c r="F19" s="1651">
        <f t="shared" si="0"/>
        <v>0</v>
      </c>
      <c r="G19" s="2086" t="s">
        <v>94</v>
      </c>
      <c r="H19" s="2673">
        <f>SUM(H14:H18)</f>
        <v>0</v>
      </c>
      <c r="K19" s="2084"/>
      <c r="L19" s="2085"/>
      <c r="N19" s="844"/>
      <c r="O19" s="844"/>
      <c r="P19" s="855"/>
      <c r="Q19" s="844"/>
      <c r="R19" s="844"/>
      <c r="S19" s="844"/>
      <c r="T19" s="844"/>
      <c r="U19" s="844"/>
      <c r="V19" s="844"/>
      <c r="W19" s="844"/>
      <c r="X19" s="844"/>
    </row>
    <row r="20" spans="1:24">
      <c r="A20" s="3720"/>
      <c r="B20" s="853" t="s">
        <v>156</v>
      </c>
      <c r="C20" s="826" t="s">
        <v>150</v>
      </c>
      <c r="D20" s="3247"/>
      <c r="E20" s="1661"/>
      <c r="F20" s="1651">
        <f t="shared" si="0"/>
        <v>0</v>
      </c>
      <c r="G20" s="2086" t="s">
        <v>94</v>
      </c>
      <c r="H20" s="2659"/>
      <c r="K20" s="2084"/>
      <c r="L20" s="2085"/>
      <c r="N20" s="844"/>
      <c r="O20" s="844"/>
      <c r="P20" s="855"/>
      <c r="Q20" s="844"/>
      <c r="R20" s="844"/>
      <c r="S20" s="844"/>
      <c r="T20" s="844"/>
      <c r="U20" s="844"/>
      <c r="V20" s="844"/>
      <c r="W20" s="844"/>
      <c r="X20" s="844"/>
    </row>
    <row r="21" spans="1:24">
      <c r="A21" s="3720"/>
      <c r="B21" s="853" t="s">
        <v>156</v>
      </c>
      <c r="C21" s="826" t="s">
        <v>151</v>
      </c>
      <c r="D21" s="3247"/>
      <c r="E21" s="1661"/>
      <c r="F21" s="1651">
        <f t="shared" si="0"/>
        <v>0</v>
      </c>
      <c r="G21" s="2086" t="s">
        <v>94</v>
      </c>
      <c r="H21" s="2659"/>
      <c r="K21" s="2084"/>
      <c r="L21" s="2085"/>
      <c r="N21" s="844"/>
      <c r="O21" s="844"/>
      <c r="P21" s="855"/>
      <c r="Q21" s="844"/>
      <c r="R21" s="844"/>
      <c r="S21" s="844"/>
      <c r="T21" s="844"/>
      <c r="U21" s="844"/>
      <c r="V21" s="844"/>
      <c r="W21" s="844"/>
      <c r="X21" s="844"/>
    </row>
    <row r="22" spans="1:24">
      <c r="A22" s="3720"/>
      <c r="B22" s="853" t="s">
        <v>156</v>
      </c>
      <c r="C22" s="826" t="s">
        <v>152</v>
      </c>
      <c r="D22" s="3247"/>
      <c r="E22" s="1661"/>
      <c r="F22" s="1651">
        <f t="shared" si="0"/>
        <v>0</v>
      </c>
      <c r="G22" s="2086" t="s">
        <v>94</v>
      </c>
      <c r="H22" s="2659"/>
      <c r="K22" s="2084"/>
      <c r="L22" s="2085"/>
      <c r="N22" s="844"/>
      <c r="O22" s="844"/>
      <c r="P22" s="855"/>
      <c r="Q22" s="844"/>
      <c r="R22" s="844"/>
      <c r="S22" s="844"/>
      <c r="T22" s="844"/>
      <c r="U22" s="844"/>
      <c r="V22" s="844"/>
      <c r="W22" s="844"/>
      <c r="X22" s="844"/>
    </row>
    <row r="23" spans="1:24">
      <c r="A23" s="3720"/>
      <c r="B23" s="853" t="s">
        <v>156</v>
      </c>
      <c r="C23" s="854" t="s">
        <v>1335</v>
      </c>
      <c r="D23" s="3248">
        <f>SUM(D20:D22)</f>
        <v>0</v>
      </c>
      <c r="E23" s="1651">
        <f>SUM(E20:E22)</f>
        <v>0</v>
      </c>
      <c r="F23" s="1651">
        <f t="shared" ref="F23:F28" si="1">D23-E23</f>
        <v>0</v>
      </c>
      <c r="G23" s="2086" t="s">
        <v>94</v>
      </c>
      <c r="H23" s="2673">
        <f>SUM(H20:H22)</f>
        <v>0</v>
      </c>
      <c r="K23" s="2084"/>
      <c r="L23" s="2085"/>
      <c r="N23" s="844"/>
      <c r="O23" s="844"/>
      <c r="P23" s="855"/>
      <c r="Q23" s="844"/>
      <c r="R23" s="844"/>
      <c r="S23" s="844"/>
      <c r="T23" s="844"/>
      <c r="U23" s="844"/>
      <c r="V23" s="844"/>
      <c r="W23" s="844"/>
      <c r="X23" s="844"/>
    </row>
    <row r="24" spans="1:24">
      <c r="A24" s="3720"/>
      <c r="B24" s="853" t="s">
        <v>156</v>
      </c>
      <c r="C24" s="826" t="s">
        <v>122</v>
      </c>
      <c r="D24" s="3247"/>
      <c r="E24" s="1661"/>
      <c r="F24" s="1651">
        <f t="shared" si="1"/>
        <v>0</v>
      </c>
      <c r="G24" s="2086" t="s">
        <v>94</v>
      </c>
      <c r="H24" s="2659"/>
      <c r="K24" s="2084"/>
      <c r="L24" s="2085"/>
      <c r="N24" s="844"/>
      <c r="O24" s="844"/>
      <c r="P24" s="855"/>
      <c r="Q24" s="844"/>
      <c r="R24" s="844"/>
      <c r="S24" s="844"/>
      <c r="T24" s="844"/>
      <c r="U24" s="844"/>
      <c r="V24" s="844"/>
      <c r="W24" s="844"/>
      <c r="X24" s="844"/>
    </row>
    <row r="25" spans="1:24">
      <c r="A25" s="3720"/>
      <c r="B25" s="853" t="s">
        <v>156</v>
      </c>
      <c r="C25" s="826" t="s">
        <v>153</v>
      </c>
      <c r="D25" s="3247"/>
      <c r="E25" s="1661"/>
      <c r="F25" s="1651">
        <f t="shared" si="1"/>
        <v>0</v>
      </c>
      <c r="G25" s="2086" t="s">
        <v>94</v>
      </c>
      <c r="H25" s="2659"/>
      <c r="K25" s="2084"/>
      <c r="L25" s="2085"/>
      <c r="N25" s="844"/>
      <c r="O25" s="844"/>
      <c r="P25" s="855"/>
      <c r="Q25" s="844"/>
      <c r="R25" s="844"/>
      <c r="S25" s="844"/>
      <c r="T25" s="844"/>
      <c r="U25" s="844"/>
      <c r="V25" s="844"/>
      <c r="W25" s="844"/>
      <c r="X25" s="844"/>
    </row>
    <row r="26" spans="1:24">
      <c r="A26" s="3720"/>
      <c r="B26" s="853" t="s">
        <v>156</v>
      </c>
      <c r="C26" s="826" t="s">
        <v>154</v>
      </c>
      <c r="D26" s="3247"/>
      <c r="E26" s="1661"/>
      <c r="F26" s="1651">
        <f t="shared" si="1"/>
        <v>0</v>
      </c>
      <c r="G26" s="2086" t="s">
        <v>94</v>
      </c>
      <c r="H26" s="2659"/>
      <c r="N26" s="844"/>
      <c r="O26" s="844"/>
      <c r="P26" s="855"/>
      <c r="Q26" s="844"/>
      <c r="R26" s="844"/>
      <c r="S26" s="844"/>
      <c r="T26" s="844"/>
      <c r="U26" s="844"/>
      <c r="V26" s="844"/>
      <c r="W26" s="844"/>
      <c r="X26" s="844"/>
    </row>
    <row r="27" spans="1:24">
      <c r="A27" s="3720"/>
      <c r="B27" s="853" t="s">
        <v>156</v>
      </c>
      <c r="C27" s="826" t="s">
        <v>155</v>
      </c>
      <c r="D27" s="3247"/>
      <c r="E27" s="1661"/>
      <c r="F27" s="1651">
        <f t="shared" si="1"/>
        <v>0</v>
      </c>
      <c r="G27" s="2086" t="s">
        <v>94</v>
      </c>
      <c r="H27" s="2659"/>
      <c r="N27" s="844"/>
      <c r="O27" s="844"/>
      <c r="P27" s="855"/>
      <c r="Q27" s="844"/>
      <c r="R27" s="844"/>
      <c r="S27" s="844"/>
      <c r="T27" s="844"/>
      <c r="U27" s="844"/>
      <c r="V27" s="844"/>
      <c r="W27" s="844"/>
      <c r="X27" s="844"/>
    </row>
    <row r="28" spans="1:24">
      <c r="A28" s="3720"/>
      <c r="B28" s="853" t="s">
        <v>156</v>
      </c>
      <c r="C28" s="826" t="s">
        <v>126</v>
      </c>
      <c r="D28" s="3247"/>
      <c r="E28" s="1661"/>
      <c r="F28" s="1651">
        <f t="shared" si="1"/>
        <v>0</v>
      </c>
      <c r="G28" s="2086" t="s">
        <v>94</v>
      </c>
      <c r="H28" s="2659"/>
      <c r="N28" s="844"/>
      <c r="O28" s="844"/>
      <c r="P28" s="855"/>
      <c r="Q28" s="844"/>
      <c r="R28" s="844"/>
      <c r="S28" s="844"/>
      <c r="T28" s="844"/>
      <c r="U28" s="844"/>
      <c r="V28" s="844"/>
      <c r="W28" s="844"/>
      <c r="X28" s="844"/>
    </row>
    <row r="29" spans="1:24">
      <c r="A29" s="3720"/>
      <c r="B29" s="853" t="s">
        <v>156</v>
      </c>
      <c r="C29" s="854" t="s">
        <v>1347</v>
      </c>
      <c r="D29" s="3248">
        <f>SUM(D24:D28)</f>
        <v>0</v>
      </c>
      <c r="E29" s="1651">
        <f>SUM(E24:E28)</f>
        <v>0</v>
      </c>
      <c r="F29" s="1651">
        <f t="shared" ref="F29:F35" si="2">D29-E29</f>
        <v>0</v>
      </c>
      <c r="G29" s="2086" t="s">
        <v>94</v>
      </c>
      <c r="H29" s="2673">
        <f>SUM(H24:H28)</f>
        <v>0</v>
      </c>
      <c r="N29" s="844"/>
      <c r="O29" s="844"/>
      <c r="P29" s="855"/>
      <c r="Q29" s="844"/>
      <c r="R29" s="844"/>
      <c r="S29" s="844"/>
      <c r="T29" s="844"/>
      <c r="U29" s="844"/>
      <c r="V29" s="844"/>
      <c r="W29" s="844"/>
      <c r="X29" s="844"/>
    </row>
    <row r="30" spans="1:24" ht="16.5" customHeight="1">
      <c r="A30" s="3721" t="s">
        <v>81</v>
      </c>
      <c r="B30" s="826" t="s">
        <v>157</v>
      </c>
      <c r="C30" s="843" t="s">
        <v>352</v>
      </c>
      <c r="D30" s="3247"/>
      <c r="E30" s="1661"/>
      <c r="F30" s="1651">
        <f t="shared" si="2"/>
        <v>0</v>
      </c>
      <c r="G30" s="2086" t="s">
        <v>1833</v>
      </c>
      <c r="H30" s="1661"/>
      <c r="N30" s="844"/>
      <c r="O30" s="844"/>
      <c r="P30" s="855"/>
      <c r="Q30" s="844"/>
      <c r="R30" s="844"/>
      <c r="S30" s="844"/>
      <c r="T30" s="844"/>
      <c r="U30" s="844"/>
      <c r="V30" s="844"/>
      <c r="W30" s="844"/>
      <c r="X30" s="844"/>
    </row>
    <row r="31" spans="1:24" ht="16.5" customHeight="1">
      <c r="A31" s="3721"/>
      <c r="B31" s="826" t="s">
        <v>157</v>
      </c>
      <c r="C31" s="843" t="s">
        <v>353</v>
      </c>
      <c r="D31" s="3247"/>
      <c r="E31" s="1661"/>
      <c r="F31" s="1651">
        <f t="shared" si="2"/>
        <v>0</v>
      </c>
      <c r="G31" s="2086" t="s">
        <v>1833</v>
      </c>
      <c r="H31" s="1661"/>
      <c r="N31" s="844"/>
      <c r="O31" s="844"/>
      <c r="P31" s="855"/>
      <c r="Q31" s="844"/>
      <c r="R31" s="844"/>
      <c r="S31" s="844"/>
      <c r="T31" s="844"/>
      <c r="U31" s="844"/>
      <c r="V31" s="844"/>
      <c r="W31" s="844"/>
      <c r="X31" s="844"/>
    </row>
    <row r="32" spans="1:24" ht="16.5" customHeight="1">
      <c r="A32" s="3721"/>
      <c r="B32" s="826" t="s">
        <v>156</v>
      </c>
      <c r="C32" s="843" t="s">
        <v>352</v>
      </c>
      <c r="D32" s="3247"/>
      <c r="E32" s="1661"/>
      <c r="F32" s="1651">
        <f t="shared" si="2"/>
        <v>0</v>
      </c>
      <c r="G32" s="2086" t="s">
        <v>1833</v>
      </c>
      <c r="H32" s="1661"/>
      <c r="N32" s="844"/>
      <c r="O32" s="844"/>
      <c r="P32" s="855"/>
      <c r="Q32" s="844"/>
      <c r="R32" s="844"/>
      <c r="S32" s="844"/>
      <c r="T32" s="844"/>
      <c r="U32" s="844"/>
      <c r="V32" s="844"/>
      <c r="W32" s="844"/>
      <c r="X32" s="844"/>
    </row>
    <row r="33" spans="1:24" ht="16.5" customHeight="1">
      <c r="A33" s="3721"/>
      <c r="B33" s="826" t="s">
        <v>156</v>
      </c>
      <c r="C33" s="843" t="s">
        <v>353</v>
      </c>
      <c r="D33" s="3247"/>
      <c r="E33" s="1661"/>
      <c r="F33" s="1651">
        <f t="shared" si="2"/>
        <v>0</v>
      </c>
      <c r="G33" s="2086" t="s">
        <v>1833</v>
      </c>
      <c r="H33" s="1661"/>
      <c r="N33" s="844"/>
      <c r="O33" s="844"/>
      <c r="P33" s="855"/>
      <c r="Q33" s="844"/>
      <c r="R33" s="844"/>
      <c r="S33" s="844"/>
      <c r="T33" s="844"/>
      <c r="U33" s="844"/>
      <c r="V33" s="844"/>
      <c r="W33" s="844"/>
      <c r="X33" s="844"/>
    </row>
    <row r="34" spans="1:24" ht="16.5" customHeight="1">
      <c r="A34" s="3721" t="s">
        <v>84</v>
      </c>
      <c r="B34" s="856" t="s">
        <v>158</v>
      </c>
      <c r="C34" s="826" t="s">
        <v>1725</v>
      </c>
      <c r="D34" s="3248">
        <f>D13+D19+D30+D31</f>
        <v>0</v>
      </c>
      <c r="E34" s="1651">
        <f>E13+E19+E30+E31</f>
        <v>0</v>
      </c>
      <c r="F34" s="1651">
        <f t="shared" si="2"/>
        <v>0</v>
      </c>
      <c r="G34" s="2094"/>
      <c r="H34" s="2094"/>
      <c r="N34" s="844"/>
      <c r="O34" s="844"/>
      <c r="P34" s="855"/>
      <c r="Q34" s="844"/>
      <c r="R34" s="844"/>
      <c r="S34" s="844"/>
      <c r="T34" s="844"/>
      <c r="U34" s="844"/>
      <c r="V34" s="844"/>
      <c r="W34" s="844"/>
      <c r="X34" s="844"/>
    </row>
    <row r="35" spans="1:24" ht="16.5" customHeight="1">
      <c r="A35" s="3721"/>
      <c r="B35" s="856" t="s">
        <v>158</v>
      </c>
      <c r="C35" s="826" t="s">
        <v>1726</v>
      </c>
      <c r="D35" s="3248">
        <f>D23+D29+D32+D33</f>
        <v>0</v>
      </c>
      <c r="E35" s="1651">
        <f>E23+E29+E32+E33</f>
        <v>0</v>
      </c>
      <c r="F35" s="1651">
        <f t="shared" si="2"/>
        <v>0</v>
      </c>
      <c r="G35" s="2094"/>
      <c r="H35" s="2094"/>
      <c r="N35" s="844"/>
      <c r="O35" s="844"/>
      <c r="P35" s="855"/>
      <c r="Q35" s="844"/>
      <c r="R35" s="844"/>
      <c r="S35" s="844"/>
      <c r="T35" s="844"/>
      <c r="U35" s="844"/>
      <c r="V35" s="844"/>
      <c r="W35" s="844"/>
      <c r="X35" s="844"/>
    </row>
    <row r="36" spans="1:24" ht="27.75" customHeight="1">
      <c r="A36" s="3721"/>
      <c r="B36" s="857" t="s">
        <v>158</v>
      </c>
      <c r="C36" s="1657" t="s">
        <v>1515</v>
      </c>
      <c r="D36" s="3248">
        <f>SUM(D34:D35)</f>
        <v>0</v>
      </c>
      <c r="E36" s="1651">
        <f>SUM(E34:E35)</f>
        <v>0</v>
      </c>
      <c r="F36" s="1651">
        <f>SUM(F34:F35)</f>
        <v>0</v>
      </c>
      <c r="G36" s="2094"/>
      <c r="H36" s="1651">
        <f>SUM(H13,H19,H23,H29)</f>
        <v>0</v>
      </c>
      <c r="N36" s="844"/>
      <c r="O36" s="844"/>
      <c r="P36" s="855"/>
      <c r="Q36" s="844"/>
      <c r="R36" s="844"/>
      <c r="S36" s="844"/>
      <c r="T36" s="844"/>
      <c r="U36" s="844"/>
      <c r="V36" s="844"/>
      <c r="W36" s="844"/>
      <c r="X36" s="844"/>
    </row>
    <row r="37" spans="1:24" s="862" customFormat="1" ht="35.25" customHeight="1">
      <c r="A37" s="858"/>
      <c r="B37" s="859"/>
      <c r="C37" s="855"/>
      <c r="D37" s="855"/>
      <c r="E37" s="855"/>
      <c r="F37" s="855"/>
      <c r="G37" s="855"/>
      <c r="H37" s="855"/>
      <c r="I37" s="855"/>
      <c r="J37" s="855"/>
      <c r="K37" s="855"/>
      <c r="L37" s="855"/>
      <c r="M37" s="855"/>
      <c r="N37" s="855"/>
      <c r="O37" s="855"/>
      <c r="P37" s="855"/>
      <c r="Q37" s="860"/>
      <c r="R37" s="861"/>
      <c r="S37" s="861"/>
      <c r="T37" s="861"/>
    </row>
    <row r="38" spans="1:24" s="862" customFormat="1">
      <c r="A38" s="863" t="s">
        <v>159</v>
      </c>
      <c r="B38" s="855"/>
      <c r="C38" s="855"/>
      <c r="D38" s="855"/>
      <c r="E38" s="855"/>
      <c r="F38" s="855"/>
      <c r="G38" s="855"/>
      <c r="H38" s="855"/>
      <c r="I38" s="855"/>
      <c r="J38" s="855"/>
      <c r="K38" s="855"/>
      <c r="L38" s="855"/>
      <c r="M38" s="855"/>
      <c r="N38" s="855"/>
      <c r="O38" s="855"/>
      <c r="P38" s="855"/>
      <c r="Q38" s="860"/>
      <c r="R38" s="861"/>
      <c r="S38" s="861"/>
      <c r="T38" s="861"/>
    </row>
    <row r="39" spans="1:24" s="862" customFormat="1" ht="30" customHeight="1">
      <c r="B39" s="855"/>
      <c r="C39" s="855"/>
      <c r="D39" s="864"/>
      <c r="E39" s="3709" t="s">
        <v>1337</v>
      </c>
      <c r="F39" s="3710"/>
      <c r="G39" s="3710"/>
      <c r="H39" s="3710"/>
      <c r="I39" s="3711"/>
      <c r="J39" s="3709" t="s">
        <v>1338</v>
      </c>
      <c r="K39" s="3710"/>
      <c r="L39" s="3710"/>
      <c r="M39" s="3710"/>
      <c r="N39" s="3711"/>
      <c r="O39" s="3709" t="s">
        <v>134</v>
      </c>
      <c r="P39" s="3710"/>
      <c r="Q39" s="3710"/>
      <c r="R39" s="3710"/>
      <c r="S39" s="3711"/>
      <c r="T39" s="3712" t="s">
        <v>160</v>
      </c>
      <c r="U39" s="3712"/>
      <c r="V39" s="3712"/>
      <c r="W39" s="3712"/>
      <c r="X39" s="1726"/>
    </row>
    <row r="40" spans="1:24" ht="30" customHeight="1">
      <c r="A40" s="834"/>
      <c r="E40" s="3705" t="s">
        <v>80</v>
      </c>
      <c r="F40" s="3706"/>
      <c r="G40" s="3705" t="s">
        <v>161</v>
      </c>
      <c r="H40" s="3706"/>
      <c r="I40" s="3713" t="s">
        <v>1830</v>
      </c>
      <c r="J40" s="3705" t="s">
        <v>80</v>
      </c>
      <c r="K40" s="3706"/>
      <c r="L40" s="3705" t="s">
        <v>161</v>
      </c>
      <c r="M40" s="3706"/>
      <c r="N40" s="3713" t="s">
        <v>1834</v>
      </c>
      <c r="O40" s="3705" t="s">
        <v>80</v>
      </c>
      <c r="P40" s="3706"/>
      <c r="Q40" s="3705" t="s">
        <v>161</v>
      </c>
      <c r="R40" s="3706"/>
      <c r="S40" s="3713" t="s">
        <v>1831</v>
      </c>
      <c r="T40" s="3705" t="s">
        <v>162</v>
      </c>
      <c r="U40" s="3706"/>
      <c r="V40" s="3713" t="s">
        <v>163</v>
      </c>
      <c r="W40" s="3713" t="s">
        <v>1845</v>
      </c>
      <c r="X40" s="870"/>
    </row>
    <row r="41" spans="1:24" ht="40.5" customHeight="1">
      <c r="A41" s="1660" t="s">
        <v>1854</v>
      </c>
      <c r="B41" s="842" t="s">
        <v>142</v>
      </c>
      <c r="C41" s="1701" t="s">
        <v>164</v>
      </c>
      <c r="D41" s="1701" t="s">
        <v>165</v>
      </c>
      <c r="E41" s="865" t="s">
        <v>166</v>
      </c>
      <c r="F41" s="865" t="s">
        <v>167</v>
      </c>
      <c r="G41" s="865" t="s">
        <v>355</v>
      </c>
      <c r="H41" s="866" t="s">
        <v>356</v>
      </c>
      <c r="I41" s="3714"/>
      <c r="J41" s="865" t="s">
        <v>166</v>
      </c>
      <c r="K41" s="865" t="s">
        <v>167</v>
      </c>
      <c r="L41" s="865" t="s">
        <v>355</v>
      </c>
      <c r="M41" s="866" t="s">
        <v>356</v>
      </c>
      <c r="N41" s="3714"/>
      <c r="O41" s="865" t="s">
        <v>166</v>
      </c>
      <c r="P41" s="865" t="s">
        <v>167</v>
      </c>
      <c r="Q41" s="865" t="s">
        <v>355</v>
      </c>
      <c r="R41" s="866" t="s">
        <v>356</v>
      </c>
      <c r="S41" s="3714"/>
      <c r="T41" s="867" t="s">
        <v>166</v>
      </c>
      <c r="U41" s="867" t="s">
        <v>167</v>
      </c>
      <c r="V41" s="3714"/>
      <c r="W41" s="3714"/>
      <c r="X41" s="870"/>
    </row>
    <row r="42" spans="1:24">
      <c r="A42" s="1661" t="s">
        <v>2332</v>
      </c>
      <c r="B42" s="1661" t="s">
        <v>168</v>
      </c>
      <c r="C42" s="3249" t="s">
        <v>168</v>
      </c>
      <c r="D42" s="3249" t="s">
        <v>168</v>
      </c>
      <c r="E42" s="1661"/>
      <c r="F42" s="1661"/>
      <c r="G42" s="1661"/>
      <c r="H42" s="1661"/>
      <c r="I42" s="1651">
        <f t="shared" ref="I42:I51" si="3">SUM(E42:H42)</f>
        <v>0</v>
      </c>
      <c r="J42" s="1661"/>
      <c r="K42" s="1661"/>
      <c r="L42" s="1661"/>
      <c r="M42" s="1661"/>
      <c r="N42" s="1651">
        <f t="shared" ref="N42:N51" si="4">SUM(J42:M42)</f>
        <v>0</v>
      </c>
      <c r="O42" s="1651">
        <f t="shared" ref="O42:O51" si="5">+E42-J42</f>
        <v>0</v>
      </c>
      <c r="P42" s="1651">
        <f t="shared" ref="P42:P51" si="6">+F42-K42</f>
        <v>0</v>
      </c>
      <c r="Q42" s="1651">
        <f t="shared" ref="Q42:Q51" si="7">+G42-L42</f>
        <v>0</v>
      </c>
      <c r="R42" s="1651">
        <f t="shared" ref="R42:R51" si="8">+H42-M42</f>
        <v>0</v>
      </c>
      <c r="S42" s="1651">
        <f t="shared" ref="S42:S51" si="9">SUM(O42:R42)</f>
        <v>0</v>
      </c>
      <c r="T42" s="2659"/>
      <c r="U42" s="2659"/>
      <c r="V42" s="1661" t="s">
        <v>168</v>
      </c>
      <c r="W42" s="2659"/>
      <c r="X42" s="870"/>
    </row>
    <row r="43" spans="1:24">
      <c r="A43" s="1661" t="s">
        <v>2323</v>
      </c>
      <c r="B43" s="1661" t="s">
        <v>168</v>
      </c>
      <c r="C43" s="3249" t="s">
        <v>168</v>
      </c>
      <c r="D43" s="3249" t="s">
        <v>168</v>
      </c>
      <c r="E43" s="1661"/>
      <c r="F43" s="1661"/>
      <c r="G43" s="1661"/>
      <c r="H43" s="1661"/>
      <c r="I43" s="1651">
        <f t="shared" si="3"/>
        <v>0</v>
      </c>
      <c r="J43" s="1661"/>
      <c r="K43" s="1661"/>
      <c r="L43" s="1661"/>
      <c r="M43" s="1661"/>
      <c r="N43" s="1651">
        <f t="shared" si="4"/>
        <v>0</v>
      </c>
      <c r="O43" s="1651">
        <f t="shared" si="5"/>
        <v>0</v>
      </c>
      <c r="P43" s="1651">
        <f t="shared" si="6"/>
        <v>0</v>
      </c>
      <c r="Q43" s="1651">
        <f t="shared" si="7"/>
        <v>0</v>
      </c>
      <c r="R43" s="1651">
        <f t="shared" si="8"/>
        <v>0</v>
      </c>
      <c r="S43" s="1651">
        <f t="shared" si="9"/>
        <v>0</v>
      </c>
      <c r="T43" s="2659"/>
      <c r="U43" s="2659"/>
      <c r="V43" s="1661" t="s">
        <v>168</v>
      </c>
      <c r="W43" s="2659"/>
      <c r="X43" s="870"/>
    </row>
    <row r="44" spans="1:24">
      <c r="A44" s="1661" t="s">
        <v>2324</v>
      </c>
      <c r="B44" s="1661" t="s">
        <v>168</v>
      </c>
      <c r="C44" s="3249" t="s">
        <v>168</v>
      </c>
      <c r="D44" s="3249" t="s">
        <v>168</v>
      </c>
      <c r="E44" s="1661"/>
      <c r="F44" s="1661"/>
      <c r="G44" s="1661"/>
      <c r="H44" s="1661"/>
      <c r="I44" s="1651">
        <f t="shared" si="3"/>
        <v>0</v>
      </c>
      <c r="J44" s="1661"/>
      <c r="K44" s="1661"/>
      <c r="L44" s="1661"/>
      <c r="M44" s="1661"/>
      <c r="N44" s="1651">
        <f t="shared" si="4"/>
        <v>0</v>
      </c>
      <c r="O44" s="1651">
        <f t="shared" si="5"/>
        <v>0</v>
      </c>
      <c r="P44" s="1651">
        <f t="shared" si="6"/>
        <v>0</v>
      </c>
      <c r="Q44" s="1651">
        <f t="shared" si="7"/>
        <v>0</v>
      </c>
      <c r="R44" s="1651">
        <f t="shared" si="8"/>
        <v>0</v>
      </c>
      <c r="S44" s="1651">
        <f t="shared" si="9"/>
        <v>0</v>
      </c>
      <c r="T44" s="2659"/>
      <c r="U44" s="2659"/>
      <c r="V44" s="1661" t="s">
        <v>168</v>
      </c>
      <c r="W44" s="2659"/>
      <c r="X44" s="870"/>
    </row>
    <row r="45" spans="1:24">
      <c r="A45" s="1661" t="s">
        <v>2325</v>
      </c>
      <c r="B45" s="1661" t="s">
        <v>168</v>
      </c>
      <c r="C45" s="3249" t="s">
        <v>168</v>
      </c>
      <c r="D45" s="3249" t="s">
        <v>168</v>
      </c>
      <c r="E45" s="1661"/>
      <c r="F45" s="1661"/>
      <c r="G45" s="1661"/>
      <c r="H45" s="1661"/>
      <c r="I45" s="1651">
        <f t="shared" si="3"/>
        <v>0</v>
      </c>
      <c r="J45" s="1661"/>
      <c r="K45" s="1661"/>
      <c r="L45" s="1661"/>
      <c r="M45" s="1661"/>
      <c r="N45" s="1651">
        <f t="shared" si="4"/>
        <v>0</v>
      </c>
      <c r="O45" s="1651">
        <f t="shared" si="5"/>
        <v>0</v>
      </c>
      <c r="P45" s="1651">
        <f t="shared" si="6"/>
        <v>0</v>
      </c>
      <c r="Q45" s="1651">
        <f t="shared" si="7"/>
        <v>0</v>
      </c>
      <c r="R45" s="1651">
        <f t="shared" si="8"/>
        <v>0</v>
      </c>
      <c r="S45" s="1651">
        <f t="shared" si="9"/>
        <v>0</v>
      </c>
      <c r="T45" s="2659"/>
      <c r="U45" s="2659"/>
      <c r="V45" s="1661" t="s">
        <v>168</v>
      </c>
      <c r="W45" s="2659"/>
      <c r="X45" s="870"/>
    </row>
    <row r="46" spans="1:24">
      <c r="A46" s="1661" t="s">
        <v>2326</v>
      </c>
      <c r="B46" s="1661" t="s">
        <v>168</v>
      </c>
      <c r="C46" s="3249" t="s">
        <v>168</v>
      </c>
      <c r="D46" s="3249" t="s">
        <v>168</v>
      </c>
      <c r="E46" s="1661"/>
      <c r="F46" s="1661"/>
      <c r="G46" s="1661"/>
      <c r="H46" s="1661"/>
      <c r="I46" s="1651">
        <f t="shared" si="3"/>
        <v>0</v>
      </c>
      <c r="J46" s="1661"/>
      <c r="K46" s="1661"/>
      <c r="L46" s="1661"/>
      <c r="M46" s="1661"/>
      <c r="N46" s="1651">
        <f t="shared" si="4"/>
        <v>0</v>
      </c>
      <c r="O46" s="1651">
        <f t="shared" si="5"/>
        <v>0</v>
      </c>
      <c r="P46" s="1651">
        <f t="shared" si="6"/>
        <v>0</v>
      </c>
      <c r="Q46" s="1651">
        <f t="shared" si="7"/>
        <v>0</v>
      </c>
      <c r="R46" s="1651">
        <f t="shared" si="8"/>
        <v>0</v>
      </c>
      <c r="S46" s="1651">
        <f t="shared" si="9"/>
        <v>0</v>
      </c>
      <c r="T46" s="2659"/>
      <c r="U46" s="2659"/>
      <c r="V46" s="1661" t="s">
        <v>168</v>
      </c>
      <c r="W46" s="2659"/>
      <c r="X46" s="870"/>
    </row>
    <row r="47" spans="1:24">
      <c r="A47" s="1661" t="s">
        <v>2327</v>
      </c>
      <c r="B47" s="1661" t="s">
        <v>168</v>
      </c>
      <c r="C47" s="3249" t="s">
        <v>168</v>
      </c>
      <c r="D47" s="3249" t="s">
        <v>168</v>
      </c>
      <c r="E47" s="1661"/>
      <c r="F47" s="1661"/>
      <c r="G47" s="1661"/>
      <c r="H47" s="1661"/>
      <c r="I47" s="1651">
        <f t="shared" si="3"/>
        <v>0</v>
      </c>
      <c r="J47" s="1661"/>
      <c r="K47" s="1661"/>
      <c r="L47" s="1661"/>
      <c r="M47" s="1661"/>
      <c r="N47" s="1651">
        <f t="shared" si="4"/>
        <v>0</v>
      </c>
      <c r="O47" s="1651">
        <f t="shared" si="5"/>
        <v>0</v>
      </c>
      <c r="P47" s="1651">
        <f t="shared" si="6"/>
        <v>0</v>
      </c>
      <c r="Q47" s="1651">
        <f t="shared" si="7"/>
        <v>0</v>
      </c>
      <c r="R47" s="1651">
        <f t="shared" si="8"/>
        <v>0</v>
      </c>
      <c r="S47" s="1651">
        <f t="shared" si="9"/>
        <v>0</v>
      </c>
      <c r="T47" s="2659"/>
      <c r="U47" s="2659"/>
      <c r="V47" s="1661" t="s">
        <v>168</v>
      </c>
      <c r="W47" s="2659"/>
      <c r="X47" s="870"/>
    </row>
    <row r="48" spans="1:24">
      <c r="A48" s="1661" t="s">
        <v>2328</v>
      </c>
      <c r="B48" s="1661" t="s">
        <v>168</v>
      </c>
      <c r="C48" s="3249" t="s">
        <v>168</v>
      </c>
      <c r="D48" s="3249" t="s">
        <v>168</v>
      </c>
      <c r="E48" s="1661"/>
      <c r="F48" s="1661"/>
      <c r="G48" s="1661"/>
      <c r="H48" s="1661"/>
      <c r="I48" s="1651">
        <f t="shared" si="3"/>
        <v>0</v>
      </c>
      <c r="J48" s="1661"/>
      <c r="K48" s="1661"/>
      <c r="L48" s="1661"/>
      <c r="M48" s="1661"/>
      <c r="N48" s="1651">
        <f t="shared" si="4"/>
        <v>0</v>
      </c>
      <c r="O48" s="1651">
        <f t="shared" si="5"/>
        <v>0</v>
      </c>
      <c r="P48" s="1651">
        <f t="shared" si="6"/>
        <v>0</v>
      </c>
      <c r="Q48" s="1651">
        <f t="shared" si="7"/>
        <v>0</v>
      </c>
      <c r="R48" s="1651">
        <f t="shared" si="8"/>
        <v>0</v>
      </c>
      <c r="S48" s="1651">
        <f t="shared" si="9"/>
        <v>0</v>
      </c>
      <c r="T48" s="2659"/>
      <c r="U48" s="2659"/>
      <c r="V48" s="1661" t="s">
        <v>168</v>
      </c>
      <c r="W48" s="2659"/>
      <c r="X48" s="870"/>
    </row>
    <row r="49" spans="1:24">
      <c r="A49" s="1661" t="s">
        <v>2329</v>
      </c>
      <c r="B49" s="1661" t="s">
        <v>168</v>
      </c>
      <c r="C49" s="3249" t="s">
        <v>168</v>
      </c>
      <c r="D49" s="3249" t="s">
        <v>168</v>
      </c>
      <c r="E49" s="1661"/>
      <c r="F49" s="1661"/>
      <c r="G49" s="1661"/>
      <c r="H49" s="1661"/>
      <c r="I49" s="1651">
        <f t="shared" si="3"/>
        <v>0</v>
      </c>
      <c r="J49" s="1661"/>
      <c r="K49" s="1661"/>
      <c r="L49" s="1661"/>
      <c r="M49" s="1661"/>
      <c r="N49" s="1651">
        <f t="shared" si="4"/>
        <v>0</v>
      </c>
      <c r="O49" s="1651">
        <f t="shared" si="5"/>
        <v>0</v>
      </c>
      <c r="P49" s="1651">
        <f t="shared" si="6"/>
        <v>0</v>
      </c>
      <c r="Q49" s="1651">
        <f t="shared" si="7"/>
        <v>0</v>
      </c>
      <c r="R49" s="1651">
        <f t="shared" si="8"/>
        <v>0</v>
      </c>
      <c r="S49" s="1651">
        <f t="shared" si="9"/>
        <v>0</v>
      </c>
      <c r="T49" s="2659"/>
      <c r="U49" s="2659"/>
      <c r="V49" s="1661" t="s">
        <v>168</v>
      </c>
      <c r="W49" s="2659"/>
      <c r="X49" s="870"/>
    </row>
    <row r="50" spans="1:24">
      <c r="A50" s="1661" t="s">
        <v>2330</v>
      </c>
      <c r="B50" s="1661" t="s">
        <v>168</v>
      </c>
      <c r="C50" s="3249" t="s">
        <v>168</v>
      </c>
      <c r="D50" s="3249" t="s">
        <v>168</v>
      </c>
      <c r="E50" s="1661"/>
      <c r="F50" s="1661"/>
      <c r="G50" s="1661"/>
      <c r="H50" s="1661"/>
      <c r="I50" s="1651">
        <f t="shared" si="3"/>
        <v>0</v>
      </c>
      <c r="J50" s="1661"/>
      <c r="K50" s="1661"/>
      <c r="L50" s="1661"/>
      <c r="M50" s="1661"/>
      <c r="N50" s="1651">
        <f t="shared" si="4"/>
        <v>0</v>
      </c>
      <c r="O50" s="1651">
        <f t="shared" si="5"/>
        <v>0</v>
      </c>
      <c r="P50" s="1651">
        <f t="shared" si="6"/>
        <v>0</v>
      </c>
      <c r="Q50" s="1651">
        <f t="shared" si="7"/>
        <v>0</v>
      </c>
      <c r="R50" s="1651">
        <f t="shared" si="8"/>
        <v>0</v>
      </c>
      <c r="S50" s="1651">
        <f t="shared" si="9"/>
        <v>0</v>
      </c>
      <c r="T50" s="2659"/>
      <c r="U50" s="2659"/>
      <c r="V50" s="1661" t="s">
        <v>168</v>
      </c>
      <c r="W50" s="2659"/>
      <c r="X50" s="870"/>
    </row>
    <row r="51" spans="1:24">
      <c r="A51" s="1661" t="s">
        <v>2333</v>
      </c>
      <c r="B51" s="1661" t="s">
        <v>168</v>
      </c>
      <c r="C51" s="3249" t="s">
        <v>168</v>
      </c>
      <c r="D51" s="3249" t="s">
        <v>168</v>
      </c>
      <c r="E51" s="1661"/>
      <c r="F51" s="1661"/>
      <c r="G51" s="1661"/>
      <c r="H51" s="1661"/>
      <c r="I51" s="1651">
        <f t="shared" si="3"/>
        <v>0</v>
      </c>
      <c r="J51" s="1661"/>
      <c r="K51" s="1661"/>
      <c r="L51" s="1661"/>
      <c r="M51" s="1661"/>
      <c r="N51" s="1651">
        <f t="shared" si="4"/>
        <v>0</v>
      </c>
      <c r="O51" s="1651">
        <f t="shared" si="5"/>
        <v>0</v>
      </c>
      <c r="P51" s="1651">
        <f t="shared" si="6"/>
        <v>0</v>
      </c>
      <c r="Q51" s="1651">
        <f t="shared" si="7"/>
        <v>0</v>
      </c>
      <c r="R51" s="1651">
        <f t="shared" si="8"/>
        <v>0</v>
      </c>
      <c r="S51" s="1651">
        <f t="shared" si="9"/>
        <v>0</v>
      </c>
      <c r="T51" s="2659"/>
      <c r="U51" s="2659"/>
      <c r="V51" s="1661" t="s">
        <v>168</v>
      </c>
      <c r="W51" s="2659"/>
      <c r="X51" s="870"/>
    </row>
    <row r="52" spans="1:24">
      <c r="A52" s="516" t="s">
        <v>158</v>
      </c>
      <c r="B52" s="1790"/>
      <c r="C52" s="1790"/>
      <c r="D52" s="1790"/>
      <c r="E52" s="517">
        <f>SUM(E42:E51)</f>
        <v>0</v>
      </c>
      <c r="F52" s="517">
        <f t="shared" ref="F52:M52" si="10">SUM(F42:F51)</f>
        <v>0</v>
      </c>
      <c r="G52" s="517">
        <f t="shared" si="10"/>
        <v>0</v>
      </c>
      <c r="H52" s="517">
        <f t="shared" si="10"/>
        <v>0</v>
      </c>
      <c r="I52" s="517">
        <f>SUM(I42:I51)</f>
        <v>0</v>
      </c>
      <c r="J52" s="517">
        <f t="shared" si="10"/>
        <v>0</v>
      </c>
      <c r="K52" s="517">
        <f t="shared" si="10"/>
        <v>0</v>
      </c>
      <c r="L52" s="517">
        <f t="shared" si="10"/>
        <v>0</v>
      </c>
      <c r="M52" s="517">
        <f t="shared" si="10"/>
        <v>0</v>
      </c>
      <c r="N52" s="517">
        <f t="shared" ref="N52:W52" si="11">SUM(N42:N51)</f>
        <v>0</v>
      </c>
      <c r="O52" s="517">
        <f t="shared" si="11"/>
        <v>0</v>
      </c>
      <c r="P52" s="517">
        <f t="shared" si="11"/>
        <v>0</v>
      </c>
      <c r="Q52" s="517">
        <f t="shared" si="11"/>
        <v>0</v>
      </c>
      <c r="R52" s="517">
        <f t="shared" si="11"/>
        <v>0</v>
      </c>
      <c r="S52" s="517">
        <f t="shared" si="11"/>
        <v>0</v>
      </c>
      <c r="T52" s="2660">
        <f t="shared" si="11"/>
        <v>0</v>
      </c>
      <c r="U52" s="2660">
        <f t="shared" si="11"/>
        <v>0</v>
      </c>
      <c r="V52" s="1790"/>
      <c r="W52" s="2660">
        <f t="shared" si="11"/>
        <v>0</v>
      </c>
      <c r="X52" s="870"/>
    </row>
  </sheetData>
  <customSheetViews>
    <customSheetView guid="{CE066BD8-0FDF-4A69-A83A-AA53661F8FE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1"/>
    </customSheetView>
    <customSheetView guid="{97003408-5582-4B4E-BE5D-0A5F17467E22}"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2"/>
    </customSheetView>
    <customSheetView guid="{19FDD237-8F16-4F3B-A94F-90481855813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3"/>
    </customSheetView>
  </customSheetViews>
  <mergeCells count="21">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 ref="O39:S39"/>
    <mergeCell ref="G40:H40"/>
    <mergeCell ref="J40:K40"/>
    <mergeCell ref="L40:M40"/>
    <mergeCell ref="O40:P40"/>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topLeftCell="A9" workbookViewId="0">
      <selection activeCell="I16" sqref="I16"/>
    </sheetView>
  </sheetViews>
  <sheetFormatPr defaultRowHeight="13.5"/>
  <cols>
    <col min="1" max="1" width="12.265625" style="837" customWidth="1"/>
    <col min="2" max="2" width="14.73046875" style="837" customWidth="1"/>
    <col min="3" max="3" width="29.3984375" style="834" customWidth="1"/>
    <col min="4" max="5" width="14.73046875" style="834" customWidth="1"/>
    <col min="6" max="8" width="15.73046875" style="834" customWidth="1"/>
    <col min="9" max="9" width="18.3984375" style="834" customWidth="1"/>
    <col min="10" max="10" width="9.1328125" style="834"/>
    <col min="11" max="11" width="12.1328125" style="834" customWidth="1"/>
    <col min="12" max="12" width="31.265625" style="834" customWidth="1"/>
    <col min="13" max="13" width="8.3984375" style="834" bestFit="1" customWidth="1"/>
    <col min="14" max="14" width="8.59765625" style="834" bestFit="1" customWidth="1"/>
    <col min="15" max="219" width="9.1328125" style="834"/>
    <col min="220" max="220" width="4.265625" style="834" customWidth="1"/>
    <col min="221" max="221" width="59.86328125" style="834" customWidth="1"/>
    <col min="222" max="222" width="7.59765625" style="834" customWidth="1"/>
    <col min="223" max="223" width="16" style="834" customWidth="1"/>
    <col min="224" max="224" width="14.265625" style="834" customWidth="1"/>
    <col min="225" max="225" width="12.1328125" style="834" customWidth="1"/>
    <col min="226" max="226" width="13.73046875" style="834" customWidth="1"/>
    <col min="227" max="227" width="13.3984375" style="834" customWidth="1"/>
    <col min="228" max="228" width="9.1328125" style="834"/>
    <col min="229" max="229" width="26.265625" style="834" customWidth="1"/>
    <col min="230" max="230" width="9.1328125" style="834"/>
    <col min="231" max="231" width="13" style="834" customWidth="1"/>
    <col min="232" max="232" width="13.1328125" style="834" customWidth="1"/>
    <col min="233" max="233" width="18.3984375" style="834" customWidth="1"/>
    <col min="234" max="475" width="9.1328125" style="834"/>
    <col min="476" max="476" width="4.265625" style="834" customWidth="1"/>
    <col min="477" max="477" width="59.86328125" style="834" customWidth="1"/>
    <col min="478" max="478" width="7.59765625" style="834" customWidth="1"/>
    <col min="479" max="479" width="16" style="834" customWidth="1"/>
    <col min="480" max="480" width="14.265625" style="834" customWidth="1"/>
    <col min="481" max="481" width="12.1328125" style="834" customWidth="1"/>
    <col min="482" max="482" width="13.73046875" style="834" customWidth="1"/>
    <col min="483" max="483" width="13.3984375" style="834" customWidth="1"/>
    <col min="484" max="484" width="9.1328125" style="834"/>
    <col min="485" max="485" width="26.265625" style="834" customWidth="1"/>
    <col min="486" max="486" width="9.1328125" style="834"/>
    <col min="487" max="487" width="13" style="834" customWidth="1"/>
    <col min="488" max="488" width="13.1328125" style="834" customWidth="1"/>
    <col min="489" max="489" width="18.3984375" style="834" customWidth="1"/>
    <col min="490" max="731" width="9.1328125" style="834"/>
    <col min="732" max="732" width="4.265625" style="834" customWidth="1"/>
    <col min="733" max="733" width="59.86328125" style="834" customWidth="1"/>
    <col min="734" max="734" width="7.59765625" style="834" customWidth="1"/>
    <col min="735" max="735" width="16" style="834" customWidth="1"/>
    <col min="736" max="736" width="14.265625" style="834" customWidth="1"/>
    <col min="737" max="737" width="12.1328125" style="834" customWidth="1"/>
    <col min="738" max="738" width="13.73046875" style="834" customWidth="1"/>
    <col min="739" max="739" width="13.3984375" style="834" customWidth="1"/>
    <col min="740" max="740" width="9.1328125" style="834"/>
    <col min="741" max="741" width="26.265625" style="834" customWidth="1"/>
    <col min="742" max="742" width="9.1328125" style="834"/>
    <col min="743" max="743" width="13" style="834" customWidth="1"/>
    <col min="744" max="744" width="13.1328125" style="834" customWidth="1"/>
    <col min="745" max="745" width="18.3984375" style="834" customWidth="1"/>
    <col min="746" max="987" width="9.1328125" style="834"/>
    <col min="988" max="988" width="4.265625" style="834" customWidth="1"/>
    <col min="989" max="989" width="59.86328125" style="834" customWidth="1"/>
    <col min="990" max="990" width="7.59765625" style="834" customWidth="1"/>
    <col min="991" max="991" width="16" style="834" customWidth="1"/>
    <col min="992" max="992" width="14.265625" style="834" customWidth="1"/>
    <col min="993" max="993" width="12.1328125" style="834" customWidth="1"/>
    <col min="994" max="994" width="13.73046875" style="834" customWidth="1"/>
    <col min="995" max="995" width="13.3984375" style="834" customWidth="1"/>
    <col min="996" max="996" width="9.1328125" style="834"/>
    <col min="997" max="997" width="26.265625" style="834" customWidth="1"/>
    <col min="998" max="998" width="9.1328125" style="834"/>
    <col min="999" max="999" width="13" style="834" customWidth="1"/>
    <col min="1000" max="1000" width="13.1328125" style="834" customWidth="1"/>
    <col min="1001" max="1001" width="18.3984375" style="834" customWidth="1"/>
    <col min="1002" max="1243" width="9.1328125" style="834"/>
    <col min="1244" max="1244" width="4.265625" style="834" customWidth="1"/>
    <col min="1245" max="1245" width="59.86328125" style="834" customWidth="1"/>
    <col min="1246" max="1246" width="7.59765625" style="834" customWidth="1"/>
    <col min="1247" max="1247" width="16" style="834" customWidth="1"/>
    <col min="1248" max="1248" width="14.265625" style="834" customWidth="1"/>
    <col min="1249" max="1249" width="12.1328125" style="834" customWidth="1"/>
    <col min="1250" max="1250" width="13.73046875" style="834" customWidth="1"/>
    <col min="1251" max="1251" width="13.3984375" style="834" customWidth="1"/>
    <col min="1252" max="1252" width="9.1328125" style="834"/>
    <col min="1253" max="1253" width="26.265625" style="834" customWidth="1"/>
    <col min="1254" max="1254" width="9.1328125" style="834"/>
    <col min="1255" max="1255" width="13" style="834" customWidth="1"/>
    <col min="1256" max="1256" width="13.1328125" style="834" customWidth="1"/>
    <col min="1257" max="1257" width="18.3984375" style="834" customWidth="1"/>
    <col min="1258" max="1499" width="9.1328125" style="834"/>
    <col min="1500" max="1500" width="4.265625" style="834" customWidth="1"/>
    <col min="1501" max="1501" width="59.86328125" style="834" customWidth="1"/>
    <col min="1502" max="1502" width="7.59765625" style="834" customWidth="1"/>
    <col min="1503" max="1503" width="16" style="834" customWidth="1"/>
    <col min="1504" max="1504" width="14.265625" style="834" customWidth="1"/>
    <col min="1505" max="1505" width="12.1328125" style="834" customWidth="1"/>
    <col min="1506" max="1506" width="13.73046875" style="834" customWidth="1"/>
    <col min="1507" max="1507" width="13.3984375" style="834" customWidth="1"/>
    <col min="1508" max="1508" width="9.1328125" style="834"/>
    <col min="1509" max="1509" width="26.265625" style="834" customWidth="1"/>
    <col min="1510" max="1510" width="9.1328125" style="834"/>
    <col min="1511" max="1511" width="13" style="834" customWidth="1"/>
    <col min="1512" max="1512" width="13.1328125" style="834" customWidth="1"/>
    <col min="1513" max="1513" width="18.3984375" style="834" customWidth="1"/>
    <col min="1514" max="1755" width="9.1328125" style="834"/>
    <col min="1756" max="1756" width="4.265625" style="834" customWidth="1"/>
    <col min="1757" max="1757" width="59.86328125" style="834" customWidth="1"/>
    <col min="1758" max="1758" width="7.59765625" style="834" customWidth="1"/>
    <col min="1759" max="1759" width="16" style="834" customWidth="1"/>
    <col min="1760" max="1760" width="14.265625" style="834" customWidth="1"/>
    <col min="1761" max="1761" width="12.1328125" style="834" customWidth="1"/>
    <col min="1762" max="1762" width="13.73046875" style="834" customWidth="1"/>
    <col min="1763" max="1763" width="13.3984375" style="834" customWidth="1"/>
    <col min="1764" max="1764" width="9.1328125" style="834"/>
    <col min="1765" max="1765" width="26.265625" style="834" customWidth="1"/>
    <col min="1766" max="1766" width="9.1328125" style="834"/>
    <col min="1767" max="1767" width="13" style="834" customWidth="1"/>
    <col min="1768" max="1768" width="13.1328125" style="834" customWidth="1"/>
    <col min="1769" max="1769" width="18.3984375" style="834" customWidth="1"/>
    <col min="1770" max="2011" width="9.1328125" style="834"/>
    <col min="2012" max="2012" width="4.265625" style="834" customWidth="1"/>
    <col min="2013" max="2013" width="59.86328125" style="834" customWidth="1"/>
    <col min="2014" max="2014" width="7.59765625" style="834" customWidth="1"/>
    <col min="2015" max="2015" width="16" style="834" customWidth="1"/>
    <col min="2016" max="2016" width="14.265625" style="834" customWidth="1"/>
    <col min="2017" max="2017" width="12.1328125" style="834" customWidth="1"/>
    <col min="2018" max="2018" width="13.73046875" style="834" customWidth="1"/>
    <col min="2019" max="2019" width="13.3984375" style="834" customWidth="1"/>
    <col min="2020" max="2020" width="9.1328125" style="834"/>
    <col min="2021" max="2021" width="26.265625" style="834" customWidth="1"/>
    <col min="2022" max="2022" width="9.1328125" style="834"/>
    <col min="2023" max="2023" width="13" style="834" customWidth="1"/>
    <col min="2024" max="2024" width="13.1328125" style="834" customWidth="1"/>
    <col min="2025" max="2025" width="18.3984375" style="834" customWidth="1"/>
    <col min="2026" max="2267" width="9.1328125" style="834"/>
    <col min="2268" max="2268" width="4.265625" style="834" customWidth="1"/>
    <col min="2269" max="2269" width="59.86328125" style="834" customWidth="1"/>
    <col min="2270" max="2270" width="7.59765625" style="834" customWidth="1"/>
    <col min="2271" max="2271" width="16" style="834" customWidth="1"/>
    <col min="2272" max="2272" width="14.265625" style="834" customWidth="1"/>
    <col min="2273" max="2273" width="12.1328125" style="834" customWidth="1"/>
    <col min="2274" max="2274" width="13.73046875" style="834" customWidth="1"/>
    <col min="2275" max="2275" width="13.3984375" style="834" customWidth="1"/>
    <col min="2276" max="2276" width="9.1328125" style="834"/>
    <col min="2277" max="2277" width="26.265625" style="834" customWidth="1"/>
    <col min="2278" max="2278" width="9.1328125" style="834"/>
    <col min="2279" max="2279" width="13" style="834" customWidth="1"/>
    <col min="2280" max="2280" width="13.1328125" style="834" customWidth="1"/>
    <col min="2281" max="2281" width="18.3984375" style="834" customWidth="1"/>
    <col min="2282" max="2523" width="9.1328125" style="834"/>
    <col min="2524" max="2524" width="4.265625" style="834" customWidth="1"/>
    <col min="2525" max="2525" width="59.86328125" style="834" customWidth="1"/>
    <col min="2526" max="2526" width="7.59765625" style="834" customWidth="1"/>
    <col min="2527" max="2527" width="16" style="834" customWidth="1"/>
    <col min="2528" max="2528" width="14.265625" style="834" customWidth="1"/>
    <col min="2529" max="2529" width="12.1328125" style="834" customWidth="1"/>
    <col min="2530" max="2530" width="13.73046875" style="834" customWidth="1"/>
    <col min="2531" max="2531" width="13.3984375" style="834" customWidth="1"/>
    <col min="2532" max="2532" width="9.1328125" style="834"/>
    <col min="2533" max="2533" width="26.265625" style="834" customWidth="1"/>
    <col min="2534" max="2534" width="9.1328125" style="834"/>
    <col min="2535" max="2535" width="13" style="834" customWidth="1"/>
    <col min="2536" max="2536" width="13.1328125" style="834" customWidth="1"/>
    <col min="2537" max="2537" width="18.3984375" style="834" customWidth="1"/>
    <col min="2538" max="2779" width="9.1328125" style="834"/>
    <col min="2780" max="2780" width="4.265625" style="834" customWidth="1"/>
    <col min="2781" max="2781" width="59.86328125" style="834" customWidth="1"/>
    <col min="2782" max="2782" width="7.59765625" style="834" customWidth="1"/>
    <col min="2783" max="2783" width="16" style="834" customWidth="1"/>
    <col min="2784" max="2784" width="14.265625" style="834" customWidth="1"/>
    <col min="2785" max="2785" width="12.1328125" style="834" customWidth="1"/>
    <col min="2786" max="2786" width="13.73046875" style="834" customWidth="1"/>
    <col min="2787" max="2787" width="13.3984375" style="834" customWidth="1"/>
    <col min="2788" max="2788" width="9.1328125" style="834"/>
    <col min="2789" max="2789" width="26.265625" style="834" customWidth="1"/>
    <col min="2790" max="2790" width="9.1328125" style="834"/>
    <col min="2791" max="2791" width="13" style="834" customWidth="1"/>
    <col min="2792" max="2792" width="13.1328125" style="834" customWidth="1"/>
    <col min="2793" max="2793" width="18.3984375" style="834" customWidth="1"/>
    <col min="2794" max="3035" width="9.1328125" style="834"/>
    <col min="3036" max="3036" width="4.265625" style="834" customWidth="1"/>
    <col min="3037" max="3037" width="59.86328125" style="834" customWidth="1"/>
    <col min="3038" max="3038" width="7.59765625" style="834" customWidth="1"/>
    <col min="3039" max="3039" width="16" style="834" customWidth="1"/>
    <col min="3040" max="3040" width="14.265625" style="834" customWidth="1"/>
    <col min="3041" max="3041" width="12.1328125" style="834" customWidth="1"/>
    <col min="3042" max="3042" width="13.73046875" style="834" customWidth="1"/>
    <col min="3043" max="3043" width="13.3984375" style="834" customWidth="1"/>
    <col min="3044" max="3044" width="9.1328125" style="834"/>
    <col min="3045" max="3045" width="26.265625" style="834" customWidth="1"/>
    <col min="3046" max="3046" width="9.1328125" style="834"/>
    <col min="3047" max="3047" width="13" style="834" customWidth="1"/>
    <col min="3048" max="3048" width="13.1328125" style="834" customWidth="1"/>
    <col min="3049" max="3049" width="18.3984375" style="834" customWidth="1"/>
    <col min="3050" max="3291" width="9.1328125" style="834"/>
    <col min="3292" max="3292" width="4.265625" style="834" customWidth="1"/>
    <col min="3293" max="3293" width="59.86328125" style="834" customWidth="1"/>
    <col min="3294" max="3294" width="7.59765625" style="834" customWidth="1"/>
    <col min="3295" max="3295" width="16" style="834" customWidth="1"/>
    <col min="3296" max="3296" width="14.265625" style="834" customWidth="1"/>
    <col min="3297" max="3297" width="12.1328125" style="834" customWidth="1"/>
    <col min="3298" max="3298" width="13.73046875" style="834" customWidth="1"/>
    <col min="3299" max="3299" width="13.3984375" style="834" customWidth="1"/>
    <col min="3300" max="3300" width="9.1328125" style="834"/>
    <col min="3301" max="3301" width="26.265625" style="834" customWidth="1"/>
    <col min="3302" max="3302" width="9.1328125" style="834"/>
    <col min="3303" max="3303" width="13" style="834" customWidth="1"/>
    <col min="3304" max="3304" width="13.1328125" style="834" customWidth="1"/>
    <col min="3305" max="3305" width="18.3984375" style="834" customWidth="1"/>
    <col min="3306" max="3547" width="9.1328125" style="834"/>
    <col min="3548" max="3548" width="4.265625" style="834" customWidth="1"/>
    <col min="3549" max="3549" width="59.86328125" style="834" customWidth="1"/>
    <col min="3550" max="3550" width="7.59765625" style="834" customWidth="1"/>
    <col min="3551" max="3551" width="16" style="834" customWidth="1"/>
    <col min="3552" max="3552" width="14.265625" style="834" customWidth="1"/>
    <col min="3553" max="3553" width="12.1328125" style="834" customWidth="1"/>
    <col min="3554" max="3554" width="13.73046875" style="834" customWidth="1"/>
    <col min="3555" max="3555" width="13.3984375" style="834" customWidth="1"/>
    <col min="3556" max="3556" width="9.1328125" style="834"/>
    <col min="3557" max="3557" width="26.265625" style="834" customWidth="1"/>
    <col min="3558" max="3558" width="9.1328125" style="834"/>
    <col min="3559" max="3559" width="13" style="834" customWidth="1"/>
    <col min="3560" max="3560" width="13.1328125" style="834" customWidth="1"/>
    <col min="3561" max="3561" width="18.3984375" style="834" customWidth="1"/>
    <col min="3562" max="3803" width="9.1328125" style="834"/>
    <col min="3804" max="3804" width="4.265625" style="834" customWidth="1"/>
    <col min="3805" max="3805" width="59.86328125" style="834" customWidth="1"/>
    <col min="3806" max="3806" width="7.59765625" style="834" customWidth="1"/>
    <col min="3807" max="3807" width="16" style="834" customWidth="1"/>
    <col min="3808" max="3808" width="14.265625" style="834" customWidth="1"/>
    <col min="3809" max="3809" width="12.1328125" style="834" customWidth="1"/>
    <col min="3810" max="3810" width="13.73046875" style="834" customWidth="1"/>
    <col min="3811" max="3811" width="13.3984375" style="834" customWidth="1"/>
    <col min="3812" max="3812" width="9.1328125" style="834"/>
    <col min="3813" max="3813" width="26.265625" style="834" customWidth="1"/>
    <col min="3814" max="3814" width="9.1328125" style="834"/>
    <col min="3815" max="3815" width="13" style="834" customWidth="1"/>
    <col min="3816" max="3816" width="13.1328125" style="834" customWidth="1"/>
    <col min="3817" max="3817" width="18.3984375" style="834" customWidth="1"/>
    <col min="3818" max="4059" width="9.1328125" style="834"/>
    <col min="4060" max="4060" width="4.265625" style="834" customWidth="1"/>
    <col min="4061" max="4061" width="59.86328125" style="834" customWidth="1"/>
    <col min="4062" max="4062" width="7.59765625" style="834" customWidth="1"/>
    <col min="4063" max="4063" width="16" style="834" customWidth="1"/>
    <col min="4064" max="4064" width="14.265625" style="834" customWidth="1"/>
    <col min="4065" max="4065" width="12.1328125" style="834" customWidth="1"/>
    <col min="4066" max="4066" width="13.73046875" style="834" customWidth="1"/>
    <col min="4067" max="4067" width="13.3984375" style="834" customWidth="1"/>
    <col min="4068" max="4068" width="9.1328125" style="834"/>
    <col min="4069" max="4069" width="26.265625" style="834" customWidth="1"/>
    <col min="4070" max="4070" width="9.1328125" style="834"/>
    <col min="4071" max="4071" width="13" style="834" customWidth="1"/>
    <col min="4072" max="4072" width="13.1328125" style="834" customWidth="1"/>
    <col min="4073" max="4073" width="18.3984375" style="834" customWidth="1"/>
    <col min="4074" max="4315" width="9.1328125" style="834"/>
    <col min="4316" max="4316" width="4.265625" style="834" customWidth="1"/>
    <col min="4317" max="4317" width="59.86328125" style="834" customWidth="1"/>
    <col min="4318" max="4318" width="7.59765625" style="834" customWidth="1"/>
    <col min="4319" max="4319" width="16" style="834" customWidth="1"/>
    <col min="4320" max="4320" width="14.265625" style="834" customWidth="1"/>
    <col min="4321" max="4321" width="12.1328125" style="834" customWidth="1"/>
    <col min="4322" max="4322" width="13.73046875" style="834" customWidth="1"/>
    <col min="4323" max="4323" width="13.3984375" style="834" customWidth="1"/>
    <col min="4324" max="4324" width="9.1328125" style="834"/>
    <col min="4325" max="4325" width="26.265625" style="834" customWidth="1"/>
    <col min="4326" max="4326" width="9.1328125" style="834"/>
    <col min="4327" max="4327" width="13" style="834" customWidth="1"/>
    <col min="4328" max="4328" width="13.1328125" style="834" customWidth="1"/>
    <col min="4329" max="4329" width="18.3984375" style="834" customWidth="1"/>
    <col min="4330" max="4571" width="9.1328125" style="834"/>
    <col min="4572" max="4572" width="4.265625" style="834" customWidth="1"/>
    <col min="4573" max="4573" width="59.86328125" style="834" customWidth="1"/>
    <col min="4574" max="4574" width="7.59765625" style="834" customWidth="1"/>
    <col min="4575" max="4575" width="16" style="834" customWidth="1"/>
    <col min="4576" max="4576" width="14.265625" style="834" customWidth="1"/>
    <col min="4577" max="4577" width="12.1328125" style="834" customWidth="1"/>
    <col min="4578" max="4578" width="13.73046875" style="834" customWidth="1"/>
    <col min="4579" max="4579" width="13.3984375" style="834" customWidth="1"/>
    <col min="4580" max="4580" width="9.1328125" style="834"/>
    <col min="4581" max="4581" width="26.265625" style="834" customWidth="1"/>
    <col min="4582" max="4582" width="9.1328125" style="834"/>
    <col min="4583" max="4583" width="13" style="834" customWidth="1"/>
    <col min="4584" max="4584" width="13.1328125" style="834" customWidth="1"/>
    <col min="4585" max="4585" width="18.3984375" style="834" customWidth="1"/>
    <col min="4586" max="4827" width="9.1328125" style="834"/>
    <col min="4828" max="4828" width="4.265625" style="834" customWidth="1"/>
    <col min="4829" max="4829" width="59.86328125" style="834" customWidth="1"/>
    <col min="4830" max="4830" width="7.59765625" style="834" customWidth="1"/>
    <col min="4831" max="4831" width="16" style="834" customWidth="1"/>
    <col min="4832" max="4832" width="14.265625" style="834" customWidth="1"/>
    <col min="4833" max="4833" width="12.1328125" style="834" customWidth="1"/>
    <col min="4834" max="4834" width="13.73046875" style="834" customWidth="1"/>
    <col min="4835" max="4835" width="13.3984375" style="834" customWidth="1"/>
    <col min="4836" max="4836" width="9.1328125" style="834"/>
    <col min="4837" max="4837" width="26.265625" style="834" customWidth="1"/>
    <col min="4838" max="4838" width="9.1328125" style="834"/>
    <col min="4839" max="4839" width="13" style="834" customWidth="1"/>
    <col min="4840" max="4840" width="13.1328125" style="834" customWidth="1"/>
    <col min="4841" max="4841" width="18.3984375" style="834" customWidth="1"/>
    <col min="4842" max="5083" width="9.1328125" style="834"/>
    <col min="5084" max="5084" width="4.265625" style="834" customWidth="1"/>
    <col min="5085" max="5085" width="59.86328125" style="834" customWidth="1"/>
    <col min="5086" max="5086" width="7.59765625" style="834" customWidth="1"/>
    <col min="5087" max="5087" width="16" style="834" customWidth="1"/>
    <col min="5088" max="5088" width="14.265625" style="834" customWidth="1"/>
    <col min="5089" max="5089" width="12.1328125" style="834" customWidth="1"/>
    <col min="5090" max="5090" width="13.73046875" style="834" customWidth="1"/>
    <col min="5091" max="5091" width="13.3984375" style="834" customWidth="1"/>
    <col min="5092" max="5092" width="9.1328125" style="834"/>
    <col min="5093" max="5093" width="26.265625" style="834" customWidth="1"/>
    <col min="5094" max="5094" width="9.1328125" style="834"/>
    <col min="5095" max="5095" width="13" style="834" customWidth="1"/>
    <col min="5096" max="5096" width="13.1328125" style="834" customWidth="1"/>
    <col min="5097" max="5097" width="18.3984375" style="834" customWidth="1"/>
    <col min="5098" max="5339" width="9.1328125" style="834"/>
    <col min="5340" max="5340" width="4.265625" style="834" customWidth="1"/>
    <col min="5341" max="5341" width="59.86328125" style="834" customWidth="1"/>
    <col min="5342" max="5342" width="7.59765625" style="834" customWidth="1"/>
    <col min="5343" max="5343" width="16" style="834" customWidth="1"/>
    <col min="5344" max="5344" width="14.265625" style="834" customWidth="1"/>
    <col min="5345" max="5345" width="12.1328125" style="834" customWidth="1"/>
    <col min="5346" max="5346" width="13.73046875" style="834" customWidth="1"/>
    <col min="5347" max="5347" width="13.3984375" style="834" customWidth="1"/>
    <col min="5348" max="5348" width="9.1328125" style="834"/>
    <col min="5349" max="5349" width="26.265625" style="834" customWidth="1"/>
    <col min="5350" max="5350" width="9.1328125" style="834"/>
    <col min="5351" max="5351" width="13" style="834" customWidth="1"/>
    <col min="5352" max="5352" width="13.1328125" style="834" customWidth="1"/>
    <col min="5353" max="5353" width="18.3984375" style="834" customWidth="1"/>
    <col min="5354" max="5595" width="9.1328125" style="834"/>
    <col min="5596" max="5596" width="4.265625" style="834" customWidth="1"/>
    <col min="5597" max="5597" width="59.86328125" style="834" customWidth="1"/>
    <col min="5598" max="5598" width="7.59765625" style="834" customWidth="1"/>
    <col min="5599" max="5599" width="16" style="834" customWidth="1"/>
    <col min="5600" max="5600" width="14.265625" style="834" customWidth="1"/>
    <col min="5601" max="5601" width="12.1328125" style="834" customWidth="1"/>
    <col min="5602" max="5602" width="13.73046875" style="834" customWidth="1"/>
    <col min="5603" max="5603" width="13.3984375" style="834" customWidth="1"/>
    <col min="5604" max="5604" width="9.1328125" style="834"/>
    <col min="5605" max="5605" width="26.265625" style="834" customWidth="1"/>
    <col min="5606" max="5606" width="9.1328125" style="834"/>
    <col min="5607" max="5607" width="13" style="834" customWidth="1"/>
    <col min="5608" max="5608" width="13.1328125" style="834" customWidth="1"/>
    <col min="5609" max="5609" width="18.3984375" style="834" customWidth="1"/>
    <col min="5610" max="5851" width="9.1328125" style="834"/>
    <col min="5852" max="5852" width="4.265625" style="834" customWidth="1"/>
    <col min="5853" max="5853" width="59.86328125" style="834" customWidth="1"/>
    <col min="5854" max="5854" width="7.59765625" style="834" customWidth="1"/>
    <col min="5855" max="5855" width="16" style="834" customWidth="1"/>
    <col min="5856" max="5856" width="14.265625" style="834" customWidth="1"/>
    <col min="5857" max="5857" width="12.1328125" style="834" customWidth="1"/>
    <col min="5858" max="5858" width="13.73046875" style="834" customWidth="1"/>
    <col min="5859" max="5859" width="13.3984375" style="834" customWidth="1"/>
    <col min="5860" max="5860" width="9.1328125" style="834"/>
    <col min="5861" max="5861" width="26.265625" style="834" customWidth="1"/>
    <col min="5862" max="5862" width="9.1328125" style="834"/>
    <col min="5863" max="5863" width="13" style="834" customWidth="1"/>
    <col min="5864" max="5864" width="13.1328125" style="834" customWidth="1"/>
    <col min="5865" max="5865" width="18.3984375" style="834" customWidth="1"/>
    <col min="5866" max="6107" width="9.1328125" style="834"/>
    <col min="6108" max="6108" width="4.265625" style="834" customWidth="1"/>
    <col min="6109" max="6109" width="59.86328125" style="834" customWidth="1"/>
    <col min="6110" max="6110" width="7.59765625" style="834" customWidth="1"/>
    <col min="6111" max="6111" width="16" style="834" customWidth="1"/>
    <col min="6112" max="6112" width="14.265625" style="834" customWidth="1"/>
    <col min="6113" max="6113" width="12.1328125" style="834" customWidth="1"/>
    <col min="6114" max="6114" width="13.73046875" style="834" customWidth="1"/>
    <col min="6115" max="6115" width="13.3984375" style="834" customWidth="1"/>
    <col min="6116" max="6116" width="9.1328125" style="834"/>
    <col min="6117" max="6117" width="26.265625" style="834" customWidth="1"/>
    <col min="6118" max="6118" width="9.1328125" style="834"/>
    <col min="6119" max="6119" width="13" style="834" customWidth="1"/>
    <col min="6120" max="6120" width="13.1328125" style="834" customWidth="1"/>
    <col min="6121" max="6121" width="18.3984375" style="834" customWidth="1"/>
    <col min="6122" max="6363" width="9.1328125" style="834"/>
    <col min="6364" max="6364" width="4.265625" style="834" customWidth="1"/>
    <col min="6365" max="6365" width="59.86328125" style="834" customWidth="1"/>
    <col min="6366" max="6366" width="7.59765625" style="834" customWidth="1"/>
    <col min="6367" max="6367" width="16" style="834" customWidth="1"/>
    <col min="6368" max="6368" width="14.265625" style="834" customWidth="1"/>
    <col min="6369" max="6369" width="12.1328125" style="834" customWidth="1"/>
    <col min="6370" max="6370" width="13.73046875" style="834" customWidth="1"/>
    <col min="6371" max="6371" width="13.3984375" style="834" customWidth="1"/>
    <col min="6372" max="6372" width="9.1328125" style="834"/>
    <col min="6373" max="6373" width="26.265625" style="834" customWidth="1"/>
    <col min="6374" max="6374" width="9.1328125" style="834"/>
    <col min="6375" max="6375" width="13" style="834" customWidth="1"/>
    <col min="6376" max="6376" width="13.1328125" style="834" customWidth="1"/>
    <col min="6377" max="6377" width="18.3984375" style="834" customWidth="1"/>
    <col min="6378" max="6619" width="9.1328125" style="834"/>
    <col min="6620" max="6620" width="4.265625" style="834" customWidth="1"/>
    <col min="6621" max="6621" width="59.86328125" style="834" customWidth="1"/>
    <col min="6622" max="6622" width="7.59765625" style="834" customWidth="1"/>
    <col min="6623" max="6623" width="16" style="834" customWidth="1"/>
    <col min="6624" max="6624" width="14.265625" style="834" customWidth="1"/>
    <col min="6625" max="6625" width="12.1328125" style="834" customWidth="1"/>
    <col min="6626" max="6626" width="13.73046875" style="834" customWidth="1"/>
    <col min="6627" max="6627" width="13.3984375" style="834" customWidth="1"/>
    <col min="6628" max="6628" width="9.1328125" style="834"/>
    <col min="6629" max="6629" width="26.265625" style="834" customWidth="1"/>
    <col min="6630" max="6630" width="9.1328125" style="834"/>
    <col min="6631" max="6631" width="13" style="834" customWidth="1"/>
    <col min="6632" max="6632" width="13.1328125" style="834" customWidth="1"/>
    <col min="6633" max="6633" width="18.3984375" style="834" customWidth="1"/>
    <col min="6634" max="6875" width="9.1328125" style="834"/>
    <col min="6876" max="6876" width="4.265625" style="834" customWidth="1"/>
    <col min="6877" max="6877" width="59.86328125" style="834" customWidth="1"/>
    <col min="6878" max="6878" width="7.59765625" style="834" customWidth="1"/>
    <col min="6879" max="6879" width="16" style="834" customWidth="1"/>
    <col min="6880" max="6880" width="14.265625" style="834" customWidth="1"/>
    <col min="6881" max="6881" width="12.1328125" style="834" customWidth="1"/>
    <col min="6882" max="6882" width="13.73046875" style="834" customWidth="1"/>
    <col min="6883" max="6883" width="13.3984375" style="834" customWidth="1"/>
    <col min="6884" max="6884" width="9.1328125" style="834"/>
    <col min="6885" max="6885" width="26.265625" style="834" customWidth="1"/>
    <col min="6886" max="6886" width="9.1328125" style="834"/>
    <col min="6887" max="6887" width="13" style="834" customWidth="1"/>
    <col min="6888" max="6888" width="13.1328125" style="834" customWidth="1"/>
    <col min="6889" max="6889" width="18.3984375" style="834" customWidth="1"/>
    <col min="6890" max="7131" width="9.1328125" style="834"/>
    <col min="7132" max="7132" width="4.265625" style="834" customWidth="1"/>
    <col min="7133" max="7133" width="59.86328125" style="834" customWidth="1"/>
    <col min="7134" max="7134" width="7.59765625" style="834" customWidth="1"/>
    <col min="7135" max="7135" width="16" style="834" customWidth="1"/>
    <col min="7136" max="7136" width="14.265625" style="834" customWidth="1"/>
    <col min="7137" max="7137" width="12.1328125" style="834" customWidth="1"/>
    <col min="7138" max="7138" width="13.73046875" style="834" customWidth="1"/>
    <col min="7139" max="7139" width="13.3984375" style="834" customWidth="1"/>
    <col min="7140" max="7140" width="9.1328125" style="834"/>
    <col min="7141" max="7141" width="26.265625" style="834" customWidth="1"/>
    <col min="7142" max="7142" width="9.1328125" style="834"/>
    <col min="7143" max="7143" width="13" style="834" customWidth="1"/>
    <col min="7144" max="7144" width="13.1328125" style="834" customWidth="1"/>
    <col min="7145" max="7145" width="18.3984375" style="834" customWidth="1"/>
    <col min="7146" max="7387" width="9.1328125" style="834"/>
    <col min="7388" max="7388" width="4.265625" style="834" customWidth="1"/>
    <col min="7389" max="7389" width="59.86328125" style="834" customWidth="1"/>
    <col min="7390" max="7390" width="7.59765625" style="834" customWidth="1"/>
    <col min="7391" max="7391" width="16" style="834" customWidth="1"/>
    <col min="7392" max="7392" width="14.265625" style="834" customWidth="1"/>
    <col min="7393" max="7393" width="12.1328125" style="834" customWidth="1"/>
    <col min="7394" max="7394" width="13.73046875" style="834" customWidth="1"/>
    <col min="7395" max="7395" width="13.3984375" style="834" customWidth="1"/>
    <col min="7396" max="7396" width="9.1328125" style="834"/>
    <col min="7397" max="7397" width="26.265625" style="834" customWidth="1"/>
    <col min="7398" max="7398" width="9.1328125" style="834"/>
    <col min="7399" max="7399" width="13" style="834" customWidth="1"/>
    <col min="7400" max="7400" width="13.1328125" style="834" customWidth="1"/>
    <col min="7401" max="7401" width="18.3984375" style="834" customWidth="1"/>
    <col min="7402" max="7643" width="9.1328125" style="834"/>
    <col min="7644" max="7644" width="4.265625" style="834" customWidth="1"/>
    <col min="7645" max="7645" width="59.86328125" style="834" customWidth="1"/>
    <col min="7646" max="7646" width="7.59765625" style="834" customWidth="1"/>
    <col min="7647" max="7647" width="16" style="834" customWidth="1"/>
    <col min="7648" max="7648" width="14.265625" style="834" customWidth="1"/>
    <col min="7649" max="7649" width="12.1328125" style="834" customWidth="1"/>
    <col min="7650" max="7650" width="13.73046875" style="834" customWidth="1"/>
    <col min="7651" max="7651" width="13.3984375" style="834" customWidth="1"/>
    <col min="7652" max="7652" width="9.1328125" style="834"/>
    <col min="7653" max="7653" width="26.265625" style="834" customWidth="1"/>
    <col min="7654" max="7654" width="9.1328125" style="834"/>
    <col min="7655" max="7655" width="13" style="834" customWidth="1"/>
    <col min="7656" max="7656" width="13.1328125" style="834" customWidth="1"/>
    <col min="7657" max="7657" width="18.3984375" style="834" customWidth="1"/>
    <col min="7658" max="7899" width="9.1328125" style="834"/>
    <col min="7900" max="7900" width="4.265625" style="834" customWidth="1"/>
    <col min="7901" max="7901" width="59.86328125" style="834" customWidth="1"/>
    <col min="7902" max="7902" width="7.59765625" style="834" customWidth="1"/>
    <col min="7903" max="7903" width="16" style="834" customWidth="1"/>
    <col min="7904" max="7904" width="14.265625" style="834" customWidth="1"/>
    <col min="7905" max="7905" width="12.1328125" style="834" customWidth="1"/>
    <col min="7906" max="7906" width="13.73046875" style="834" customWidth="1"/>
    <col min="7907" max="7907" width="13.3984375" style="834" customWidth="1"/>
    <col min="7908" max="7908" width="9.1328125" style="834"/>
    <col min="7909" max="7909" width="26.265625" style="834" customWidth="1"/>
    <col min="7910" max="7910" width="9.1328125" style="834"/>
    <col min="7911" max="7911" width="13" style="834" customWidth="1"/>
    <col min="7912" max="7912" width="13.1328125" style="834" customWidth="1"/>
    <col min="7913" max="7913" width="18.3984375" style="834" customWidth="1"/>
    <col min="7914" max="8155" width="9.1328125" style="834"/>
    <col min="8156" max="8156" width="4.265625" style="834" customWidth="1"/>
    <col min="8157" max="8157" width="59.86328125" style="834" customWidth="1"/>
    <col min="8158" max="8158" width="7.59765625" style="834" customWidth="1"/>
    <col min="8159" max="8159" width="16" style="834" customWidth="1"/>
    <col min="8160" max="8160" width="14.265625" style="834" customWidth="1"/>
    <col min="8161" max="8161" width="12.1328125" style="834" customWidth="1"/>
    <col min="8162" max="8162" width="13.73046875" style="834" customWidth="1"/>
    <col min="8163" max="8163" width="13.3984375" style="834" customWidth="1"/>
    <col min="8164" max="8164" width="9.1328125" style="834"/>
    <col min="8165" max="8165" width="26.265625" style="834" customWidth="1"/>
    <col min="8166" max="8166" width="9.1328125" style="834"/>
    <col min="8167" max="8167" width="13" style="834" customWidth="1"/>
    <col min="8168" max="8168" width="13.1328125" style="834" customWidth="1"/>
    <col min="8169" max="8169" width="18.3984375" style="834" customWidth="1"/>
    <col min="8170" max="8411" width="9.1328125" style="834"/>
    <col min="8412" max="8412" width="4.265625" style="834" customWidth="1"/>
    <col min="8413" max="8413" width="59.86328125" style="834" customWidth="1"/>
    <col min="8414" max="8414" width="7.59765625" style="834" customWidth="1"/>
    <col min="8415" max="8415" width="16" style="834" customWidth="1"/>
    <col min="8416" max="8416" width="14.265625" style="834" customWidth="1"/>
    <col min="8417" max="8417" width="12.1328125" style="834" customWidth="1"/>
    <col min="8418" max="8418" width="13.73046875" style="834" customWidth="1"/>
    <col min="8419" max="8419" width="13.3984375" style="834" customWidth="1"/>
    <col min="8420" max="8420" width="9.1328125" style="834"/>
    <col min="8421" max="8421" width="26.265625" style="834" customWidth="1"/>
    <col min="8422" max="8422" width="9.1328125" style="834"/>
    <col min="8423" max="8423" width="13" style="834" customWidth="1"/>
    <col min="8424" max="8424" width="13.1328125" style="834" customWidth="1"/>
    <col min="8425" max="8425" width="18.3984375" style="834" customWidth="1"/>
    <col min="8426" max="8667" width="9.1328125" style="834"/>
    <col min="8668" max="8668" width="4.265625" style="834" customWidth="1"/>
    <col min="8669" max="8669" width="59.86328125" style="834" customWidth="1"/>
    <col min="8670" max="8670" width="7.59765625" style="834" customWidth="1"/>
    <col min="8671" max="8671" width="16" style="834" customWidth="1"/>
    <col min="8672" max="8672" width="14.265625" style="834" customWidth="1"/>
    <col min="8673" max="8673" width="12.1328125" style="834" customWidth="1"/>
    <col min="8674" max="8674" width="13.73046875" style="834" customWidth="1"/>
    <col min="8675" max="8675" width="13.3984375" style="834" customWidth="1"/>
    <col min="8676" max="8676" width="9.1328125" style="834"/>
    <col min="8677" max="8677" width="26.265625" style="834" customWidth="1"/>
    <col min="8678" max="8678" width="9.1328125" style="834"/>
    <col min="8679" max="8679" width="13" style="834" customWidth="1"/>
    <col min="8680" max="8680" width="13.1328125" style="834" customWidth="1"/>
    <col min="8681" max="8681" width="18.3984375" style="834" customWidth="1"/>
    <col min="8682" max="8923" width="9.1328125" style="834"/>
    <col min="8924" max="8924" width="4.265625" style="834" customWidth="1"/>
    <col min="8925" max="8925" width="59.86328125" style="834" customWidth="1"/>
    <col min="8926" max="8926" width="7.59765625" style="834" customWidth="1"/>
    <col min="8927" max="8927" width="16" style="834" customWidth="1"/>
    <col min="8928" max="8928" width="14.265625" style="834" customWidth="1"/>
    <col min="8929" max="8929" width="12.1328125" style="834" customWidth="1"/>
    <col min="8930" max="8930" width="13.73046875" style="834" customWidth="1"/>
    <col min="8931" max="8931" width="13.3984375" style="834" customWidth="1"/>
    <col min="8932" max="8932" width="9.1328125" style="834"/>
    <col min="8933" max="8933" width="26.265625" style="834" customWidth="1"/>
    <col min="8934" max="8934" width="9.1328125" style="834"/>
    <col min="8935" max="8935" width="13" style="834" customWidth="1"/>
    <col min="8936" max="8936" width="13.1328125" style="834" customWidth="1"/>
    <col min="8937" max="8937" width="18.3984375" style="834" customWidth="1"/>
    <col min="8938" max="9179" width="9.1328125" style="834"/>
    <col min="9180" max="9180" width="4.265625" style="834" customWidth="1"/>
    <col min="9181" max="9181" width="59.86328125" style="834" customWidth="1"/>
    <col min="9182" max="9182" width="7.59765625" style="834" customWidth="1"/>
    <col min="9183" max="9183" width="16" style="834" customWidth="1"/>
    <col min="9184" max="9184" width="14.265625" style="834" customWidth="1"/>
    <col min="9185" max="9185" width="12.1328125" style="834" customWidth="1"/>
    <col min="9186" max="9186" width="13.73046875" style="834" customWidth="1"/>
    <col min="9187" max="9187" width="13.3984375" style="834" customWidth="1"/>
    <col min="9188" max="9188" width="9.1328125" style="834"/>
    <col min="9189" max="9189" width="26.265625" style="834" customWidth="1"/>
    <col min="9190" max="9190" width="9.1328125" style="834"/>
    <col min="9191" max="9191" width="13" style="834" customWidth="1"/>
    <col min="9192" max="9192" width="13.1328125" style="834" customWidth="1"/>
    <col min="9193" max="9193" width="18.3984375" style="834" customWidth="1"/>
    <col min="9194" max="9435" width="9.1328125" style="834"/>
    <col min="9436" max="9436" width="4.265625" style="834" customWidth="1"/>
    <col min="9437" max="9437" width="59.86328125" style="834" customWidth="1"/>
    <col min="9438" max="9438" width="7.59765625" style="834" customWidth="1"/>
    <col min="9439" max="9439" width="16" style="834" customWidth="1"/>
    <col min="9440" max="9440" width="14.265625" style="834" customWidth="1"/>
    <col min="9441" max="9441" width="12.1328125" style="834" customWidth="1"/>
    <col min="9442" max="9442" width="13.73046875" style="834" customWidth="1"/>
    <col min="9443" max="9443" width="13.3984375" style="834" customWidth="1"/>
    <col min="9444" max="9444" width="9.1328125" style="834"/>
    <col min="9445" max="9445" width="26.265625" style="834" customWidth="1"/>
    <col min="9446" max="9446" width="9.1328125" style="834"/>
    <col min="9447" max="9447" width="13" style="834" customWidth="1"/>
    <col min="9448" max="9448" width="13.1328125" style="834" customWidth="1"/>
    <col min="9449" max="9449" width="18.3984375" style="834" customWidth="1"/>
    <col min="9450" max="9691" width="9.1328125" style="834"/>
    <col min="9692" max="9692" width="4.265625" style="834" customWidth="1"/>
    <col min="9693" max="9693" width="59.86328125" style="834" customWidth="1"/>
    <col min="9694" max="9694" width="7.59765625" style="834" customWidth="1"/>
    <col min="9695" max="9695" width="16" style="834" customWidth="1"/>
    <col min="9696" max="9696" width="14.265625" style="834" customWidth="1"/>
    <col min="9697" max="9697" width="12.1328125" style="834" customWidth="1"/>
    <col min="9698" max="9698" width="13.73046875" style="834" customWidth="1"/>
    <col min="9699" max="9699" width="13.3984375" style="834" customWidth="1"/>
    <col min="9700" max="9700" width="9.1328125" style="834"/>
    <col min="9701" max="9701" width="26.265625" style="834" customWidth="1"/>
    <col min="9702" max="9702" width="9.1328125" style="834"/>
    <col min="9703" max="9703" width="13" style="834" customWidth="1"/>
    <col min="9704" max="9704" width="13.1328125" style="834" customWidth="1"/>
    <col min="9705" max="9705" width="18.3984375" style="834" customWidth="1"/>
    <col min="9706" max="9947" width="9.1328125" style="834"/>
    <col min="9948" max="9948" width="4.265625" style="834" customWidth="1"/>
    <col min="9949" max="9949" width="59.86328125" style="834" customWidth="1"/>
    <col min="9950" max="9950" width="7.59765625" style="834" customWidth="1"/>
    <col min="9951" max="9951" width="16" style="834" customWidth="1"/>
    <col min="9952" max="9952" width="14.265625" style="834" customWidth="1"/>
    <col min="9953" max="9953" width="12.1328125" style="834" customWidth="1"/>
    <col min="9954" max="9954" width="13.73046875" style="834" customWidth="1"/>
    <col min="9955" max="9955" width="13.3984375" style="834" customWidth="1"/>
    <col min="9956" max="9956" width="9.1328125" style="834"/>
    <col min="9957" max="9957" width="26.265625" style="834" customWidth="1"/>
    <col min="9958" max="9958" width="9.1328125" style="834"/>
    <col min="9959" max="9959" width="13" style="834" customWidth="1"/>
    <col min="9960" max="9960" width="13.1328125" style="834" customWidth="1"/>
    <col min="9961" max="9961" width="18.3984375" style="834" customWidth="1"/>
    <col min="9962" max="10203" width="9.1328125" style="834"/>
    <col min="10204" max="10204" width="4.265625" style="834" customWidth="1"/>
    <col min="10205" max="10205" width="59.86328125" style="834" customWidth="1"/>
    <col min="10206" max="10206" width="7.59765625" style="834" customWidth="1"/>
    <col min="10207" max="10207" width="16" style="834" customWidth="1"/>
    <col min="10208" max="10208" width="14.265625" style="834" customWidth="1"/>
    <col min="10209" max="10209" width="12.1328125" style="834" customWidth="1"/>
    <col min="10210" max="10210" width="13.73046875" style="834" customWidth="1"/>
    <col min="10211" max="10211" width="13.3984375" style="834" customWidth="1"/>
    <col min="10212" max="10212" width="9.1328125" style="834"/>
    <col min="10213" max="10213" width="26.265625" style="834" customWidth="1"/>
    <col min="10214" max="10214" width="9.1328125" style="834"/>
    <col min="10215" max="10215" width="13" style="834" customWidth="1"/>
    <col min="10216" max="10216" width="13.1328125" style="834" customWidth="1"/>
    <col min="10217" max="10217" width="18.3984375" style="834" customWidth="1"/>
    <col min="10218" max="10459" width="9.1328125" style="834"/>
    <col min="10460" max="10460" width="4.265625" style="834" customWidth="1"/>
    <col min="10461" max="10461" width="59.86328125" style="834" customWidth="1"/>
    <col min="10462" max="10462" width="7.59765625" style="834" customWidth="1"/>
    <col min="10463" max="10463" width="16" style="834" customWidth="1"/>
    <col min="10464" max="10464" width="14.265625" style="834" customWidth="1"/>
    <col min="10465" max="10465" width="12.1328125" style="834" customWidth="1"/>
    <col min="10466" max="10466" width="13.73046875" style="834" customWidth="1"/>
    <col min="10467" max="10467" width="13.3984375" style="834" customWidth="1"/>
    <col min="10468" max="10468" width="9.1328125" style="834"/>
    <col min="10469" max="10469" width="26.265625" style="834" customWidth="1"/>
    <col min="10470" max="10470" width="9.1328125" style="834"/>
    <col min="10471" max="10471" width="13" style="834" customWidth="1"/>
    <col min="10472" max="10472" width="13.1328125" style="834" customWidth="1"/>
    <col min="10473" max="10473" width="18.3984375" style="834" customWidth="1"/>
    <col min="10474" max="10715" width="9.1328125" style="834"/>
    <col min="10716" max="10716" width="4.265625" style="834" customWidth="1"/>
    <col min="10717" max="10717" width="59.86328125" style="834" customWidth="1"/>
    <col min="10718" max="10718" width="7.59765625" style="834" customWidth="1"/>
    <col min="10719" max="10719" width="16" style="834" customWidth="1"/>
    <col min="10720" max="10720" width="14.265625" style="834" customWidth="1"/>
    <col min="10721" max="10721" width="12.1328125" style="834" customWidth="1"/>
    <col min="10722" max="10722" width="13.73046875" style="834" customWidth="1"/>
    <col min="10723" max="10723" width="13.3984375" style="834" customWidth="1"/>
    <col min="10724" max="10724" width="9.1328125" style="834"/>
    <col min="10725" max="10725" width="26.265625" style="834" customWidth="1"/>
    <col min="10726" max="10726" width="9.1328125" style="834"/>
    <col min="10727" max="10727" width="13" style="834" customWidth="1"/>
    <col min="10728" max="10728" width="13.1328125" style="834" customWidth="1"/>
    <col min="10729" max="10729" width="18.3984375" style="834" customWidth="1"/>
    <col min="10730" max="10971" width="9.1328125" style="834"/>
    <col min="10972" max="10972" width="4.265625" style="834" customWidth="1"/>
    <col min="10973" max="10973" width="59.86328125" style="834" customWidth="1"/>
    <col min="10974" max="10974" width="7.59765625" style="834" customWidth="1"/>
    <col min="10975" max="10975" width="16" style="834" customWidth="1"/>
    <col min="10976" max="10976" width="14.265625" style="834" customWidth="1"/>
    <col min="10977" max="10977" width="12.1328125" style="834" customWidth="1"/>
    <col min="10978" max="10978" width="13.73046875" style="834" customWidth="1"/>
    <col min="10979" max="10979" width="13.3984375" style="834" customWidth="1"/>
    <col min="10980" max="10980" width="9.1328125" style="834"/>
    <col min="10981" max="10981" width="26.265625" style="834" customWidth="1"/>
    <col min="10982" max="10982" width="9.1328125" style="834"/>
    <col min="10983" max="10983" width="13" style="834" customWidth="1"/>
    <col min="10984" max="10984" width="13.1328125" style="834" customWidth="1"/>
    <col min="10985" max="10985" width="18.3984375" style="834" customWidth="1"/>
    <col min="10986" max="11227" width="9.1328125" style="834"/>
    <col min="11228" max="11228" width="4.265625" style="834" customWidth="1"/>
    <col min="11229" max="11229" width="59.86328125" style="834" customWidth="1"/>
    <col min="11230" max="11230" width="7.59765625" style="834" customWidth="1"/>
    <col min="11231" max="11231" width="16" style="834" customWidth="1"/>
    <col min="11232" max="11232" width="14.265625" style="834" customWidth="1"/>
    <col min="11233" max="11233" width="12.1328125" style="834" customWidth="1"/>
    <col min="11234" max="11234" width="13.73046875" style="834" customWidth="1"/>
    <col min="11235" max="11235" width="13.3984375" style="834" customWidth="1"/>
    <col min="11236" max="11236" width="9.1328125" style="834"/>
    <col min="11237" max="11237" width="26.265625" style="834" customWidth="1"/>
    <col min="11238" max="11238" width="9.1328125" style="834"/>
    <col min="11239" max="11239" width="13" style="834" customWidth="1"/>
    <col min="11240" max="11240" width="13.1328125" style="834" customWidth="1"/>
    <col min="11241" max="11241" width="18.3984375" style="834" customWidth="1"/>
    <col min="11242" max="11483" width="9.1328125" style="834"/>
    <col min="11484" max="11484" width="4.265625" style="834" customWidth="1"/>
    <col min="11485" max="11485" width="59.86328125" style="834" customWidth="1"/>
    <col min="11486" max="11486" width="7.59765625" style="834" customWidth="1"/>
    <col min="11487" max="11487" width="16" style="834" customWidth="1"/>
    <col min="11488" max="11488" width="14.265625" style="834" customWidth="1"/>
    <col min="11489" max="11489" width="12.1328125" style="834" customWidth="1"/>
    <col min="11490" max="11490" width="13.73046875" style="834" customWidth="1"/>
    <col min="11491" max="11491" width="13.3984375" style="834" customWidth="1"/>
    <col min="11492" max="11492" width="9.1328125" style="834"/>
    <col min="11493" max="11493" width="26.265625" style="834" customWidth="1"/>
    <col min="11494" max="11494" width="9.1328125" style="834"/>
    <col min="11495" max="11495" width="13" style="834" customWidth="1"/>
    <col min="11496" max="11496" width="13.1328125" style="834" customWidth="1"/>
    <col min="11497" max="11497" width="18.3984375" style="834" customWidth="1"/>
    <col min="11498" max="11739" width="9.1328125" style="834"/>
    <col min="11740" max="11740" width="4.265625" style="834" customWidth="1"/>
    <col min="11741" max="11741" width="59.86328125" style="834" customWidth="1"/>
    <col min="11742" max="11742" width="7.59765625" style="834" customWidth="1"/>
    <col min="11743" max="11743" width="16" style="834" customWidth="1"/>
    <col min="11744" max="11744" width="14.265625" style="834" customWidth="1"/>
    <col min="11745" max="11745" width="12.1328125" style="834" customWidth="1"/>
    <col min="11746" max="11746" width="13.73046875" style="834" customWidth="1"/>
    <col min="11747" max="11747" width="13.3984375" style="834" customWidth="1"/>
    <col min="11748" max="11748" width="9.1328125" style="834"/>
    <col min="11749" max="11749" width="26.265625" style="834" customWidth="1"/>
    <col min="11750" max="11750" width="9.1328125" style="834"/>
    <col min="11751" max="11751" width="13" style="834" customWidth="1"/>
    <col min="11752" max="11752" width="13.1328125" style="834" customWidth="1"/>
    <col min="11753" max="11753" width="18.3984375" style="834" customWidth="1"/>
    <col min="11754" max="11995" width="9.1328125" style="834"/>
    <col min="11996" max="11996" width="4.265625" style="834" customWidth="1"/>
    <col min="11997" max="11997" width="59.86328125" style="834" customWidth="1"/>
    <col min="11998" max="11998" width="7.59765625" style="834" customWidth="1"/>
    <col min="11999" max="11999" width="16" style="834" customWidth="1"/>
    <col min="12000" max="12000" width="14.265625" style="834" customWidth="1"/>
    <col min="12001" max="12001" width="12.1328125" style="834" customWidth="1"/>
    <col min="12002" max="12002" width="13.73046875" style="834" customWidth="1"/>
    <col min="12003" max="12003" width="13.3984375" style="834" customWidth="1"/>
    <col min="12004" max="12004" width="9.1328125" style="834"/>
    <col min="12005" max="12005" width="26.265625" style="834" customWidth="1"/>
    <col min="12006" max="12006" width="9.1328125" style="834"/>
    <col min="12007" max="12007" width="13" style="834" customWidth="1"/>
    <col min="12008" max="12008" width="13.1328125" style="834" customWidth="1"/>
    <col min="12009" max="12009" width="18.3984375" style="834" customWidth="1"/>
    <col min="12010" max="12251" width="9.1328125" style="834"/>
    <col min="12252" max="12252" width="4.265625" style="834" customWidth="1"/>
    <col min="12253" max="12253" width="59.86328125" style="834" customWidth="1"/>
    <col min="12254" max="12254" width="7.59765625" style="834" customWidth="1"/>
    <col min="12255" max="12255" width="16" style="834" customWidth="1"/>
    <col min="12256" max="12256" width="14.265625" style="834" customWidth="1"/>
    <col min="12257" max="12257" width="12.1328125" style="834" customWidth="1"/>
    <col min="12258" max="12258" width="13.73046875" style="834" customWidth="1"/>
    <col min="12259" max="12259" width="13.3984375" style="834" customWidth="1"/>
    <col min="12260" max="12260" width="9.1328125" style="834"/>
    <col min="12261" max="12261" width="26.265625" style="834" customWidth="1"/>
    <col min="12262" max="12262" width="9.1328125" style="834"/>
    <col min="12263" max="12263" width="13" style="834" customWidth="1"/>
    <col min="12264" max="12264" width="13.1328125" style="834" customWidth="1"/>
    <col min="12265" max="12265" width="18.3984375" style="834" customWidth="1"/>
    <col min="12266" max="12507" width="9.1328125" style="834"/>
    <col min="12508" max="12508" width="4.265625" style="834" customWidth="1"/>
    <col min="12509" max="12509" width="59.86328125" style="834" customWidth="1"/>
    <col min="12510" max="12510" width="7.59765625" style="834" customWidth="1"/>
    <col min="12511" max="12511" width="16" style="834" customWidth="1"/>
    <col min="12512" max="12512" width="14.265625" style="834" customWidth="1"/>
    <col min="12513" max="12513" width="12.1328125" style="834" customWidth="1"/>
    <col min="12514" max="12514" width="13.73046875" style="834" customWidth="1"/>
    <col min="12515" max="12515" width="13.3984375" style="834" customWidth="1"/>
    <col min="12516" max="12516" width="9.1328125" style="834"/>
    <col min="12517" max="12517" width="26.265625" style="834" customWidth="1"/>
    <col min="12518" max="12518" width="9.1328125" style="834"/>
    <col min="12519" max="12519" width="13" style="834" customWidth="1"/>
    <col min="12520" max="12520" width="13.1328125" style="834" customWidth="1"/>
    <col min="12521" max="12521" width="18.3984375" style="834" customWidth="1"/>
    <col min="12522" max="12763" width="9.1328125" style="834"/>
    <col min="12764" max="12764" width="4.265625" style="834" customWidth="1"/>
    <col min="12765" max="12765" width="59.86328125" style="834" customWidth="1"/>
    <col min="12766" max="12766" width="7.59765625" style="834" customWidth="1"/>
    <col min="12767" max="12767" width="16" style="834" customWidth="1"/>
    <col min="12768" max="12768" width="14.265625" style="834" customWidth="1"/>
    <col min="12769" max="12769" width="12.1328125" style="834" customWidth="1"/>
    <col min="12770" max="12770" width="13.73046875" style="834" customWidth="1"/>
    <col min="12771" max="12771" width="13.3984375" style="834" customWidth="1"/>
    <col min="12772" max="12772" width="9.1328125" style="834"/>
    <col min="12773" max="12773" width="26.265625" style="834" customWidth="1"/>
    <col min="12774" max="12774" width="9.1328125" style="834"/>
    <col min="12775" max="12775" width="13" style="834" customWidth="1"/>
    <col min="12776" max="12776" width="13.1328125" style="834" customWidth="1"/>
    <col min="12777" max="12777" width="18.3984375" style="834" customWidth="1"/>
    <col min="12778" max="13019" width="9.1328125" style="834"/>
    <col min="13020" max="13020" width="4.265625" style="834" customWidth="1"/>
    <col min="13021" max="13021" width="59.86328125" style="834" customWidth="1"/>
    <col min="13022" max="13022" width="7.59765625" style="834" customWidth="1"/>
    <col min="13023" max="13023" width="16" style="834" customWidth="1"/>
    <col min="13024" max="13024" width="14.265625" style="834" customWidth="1"/>
    <col min="13025" max="13025" width="12.1328125" style="834" customWidth="1"/>
    <col min="13026" max="13026" width="13.73046875" style="834" customWidth="1"/>
    <col min="13027" max="13027" width="13.3984375" style="834" customWidth="1"/>
    <col min="13028" max="13028" width="9.1328125" style="834"/>
    <col min="13029" max="13029" width="26.265625" style="834" customWidth="1"/>
    <col min="13030" max="13030" width="9.1328125" style="834"/>
    <col min="13031" max="13031" width="13" style="834" customWidth="1"/>
    <col min="13032" max="13032" width="13.1328125" style="834" customWidth="1"/>
    <col min="13033" max="13033" width="18.3984375" style="834" customWidth="1"/>
    <col min="13034" max="13275" width="9.1328125" style="834"/>
    <col min="13276" max="13276" width="4.265625" style="834" customWidth="1"/>
    <col min="13277" max="13277" width="59.86328125" style="834" customWidth="1"/>
    <col min="13278" max="13278" width="7.59765625" style="834" customWidth="1"/>
    <col min="13279" max="13279" width="16" style="834" customWidth="1"/>
    <col min="13280" max="13280" width="14.265625" style="834" customWidth="1"/>
    <col min="13281" max="13281" width="12.1328125" style="834" customWidth="1"/>
    <col min="13282" max="13282" width="13.73046875" style="834" customWidth="1"/>
    <col min="13283" max="13283" width="13.3984375" style="834" customWidth="1"/>
    <col min="13284" max="13284" width="9.1328125" style="834"/>
    <col min="13285" max="13285" width="26.265625" style="834" customWidth="1"/>
    <col min="13286" max="13286" width="9.1328125" style="834"/>
    <col min="13287" max="13287" width="13" style="834" customWidth="1"/>
    <col min="13288" max="13288" width="13.1328125" style="834" customWidth="1"/>
    <col min="13289" max="13289" width="18.3984375" style="834" customWidth="1"/>
    <col min="13290" max="13531" width="9.1328125" style="834"/>
    <col min="13532" max="13532" width="4.265625" style="834" customWidth="1"/>
    <col min="13533" max="13533" width="59.86328125" style="834" customWidth="1"/>
    <col min="13534" max="13534" width="7.59765625" style="834" customWidth="1"/>
    <col min="13535" max="13535" width="16" style="834" customWidth="1"/>
    <col min="13536" max="13536" width="14.265625" style="834" customWidth="1"/>
    <col min="13537" max="13537" width="12.1328125" style="834" customWidth="1"/>
    <col min="13538" max="13538" width="13.73046875" style="834" customWidth="1"/>
    <col min="13539" max="13539" width="13.3984375" style="834" customWidth="1"/>
    <col min="13540" max="13540" width="9.1328125" style="834"/>
    <col min="13541" max="13541" width="26.265625" style="834" customWidth="1"/>
    <col min="13542" max="13542" width="9.1328125" style="834"/>
    <col min="13543" max="13543" width="13" style="834" customWidth="1"/>
    <col min="13544" max="13544" width="13.1328125" style="834" customWidth="1"/>
    <col min="13545" max="13545" width="18.3984375" style="834" customWidth="1"/>
    <col min="13546" max="13787" width="9.1328125" style="834"/>
    <col min="13788" max="13788" width="4.265625" style="834" customWidth="1"/>
    <col min="13789" max="13789" width="59.86328125" style="834" customWidth="1"/>
    <col min="13790" max="13790" width="7.59765625" style="834" customWidth="1"/>
    <col min="13791" max="13791" width="16" style="834" customWidth="1"/>
    <col min="13792" max="13792" width="14.265625" style="834" customWidth="1"/>
    <col min="13793" max="13793" width="12.1328125" style="834" customWidth="1"/>
    <col min="13794" max="13794" width="13.73046875" style="834" customWidth="1"/>
    <col min="13795" max="13795" width="13.3984375" style="834" customWidth="1"/>
    <col min="13796" max="13796" width="9.1328125" style="834"/>
    <col min="13797" max="13797" width="26.265625" style="834" customWidth="1"/>
    <col min="13798" max="13798" width="9.1328125" style="834"/>
    <col min="13799" max="13799" width="13" style="834" customWidth="1"/>
    <col min="13800" max="13800" width="13.1328125" style="834" customWidth="1"/>
    <col min="13801" max="13801" width="18.3984375" style="834" customWidth="1"/>
    <col min="13802" max="14043" width="9.1328125" style="834"/>
    <col min="14044" max="14044" width="4.265625" style="834" customWidth="1"/>
    <col min="14045" max="14045" width="59.86328125" style="834" customWidth="1"/>
    <col min="14046" max="14046" width="7.59765625" style="834" customWidth="1"/>
    <col min="14047" max="14047" width="16" style="834" customWidth="1"/>
    <col min="14048" max="14048" width="14.265625" style="834" customWidth="1"/>
    <col min="14049" max="14049" width="12.1328125" style="834" customWidth="1"/>
    <col min="14050" max="14050" width="13.73046875" style="834" customWidth="1"/>
    <col min="14051" max="14051" width="13.3984375" style="834" customWidth="1"/>
    <col min="14052" max="14052" width="9.1328125" style="834"/>
    <col min="14053" max="14053" width="26.265625" style="834" customWidth="1"/>
    <col min="14054" max="14054" width="9.1328125" style="834"/>
    <col min="14055" max="14055" width="13" style="834" customWidth="1"/>
    <col min="14056" max="14056" width="13.1328125" style="834" customWidth="1"/>
    <col min="14057" max="14057" width="18.3984375" style="834" customWidth="1"/>
    <col min="14058" max="14299" width="9.1328125" style="834"/>
    <col min="14300" max="14300" width="4.265625" style="834" customWidth="1"/>
    <col min="14301" max="14301" width="59.86328125" style="834" customWidth="1"/>
    <col min="14302" max="14302" width="7.59765625" style="834" customWidth="1"/>
    <col min="14303" max="14303" width="16" style="834" customWidth="1"/>
    <col min="14304" max="14304" width="14.265625" style="834" customWidth="1"/>
    <col min="14305" max="14305" width="12.1328125" style="834" customWidth="1"/>
    <col min="14306" max="14306" width="13.73046875" style="834" customWidth="1"/>
    <col min="14307" max="14307" width="13.3984375" style="834" customWidth="1"/>
    <col min="14308" max="14308" width="9.1328125" style="834"/>
    <col min="14309" max="14309" width="26.265625" style="834" customWidth="1"/>
    <col min="14310" max="14310" width="9.1328125" style="834"/>
    <col min="14311" max="14311" width="13" style="834" customWidth="1"/>
    <col min="14312" max="14312" width="13.1328125" style="834" customWidth="1"/>
    <col min="14313" max="14313" width="18.3984375" style="834" customWidth="1"/>
    <col min="14314" max="14555" width="9.1328125" style="834"/>
    <col min="14556" max="14556" width="4.265625" style="834" customWidth="1"/>
    <col min="14557" max="14557" width="59.86328125" style="834" customWidth="1"/>
    <col min="14558" max="14558" width="7.59765625" style="834" customWidth="1"/>
    <col min="14559" max="14559" width="16" style="834" customWidth="1"/>
    <col min="14560" max="14560" width="14.265625" style="834" customWidth="1"/>
    <col min="14561" max="14561" width="12.1328125" style="834" customWidth="1"/>
    <col min="14562" max="14562" width="13.73046875" style="834" customWidth="1"/>
    <col min="14563" max="14563" width="13.3984375" style="834" customWidth="1"/>
    <col min="14564" max="14564" width="9.1328125" style="834"/>
    <col min="14565" max="14565" width="26.265625" style="834" customWidth="1"/>
    <col min="14566" max="14566" width="9.1328125" style="834"/>
    <col min="14567" max="14567" width="13" style="834" customWidth="1"/>
    <col min="14568" max="14568" width="13.1328125" style="834" customWidth="1"/>
    <col min="14569" max="14569" width="18.3984375" style="834" customWidth="1"/>
    <col min="14570" max="14811" width="9.1328125" style="834"/>
    <col min="14812" max="14812" width="4.265625" style="834" customWidth="1"/>
    <col min="14813" max="14813" width="59.86328125" style="834" customWidth="1"/>
    <col min="14814" max="14814" width="7.59765625" style="834" customWidth="1"/>
    <col min="14815" max="14815" width="16" style="834" customWidth="1"/>
    <col min="14816" max="14816" width="14.265625" style="834" customWidth="1"/>
    <col min="14817" max="14817" width="12.1328125" style="834" customWidth="1"/>
    <col min="14818" max="14818" width="13.73046875" style="834" customWidth="1"/>
    <col min="14819" max="14819" width="13.3984375" style="834" customWidth="1"/>
    <col min="14820" max="14820" width="9.1328125" style="834"/>
    <col min="14821" max="14821" width="26.265625" style="834" customWidth="1"/>
    <col min="14822" max="14822" width="9.1328125" style="834"/>
    <col min="14823" max="14823" width="13" style="834" customWidth="1"/>
    <col min="14824" max="14824" width="13.1328125" style="834" customWidth="1"/>
    <col min="14825" max="14825" width="18.3984375" style="834" customWidth="1"/>
    <col min="14826" max="15067" width="9.1328125" style="834"/>
    <col min="15068" max="15068" width="4.265625" style="834" customWidth="1"/>
    <col min="15069" max="15069" width="59.86328125" style="834" customWidth="1"/>
    <col min="15070" max="15070" width="7.59765625" style="834" customWidth="1"/>
    <col min="15071" max="15071" width="16" style="834" customWidth="1"/>
    <col min="15072" max="15072" width="14.265625" style="834" customWidth="1"/>
    <col min="15073" max="15073" width="12.1328125" style="834" customWidth="1"/>
    <col min="15074" max="15074" width="13.73046875" style="834" customWidth="1"/>
    <col min="15075" max="15075" width="13.3984375" style="834" customWidth="1"/>
    <col min="15076" max="15076" width="9.1328125" style="834"/>
    <col min="15077" max="15077" width="26.265625" style="834" customWidth="1"/>
    <col min="15078" max="15078" width="9.1328125" style="834"/>
    <col min="15079" max="15079" width="13" style="834" customWidth="1"/>
    <col min="15080" max="15080" width="13.1328125" style="834" customWidth="1"/>
    <col min="15081" max="15081" width="18.3984375" style="834" customWidth="1"/>
    <col min="15082" max="15323" width="9.1328125" style="834"/>
    <col min="15324" max="15324" width="4.265625" style="834" customWidth="1"/>
    <col min="15325" max="15325" width="59.86328125" style="834" customWidth="1"/>
    <col min="15326" max="15326" width="7.59765625" style="834" customWidth="1"/>
    <col min="15327" max="15327" width="16" style="834" customWidth="1"/>
    <col min="15328" max="15328" width="14.265625" style="834" customWidth="1"/>
    <col min="15329" max="15329" width="12.1328125" style="834" customWidth="1"/>
    <col min="15330" max="15330" width="13.73046875" style="834" customWidth="1"/>
    <col min="15331" max="15331" width="13.3984375" style="834" customWidth="1"/>
    <col min="15332" max="15332" width="9.1328125" style="834"/>
    <col min="15333" max="15333" width="26.265625" style="834" customWidth="1"/>
    <col min="15334" max="15334" width="9.1328125" style="834"/>
    <col min="15335" max="15335" width="13" style="834" customWidth="1"/>
    <col min="15336" max="15336" width="13.1328125" style="834" customWidth="1"/>
    <col min="15337" max="15337" width="18.3984375" style="834" customWidth="1"/>
    <col min="15338" max="15579" width="9.1328125" style="834"/>
    <col min="15580" max="15580" width="4.265625" style="834" customWidth="1"/>
    <col min="15581" max="15581" width="59.86328125" style="834" customWidth="1"/>
    <col min="15582" max="15582" width="7.59765625" style="834" customWidth="1"/>
    <col min="15583" max="15583" width="16" style="834" customWidth="1"/>
    <col min="15584" max="15584" width="14.265625" style="834" customWidth="1"/>
    <col min="15585" max="15585" width="12.1328125" style="834" customWidth="1"/>
    <col min="15586" max="15586" width="13.73046875" style="834" customWidth="1"/>
    <col min="15587" max="15587" width="13.3984375" style="834" customWidth="1"/>
    <col min="15588" max="15588" width="9.1328125" style="834"/>
    <col min="15589" max="15589" width="26.265625" style="834" customWidth="1"/>
    <col min="15590" max="15590" width="9.1328125" style="834"/>
    <col min="15591" max="15591" width="13" style="834" customWidth="1"/>
    <col min="15592" max="15592" width="13.1328125" style="834" customWidth="1"/>
    <col min="15593" max="15593" width="18.3984375" style="834" customWidth="1"/>
    <col min="15594" max="15835" width="9.1328125" style="834"/>
    <col min="15836" max="15836" width="4.265625" style="834" customWidth="1"/>
    <col min="15837" max="15837" width="59.86328125" style="834" customWidth="1"/>
    <col min="15838" max="15838" width="7.59765625" style="834" customWidth="1"/>
    <col min="15839" max="15839" width="16" style="834" customWidth="1"/>
    <col min="15840" max="15840" width="14.265625" style="834" customWidth="1"/>
    <col min="15841" max="15841" width="12.1328125" style="834" customWidth="1"/>
    <col min="15842" max="15842" width="13.73046875" style="834" customWidth="1"/>
    <col min="15843" max="15843" width="13.3984375" style="834" customWidth="1"/>
    <col min="15844" max="15844" width="9.1328125" style="834"/>
    <col min="15845" max="15845" width="26.265625" style="834" customWidth="1"/>
    <col min="15846" max="15846" width="9.1328125" style="834"/>
    <col min="15847" max="15847" width="13" style="834" customWidth="1"/>
    <col min="15848" max="15848" width="13.1328125" style="834" customWidth="1"/>
    <col min="15849" max="15849" width="18.3984375" style="834" customWidth="1"/>
    <col min="15850" max="16384" width="9.1328125" style="834"/>
  </cols>
  <sheetData>
    <row r="1" spans="1:9" s="48" customFormat="1" ht="25.15">
      <c r="A1" s="1766" t="str">
        <f>+'Universal data'!$A$1</f>
        <v>Regulatory Reporting Pack</v>
      </c>
      <c r="B1" s="127"/>
      <c r="C1" s="127"/>
      <c r="D1" s="127"/>
      <c r="E1" s="127"/>
      <c r="F1" s="127"/>
      <c r="G1" s="127"/>
      <c r="H1" s="127"/>
      <c r="I1" s="127"/>
    </row>
    <row r="2" spans="1:9" s="48" customFormat="1" ht="25.15">
      <c r="A2" s="1766" t="str">
        <f>+'Universal data'!$A$2</f>
        <v>Master</v>
      </c>
      <c r="B2" s="127"/>
      <c r="C2" s="127"/>
      <c r="D2" s="127"/>
      <c r="E2" s="127"/>
      <c r="F2" s="127"/>
      <c r="G2" s="127"/>
      <c r="H2" s="127"/>
      <c r="I2" s="127"/>
    </row>
    <row r="3" spans="1:9" s="48" customFormat="1" ht="25.15">
      <c r="A3" s="1766" t="str">
        <f>+'Universal data'!$A$3</f>
        <v>2017/18</v>
      </c>
      <c r="B3" s="127"/>
      <c r="C3" s="127"/>
      <c r="D3" s="127"/>
      <c r="E3" s="127"/>
      <c r="F3" s="127"/>
      <c r="G3" s="127"/>
      <c r="H3" s="127"/>
      <c r="I3" s="127"/>
    </row>
    <row r="5" spans="1:9" ht="19.899999999999999">
      <c r="A5" s="545" t="s">
        <v>1962</v>
      </c>
      <c r="B5" s="545"/>
      <c r="C5" s="845"/>
    </row>
    <row r="6" spans="1:9" ht="19.899999999999999">
      <c r="A6" s="545"/>
      <c r="B6" s="545"/>
      <c r="C6" s="845"/>
    </row>
    <row r="7" spans="1:9" ht="19.899999999999999">
      <c r="A7" s="545"/>
      <c r="B7" s="545"/>
      <c r="C7" s="845"/>
    </row>
    <row r="8" spans="1:9" ht="55.5" customHeight="1">
      <c r="A8" s="545"/>
      <c r="B8" s="548" t="s">
        <v>169</v>
      </c>
      <c r="C8" s="548" t="s">
        <v>1852</v>
      </c>
      <c r="D8" s="3724" t="s">
        <v>357</v>
      </c>
      <c r="E8" s="3725"/>
      <c r="F8" s="1273" t="s">
        <v>132</v>
      </c>
      <c r="G8" s="634" t="s">
        <v>133</v>
      </c>
      <c r="H8" s="634" t="s">
        <v>134</v>
      </c>
      <c r="I8" s="548" t="s">
        <v>1846</v>
      </c>
    </row>
    <row r="9" spans="1:9" ht="43.5" customHeight="1">
      <c r="A9" s="545"/>
      <c r="B9" s="3722" t="s">
        <v>170</v>
      </c>
      <c r="C9" s="633" t="s">
        <v>1415</v>
      </c>
      <c r="D9" s="1790"/>
      <c r="E9" s="1790"/>
      <c r="F9" s="3250"/>
      <c r="G9" s="3250"/>
      <c r="H9" s="1678">
        <f>F9-G9</f>
        <v>0</v>
      </c>
      <c r="I9" s="3250"/>
    </row>
    <row r="10" spans="1:9" ht="19.5" customHeight="1">
      <c r="A10" s="545"/>
      <c r="B10" s="3722"/>
      <c r="C10" s="3722" t="s">
        <v>1416</v>
      </c>
      <c r="D10" s="551" t="s">
        <v>355</v>
      </c>
      <c r="E10" s="552"/>
      <c r="F10" s="3250"/>
      <c r="G10" s="3250"/>
      <c r="H10" s="1678">
        <f t="shared" ref="H10:H16" si="0">F10-G10</f>
        <v>0</v>
      </c>
      <c r="I10" s="3250"/>
    </row>
    <row r="11" spans="1:9" ht="19.5" customHeight="1">
      <c r="A11" s="545"/>
      <c r="B11" s="3722"/>
      <c r="C11" s="3722"/>
      <c r="D11" s="551" t="s">
        <v>356</v>
      </c>
      <c r="E11" s="552"/>
      <c r="F11" s="3250"/>
      <c r="G11" s="3250"/>
      <c r="H11" s="1678">
        <f t="shared" si="0"/>
        <v>0</v>
      </c>
      <c r="I11" s="3250"/>
    </row>
    <row r="12" spans="1:9" ht="19.5" customHeight="1">
      <c r="A12" s="545"/>
      <c r="B12" s="3722"/>
      <c r="C12" s="3722" t="s">
        <v>1417</v>
      </c>
      <c r="D12" s="551" t="s">
        <v>355</v>
      </c>
      <c r="E12" s="552"/>
      <c r="F12" s="3250"/>
      <c r="G12" s="3250"/>
      <c r="H12" s="1678">
        <f t="shared" si="0"/>
        <v>0</v>
      </c>
      <c r="I12" s="3250"/>
    </row>
    <row r="13" spans="1:9" ht="19.899999999999999">
      <c r="A13" s="545"/>
      <c r="B13" s="3722"/>
      <c r="C13" s="3722"/>
      <c r="D13" s="553" t="s">
        <v>356</v>
      </c>
      <c r="E13" s="554" t="s">
        <v>358</v>
      </c>
      <c r="F13" s="3250"/>
      <c r="G13" s="3250"/>
      <c r="H13" s="1678">
        <f t="shared" si="0"/>
        <v>0</v>
      </c>
      <c r="I13" s="3250"/>
    </row>
    <row r="14" spans="1:9" ht="42" customHeight="1">
      <c r="A14" s="545"/>
      <c r="B14" s="3722"/>
      <c r="C14" s="3722"/>
      <c r="D14" s="553" t="s">
        <v>356</v>
      </c>
      <c r="E14" s="554" t="s">
        <v>359</v>
      </c>
      <c r="F14" s="3250"/>
      <c r="G14" s="3250"/>
      <c r="H14" s="1678">
        <f t="shared" si="0"/>
        <v>0</v>
      </c>
      <c r="I14" s="3250"/>
    </row>
    <row r="15" spans="1:9" ht="37.5" customHeight="1">
      <c r="A15" s="545"/>
      <c r="B15" s="3722"/>
      <c r="C15" s="1269" t="s">
        <v>1731</v>
      </c>
      <c r="D15" s="1790"/>
      <c r="E15" s="1790"/>
      <c r="F15" s="3250"/>
      <c r="G15" s="3250"/>
      <c r="H15" s="1678">
        <f t="shared" si="0"/>
        <v>0</v>
      </c>
      <c r="I15" s="3250"/>
    </row>
    <row r="16" spans="1:9" ht="30.75" customHeight="1">
      <c r="A16" s="545"/>
      <c r="B16" s="3722" t="s">
        <v>171</v>
      </c>
      <c r="C16" s="3728" t="s">
        <v>1417</v>
      </c>
      <c r="D16" s="3726" t="s">
        <v>1418</v>
      </c>
      <c r="E16" s="3727"/>
      <c r="F16" s="3250"/>
      <c r="G16" s="3250"/>
      <c r="H16" s="1678">
        <f t="shared" si="0"/>
        <v>0</v>
      </c>
      <c r="I16" s="3250"/>
    </row>
    <row r="17" spans="1:9" ht="45" customHeight="1">
      <c r="A17" s="545"/>
      <c r="B17" s="3722"/>
      <c r="C17" s="3729"/>
      <c r="D17" s="3726" t="s">
        <v>1419</v>
      </c>
      <c r="E17" s="3727"/>
      <c r="F17" s="3250"/>
      <c r="G17" s="3250"/>
      <c r="H17" s="1678">
        <f>F17-G17</f>
        <v>0</v>
      </c>
      <c r="I17" s="3250"/>
    </row>
    <row r="18" spans="1:9" ht="36" customHeight="1">
      <c r="A18" s="545"/>
      <c r="B18" s="3723" t="s">
        <v>416</v>
      </c>
      <c r="C18" s="1895" t="s">
        <v>360</v>
      </c>
      <c r="D18" s="1896"/>
      <c r="E18" s="1896"/>
      <c r="F18" s="1678">
        <f>SUM($F$9:$F$15)</f>
        <v>0</v>
      </c>
      <c r="G18" s="1678">
        <f>SUM($G$9:$G$15)</f>
        <v>0</v>
      </c>
      <c r="H18" s="1678">
        <f>SUM($H$9:$H$15)</f>
        <v>0</v>
      </c>
      <c r="I18" s="1678">
        <f>SUM($I$9:$I$15)</f>
        <v>0</v>
      </c>
    </row>
    <row r="19" spans="1:9" ht="54.75" customHeight="1">
      <c r="B19" s="3723"/>
      <c r="C19" s="1895" t="s">
        <v>361</v>
      </c>
      <c r="D19" s="1896"/>
      <c r="E19" s="1896"/>
      <c r="F19" s="1678">
        <f>SUM(F16:F17)</f>
        <v>0</v>
      </c>
      <c r="G19" s="1678">
        <f>SUM(G16:G17)</f>
        <v>0</v>
      </c>
      <c r="H19" s="1678">
        <f>SUM(H16:H17)</f>
        <v>0</v>
      </c>
      <c r="I19" s="1678">
        <f>SUM(I16:I17)</f>
        <v>0</v>
      </c>
    </row>
    <row r="20" spans="1:9" ht="20.25" customHeight="1">
      <c r="B20" s="3723"/>
      <c r="C20" s="514" t="s">
        <v>158</v>
      </c>
      <c r="D20" s="1896"/>
      <c r="E20" s="1896"/>
      <c r="F20" s="1678">
        <f>SUM(F18:F19)</f>
        <v>0</v>
      </c>
      <c r="G20" s="1678">
        <f>SUM(G18:G19)</f>
        <v>0</v>
      </c>
      <c r="H20" s="1678">
        <f>SUM(H18:H19)</f>
        <v>0</v>
      </c>
      <c r="I20" s="1678">
        <f>SUM(I18:I19)</f>
        <v>0</v>
      </c>
    </row>
    <row r="24" spans="1:9">
      <c r="F24" s="1787"/>
    </row>
  </sheetData>
  <customSheetViews>
    <customSheetView guid="{CE066BD8-0FDF-4A69-A83A-AA53661F8FE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1"/>
    </customSheetView>
    <customSheetView guid="{97003408-5582-4B4E-BE5D-0A5F17467E22}" showPageBreaks="1" fitToPage="1" printArea="1">
      <selection activeCell="K17" sqref="K17"/>
      <pageMargins left="0.70866141732283472" right="0.70866141732283472" top="0.74803149606299213" bottom="0.74803149606299213" header="0.31496062992125984" footer="0.31496062992125984"/>
      <pageSetup paperSize="8" scale="77" orientation="portrait" r:id="rId2"/>
    </customSheetView>
    <customSheetView guid="{19FDD237-8F16-4F3B-A94F-90481855813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3"/>
    </customSheetView>
  </customSheetViews>
  <mergeCells count="9">
    <mergeCell ref="B16:B17"/>
    <mergeCell ref="B18:B20"/>
    <mergeCell ref="D8:E8"/>
    <mergeCell ref="B9:B15"/>
    <mergeCell ref="C10:C11"/>
    <mergeCell ref="C12:C14"/>
    <mergeCell ref="D16:E16"/>
    <mergeCell ref="D17:E17"/>
    <mergeCell ref="C16:C17"/>
  </mergeCells>
  <pageMargins left="0.70866141732283472" right="0.70866141732283472" top="0.74803149606299213" bottom="0.74803149606299213" header="0.31496062992125984" footer="0.31496062992125984"/>
  <pageSetup paperSize="8" scale="7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topLeftCell="B37" workbookViewId="0">
      <selection activeCell="G39" sqref="G39:G40"/>
    </sheetView>
  </sheetViews>
  <sheetFormatPr defaultColWidth="9.1328125" defaultRowHeight="13.5"/>
  <cols>
    <col min="1" max="1" width="7.1328125" style="837" customWidth="1"/>
    <col min="2" max="2" width="41" style="834" customWidth="1"/>
    <col min="3" max="3" width="45.265625" style="834" customWidth="1"/>
    <col min="4" max="10" width="15.73046875" style="834" customWidth="1"/>
    <col min="11" max="11" width="17.73046875" style="834" customWidth="1"/>
    <col min="12" max="12" width="18.3984375" style="834" customWidth="1"/>
    <col min="13" max="14" width="15.73046875" style="834" customWidth="1"/>
    <col min="15" max="15" width="15.73046875" style="870" customWidth="1"/>
    <col min="16" max="17" width="15.73046875" style="834" customWidth="1"/>
    <col min="18" max="18" width="18" style="834" customWidth="1"/>
    <col min="19" max="19" width="17.265625" style="834" customWidth="1"/>
    <col min="20" max="20" width="19.1328125" style="834" customWidth="1"/>
    <col min="21" max="24" width="15.73046875" style="834" customWidth="1"/>
    <col min="25" max="25" width="17.73046875" style="834" customWidth="1"/>
    <col min="26" max="26" width="18.265625" style="834" customWidth="1"/>
    <col min="27" max="31" width="15.73046875" style="834" customWidth="1"/>
    <col min="32" max="32" width="17.1328125" style="834" customWidth="1"/>
    <col min="33" max="33" width="18.3984375" style="834" customWidth="1"/>
    <col min="34" max="16384" width="9.1328125" style="834"/>
  </cols>
  <sheetData>
    <row r="1" spans="1:15" s="48" customFormat="1" ht="25.15">
      <c r="A1" s="1766" t="str">
        <f>+'Universal data'!$A$1</f>
        <v>Regulatory Reporting Pack</v>
      </c>
      <c r="B1" s="127"/>
      <c r="C1" s="127"/>
      <c r="D1" s="127"/>
      <c r="E1" s="127"/>
      <c r="F1" s="127"/>
      <c r="G1" s="127"/>
      <c r="H1" s="127"/>
    </row>
    <row r="2" spans="1:15" s="48" customFormat="1" ht="25.15">
      <c r="A2" s="1766" t="str">
        <f>+'Universal data'!$A$2</f>
        <v>Master</v>
      </c>
      <c r="B2" s="127"/>
      <c r="C2" s="127"/>
      <c r="D2" s="127"/>
      <c r="E2" s="127"/>
      <c r="F2" s="127"/>
      <c r="G2" s="127"/>
      <c r="H2" s="127"/>
    </row>
    <row r="3" spans="1:15" s="48" customFormat="1" ht="25.15">
      <c r="A3" s="1766" t="str">
        <f>+'Universal data'!$A$3</f>
        <v>2017/18</v>
      </c>
      <c r="B3" s="127"/>
      <c r="C3" s="127"/>
      <c r="D3" s="127"/>
      <c r="E3" s="127"/>
      <c r="F3" s="127"/>
      <c r="G3" s="127"/>
      <c r="H3" s="127"/>
    </row>
    <row r="4" spans="1:15" ht="19.899999999999999">
      <c r="A4" s="869"/>
    </row>
    <row r="5" spans="1:15" s="537" customFormat="1" ht="54" customHeight="1">
      <c r="A5" s="532"/>
      <c r="B5" s="1658" t="s">
        <v>1963</v>
      </c>
      <c r="C5" s="538"/>
      <c r="D5" s="634" t="s">
        <v>132</v>
      </c>
      <c r="E5" s="634" t="s">
        <v>133</v>
      </c>
      <c r="F5" s="634" t="s">
        <v>134</v>
      </c>
      <c r="G5" s="3731" t="s">
        <v>160</v>
      </c>
      <c r="H5" s="3732"/>
      <c r="O5" s="539"/>
    </row>
    <row r="6" spans="1:15" s="537" customFormat="1" ht="12.4">
      <c r="A6" s="541"/>
      <c r="B6" s="1655" t="s">
        <v>1919</v>
      </c>
      <c r="C6" s="1655" t="s">
        <v>172</v>
      </c>
      <c r="D6" s="542"/>
      <c r="E6" s="542"/>
      <c r="F6" s="542"/>
      <c r="G6" s="533" t="s">
        <v>78</v>
      </c>
      <c r="H6" s="542"/>
      <c r="O6" s="539"/>
    </row>
    <row r="7" spans="1:15" s="537" customFormat="1" ht="12.4">
      <c r="A7" s="541"/>
      <c r="B7" s="3736" t="s">
        <v>80</v>
      </c>
      <c r="C7" s="1669" t="s">
        <v>417</v>
      </c>
      <c r="D7" s="3251"/>
      <c r="E7" s="3251"/>
      <c r="F7" s="517">
        <f>D7-E7</f>
        <v>0</v>
      </c>
      <c r="G7" s="534" t="s">
        <v>94</v>
      </c>
      <c r="H7" s="2661"/>
      <c r="O7" s="539"/>
    </row>
    <row r="8" spans="1:15" s="537" customFormat="1" ht="12.4">
      <c r="A8" s="541"/>
      <c r="B8" s="3737"/>
      <c r="C8" s="1669" t="s">
        <v>418</v>
      </c>
      <c r="D8" s="3251"/>
      <c r="E8" s="3251"/>
      <c r="F8" s="517">
        <f t="shared" ref="F8:F26" si="0">D8-E8</f>
        <v>0</v>
      </c>
      <c r="G8" s="534" t="s">
        <v>94</v>
      </c>
      <c r="H8" s="2661"/>
      <c r="O8" s="539"/>
    </row>
    <row r="9" spans="1:15" s="537" customFormat="1" ht="12.4">
      <c r="A9" s="541"/>
      <c r="B9" s="3737"/>
      <c r="C9" s="536" t="s">
        <v>423</v>
      </c>
      <c r="D9" s="3251"/>
      <c r="E9" s="3251"/>
      <c r="F9" s="517">
        <f t="shared" si="0"/>
        <v>0</v>
      </c>
      <c r="G9" s="534" t="s">
        <v>94</v>
      </c>
      <c r="H9" s="2661"/>
      <c r="O9" s="539"/>
    </row>
    <row r="10" spans="1:15" s="537" customFormat="1" ht="12.4">
      <c r="A10" s="541"/>
      <c r="B10" s="3737"/>
      <c r="C10" s="536" t="s">
        <v>424</v>
      </c>
      <c r="D10" s="3251"/>
      <c r="E10" s="3251"/>
      <c r="F10" s="517">
        <f t="shared" si="0"/>
        <v>0</v>
      </c>
      <c r="G10" s="534" t="s">
        <v>94</v>
      </c>
      <c r="H10" s="2661"/>
      <c r="O10" s="539"/>
    </row>
    <row r="11" spans="1:15" s="537" customFormat="1" ht="12.4">
      <c r="A11" s="541"/>
      <c r="B11" s="3737"/>
      <c r="C11" s="536" t="s">
        <v>419</v>
      </c>
      <c r="D11" s="3251"/>
      <c r="E11" s="3251"/>
      <c r="F11" s="517">
        <f t="shared" si="0"/>
        <v>0</v>
      </c>
      <c r="G11" s="534" t="s">
        <v>94</v>
      </c>
      <c r="H11" s="2661"/>
      <c r="O11" s="539"/>
    </row>
    <row r="12" spans="1:15" s="537" customFormat="1" ht="12.4">
      <c r="A12" s="541"/>
      <c r="B12" s="3737"/>
      <c r="C12" s="536" t="s">
        <v>420</v>
      </c>
      <c r="D12" s="3251"/>
      <c r="E12" s="3251"/>
      <c r="F12" s="517">
        <f t="shared" si="0"/>
        <v>0</v>
      </c>
      <c r="G12" s="534" t="s">
        <v>94</v>
      </c>
      <c r="H12" s="2661"/>
      <c r="O12" s="539"/>
    </row>
    <row r="13" spans="1:15" s="537" customFormat="1" ht="12.4">
      <c r="A13" s="541"/>
      <c r="B13" s="3737"/>
      <c r="C13" s="536" t="s">
        <v>421</v>
      </c>
      <c r="D13" s="3251"/>
      <c r="E13" s="3251"/>
      <c r="F13" s="517">
        <f t="shared" si="0"/>
        <v>0</v>
      </c>
      <c r="G13" s="534" t="s">
        <v>94</v>
      </c>
      <c r="H13" s="2661"/>
      <c r="O13" s="539"/>
    </row>
    <row r="14" spans="1:15" s="537" customFormat="1" ht="12.4">
      <c r="A14" s="541"/>
      <c r="B14" s="3738"/>
      <c r="C14" s="536" t="s">
        <v>422</v>
      </c>
      <c r="D14" s="3251"/>
      <c r="E14" s="3251"/>
      <c r="F14" s="517">
        <f t="shared" si="0"/>
        <v>0</v>
      </c>
      <c r="G14" s="534" t="s">
        <v>94</v>
      </c>
      <c r="H14" s="2661"/>
      <c r="O14" s="539"/>
    </row>
    <row r="15" spans="1:15" s="537" customFormat="1" ht="12.4">
      <c r="A15" s="541"/>
      <c r="B15" s="3739" t="s">
        <v>177</v>
      </c>
      <c r="C15" s="1669" t="s">
        <v>173</v>
      </c>
      <c r="D15" s="3251"/>
      <c r="E15" s="3251"/>
      <c r="F15" s="517">
        <f t="shared" si="0"/>
        <v>0</v>
      </c>
      <c r="G15" s="534" t="s">
        <v>87</v>
      </c>
      <c r="H15" s="2557"/>
      <c r="O15" s="539"/>
    </row>
    <row r="16" spans="1:15" s="537" customFormat="1" ht="12.4">
      <c r="A16" s="541"/>
      <c r="B16" s="3740"/>
      <c r="C16" s="536" t="s">
        <v>174</v>
      </c>
      <c r="D16" s="3251"/>
      <c r="E16" s="3251"/>
      <c r="F16" s="517">
        <f t="shared" si="0"/>
        <v>0</v>
      </c>
      <c r="G16" s="534" t="s">
        <v>87</v>
      </c>
      <c r="H16" s="2557"/>
      <c r="O16" s="539"/>
    </row>
    <row r="17" spans="1:33" s="537" customFormat="1" ht="12.4">
      <c r="A17" s="541"/>
      <c r="B17" s="3740"/>
      <c r="C17" s="536" t="s">
        <v>175</v>
      </c>
      <c r="D17" s="3251"/>
      <c r="E17" s="3251"/>
      <c r="F17" s="517">
        <f t="shared" si="0"/>
        <v>0</v>
      </c>
      <c r="G17" s="534" t="s">
        <v>87</v>
      </c>
      <c r="H17" s="2557"/>
      <c r="I17" s="2770"/>
      <c r="O17" s="539"/>
    </row>
    <row r="18" spans="1:33" s="537" customFormat="1" ht="12.4">
      <c r="A18" s="541"/>
      <c r="B18" s="3741"/>
      <c r="C18" s="536" t="s">
        <v>176</v>
      </c>
      <c r="D18" s="3251"/>
      <c r="E18" s="3251"/>
      <c r="F18" s="517">
        <f t="shared" si="0"/>
        <v>0</v>
      </c>
      <c r="G18" s="534" t="s">
        <v>87</v>
      </c>
      <c r="H18" s="2557"/>
      <c r="O18" s="539"/>
    </row>
    <row r="19" spans="1:33" s="537" customFormat="1" ht="12.4">
      <c r="A19" s="541"/>
      <c r="B19" s="3739" t="s">
        <v>161</v>
      </c>
      <c r="C19" s="1669" t="s">
        <v>173</v>
      </c>
      <c r="D19" s="3251"/>
      <c r="E19" s="3251"/>
      <c r="F19" s="517">
        <f t="shared" si="0"/>
        <v>0</v>
      </c>
      <c r="G19" s="534" t="s">
        <v>87</v>
      </c>
      <c r="H19" s="2557"/>
      <c r="O19" s="539"/>
    </row>
    <row r="20" spans="1:33" s="537" customFormat="1" ht="12.4">
      <c r="A20" s="541"/>
      <c r="B20" s="3740"/>
      <c r="C20" s="536" t="s">
        <v>174</v>
      </c>
      <c r="D20" s="3251"/>
      <c r="E20" s="3251"/>
      <c r="F20" s="517">
        <f t="shared" si="0"/>
        <v>0</v>
      </c>
      <c r="G20" s="534" t="s">
        <v>87</v>
      </c>
      <c r="H20" s="2557"/>
      <c r="O20" s="539"/>
    </row>
    <row r="21" spans="1:33" s="537" customFormat="1" ht="12.4">
      <c r="A21" s="541"/>
      <c r="B21" s="3740"/>
      <c r="C21" s="536" t="s">
        <v>175</v>
      </c>
      <c r="D21" s="3251"/>
      <c r="E21" s="3251"/>
      <c r="F21" s="517">
        <f t="shared" si="0"/>
        <v>0</v>
      </c>
      <c r="G21" s="534" t="s">
        <v>87</v>
      </c>
      <c r="H21" s="2557"/>
      <c r="O21" s="539"/>
    </row>
    <row r="22" spans="1:33" s="537" customFormat="1" ht="12.4">
      <c r="A22" s="541"/>
      <c r="B22" s="3741"/>
      <c r="C22" s="536" t="s">
        <v>176</v>
      </c>
      <c r="D22" s="3251"/>
      <c r="E22" s="3251"/>
      <c r="F22" s="517">
        <f t="shared" si="0"/>
        <v>0</v>
      </c>
      <c r="G22" s="534" t="s">
        <v>87</v>
      </c>
      <c r="H22" s="2557"/>
      <c r="O22" s="539"/>
    </row>
    <row r="23" spans="1:33" s="537" customFormat="1" ht="12.4">
      <c r="A23" s="541"/>
      <c r="B23" s="3742" t="s">
        <v>1920</v>
      </c>
      <c r="C23" s="1669" t="s">
        <v>173</v>
      </c>
      <c r="D23" s="3251"/>
      <c r="E23" s="3251"/>
      <c r="F23" s="1069">
        <f t="shared" si="0"/>
        <v>0</v>
      </c>
      <c r="G23" s="1271" t="s">
        <v>1732</v>
      </c>
      <c r="H23" s="2557"/>
      <c r="O23" s="539"/>
    </row>
    <row r="24" spans="1:33" s="537" customFormat="1" ht="12.4">
      <c r="A24" s="541"/>
      <c r="B24" s="3743"/>
      <c r="C24" s="536" t="s">
        <v>174</v>
      </c>
      <c r="D24" s="3251"/>
      <c r="E24" s="3251"/>
      <c r="F24" s="1069">
        <f t="shared" si="0"/>
        <v>0</v>
      </c>
      <c r="G24" s="1271" t="s">
        <v>1732</v>
      </c>
      <c r="H24" s="2557"/>
      <c r="O24" s="539"/>
    </row>
    <row r="25" spans="1:33" s="537" customFormat="1" ht="12.4">
      <c r="A25" s="541"/>
      <c r="B25" s="3743"/>
      <c r="C25" s="536" t="s">
        <v>175</v>
      </c>
      <c r="D25" s="3251"/>
      <c r="E25" s="3251"/>
      <c r="F25" s="1069">
        <f t="shared" si="0"/>
        <v>0</v>
      </c>
      <c r="G25" s="1271" t="s">
        <v>1732</v>
      </c>
      <c r="H25" s="2557"/>
      <c r="L25" s="535"/>
      <c r="M25" s="535"/>
      <c r="N25" s="535"/>
      <c r="O25" s="535"/>
      <c r="P25" s="535"/>
      <c r="Q25" s="535"/>
      <c r="R25" s="535"/>
      <c r="S25" s="543"/>
      <c r="T25" s="543"/>
      <c r="U25" s="543"/>
      <c r="V25" s="543"/>
      <c r="W25" s="543"/>
      <c r="X25" s="543"/>
      <c r="Y25" s="543"/>
      <c r="Z25" s="543"/>
      <c r="AA25" s="543"/>
      <c r="AB25" s="543"/>
      <c r="AC25" s="543"/>
      <c r="AD25" s="543"/>
      <c r="AE25" s="543"/>
      <c r="AF25" s="543"/>
      <c r="AG25" s="543"/>
    </row>
    <row r="26" spans="1:33" s="537" customFormat="1" ht="12.4">
      <c r="A26" s="541"/>
      <c r="B26" s="3744"/>
      <c r="C26" s="536" t="s">
        <v>176</v>
      </c>
      <c r="D26" s="3251"/>
      <c r="E26" s="3251"/>
      <c r="F26" s="1069">
        <f t="shared" si="0"/>
        <v>0</v>
      </c>
      <c r="G26" s="1271" t="s">
        <v>1732</v>
      </c>
      <c r="H26" s="2557"/>
      <c r="L26" s="535"/>
      <c r="M26" s="535"/>
      <c r="N26" s="535"/>
      <c r="O26" s="535"/>
      <c r="P26" s="535"/>
      <c r="Q26" s="535"/>
      <c r="R26" s="535"/>
      <c r="S26" s="543"/>
      <c r="T26" s="543"/>
      <c r="U26" s="543"/>
      <c r="V26" s="543"/>
      <c r="W26" s="543"/>
      <c r="X26" s="543"/>
      <c r="Y26" s="543"/>
      <c r="Z26" s="543"/>
      <c r="AA26" s="543"/>
      <c r="AB26" s="543"/>
      <c r="AC26" s="543"/>
      <c r="AD26" s="543"/>
      <c r="AE26" s="543"/>
      <c r="AF26" s="543"/>
      <c r="AG26" s="543"/>
    </row>
    <row r="27" spans="1:33" s="537" customFormat="1" ht="12.4">
      <c r="A27" s="540"/>
      <c r="B27" s="536" t="s">
        <v>362</v>
      </c>
      <c r="C27" s="536" t="s">
        <v>84</v>
      </c>
      <c r="D27" s="517">
        <f>SUM($D$7:$D$14)</f>
        <v>0</v>
      </c>
      <c r="E27" s="517">
        <f>SUM($E$7:$E$14)</f>
        <v>0</v>
      </c>
      <c r="F27" s="1069">
        <f>SUM(F7:F14)</f>
        <v>0</v>
      </c>
      <c r="G27" s="1272" t="s">
        <v>94</v>
      </c>
      <c r="H27" s="517">
        <f>SUM($H$7:$H$14)</f>
        <v>0</v>
      </c>
      <c r="L27" s="535"/>
      <c r="M27" s="535"/>
      <c r="N27" s="535"/>
      <c r="O27" s="535"/>
      <c r="P27" s="535"/>
      <c r="Q27" s="535"/>
      <c r="R27" s="535"/>
      <c r="S27" s="543"/>
      <c r="T27" s="543"/>
      <c r="U27" s="543"/>
      <c r="V27" s="543"/>
      <c r="W27" s="543"/>
      <c r="X27" s="543"/>
      <c r="Y27" s="543"/>
      <c r="Z27" s="543"/>
      <c r="AA27" s="543"/>
      <c r="AB27" s="543"/>
      <c r="AC27" s="543"/>
      <c r="AD27" s="543"/>
      <c r="AE27" s="543"/>
      <c r="AF27" s="543"/>
      <c r="AG27" s="543"/>
    </row>
    <row r="28" spans="1:33" s="537" customFormat="1" ht="12.4">
      <c r="A28" s="540"/>
      <c r="B28" s="536" t="s">
        <v>363</v>
      </c>
      <c r="C28" s="536" t="s">
        <v>84</v>
      </c>
      <c r="D28" s="517">
        <f>SUM(D15:D18)</f>
        <v>0</v>
      </c>
      <c r="E28" s="517">
        <f>SUM(E15:E18)</f>
        <v>0</v>
      </c>
      <c r="F28" s="1069">
        <f>SUM(F15:F18)</f>
        <v>0</v>
      </c>
      <c r="G28" s="1272" t="s">
        <v>631</v>
      </c>
      <c r="H28" s="1659">
        <f>SUM(H15:H18)</f>
        <v>0</v>
      </c>
      <c r="L28" s="535"/>
      <c r="M28" s="535"/>
      <c r="N28" s="535"/>
      <c r="O28" s="535"/>
      <c r="P28" s="535"/>
      <c r="Q28" s="535"/>
      <c r="R28" s="535"/>
      <c r="S28" s="543"/>
      <c r="T28" s="543"/>
      <c r="U28" s="543"/>
      <c r="V28" s="543"/>
      <c r="W28" s="543"/>
      <c r="X28" s="543"/>
      <c r="Y28" s="543"/>
      <c r="Z28" s="543"/>
      <c r="AA28" s="543"/>
      <c r="AB28" s="543"/>
      <c r="AC28" s="543"/>
      <c r="AD28" s="543"/>
      <c r="AE28" s="543"/>
      <c r="AF28" s="543"/>
      <c r="AG28" s="543"/>
    </row>
    <row r="29" spans="1:33" s="537" customFormat="1" ht="12.4">
      <c r="A29" s="540"/>
      <c r="B29" s="550" t="s">
        <v>416</v>
      </c>
      <c r="C29" s="536" t="s">
        <v>84</v>
      </c>
      <c r="D29" s="517">
        <f>SUM(D19:D22)</f>
        <v>0</v>
      </c>
      <c r="E29" s="517">
        <f>SUM(E19:E22)</f>
        <v>0</v>
      </c>
      <c r="F29" s="1069">
        <f>SUM(F19:F22)</f>
        <v>0</v>
      </c>
      <c r="G29" s="1272" t="s">
        <v>631</v>
      </c>
      <c r="H29" s="1659">
        <f>SUM(H19:H22)</f>
        <v>0</v>
      </c>
      <c r="L29" s="535"/>
      <c r="M29" s="535"/>
      <c r="N29" s="535"/>
      <c r="O29" s="535"/>
      <c r="P29" s="535"/>
      <c r="Q29" s="535"/>
      <c r="R29" s="535"/>
      <c r="S29" s="543"/>
      <c r="T29" s="543"/>
      <c r="U29" s="543"/>
      <c r="V29" s="543"/>
      <c r="W29" s="543"/>
      <c r="X29" s="543"/>
      <c r="Y29" s="543"/>
      <c r="Z29" s="543"/>
      <c r="AA29" s="543"/>
      <c r="AB29" s="543"/>
      <c r="AC29" s="543"/>
      <c r="AD29" s="543"/>
      <c r="AE29" s="543"/>
      <c r="AF29" s="543"/>
      <c r="AG29" s="543"/>
    </row>
    <row r="30" spans="1:33" s="537" customFormat="1" ht="12.4">
      <c r="A30" s="540"/>
      <c r="B30" s="550" t="s">
        <v>1922</v>
      </c>
      <c r="C30" s="536" t="s">
        <v>84</v>
      </c>
      <c r="D30" s="517">
        <f>SUM(D23:D26)</f>
        <v>0</v>
      </c>
      <c r="E30" s="517">
        <f>SUM(E23:E26)</f>
        <v>0</v>
      </c>
      <c r="F30" s="1069">
        <f>SUM(F23:F26)</f>
        <v>0</v>
      </c>
      <c r="G30" s="1271" t="s">
        <v>1732</v>
      </c>
      <c r="H30" s="1659">
        <f>SUM(H23:H26)</f>
        <v>0</v>
      </c>
      <c r="L30" s="535"/>
      <c r="M30" s="535"/>
      <c r="N30" s="535"/>
      <c r="O30" s="535"/>
      <c r="P30" s="535"/>
      <c r="Q30" s="535"/>
      <c r="R30" s="535"/>
      <c r="S30" s="543"/>
      <c r="T30" s="543"/>
      <c r="U30" s="543"/>
      <c r="V30" s="543"/>
      <c r="W30" s="543"/>
      <c r="X30" s="543"/>
      <c r="Y30" s="543"/>
      <c r="Z30" s="543"/>
      <c r="AA30" s="543"/>
      <c r="AB30" s="543"/>
      <c r="AC30" s="543"/>
      <c r="AD30" s="543"/>
      <c r="AE30" s="543"/>
      <c r="AF30" s="543"/>
      <c r="AG30" s="543"/>
    </row>
    <row r="31" spans="1:33" s="537" customFormat="1" ht="12.75">
      <c r="A31" s="541"/>
      <c r="B31" s="1669" t="s">
        <v>158</v>
      </c>
      <c r="C31" s="536" t="s">
        <v>84</v>
      </c>
      <c r="D31" s="517">
        <f>SUM(D27:D30)</f>
        <v>0</v>
      </c>
      <c r="E31" s="517">
        <f>SUM(E27:E30)</f>
        <v>0</v>
      </c>
      <c r="F31" s="517">
        <f>SUM(F27:F30)</f>
        <v>0</v>
      </c>
      <c r="G31" s="1790"/>
      <c r="H31" s="1790"/>
      <c r="J31" s="541"/>
      <c r="K31" s="541"/>
      <c r="L31" s="541"/>
      <c r="M31" s="541"/>
      <c r="N31" s="541"/>
      <c r="O31" s="541"/>
      <c r="P31" s="541"/>
      <c r="Q31" s="541"/>
      <c r="R31" s="541"/>
      <c r="S31" s="543"/>
      <c r="T31" s="543"/>
      <c r="U31" s="543"/>
      <c r="V31" s="543"/>
      <c r="W31" s="543"/>
      <c r="X31" s="543"/>
      <c r="Y31" s="543"/>
      <c r="Z31" s="543"/>
      <c r="AA31" s="543"/>
      <c r="AB31" s="543"/>
      <c r="AC31" s="543"/>
      <c r="AD31" s="543"/>
      <c r="AE31" s="543"/>
      <c r="AF31" s="543"/>
      <c r="AG31" s="543"/>
    </row>
    <row r="32" spans="1:33" s="875" customFormat="1">
      <c r="A32" s="871"/>
      <c r="B32" s="872"/>
      <c r="C32" s="873"/>
      <c r="D32" s="861"/>
      <c r="E32" s="861"/>
      <c r="F32" s="861"/>
      <c r="G32" s="862"/>
      <c r="H32" s="871"/>
      <c r="I32" s="871"/>
      <c r="J32" s="871"/>
      <c r="K32" s="871"/>
      <c r="L32" s="871"/>
      <c r="M32" s="871"/>
      <c r="N32" s="871"/>
      <c r="O32" s="871"/>
      <c r="P32" s="871"/>
      <c r="Q32" s="871"/>
      <c r="R32" s="871"/>
      <c r="S32" s="874"/>
      <c r="T32" s="874"/>
      <c r="U32" s="874"/>
      <c r="V32" s="874"/>
      <c r="W32" s="874"/>
      <c r="X32" s="874"/>
      <c r="Y32" s="874"/>
      <c r="Z32" s="874"/>
      <c r="AA32" s="874"/>
      <c r="AB32" s="874"/>
      <c r="AC32" s="874"/>
      <c r="AD32" s="874"/>
      <c r="AE32" s="874"/>
      <c r="AF32" s="874"/>
      <c r="AG32" s="874"/>
    </row>
    <row r="33" spans="1:33" s="875" customFormat="1">
      <c r="A33" s="871"/>
      <c r="B33" s="544"/>
      <c r="C33" s="873"/>
      <c r="D33" s="862"/>
      <c r="E33" s="862"/>
      <c r="F33" s="862"/>
      <c r="G33" s="862"/>
      <c r="H33" s="862"/>
      <c r="I33" s="871"/>
      <c r="J33" s="871"/>
      <c r="K33" s="871"/>
      <c r="L33" s="871"/>
      <c r="M33" s="871"/>
      <c r="N33" s="871"/>
      <c r="O33" s="871"/>
      <c r="P33" s="871"/>
      <c r="Q33" s="871"/>
      <c r="R33" s="871"/>
      <c r="S33" s="874"/>
      <c r="T33" s="874"/>
      <c r="U33" s="874"/>
      <c r="V33" s="874"/>
      <c r="W33" s="874"/>
      <c r="X33" s="874"/>
      <c r="Y33" s="874"/>
      <c r="Z33" s="874"/>
      <c r="AA33" s="874"/>
      <c r="AB33" s="874"/>
      <c r="AC33" s="874"/>
      <c r="AD33" s="874"/>
      <c r="AE33" s="874"/>
      <c r="AF33" s="874"/>
      <c r="AG33" s="874"/>
    </row>
    <row r="34" spans="1:33" s="875" customFormat="1" ht="19.899999999999999">
      <c r="A34" s="871"/>
      <c r="B34" s="869"/>
      <c r="C34" s="221"/>
      <c r="D34" s="221"/>
      <c r="E34" s="221"/>
      <c r="F34" s="221"/>
      <c r="G34" s="221"/>
      <c r="H34" s="221"/>
      <c r="I34" s="221"/>
      <c r="J34" s="871"/>
      <c r="K34" s="871"/>
      <c r="L34" s="871"/>
      <c r="M34" s="871"/>
      <c r="N34" s="871"/>
      <c r="O34" s="871"/>
      <c r="P34" s="871"/>
      <c r="Q34" s="871"/>
      <c r="R34" s="871"/>
      <c r="S34" s="874"/>
      <c r="T34" s="874"/>
      <c r="U34" s="874"/>
      <c r="V34" s="874"/>
      <c r="W34" s="874"/>
      <c r="X34" s="874"/>
      <c r="Y34" s="874"/>
      <c r="Z34" s="874"/>
      <c r="AA34" s="874"/>
      <c r="AB34" s="874"/>
      <c r="AC34" s="874"/>
      <c r="AD34" s="874"/>
      <c r="AE34" s="874"/>
      <c r="AF34" s="874"/>
      <c r="AG34" s="874"/>
    </row>
    <row r="35" spans="1:33" s="875" customFormat="1" ht="19.899999999999999">
      <c r="A35" s="871"/>
      <c r="B35" s="545" t="s">
        <v>364</v>
      </c>
      <c r="C35" s="834"/>
      <c r="D35" s="834"/>
      <c r="E35" s="834"/>
      <c r="F35" s="834"/>
      <c r="G35" s="834"/>
      <c r="H35" s="834"/>
      <c r="I35" s="834"/>
      <c r="J35" s="871"/>
      <c r="K35" s="871"/>
      <c r="L35" s="871"/>
      <c r="M35" s="871"/>
      <c r="N35" s="871"/>
      <c r="O35" s="871"/>
      <c r="P35" s="871"/>
      <c r="Q35" s="871"/>
      <c r="R35" s="871"/>
      <c r="S35" s="874"/>
      <c r="T35" s="874"/>
      <c r="U35" s="874"/>
      <c r="V35" s="874"/>
      <c r="W35" s="874"/>
      <c r="X35" s="874"/>
      <c r="Y35" s="874"/>
      <c r="Z35" s="874"/>
      <c r="AA35" s="874"/>
      <c r="AB35" s="874"/>
      <c r="AC35" s="874"/>
      <c r="AD35" s="874"/>
      <c r="AE35" s="874"/>
      <c r="AF35" s="874"/>
      <c r="AG35" s="874"/>
    </row>
    <row r="36" spans="1:33" s="875" customFormat="1" ht="19.899999999999999">
      <c r="A36" s="871"/>
      <c r="B36" s="545"/>
      <c r="C36" s="834"/>
      <c r="D36" s="834"/>
      <c r="E36" s="834"/>
      <c r="F36" s="834"/>
      <c r="G36" s="834"/>
      <c r="H36" s="834"/>
      <c r="I36" s="834"/>
      <c r="J36" s="871"/>
      <c r="K36" s="871"/>
      <c r="L36" s="871"/>
      <c r="M36" s="871"/>
      <c r="N36" s="871"/>
      <c r="O36" s="871"/>
      <c r="P36" s="871"/>
      <c r="Q36" s="871"/>
      <c r="R36" s="871"/>
      <c r="S36" s="874"/>
      <c r="T36" s="874"/>
      <c r="U36" s="874"/>
      <c r="V36" s="874"/>
      <c r="W36" s="874"/>
      <c r="X36" s="874"/>
      <c r="Y36" s="874"/>
      <c r="Z36" s="874"/>
      <c r="AA36" s="874"/>
      <c r="AB36" s="874"/>
      <c r="AC36" s="874"/>
      <c r="AD36" s="874"/>
      <c r="AE36" s="874"/>
      <c r="AF36" s="874"/>
      <c r="AG36" s="874"/>
    </row>
    <row r="37" spans="1:33" s="537" customFormat="1" ht="43.5" customHeight="1">
      <c r="A37" s="541"/>
      <c r="B37" s="1672"/>
      <c r="C37" s="876" t="s">
        <v>1842</v>
      </c>
      <c r="D37" s="634" t="s">
        <v>132</v>
      </c>
      <c r="E37" s="634" t="s">
        <v>133</v>
      </c>
      <c r="F37" s="634" t="s">
        <v>134</v>
      </c>
      <c r="G37" s="876" t="s">
        <v>1847</v>
      </c>
      <c r="J37" s="541"/>
      <c r="K37" s="541"/>
      <c r="L37" s="541"/>
      <c r="M37" s="541"/>
      <c r="N37" s="541"/>
      <c r="O37" s="541"/>
      <c r="P37" s="541"/>
      <c r="Q37" s="541"/>
      <c r="R37" s="541"/>
      <c r="S37" s="543"/>
      <c r="T37" s="543"/>
      <c r="U37" s="543"/>
      <c r="V37" s="543"/>
      <c r="W37" s="543"/>
      <c r="X37" s="543"/>
      <c r="Y37" s="543"/>
      <c r="Z37" s="543"/>
      <c r="AA37" s="543"/>
      <c r="AB37" s="543"/>
      <c r="AC37" s="543"/>
      <c r="AD37" s="543"/>
      <c r="AE37" s="543"/>
      <c r="AF37" s="543"/>
      <c r="AG37" s="543"/>
    </row>
    <row r="38" spans="1:33" s="537" customFormat="1" ht="12.4">
      <c r="A38" s="541"/>
      <c r="B38" s="3739" t="s">
        <v>1843</v>
      </c>
      <c r="C38" s="877"/>
      <c r="D38" s="542"/>
      <c r="E38" s="542"/>
      <c r="F38" s="542"/>
      <c r="G38" s="542"/>
      <c r="J38" s="541"/>
      <c r="K38" s="541"/>
      <c r="L38" s="541"/>
      <c r="M38" s="541"/>
      <c r="N38" s="541"/>
      <c r="O38" s="541"/>
      <c r="P38" s="541"/>
      <c r="Q38" s="541"/>
      <c r="R38" s="541"/>
      <c r="S38" s="543"/>
      <c r="T38" s="543"/>
      <c r="U38" s="543"/>
      <c r="V38" s="543"/>
      <c r="W38" s="543"/>
      <c r="X38" s="543"/>
      <c r="Y38" s="543"/>
      <c r="Z38" s="543"/>
      <c r="AA38" s="543"/>
      <c r="AB38" s="543"/>
      <c r="AC38" s="543"/>
      <c r="AD38" s="543"/>
      <c r="AE38" s="543"/>
      <c r="AF38" s="543"/>
      <c r="AG38" s="543"/>
    </row>
    <row r="39" spans="1:33" s="537" customFormat="1" ht="12.4">
      <c r="A39" s="541"/>
      <c r="B39" s="3740"/>
      <c r="C39" s="1670" t="s">
        <v>90</v>
      </c>
      <c r="D39" s="3251"/>
      <c r="E39" s="3251"/>
      <c r="F39" s="517">
        <f>D39-E39</f>
        <v>0</v>
      </c>
      <c r="G39" s="2557"/>
      <c r="J39" s="541"/>
      <c r="K39" s="541"/>
      <c r="L39" s="541"/>
      <c r="M39" s="541"/>
      <c r="N39" s="541"/>
      <c r="O39" s="541"/>
      <c r="P39" s="541"/>
      <c r="Q39" s="541"/>
      <c r="R39" s="541"/>
      <c r="S39" s="543"/>
      <c r="T39" s="543"/>
      <c r="U39" s="543"/>
      <c r="V39" s="543"/>
      <c r="W39" s="543"/>
      <c r="X39" s="543"/>
      <c r="Y39" s="543"/>
      <c r="Z39" s="543"/>
      <c r="AA39" s="543"/>
      <c r="AB39" s="543"/>
      <c r="AC39" s="543"/>
      <c r="AD39" s="543"/>
      <c r="AE39" s="543"/>
      <c r="AF39" s="543"/>
      <c r="AG39" s="543"/>
    </row>
    <row r="40" spans="1:33" s="537" customFormat="1" ht="12.4">
      <c r="A40" s="541"/>
      <c r="B40" s="3740"/>
      <c r="C40" s="1671" t="s">
        <v>92</v>
      </c>
      <c r="D40" s="3251"/>
      <c r="E40" s="3251"/>
      <c r="F40" s="517">
        <f>D40-E40</f>
        <v>0</v>
      </c>
      <c r="G40" s="2557"/>
      <c r="J40" s="541"/>
      <c r="K40" s="541"/>
      <c r="L40" s="541"/>
      <c r="M40" s="541"/>
      <c r="N40" s="541"/>
      <c r="O40" s="541"/>
      <c r="P40" s="541"/>
      <c r="Q40" s="541"/>
      <c r="R40" s="541"/>
      <c r="S40" s="543"/>
      <c r="T40" s="543"/>
      <c r="U40" s="543"/>
      <c r="V40" s="543"/>
      <c r="W40" s="543"/>
      <c r="X40" s="543"/>
      <c r="Y40" s="543"/>
      <c r="Z40" s="543"/>
      <c r="AA40" s="543"/>
      <c r="AB40" s="543"/>
      <c r="AC40" s="543"/>
      <c r="AD40" s="543"/>
      <c r="AE40" s="543"/>
      <c r="AF40" s="543"/>
      <c r="AG40" s="543"/>
    </row>
    <row r="41" spans="1:33" s="537" customFormat="1" ht="12.4">
      <c r="A41" s="541"/>
      <c r="B41" s="3740"/>
      <c r="C41" s="1683" t="s">
        <v>1950</v>
      </c>
      <c r="D41" s="3251"/>
      <c r="E41" s="3251"/>
      <c r="F41" s="1651">
        <f>D41-E41</f>
        <v>0</v>
      </c>
      <c r="G41" s="2557"/>
      <c r="J41" s="541"/>
      <c r="K41" s="541"/>
      <c r="L41" s="541"/>
      <c r="M41" s="541"/>
      <c r="N41" s="541"/>
      <c r="O41" s="541"/>
      <c r="P41" s="541"/>
      <c r="Q41" s="541"/>
      <c r="R41" s="541"/>
      <c r="S41" s="543"/>
      <c r="T41" s="543"/>
      <c r="U41" s="543"/>
      <c r="V41" s="543"/>
      <c r="W41" s="543"/>
      <c r="X41" s="543"/>
      <c r="Y41" s="543"/>
      <c r="Z41" s="543"/>
      <c r="AA41" s="543"/>
      <c r="AB41" s="543"/>
      <c r="AC41" s="543"/>
      <c r="AD41" s="543"/>
      <c r="AE41" s="543"/>
      <c r="AF41" s="543"/>
      <c r="AG41" s="543"/>
    </row>
    <row r="42" spans="1:33" s="875" customFormat="1" ht="12.4">
      <c r="A42" s="871"/>
      <c r="B42" s="3735" t="s">
        <v>415</v>
      </c>
      <c r="C42" s="536" t="s">
        <v>84</v>
      </c>
      <c r="D42" s="517">
        <f>SUM(D39:D41)</f>
        <v>0</v>
      </c>
      <c r="E42" s="517">
        <f>SUM(E39:E41)</f>
        <v>0</v>
      </c>
      <c r="F42" s="517">
        <f>SUM(F39:F41)</f>
        <v>0</v>
      </c>
      <c r="G42" s="1659">
        <f>SUM($G$39:$G$41)</f>
        <v>0</v>
      </c>
      <c r="I42" s="871"/>
      <c r="J42" s="871"/>
      <c r="K42" s="871"/>
      <c r="L42" s="871"/>
      <c r="M42" s="871"/>
      <c r="N42" s="871"/>
      <c r="O42" s="871"/>
      <c r="P42" s="871"/>
      <c r="Q42" s="871"/>
      <c r="R42" s="871"/>
      <c r="S42" s="874"/>
      <c r="T42" s="874"/>
      <c r="U42" s="874"/>
      <c r="V42" s="874"/>
      <c r="W42" s="874"/>
      <c r="X42" s="874"/>
      <c r="Y42" s="874"/>
      <c r="Z42" s="874"/>
      <c r="AA42" s="874"/>
      <c r="AB42" s="874"/>
      <c r="AC42" s="874"/>
      <c r="AD42" s="874"/>
      <c r="AE42" s="874"/>
      <c r="AF42" s="874"/>
      <c r="AG42" s="874"/>
    </row>
    <row r="43" spans="1:33" s="875" customFormat="1" ht="12.4">
      <c r="A43" s="871"/>
      <c r="B43" s="3735"/>
      <c r="C43" s="1683" t="s">
        <v>1861</v>
      </c>
      <c r="D43" s="1684" t="str">
        <f>IF(ROUND(SUM(D$39:D$41),3)=ROUND(D$11+D$12+D$17+D$21+D$25,3), "ok","error")</f>
        <v>ok</v>
      </c>
      <c r="E43" s="1684" t="str">
        <f>IF(ROUND(SUM(E$39:E$41),3)=ROUND(E$11+E$12+E$17+E$21+E$25,3), "ok","error")</f>
        <v>ok</v>
      </c>
      <c r="F43" s="1684" t="str">
        <f>IF(ROUND(SUM(F$39:F$41),3)=ROUND(F$11+F$12+F$17+F$21+F$25,3), "ok","error")</f>
        <v>ok</v>
      </c>
      <c r="G43" s="1684" t="str">
        <f>IF(ROUND(SUM(G39:G41),3)=ROUND(H17,3), "ok","error")</f>
        <v>ok</v>
      </c>
      <c r="I43" s="871"/>
      <c r="J43" s="871"/>
      <c r="K43" s="871"/>
      <c r="L43" s="871"/>
      <c r="M43" s="871"/>
      <c r="N43" s="871"/>
      <c r="O43" s="871"/>
      <c r="P43" s="871"/>
      <c r="Q43" s="871"/>
      <c r="R43" s="871"/>
      <c r="S43" s="874"/>
      <c r="T43" s="874"/>
      <c r="U43" s="874"/>
      <c r="V43" s="874"/>
      <c r="W43" s="874"/>
      <c r="X43" s="874"/>
      <c r="Y43" s="874"/>
      <c r="Z43" s="874"/>
      <c r="AA43" s="874"/>
      <c r="AB43" s="874"/>
      <c r="AC43" s="874"/>
      <c r="AD43" s="874"/>
      <c r="AE43" s="874"/>
      <c r="AF43" s="874"/>
      <c r="AG43" s="874"/>
    </row>
    <row r="45" spans="1:33" ht="19.5" customHeight="1">
      <c r="B45" s="545" t="s">
        <v>178</v>
      </c>
      <c r="C45" s="545"/>
      <c r="D45" s="878"/>
      <c r="E45" s="878"/>
      <c r="F45" s="3734" t="s">
        <v>132</v>
      </c>
      <c r="G45" s="3734"/>
      <c r="H45" s="3734"/>
      <c r="I45" s="3734"/>
      <c r="J45" s="3734"/>
      <c r="K45" s="3734"/>
      <c r="L45" s="3734"/>
      <c r="M45" s="3734" t="s">
        <v>1338</v>
      </c>
      <c r="N45" s="3734"/>
      <c r="O45" s="3734"/>
      <c r="P45" s="3734"/>
      <c r="Q45" s="3734"/>
      <c r="R45" s="3734"/>
      <c r="S45" s="3734"/>
      <c r="T45" s="3734" t="s">
        <v>1795</v>
      </c>
      <c r="U45" s="3734"/>
      <c r="V45" s="3734"/>
      <c r="W45" s="3734"/>
      <c r="X45" s="3734"/>
      <c r="Y45" s="3734"/>
      <c r="Z45" s="3734"/>
      <c r="AA45" s="3731" t="s">
        <v>160</v>
      </c>
      <c r="AB45" s="3733"/>
      <c r="AC45" s="3733"/>
      <c r="AD45" s="3733"/>
      <c r="AE45" s="3733"/>
      <c r="AF45" s="3732"/>
    </row>
    <row r="46" spans="1:33" ht="26.25" customHeight="1">
      <c r="B46" s="879"/>
      <c r="C46" s="879"/>
      <c r="D46" s="880"/>
      <c r="E46" s="880"/>
      <c r="F46" s="3724" t="s">
        <v>80</v>
      </c>
      <c r="G46" s="3730"/>
      <c r="H46" s="3713" t="s">
        <v>177</v>
      </c>
      <c r="I46" s="3731" t="s">
        <v>161</v>
      </c>
      <c r="J46" s="3732"/>
      <c r="K46" s="3713" t="s">
        <v>1920</v>
      </c>
      <c r="L46" s="3713" t="s">
        <v>1420</v>
      </c>
      <c r="M46" s="3724" t="s">
        <v>80</v>
      </c>
      <c r="N46" s="3730"/>
      <c r="O46" s="3713" t="s">
        <v>177</v>
      </c>
      <c r="P46" s="3731" t="s">
        <v>161</v>
      </c>
      <c r="Q46" s="3732"/>
      <c r="R46" s="3713" t="s">
        <v>1920</v>
      </c>
      <c r="S46" s="3713" t="s">
        <v>857</v>
      </c>
      <c r="T46" s="3724" t="s">
        <v>80</v>
      </c>
      <c r="U46" s="3730"/>
      <c r="V46" s="3713" t="s">
        <v>177</v>
      </c>
      <c r="W46" s="3731" t="s">
        <v>161</v>
      </c>
      <c r="X46" s="3732"/>
      <c r="Y46" s="3713" t="s">
        <v>1920</v>
      </c>
      <c r="Z46" s="3713" t="s">
        <v>858</v>
      </c>
      <c r="AA46" s="3724" t="s">
        <v>1871</v>
      </c>
      <c r="AB46" s="3730"/>
      <c r="AC46" s="3713" t="s">
        <v>1844</v>
      </c>
      <c r="AD46" s="3731" t="s">
        <v>161</v>
      </c>
      <c r="AE46" s="3732"/>
      <c r="AF46" s="3713" t="s">
        <v>1921</v>
      </c>
    </row>
    <row r="47" spans="1:33" s="537" customFormat="1" ht="44.25" customHeight="1">
      <c r="A47" s="540"/>
      <c r="B47" s="1660" t="s">
        <v>1854</v>
      </c>
      <c r="C47" s="1656" t="s">
        <v>142</v>
      </c>
      <c r="D47" s="1656" t="s">
        <v>164</v>
      </c>
      <c r="E47" s="1656" t="s">
        <v>165</v>
      </c>
      <c r="F47" s="546" t="s">
        <v>166</v>
      </c>
      <c r="G47" s="547" t="s">
        <v>167</v>
      </c>
      <c r="H47" s="3714"/>
      <c r="I47" s="548" t="s">
        <v>355</v>
      </c>
      <c r="J47" s="1655" t="s">
        <v>356</v>
      </c>
      <c r="K47" s="3714"/>
      <c r="L47" s="3714"/>
      <c r="M47" s="546" t="s">
        <v>166</v>
      </c>
      <c r="N47" s="547" t="s">
        <v>167</v>
      </c>
      <c r="O47" s="3714"/>
      <c r="P47" s="548" t="s">
        <v>355</v>
      </c>
      <c r="Q47" s="1655" t="s">
        <v>356</v>
      </c>
      <c r="R47" s="3714"/>
      <c r="S47" s="3714"/>
      <c r="T47" s="546" t="s">
        <v>166</v>
      </c>
      <c r="U47" s="547" t="s">
        <v>167</v>
      </c>
      <c r="V47" s="3714"/>
      <c r="W47" s="548" t="s">
        <v>355</v>
      </c>
      <c r="X47" s="1655" t="s">
        <v>356</v>
      </c>
      <c r="Y47" s="3714"/>
      <c r="Z47" s="3714"/>
      <c r="AA47" s="546" t="s">
        <v>166</v>
      </c>
      <c r="AB47" s="547" t="s">
        <v>167</v>
      </c>
      <c r="AC47" s="3714"/>
      <c r="AD47" s="548" t="s">
        <v>1841</v>
      </c>
      <c r="AE47" s="548" t="s">
        <v>1872</v>
      </c>
      <c r="AF47" s="3714"/>
    </row>
    <row r="48" spans="1:33" s="537" customFormat="1" ht="12.4">
      <c r="A48" s="540"/>
      <c r="B48" s="516"/>
      <c r="C48" s="516"/>
      <c r="D48" s="516"/>
      <c r="E48" s="516"/>
      <c r="F48" s="516"/>
      <c r="G48" s="516"/>
      <c r="H48" s="516"/>
      <c r="I48" s="516"/>
      <c r="J48" s="516"/>
      <c r="K48" s="516"/>
      <c r="L48" s="2087">
        <f>SUM(F48:K48)</f>
        <v>0</v>
      </c>
      <c r="M48" s="516"/>
      <c r="N48" s="516"/>
      <c r="O48" s="516"/>
      <c r="P48" s="516"/>
      <c r="Q48" s="516"/>
      <c r="R48" s="516"/>
      <c r="S48" s="2087">
        <f>SUM(M48:R48)</f>
        <v>0</v>
      </c>
      <c r="T48" s="516"/>
      <c r="U48" s="516"/>
      <c r="V48" s="516"/>
      <c r="W48" s="516"/>
      <c r="X48" s="516"/>
      <c r="Y48" s="516"/>
      <c r="Z48" s="2087">
        <f>SUM(T48:Y48)</f>
        <v>0</v>
      </c>
      <c r="AA48" s="2661"/>
      <c r="AB48" s="2661"/>
      <c r="AC48" s="516"/>
      <c r="AD48" s="516"/>
      <c r="AE48" s="516"/>
      <c r="AF48" s="516"/>
    </row>
    <row r="49" spans="1:33" s="537" customFormat="1" ht="12.4">
      <c r="A49" s="540"/>
      <c r="B49" s="516"/>
      <c r="C49" s="516"/>
      <c r="D49" s="516"/>
      <c r="E49" s="516"/>
      <c r="F49" s="516"/>
      <c r="G49" s="516"/>
      <c r="H49" s="516"/>
      <c r="I49" s="516"/>
      <c r="J49" s="516"/>
      <c r="K49" s="516"/>
      <c r="L49" s="2087">
        <f t="shared" ref="L49:L60" si="1">SUM(F49:K49)</f>
        <v>0</v>
      </c>
      <c r="M49" s="516"/>
      <c r="N49" s="516"/>
      <c r="O49" s="516"/>
      <c r="P49" s="516"/>
      <c r="Q49" s="516"/>
      <c r="R49" s="516"/>
      <c r="S49" s="2087">
        <f t="shared" ref="S49:S60" si="2">SUM(M49:R49)</f>
        <v>0</v>
      </c>
      <c r="T49" s="516"/>
      <c r="U49" s="516"/>
      <c r="V49" s="516"/>
      <c r="W49" s="516"/>
      <c r="X49" s="516"/>
      <c r="Y49" s="516"/>
      <c r="Z49" s="2087">
        <f t="shared" ref="Z49:Z60" si="3">SUM(T49:Y49)</f>
        <v>0</v>
      </c>
      <c r="AA49" s="2661"/>
      <c r="AB49" s="2661"/>
      <c r="AC49" s="516"/>
      <c r="AD49" s="516"/>
      <c r="AE49" s="516"/>
      <c r="AF49" s="516"/>
    </row>
    <row r="50" spans="1:33" s="537" customFormat="1" ht="12.4">
      <c r="A50" s="540"/>
      <c r="B50" s="516"/>
      <c r="C50" s="516"/>
      <c r="D50" s="516"/>
      <c r="E50" s="516"/>
      <c r="F50" s="516"/>
      <c r="G50" s="516"/>
      <c r="H50" s="516"/>
      <c r="I50" s="516"/>
      <c r="J50" s="516"/>
      <c r="K50" s="516"/>
      <c r="L50" s="2087">
        <f t="shared" si="1"/>
        <v>0</v>
      </c>
      <c r="M50" s="516"/>
      <c r="N50" s="516"/>
      <c r="O50" s="516"/>
      <c r="P50" s="516"/>
      <c r="Q50" s="516"/>
      <c r="R50" s="516"/>
      <c r="S50" s="2087">
        <f t="shared" si="2"/>
        <v>0</v>
      </c>
      <c r="T50" s="516"/>
      <c r="U50" s="516"/>
      <c r="V50" s="516"/>
      <c r="W50" s="516"/>
      <c r="X50" s="516"/>
      <c r="Y50" s="516"/>
      <c r="Z50" s="2087">
        <f t="shared" si="3"/>
        <v>0</v>
      </c>
      <c r="AA50" s="2661"/>
      <c r="AB50" s="2661"/>
      <c r="AC50" s="516"/>
      <c r="AD50" s="516"/>
      <c r="AE50" s="516"/>
      <c r="AF50" s="516"/>
    </row>
    <row r="51" spans="1:33" s="537" customFormat="1" ht="12.4">
      <c r="A51" s="540"/>
      <c r="B51" s="516"/>
      <c r="C51" s="516"/>
      <c r="D51" s="516"/>
      <c r="E51" s="516"/>
      <c r="F51" s="516"/>
      <c r="G51" s="516"/>
      <c r="H51" s="516"/>
      <c r="I51" s="516"/>
      <c r="J51" s="516"/>
      <c r="K51" s="516"/>
      <c r="L51" s="2087">
        <f t="shared" si="1"/>
        <v>0</v>
      </c>
      <c r="M51" s="516"/>
      <c r="N51" s="516"/>
      <c r="O51" s="516"/>
      <c r="P51" s="516"/>
      <c r="Q51" s="516"/>
      <c r="R51" s="516"/>
      <c r="S51" s="2087">
        <f t="shared" si="2"/>
        <v>0</v>
      </c>
      <c r="T51" s="516"/>
      <c r="U51" s="516"/>
      <c r="V51" s="516"/>
      <c r="W51" s="516"/>
      <c r="X51" s="516"/>
      <c r="Y51" s="516"/>
      <c r="Z51" s="2087">
        <f t="shared" si="3"/>
        <v>0</v>
      </c>
      <c r="AA51" s="2661"/>
      <c r="AB51" s="2661"/>
      <c r="AC51" s="516"/>
      <c r="AD51" s="516"/>
      <c r="AE51" s="516"/>
      <c r="AF51" s="516"/>
    </row>
    <row r="52" spans="1:33" s="537" customFormat="1" ht="12.4">
      <c r="A52" s="540"/>
      <c r="B52" s="516"/>
      <c r="C52" s="516"/>
      <c r="D52" s="516"/>
      <c r="E52" s="516"/>
      <c r="F52" s="516"/>
      <c r="G52" s="516"/>
      <c r="H52" s="516"/>
      <c r="I52" s="516"/>
      <c r="J52" s="516"/>
      <c r="K52" s="516"/>
      <c r="L52" s="2087">
        <f t="shared" si="1"/>
        <v>0</v>
      </c>
      <c r="M52" s="516"/>
      <c r="N52" s="516"/>
      <c r="O52" s="516"/>
      <c r="P52" s="516"/>
      <c r="Q52" s="516"/>
      <c r="R52" s="516"/>
      <c r="S52" s="2087">
        <f t="shared" si="2"/>
        <v>0</v>
      </c>
      <c r="T52" s="516"/>
      <c r="U52" s="516"/>
      <c r="V52" s="516"/>
      <c r="W52" s="516"/>
      <c r="X52" s="516"/>
      <c r="Y52" s="516"/>
      <c r="Z52" s="2087">
        <f t="shared" si="3"/>
        <v>0</v>
      </c>
      <c r="AA52" s="2661"/>
      <c r="AB52" s="2661"/>
      <c r="AC52" s="516"/>
      <c r="AD52" s="516"/>
      <c r="AE52" s="516"/>
      <c r="AF52" s="516"/>
    </row>
    <row r="53" spans="1:33" s="537" customFormat="1" ht="12.4">
      <c r="A53" s="540"/>
      <c r="B53" s="516"/>
      <c r="C53" s="516"/>
      <c r="D53" s="516"/>
      <c r="E53" s="516"/>
      <c r="F53" s="516"/>
      <c r="G53" s="516"/>
      <c r="H53" s="516"/>
      <c r="I53" s="516"/>
      <c r="J53" s="516"/>
      <c r="K53" s="516"/>
      <c r="L53" s="2087">
        <f t="shared" si="1"/>
        <v>0</v>
      </c>
      <c r="M53" s="516"/>
      <c r="N53" s="516"/>
      <c r="O53" s="516"/>
      <c r="P53" s="516"/>
      <c r="Q53" s="516"/>
      <c r="R53" s="516"/>
      <c r="S53" s="2087">
        <f t="shared" si="2"/>
        <v>0</v>
      </c>
      <c r="T53" s="516"/>
      <c r="U53" s="516"/>
      <c r="V53" s="516"/>
      <c r="W53" s="516"/>
      <c r="X53" s="516"/>
      <c r="Y53" s="516"/>
      <c r="Z53" s="2087">
        <f t="shared" si="3"/>
        <v>0</v>
      </c>
      <c r="AA53" s="2661"/>
      <c r="AB53" s="2661"/>
      <c r="AC53" s="516"/>
      <c r="AD53" s="516"/>
      <c r="AE53" s="516"/>
      <c r="AF53" s="516"/>
    </row>
    <row r="54" spans="1:33" s="537" customFormat="1" ht="12.4">
      <c r="A54" s="540"/>
      <c r="B54" s="516"/>
      <c r="C54" s="516"/>
      <c r="D54" s="516"/>
      <c r="E54" s="516"/>
      <c r="F54" s="516"/>
      <c r="G54" s="516"/>
      <c r="H54" s="516"/>
      <c r="I54" s="516"/>
      <c r="J54" s="516"/>
      <c r="K54" s="516"/>
      <c r="L54" s="2087">
        <f t="shared" si="1"/>
        <v>0</v>
      </c>
      <c r="M54" s="516"/>
      <c r="N54" s="516"/>
      <c r="O54" s="516"/>
      <c r="P54" s="516"/>
      <c r="Q54" s="516"/>
      <c r="R54" s="516"/>
      <c r="S54" s="2087">
        <f t="shared" si="2"/>
        <v>0</v>
      </c>
      <c r="T54" s="516"/>
      <c r="U54" s="516"/>
      <c r="V54" s="516"/>
      <c r="W54" s="516"/>
      <c r="X54" s="516"/>
      <c r="Y54" s="516"/>
      <c r="Z54" s="2087">
        <f t="shared" si="3"/>
        <v>0</v>
      </c>
      <c r="AA54" s="2661"/>
      <c r="AB54" s="2661"/>
      <c r="AC54" s="516"/>
      <c r="AD54" s="516"/>
      <c r="AE54" s="516"/>
      <c r="AF54" s="516"/>
    </row>
    <row r="55" spans="1:33" s="537" customFormat="1" ht="12.4">
      <c r="A55" s="540"/>
      <c r="B55" s="516"/>
      <c r="C55" s="516"/>
      <c r="D55" s="516"/>
      <c r="E55" s="516"/>
      <c r="F55" s="516"/>
      <c r="G55" s="516"/>
      <c r="H55" s="516"/>
      <c r="I55" s="516"/>
      <c r="J55" s="516"/>
      <c r="K55" s="516"/>
      <c r="L55" s="2087">
        <f t="shared" si="1"/>
        <v>0</v>
      </c>
      <c r="M55" s="516"/>
      <c r="N55" s="516"/>
      <c r="O55" s="516"/>
      <c r="P55" s="516"/>
      <c r="Q55" s="516"/>
      <c r="R55" s="516"/>
      <c r="S55" s="2087">
        <f t="shared" si="2"/>
        <v>0</v>
      </c>
      <c r="T55" s="516"/>
      <c r="U55" s="516"/>
      <c r="V55" s="516"/>
      <c r="W55" s="516"/>
      <c r="X55" s="516"/>
      <c r="Y55" s="516"/>
      <c r="Z55" s="2087">
        <f t="shared" si="3"/>
        <v>0</v>
      </c>
      <c r="AA55" s="2661"/>
      <c r="AB55" s="2661"/>
      <c r="AC55" s="516"/>
      <c r="AD55" s="516"/>
      <c r="AE55" s="516"/>
      <c r="AF55" s="516"/>
    </row>
    <row r="56" spans="1:33" s="537" customFormat="1" ht="12.4">
      <c r="A56" s="540"/>
      <c r="B56" s="516"/>
      <c r="C56" s="516"/>
      <c r="D56" s="516"/>
      <c r="E56" s="516"/>
      <c r="F56" s="516"/>
      <c r="G56" s="516"/>
      <c r="H56" s="516"/>
      <c r="I56" s="516"/>
      <c r="J56" s="516"/>
      <c r="K56" s="516"/>
      <c r="L56" s="2087">
        <f t="shared" si="1"/>
        <v>0</v>
      </c>
      <c r="M56" s="516"/>
      <c r="N56" s="516"/>
      <c r="O56" s="516"/>
      <c r="P56" s="516"/>
      <c r="Q56" s="516"/>
      <c r="R56" s="516"/>
      <c r="S56" s="2087">
        <f t="shared" si="2"/>
        <v>0</v>
      </c>
      <c r="T56" s="516"/>
      <c r="U56" s="516"/>
      <c r="V56" s="516"/>
      <c r="W56" s="516"/>
      <c r="X56" s="516"/>
      <c r="Y56" s="516"/>
      <c r="Z56" s="2087">
        <f t="shared" si="3"/>
        <v>0</v>
      </c>
      <c r="AA56" s="2661"/>
      <c r="AB56" s="2661"/>
      <c r="AC56" s="516"/>
      <c r="AD56" s="516"/>
      <c r="AE56" s="516"/>
      <c r="AF56" s="516"/>
    </row>
    <row r="57" spans="1:33" s="537" customFormat="1" ht="12.4">
      <c r="A57" s="540"/>
      <c r="B57" s="516"/>
      <c r="C57" s="516"/>
      <c r="D57" s="516"/>
      <c r="E57" s="516"/>
      <c r="F57" s="516"/>
      <c r="G57" s="516"/>
      <c r="H57" s="516"/>
      <c r="I57" s="516"/>
      <c r="J57" s="516"/>
      <c r="K57" s="516"/>
      <c r="L57" s="2087">
        <f t="shared" si="1"/>
        <v>0</v>
      </c>
      <c r="M57" s="516"/>
      <c r="N57" s="516"/>
      <c r="O57" s="516"/>
      <c r="P57" s="516"/>
      <c r="Q57" s="516"/>
      <c r="R57" s="516"/>
      <c r="S57" s="2087">
        <f t="shared" si="2"/>
        <v>0</v>
      </c>
      <c r="T57" s="516"/>
      <c r="U57" s="516"/>
      <c r="V57" s="516"/>
      <c r="W57" s="516"/>
      <c r="X57" s="516"/>
      <c r="Y57" s="516"/>
      <c r="Z57" s="2087">
        <f t="shared" si="3"/>
        <v>0</v>
      </c>
      <c r="AA57" s="2661"/>
      <c r="AB57" s="2661"/>
      <c r="AC57" s="516"/>
      <c r="AD57" s="516"/>
      <c r="AE57" s="516"/>
      <c r="AF57" s="516"/>
    </row>
    <row r="58" spans="1:33" s="537" customFormat="1" ht="12.4">
      <c r="A58" s="540"/>
      <c r="B58" s="516"/>
      <c r="C58" s="516"/>
      <c r="D58" s="516"/>
      <c r="E58" s="516"/>
      <c r="F58" s="516"/>
      <c r="G58" s="516"/>
      <c r="H58" s="516"/>
      <c r="I58" s="516"/>
      <c r="J58" s="516"/>
      <c r="K58" s="516"/>
      <c r="L58" s="2087">
        <f t="shared" si="1"/>
        <v>0</v>
      </c>
      <c r="M58" s="516"/>
      <c r="N58" s="516"/>
      <c r="O58" s="516"/>
      <c r="P58" s="516"/>
      <c r="Q58" s="516"/>
      <c r="R58" s="516"/>
      <c r="S58" s="2087">
        <f t="shared" si="2"/>
        <v>0</v>
      </c>
      <c r="T58" s="516"/>
      <c r="U58" s="516"/>
      <c r="V58" s="516"/>
      <c r="W58" s="516"/>
      <c r="X58" s="516"/>
      <c r="Y58" s="516"/>
      <c r="Z58" s="2087">
        <f t="shared" si="3"/>
        <v>0</v>
      </c>
      <c r="AA58" s="2661"/>
      <c r="AB58" s="2661"/>
      <c r="AC58" s="516"/>
      <c r="AD58" s="516"/>
      <c r="AE58" s="516"/>
      <c r="AF58" s="516"/>
    </row>
    <row r="59" spans="1:33">
      <c r="B59" s="516"/>
      <c r="C59" s="516"/>
      <c r="D59" s="516"/>
      <c r="E59" s="516"/>
      <c r="F59" s="516"/>
      <c r="G59" s="516"/>
      <c r="H59" s="516"/>
      <c r="I59" s="516"/>
      <c r="J59" s="516"/>
      <c r="K59" s="516"/>
      <c r="L59" s="2087">
        <f t="shared" si="1"/>
        <v>0</v>
      </c>
      <c r="M59" s="516"/>
      <c r="N59" s="516"/>
      <c r="O59" s="516"/>
      <c r="P59" s="516"/>
      <c r="Q59" s="516"/>
      <c r="R59" s="516"/>
      <c r="S59" s="2087">
        <f t="shared" si="2"/>
        <v>0</v>
      </c>
      <c r="T59" s="516"/>
      <c r="U59" s="516"/>
      <c r="V59" s="516"/>
      <c r="W59" s="516"/>
      <c r="X59" s="516"/>
      <c r="Y59" s="516"/>
      <c r="Z59" s="2087">
        <f t="shared" si="3"/>
        <v>0</v>
      </c>
      <c r="AA59" s="2661"/>
      <c r="AB59" s="2661"/>
      <c r="AC59" s="516"/>
      <c r="AD59" s="516"/>
      <c r="AE59" s="516"/>
      <c r="AF59" s="516"/>
      <c r="AG59" s="881"/>
    </row>
    <row r="60" spans="1:33">
      <c r="B60" s="516"/>
      <c r="C60" s="516"/>
      <c r="D60" s="516"/>
      <c r="E60" s="516"/>
      <c r="F60" s="516"/>
      <c r="G60" s="516"/>
      <c r="H60" s="516"/>
      <c r="I60" s="516"/>
      <c r="J60" s="516"/>
      <c r="K60" s="516"/>
      <c r="L60" s="2087">
        <f t="shared" si="1"/>
        <v>0</v>
      </c>
      <c r="M60" s="516"/>
      <c r="N60" s="516"/>
      <c r="O60" s="516"/>
      <c r="P60" s="516"/>
      <c r="Q60" s="516"/>
      <c r="R60" s="516"/>
      <c r="S60" s="2087">
        <f t="shared" si="2"/>
        <v>0</v>
      </c>
      <c r="T60" s="516"/>
      <c r="U60" s="516"/>
      <c r="V60" s="516"/>
      <c r="W60" s="516"/>
      <c r="X60" s="516"/>
      <c r="Y60" s="516"/>
      <c r="Z60" s="2087">
        <f t="shared" si="3"/>
        <v>0</v>
      </c>
      <c r="AA60" s="2661"/>
      <c r="AB60" s="2661"/>
      <c r="AC60" s="516"/>
      <c r="AD60" s="516"/>
      <c r="AE60" s="516"/>
      <c r="AF60" s="516"/>
    </row>
    <row r="61" spans="1:33">
      <c r="B61" s="549" t="s">
        <v>84</v>
      </c>
      <c r="C61" s="1790"/>
      <c r="D61" s="1790"/>
      <c r="E61" s="1790"/>
      <c r="F61" s="2095">
        <f>SUM(F48:F60)</f>
        <v>0</v>
      </c>
      <c r="G61" s="2095">
        <f t="shared" ref="G61:AF61" si="4">SUM(G48:G60)</f>
        <v>0</v>
      </c>
      <c r="H61" s="2095">
        <f t="shared" si="4"/>
        <v>0</v>
      </c>
      <c r="I61" s="2095">
        <f t="shared" si="4"/>
        <v>0</v>
      </c>
      <c r="J61" s="2095">
        <f t="shared" si="4"/>
        <v>0</v>
      </c>
      <c r="K61" s="2095">
        <f t="shared" si="4"/>
        <v>0</v>
      </c>
      <c r="L61" s="2095">
        <f t="shared" si="4"/>
        <v>0</v>
      </c>
      <c r="M61" s="2095">
        <f t="shared" si="4"/>
        <v>0</v>
      </c>
      <c r="N61" s="2095">
        <f t="shared" si="4"/>
        <v>0</v>
      </c>
      <c r="O61" s="2095">
        <f t="shared" si="4"/>
        <v>0</v>
      </c>
      <c r="P61" s="2095">
        <f t="shared" si="4"/>
        <v>0</v>
      </c>
      <c r="Q61" s="2095">
        <f t="shared" si="4"/>
        <v>0</v>
      </c>
      <c r="R61" s="2095">
        <f t="shared" si="4"/>
        <v>0</v>
      </c>
      <c r="S61" s="2095">
        <f t="shared" si="4"/>
        <v>0</v>
      </c>
      <c r="T61" s="2095">
        <f t="shared" si="4"/>
        <v>0</v>
      </c>
      <c r="U61" s="2095">
        <f t="shared" si="4"/>
        <v>0</v>
      </c>
      <c r="V61" s="2095">
        <f t="shared" si="4"/>
        <v>0</v>
      </c>
      <c r="W61" s="2095">
        <f t="shared" si="4"/>
        <v>0</v>
      </c>
      <c r="X61" s="2095">
        <f t="shared" si="4"/>
        <v>0</v>
      </c>
      <c r="Y61" s="2095">
        <f t="shared" si="4"/>
        <v>0</v>
      </c>
      <c r="Z61" s="2095">
        <f t="shared" si="4"/>
        <v>0</v>
      </c>
      <c r="AA61" s="2095">
        <f t="shared" si="4"/>
        <v>0</v>
      </c>
      <c r="AB61" s="2095">
        <f t="shared" si="4"/>
        <v>0</v>
      </c>
      <c r="AC61" s="2095">
        <f t="shared" si="4"/>
        <v>0</v>
      </c>
      <c r="AD61" s="2095">
        <f t="shared" si="4"/>
        <v>0</v>
      </c>
      <c r="AE61" s="2095">
        <f t="shared" si="4"/>
        <v>0</v>
      </c>
      <c r="AF61" s="2095">
        <f t="shared" si="4"/>
        <v>0</v>
      </c>
    </row>
    <row r="63" spans="1:33">
      <c r="N63" s="870"/>
      <c r="O63" s="834"/>
      <c r="AB63" s="837"/>
      <c r="AC63" s="837"/>
    </row>
    <row r="65" spans="2:3">
      <c r="B65" s="882"/>
      <c r="C65" s="543"/>
    </row>
    <row r="66" spans="2:3">
      <c r="B66" s="882"/>
      <c r="C66" s="883"/>
    </row>
    <row r="67" spans="2:3">
      <c r="C67" s="883"/>
    </row>
    <row r="68" spans="2:3">
      <c r="C68" s="883"/>
    </row>
  </sheetData>
  <customSheetViews>
    <customSheetView guid="{CE066BD8-0FDF-4A69-A83A-AA53661F8FEE}" fitToPage="1" topLeftCell="A13">
      <selection activeCell="B5" sqref="B5"/>
      <pageMargins left="0.70866141732283472" right="0.70866141732283472" top="0.74803149606299213" bottom="0.74803149606299213" header="0.31496062992125984" footer="0.31496062992125984"/>
      <pageSetup paperSize="8" scale="23" orientation="portrait" r:id="rId1"/>
    </customSheetView>
    <customSheetView guid="{97003408-5582-4B4E-BE5D-0A5F17467E22}" fitToPage="1">
      <selection activeCell="B5" sqref="B5"/>
      <pageMargins left="0.70866141732283472" right="0.70866141732283472" top="0.74803149606299213" bottom="0.74803149606299213" header="0.31496062992125984" footer="0.31496062992125984"/>
      <pageSetup paperSize="8" scale="23" orientation="portrait" r:id="rId2"/>
    </customSheetView>
    <customSheetView guid="{19FDD237-8F16-4F3B-A94F-90481855813E}" fitToPage="1">
      <selection activeCell="B5" sqref="B5"/>
      <pageMargins left="0.70866141732283472" right="0.70866141732283472" top="0.74803149606299213" bottom="0.74803149606299213" header="0.31496062992125984" footer="0.31496062992125984"/>
      <pageSetup paperSize="8" scale="23" orientation="portrait" r:id="rId3"/>
    </customSheetView>
  </customSheetViews>
  <mergeCells count="30">
    <mergeCell ref="B42:B43"/>
    <mergeCell ref="G5:H5"/>
    <mergeCell ref="B7:B14"/>
    <mergeCell ref="B15:B18"/>
    <mergeCell ref="B19:B22"/>
    <mergeCell ref="B23:B26"/>
    <mergeCell ref="B38:B41"/>
    <mergeCell ref="F45:L45"/>
    <mergeCell ref="F46:G46"/>
    <mergeCell ref="H46:H47"/>
    <mergeCell ref="I46:J46"/>
    <mergeCell ref="K46:K47"/>
    <mergeCell ref="L46:L47"/>
    <mergeCell ref="M45:S45"/>
    <mergeCell ref="M46:N46"/>
    <mergeCell ref="O46:O47"/>
    <mergeCell ref="P46:Q46"/>
    <mergeCell ref="R46:R47"/>
    <mergeCell ref="S46:S47"/>
    <mergeCell ref="T45:Z45"/>
    <mergeCell ref="T46:U46"/>
    <mergeCell ref="V46:V47"/>
    <mergeCell ref="W46:X46"/>
    <mergeCell ref="Y46:Y47"/>
    <mergeCell ref="Z46:Z47"/>
    <mergeCell ref="AA46:AB46"/>
    <mergeCell ref="AC46:AC47"/>
    <mergeCell ref="AD46:AE46"/>
    <mergeCell ref="AF46:AF47"/>
    <mergeCell ref="AA45:AF45"/>
  </mergeCells>
  <pageMargins left="0.70866141732283472" right="0.70866141732283472" top="0.74803149606299213" bottom="0.74803149606299213" header="0.31496062992125984" footer="0.31496062992125984"/>
  <pageSetup paperSize="8" scale="2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104"/>
  <sheetViews>
    <sheetView workbookViewId="0"/>
  </sheetViews>
  <sheetFormatPr defaultColWidth="9.1328125" defaultRowHeight="13.5"/>
  <cols>
    <col min="1" max="1" width="4.59765625" style="884" customWidth="1"/>
    <col min="2" max="2" width="86.73046875" style="879" bestFit="1" customWidth="1"/>
    <col min="3" max="3" width="28" style="879" bestFit="1" customWidth="1"/>
    <col min="4" max="4" width="20.3984375" style="897" customWidth="1"/>
    <col min="5" max="6" width="15.73046875" style="530" customWidth="1"/>
    <col min="7" max="7" width="5.265625" style="530" customWidth="1"/>
    <col min="8" max="8" width="19" style="530" customWidth="1"/>
    <col min="9" max="12" width="19" style="1875" customWidth="1"/>
    <col min="13" max="13" width="2" style="1875" customWidth="1"/>
    <col min="14" max="17" width="14.59765625" style="1875" customWidth="1"/>
    <col min="18" max="20" width="14.73046875" style="530" customWidth="1"/>
    <col min="21" max="21" width="10.265625" style="530" customWidth="1"/>
    <col min="22" max="22" width="20" style="530" customWidth="1"/>
    <col min="23" max="23" width="17.1328125" style="530" customWidth="1"/>
    <col min="24" max="24" width="18" style="530" customWidth="1"/>
    <col min="25" max="25" width="10.265625" style="530" customWidth="1"/>
    <col min="26" max="27" width="17.86328125" style="530" customWidth="1"/>
    <col min="28" max="28" width="17.86328125" style="527" customWidth="1"/>
    <col min="29" max="29" width="13.3984375" style="530" bestFit="1" customWidth="1"/>
    <col min="30" max="30" width="12.1328125" style="530" customWidth="1"/>
    <col min="31" max="31" width="13.73046875" style="527" customWidth="1"/>
    <col min="32" max="32" width="12" style="1873" customWidth="1"/>
    <col min="33" max="33" width="11.3984375" style="1873" customWidth="1"/>
    <col min="34" max="34" width="9.1328125" style="1873"/>
    <col min="35" max="37" width="9.1328125" style="527"/>
    <col min="38" max="38" width="9.1328125" style="528"/>
    <col min="39" max="16384" width="9.1328125" style="879"/>
  </cols>
  <sheetData>
    <row r="1" spans="1:38" s="1844" customFormat="1" ht="25.15">
      <c r="A1" s="1845" t="str">
        <f>+'Universal data'!$A$1</f>
        <v>Regulatory Reporting Pack</v>
      </c>
      <c r="B1" s="1843"/>
      <c r="C1" s="1843"/>
      <c r="D1" s="1843"/>
      <c r="E1" s="1843"/>
      <c r="F1" s="1843"/>
      <c r="G1" s="1843"/>
      <c r="H1" s="1843"/>
      <c r="I1" s="1843"/>
      <c r="J1" s="1843"/>
      <c r="K1" s="1843"/>
      <c r="L1" s="1843"/>
    </row>
    <row r="2" spans="1:38" s="1844" customFormat="1" ht="25.15">
      <c r="A2" s="1845" t="str">
        <f>+'Universal data'!$A$2</f>
        <v>Master</v>
      </c>
      <c r="B2" s="1843"/>
      <c r="C2" s="1843"/>
      <c r="D2" s="1843"/>
      <c r="E2" s="1843"/>
      <c r="F2" s="1843"/>
      <c r="G2" s="1843"/>
      <c r="H2" s="1843"/>
      <c r="I2" s="1843"/>
      <c r="J2" s="1843"/>
      <c r="K2" s="1843"/>
      <c r="L2" s="1843"/>
    </row>
    <row r="3" spans="1:38" s="1844" customFormat="1" ht="25.15">
      <c r="A3" s="1845" t="str">
        <f>+'Universal data'!$A$3</f>
        <v>2017/18</v>
      </c>
      <c r="B3" s="1843"/>
      <c r="C3" s="1843"/>
      <c r="D3" s="1843"/>
      <c r="E3" s="1843"/>
      <c r="F3" s="1843"/>
      <c r="G3" s="1843"/>
      <c r="H3" s="1843"/>
      <c r="I3" s="1843"/>
      <c r="J3" s="1843"/>
      <c r="K3" s="1843"/>
      <c r="L3" s="1843"/>
    </row>
    <row r="5" spans="1:38">
      <c r="C5" s="515"/>
      <c r="D5" s="885"/>
      <c r="E5" s="519"/>
      <c r="F5" s="519"/>
      <c r="G5" s="519"/>
      <c r="H5" s="519"/>
      <c r="I5" s="519"/>
      <c r="J5" s="519"/>
      <c r="K5" s="519"/>
      <c r="L5" s="519"/>
      <c r="M5" s="519"/>
      <c r="N5" s="519"/>
      <c r="O5" s="519"/>
      <c r="P5" s="519"/>
      <c r="Q5" s="519"/>
      <c r="R5" s="522"/>
      <c r="S5" s="522"/>
      <c r="T5" s="522"/>
      <c r="U5" s="522"/>
      <c r="V5" s="522"/>
      <c r="W5" s="522"/>
      <c r="X5" s="522"/>
      <c r="Y5" s="522"/>
      <c r="Z5" s="522"/>
    </row>
    <row r="6" spans="1:38" ht="19.899999999999999">
      <c r="B6" s="512" t="s">
        <v>1964</v>
      </c>
      <c r="C6" s="886"/>
      <c r="D6" s="887"/>
      <c r="E6" s="896"/>
      <c r="F6" s="896"/>
      <c r="G6" s="896"/>
      <c r="H6" s="896"/>
      <c r="I6" s="896"/>
      <c r="J6" s="2201"/>
      <c r="K6" s="2201"/>
      <c r="L6" s="2201"/>
      <c r="M6" s="2201"/>
      <c r="N6" s="2201"/>
      <c r="O6" s="2201"/>
      <c r="P6" s="2201"/>
      <c r="Q6" s="2201"/>
      <c r="AA6" s="888"/>
      <c r="AB6" s="889"/>
      <c r="AC6" s="888"/>
      <c r="AD6" s="890"/>
    </row>
    <row r="7" spans="1:38">
      <c r="C7" s="3734" t="s">
        <v>179</v>
      </c>
      <c r="D7" s="3734"/>
      <c r="E7" s="3734"/>
      <c r="F7" s="879"/>
      <c r="G7" s="879"/>
      <c r="H7" s="891"/>
      <c r="I7" s="891"/>
      <c r="J7" s="891"/>
      <c r="K7" s="891"/>
      <c r="L7" s="891"/>
      <c r="M7" s="891"/>
      <c r="N7" s="891"/>
      <c r="O7" s="891"/>
      <c r="P7" s="891"/>
      <c r="Q7" s="891"/>
      <c r="R7" s="522"/>
      <c r="S7" s="522"/>
      <c r="T7" s="522"/>
      <c r="U7" s="522"/>
      <c r="V7" s="522"/>
      <c r="W7" s="522"/>
      <c r="X7" s="522"/>
      <c r="Y7" s="522"/>
      <c r="Z7" s="522"/>
      <c r="AA7" s="892"/>
      <c r="AB7" s="524"/>
      <c r="AC7" s="892"/>
      <c r="AD7" s="890"/>
    </row>
    <row r="8" spans="1:38" ht="37.15">
      <c r="B8" s="2199" t="s">
        <v>142</v>
      </c>
      <c r="C8" s="2198" t="s">
        <v>132</v>
      </c>
      <c r="D8" s="2198" t="s">
        <v>133</v>
      </c>
      <c r="E8" s="2198" t="s">
        <v>134</v>
      </c>
      <c r="F8" s="879"/>
      <c r="G8" s="879"/>
      <c r="H8" s="529"/>
      <c r="I8" s="529"/>
      <c r="J8" s="529"/>
      <c r="K8" s="529"/>
      <c r="L8" s="529"/>
      <c r="M8" s="529"/>
      <c r="N8" s="529"/>
      <c r="O8" s="529"/>
      <c r="P8" s="529"/>
      <c r="Q8" s="529"/>
      <c r="R8" s="522"/>
      <c r="S8" s="522"/>
      <c r="T8" s="522"/>
      <c r="U8" s="522"/>
      <c r="V8" s="522"/>
      <c r="W8" s="522"/>
      <c r="X8" s="522"/>
      <c r="Y8" s="522"/>
      <c r="Z8" s="522"/>
      <c r="AA8" s="526"/>
      <c r="AB8" s="526"/>
      <c r="AC8" s="526"/>
      <c r="AD8" s="890"/>
    </row>
    <row r="9" spans="1:38">
      <c r="B9" s="2200" t="s">
        <v>1855</v>
      </c>
      <c r="C9" s="2437"/>
      <c r="D9" s="2437"/>
      <c r="E9" s="517">
        <f t="shared" ref="E9:E17" si="0">C9-D9</f>
        <v>0</v>
      </c>
      <c r="F9" s="879"/>
      <c r="G9" s="879"/>
      <c r="H9" s="529"/>
      <c r="I9" s="529"/>
      <c r="J9" s="529"/>
      <c r="K9" s="529"/>
      <c r="L9" s="529"/>
      <c r="M9" s="529"/>
      <c r="N9" s="529"/>
      <c r="O9" s="529"/>
      <c r="P9" s="529"/>
      <c r="Q9" s="529"/>
      <c r="R9" s="522"/>
      <c r="S9" s="522"/>
      <c r="T9" s="522"/>
      <c r="U9" s="522"/>
      <c r="V9" s="522"/>
      <c r="W9" s="522"/>
      <c r="X9" s="522"/>
      <c r="Y9" s="522"/>
      <c r="Z9" s="522"/>
      <c r="AA9" s="526"/>
      <c r="AB9" s="526"/>
      <c r="AC9" s="526"/>
      <c r="AD9" s="890"/>
    </row>
    <row r="10" spans="1:38">
      <c r="B10" s="2200" t="s">
        <v>1856</v>
      </c>
      <c r="C10" s="2437"/>
      <c r="D10" s="2437"/>
      <c r="E10" s="517">
        <f t="shared" si="0"/>
        <v>0</v>
      </c>
      <c r="F10" s="879"/>
      <c r="G10" s="879"/>
      <c r="H10" s="529"/>
      <c r="I10" s="529"/>
      <c r="J10" s="529"/>
      <c r="K10" s="529"/>
      <c r="L10" s="529"/>
      <c r="M10" s="529"/>
      <c r="N10" s="529"/>
      <c r="O10" s="529"/>
      <c r="P10" s="529"/>
      <c r="Q10" s="529"/>
      <c r="R10" s="522"/>
      <c r="S10" s="522"/>
      <c r="T10" s="522"/>
      <c r="U10" s="522"/>
      <c r="V10" s="522"/>
      <c r="W10" s="522"/>
      <c r="X10" s="522"/>
      <c r="Y10" s="522"/>
      <c r="Z10" s="522"/>
      <c r="AA10" s="526"/>
      <c r="AB10" s="526"/>
      <c r="AC10" s="526"/>
      <c r="AD10" s="890"/>
    </row>
    <row r="11" spans="1:38">
      <c r="B11" s="2200" t="s">
        <v>1853</v>
      </c>
      <c r="C11" s="2437"/>
      <c r="D11" s="2437"/>
      <c r="E11" s="517">
        <f t="shared" si="0"/>
        <v>0</v>
      </c>
      <c r="F11" s="879"/>
      <c r="G11" s="879"/>
      <c r="H11" s="526"/>
      <c r="I11" s="526"/>
      <c r="J11" s="526"/>
      <c r="K11" s="526"/>
      <c r="L11" s="526"/>
      <c r="M11" s="526"/>
      <c r="N11" s="526"/>
      <c r="O11" s="526"/>
      <c r="P11" s="526"/>
      <c r="Q11" s="526"/>
      <c r="R11" s="522"/>
      <c r="S11" s="522"/>
      <c r="T11" s="522"/>
      <c r="U11" s="522"/>
      <c r="V11" s="522"/>
      <c r="W11" s="522"/>
      <c r="X11" s="522"/>
      <c r="Y11" s="522"/>
      <c r="Z11" s="522"/>
      <c r="AA11" s="526"/>
      <c r="AB11" s="893"/>
      <c r="AC11" s="529"/>
      <c r="AD11" s="890"/>
    </row>
    <row r="12" spans="1:38">
      <c r="B12" s="2200" t="s">
        <v>1441</v>
      </c>
      <c r="C12" s="2437"/>
      <c r="D12" s="2437"/>
      <c r="E12" s="517">
        <f t="shared" si="0"/>
        <v>0</v>
      </c>
      <c r="F12" s="879"/>
      <c r="G12" s="879"/>
      <c r="H12" s="526"/>
      <c r="I12" s="526"/>
      <c r="J12" s="526"/>
      <c r="K12" s="526"/>
      <c r="L12" s="526"/>
      <c r="M12" s="526"/>
      <c r="N12" s="526"/>
      <c r="O12" s="526"/>
      <c r="P12" s="526"/>
      <c r="Q12" s="526"/>
      <c r="R12" s="522"/>
      <c r="S12" s="522"/>
      <c r="T12" s="522"/>
      <c r="U12" s="522"/>
      <c r="V12" s="522"/>
      <c r="W12" s="522"/>
      <c r="X12" s="522"/>
      <c r="Y12" s="522"/>
      <c r="Z12" s="522"/>
      <c r="AA12" s="526"/>
      <c r="AB12" s="893"/>
      <c r="AC12" s="529"/>
      <c r="AD12" s="890"/>
    </row>
    <row r="13" spans="1:38">
      <c r="B13" s="2200" t="s">
        <v>1442</v>
      </c>
      <c r="C13" s="2437"/>
      <c r="D13" s="2437"/>
      <c r="E13" s="517">
        <f t="shared" si="0"/>
        <v>0</v>
      </c>
      <c r="F13" s="879"/>
      <c r="G13" s="879"/>
      <c r="H13" s="526"/>
      <c r="I13" s="526"/>
      <c r="J13" s="526"/>
      <c r="K13" s="526"/>
      <c r="L13" s="526"/>
      <c r="M13" s="526"/>
      <c r="N13" s="526"/>
      <c r="O13" s="526"/>
      <c r="P13" s="526"/>
      <c r="Q13" s="526"/>
      <c r="R13" s="522"/>
      <c r="S13" s="522"/>
      <c r="T13" s="522"/>
      <c r="U13" s="522"/>
      <c r="V13" s="522"/>
      <c r="W13" s="522"/>
      <c r="X13" s="522"/>
      <c r="Y13" s="522"/>
      <c r="Z13" s="522"/>
      <c r="AA13" s="526"/>
      <c r="AB13" s="893"/>
      <c r="AC13" s="529"/>
      <c r="AD13" s="890"/>
    </row>
    <row r="14" spans="1:38" s="884" customFormat="1">
      <c r="B14" s="2200" t="s">
        <v>180</v>
      </c>
      <c r="C14" s="2437"/>
      <c r="D14" s="2437"/>
      <c r="E14" s="517">
        <f t="shared" si="0"/>
        <v>0</v>
      </c>
      <c r="H14" s="526"/>
      <c r="I14" s="526"/>
      <c r="J14" s="526"/>
      <c r="K14" s="526"/>
      <c r="L14" s="526"/>
      <c r="M14" s="526"/>
      <c r="N14" s="526"/>
      <c r="O14" s="526"/>
      <c r="P14" s="526"/>
      <c r="Q14" s="526"/>
      <c r="R14" s="522"/>
      <c r="S14" s="522"/>
      <c r="T14" s="522"/>
      <c r="U14" s="522"/>
      <c r="V14" s="522"/>
      <c r="W14" s="522"/>
      <c r="X14" s="522"/>
      <c r="Y14" s="522"/>
      <c r="Z14" s="522"/>
      <c r="AA14" s="526"/>
      <c r="AB14" s="893"/>
      <c r="AC14" s="529"/>
      <c r="AD14" s="890"/>
      <c r="AE14" s="520"/>
      <c r="AI14" s="520"/>
      <c r="AJ14" s="520"/>
      <c r="AK14" s="520"/>
      <c r="AL14" s="521"/>
    </row>
    <row r="15" spans="1:38" s="884" customFormat="1">
      <c r="B15" s="2200" t="s">
        <v>1793</v>
      </c>
      <c r="C15" s="2437"/>
      <c r="D15" s="2437"/>
      <c r="E15" s="517">
        <f t="shared" si="0"/>
        <v>0</v>
      </c>
      <c r="H15" s="526"/>
      <c r="I15" s="526"/>
      <c r="J15" s="526"/>
      <c r="K15" s="526"/>
      <c r="L15" s="526"/>
      <c r="M15" s="526"/>
      <c r="N15" s="526"/>
      <c r="O15" s="526"/>
      <c r="P15" s="526"/>
      <c r="Q15" s="526"/>
      <c r="R15" s="522"/>
      <c r="S15" s="522"/>
      <c r="T15" s="522"/>
      <c r="U15" s="522"/>
      <c r="V15" s="522"/>
      <c r="W15" s="522"/>
      <c r="X15" s="522"/>
      <c r="Y15" s="522"/>
      <c r="Z15" s="522"/>
      <c r="AA15" s="526"/>
      <c r="AB15" s="893"/>
      <c r="AC15" s="529"/>
      <c r="AD15" s="890"/>
      <c r="AE15" s="520"/>
      <c r="AI15" s="520"/>
      <c r="AJ15" s="520"/>
      <c r="AK15" s="520"/>
      <c r="AL15" s="521"/>
    </row>
    <row r="16" spans="1:38">
      <c r="A16" s="879"/>
      <c r="B16" s="2200" t="s">
        <v>1794</v>
      </c>
      <c r="C16" s="2437"/>
      <c r="D16" s="2437"/>
      <c r="E16" s="517">
        <f t="shared" si="0"/>
        <v>0</v>
      </c>
      <c r="F16" s="879"/>
      <c r="G16" s="879"/>
      <c r="H16" s="526"/>
      <c r="I16" s="526"/>
      <c r="J16" s="526"/>
      <c r="K16" s="526"/>
      <c r="L16" s="526"/>
      <c r="M16" s="526"/>
      <c r="N16" s="526"/>
      <c r="O16" s="526"/>
      <c r="P16" s="526"/>
      <c r="Q16" s="526"/>
      <c r="R16" s="522"/>
      <c r="S16" s="522"/>
      <c r="T16" s="522"/>
      <c r="U16" s="522"/>
      <c r="V16" s="522"/>
      <c r="W16" s="522"/>
      <c r="X16" s="522"/>
      <c r="Y16" s="522"/>
      <c r="Z16" s="522"/>
      <c r="AA16" s="526"/>
      <c r="AB16" s="893"/>
      <c r="AC16" s="529"/>
      <c r="AD16" s="890"/>
    </row>
    <row r="17" spans="2:42" s="884" customFormat="1">
      <c r="B17" s="2200" t="s">
        <v>97</v>
      </c>
      <c r="C17" s="517">
        <f>+C23</f>
        <v>0</v>
      </c>
      <c r="D17" s="517">
        <f>+D23</f>
        <v>0</v>
      </c>
      <c r="E17" s="517">
        <f t="shared" si="0"/>
        <v>0</v>
      </c>
      <c r="H17" s="526"/>
      <c r="I17" s="526"/>
      <c r="J17" s="526"/>
      <c r="K17" s="526"/>
      <c r="L17" s="526"/>
      <c r="M17" s="526"/>
      <c r="N17" s="526"/>
      <c r="O17" s="526"/>
      <c r="P17" s="526"/>
      <c r="Q17" s="526"/>
      <c r="R17" s="522"/>
      <c r="S17" s="522"/>
      <c r="T17" s="522"/>
      <c r="U17" s="522"/>
      <c r="V17" s="522"/>
      <c r="W17" s="522"/>
      <c r="X17" s="522"/>
      <c r="Y17" s="522"/>
      <c r="Z17" s="522"/>
      <c r="AA17" s="526"/>
      <c r="AB17" s="893"/>
      <c r="AC17" s="526"/>
      <c r="AD17" s="890"/>
      <c r="AE17" s="520"/>
      <c r="AI17" s="520"/>
      <c r="AJ17" s="520"/>
      <c r="AK17" s="520"/>
      <c r="AL17" s="521"/>
    </row>
    <row r="18" spans="2:42" s="884" customFormat="1">
      <c r="B18" s="2199" t="s">
        <v>181</v>
      </c>
      <c r="C18" s="1678">
        <f>SUM(C9:C17)</f>
        <v>0</v>
      </c>
      <c r="D18" s="1678">
        <f>SUM(D9:D17)</f>
        <v>0</v>
      </c>
      <c r="E18" s="1678">
        <f>SUM(E9:E17)</f>
        <v>0</v>
      </c>
      <c r="G18" s="529"/>
      <c r="H18" s="530"/>
      <c r="I18" s="1875"/>
      <c r="J18" s="1875"/>
      <c r="K18" s="1875"/>
      <c r="L18" s="1875"/>
      <c r="M18" s="1875"/>
      <c r="N18" s="1875"/>
      <c r="O18" s="1875"/>
      <c r="P18" s="1875"/>
      <c r="Q18" s="1875"/>
      <c r="R18" s="519"/>
      <c r="S18" s="519"/>
      <c r="T18" s="519"/>
      <c r="U18" s="519"/>
      <c r="V18" s="519"/>
      <c r="W18" s="519"/>
      <c r="X18" s="519"/>
      <c r="Y18" s="519"/>
      <c r="Z18" s="519"/>
      <c r="AA18" s="894"/>
      <c r="AB18" s="895"/>
      <c r="AC18" s="894"/>
      <c r="AD18" s="890"/>
      <c r="AE18" s="520"/>
      <c r="AI18" s="527"/>
      <c r="AJ18" s="527"/>
      <c r="AK18" s="527"/>
      <c r="AL18" s="528"/>
      <c r="AM18" s="879"/>
      <c r="AN18" s="879"/>
      <c r="AO18" s="879"/>
      <c r="AP18" s="879"/>
    </row>
    <row r="19" spans="2:42" s="884" customFormat="1">
      <c r="C19" s="2438"/>
      <c r="D19" s="2439" t="s">
        <v>2177</v>
      </c>
      <c r="E19" s="530"/>
      <c r="F19" s="530"/>
      <c r="G19" s="530"/>
      <c r="H19" s="530"/>
      <c r="I19" s="1875"/>
      <c r="J19" s="1875"/>
      <c r="K19" s="1875"/>
      <c r="L19" s="1875"/>
      <c r="M19" s="1875"/>
      <c r="N19" s="1875"/>
      <c r="O19" s="1875"/>
      <c r="P19" s="1875"/>
      <c r="Q19" s="1875"/>
      <c r="R19" s="519"/>
      <c r="S19" s="519"/>
      <c r="T19" s="519"/>
      <c r="U19" s="519"/>
      <c r="V19" s="519"/>
      <c r="W19" s="519"/>
      <c r="X19" s="519"/>
      <c r="Y19" s="519"/>
      <c r="Z19" s="519"/>
      <c r="AA19" s="519"/>
      <c r="AB19" s="520"/>
      <c r="AC19" s="519"/>
      <c r="AD19" s="890"/>
      <c r="AE19" s="520"/>
      <c r="AI19" s="527"/>
      <c r="AJ19" s="527"/>
      <c r="AK19" s="527"/>
      <c r="AL19" s="528"/>
      <c r="AM19" s="879"/>
      <c r="AN19" s="879"/>
      <c r="AO19" s="879"/>
      <c r="AP19" s="879"/>
    </row>
    <row r="20" spans="2:42" s="884" customFormat="1">
      <c r="B20" s="2441" t="s">
        <v>2286</v>
      </c>
      <c r="C20" s="2440"/>
      <c r="D20" s="2440"/>
      <c r="E20" s="2327"/>
      <c r="F20" s="2327"/>
      <c r="G20" s="2327"/>
      <c r="H20" s="896"/>
      <c r="I20" s="896"/>
      <c r="J20" s="896"/>
      <c r="K20" s="896"/>
      <c r="L20" s="896"/>
      <c r="M20" s="896"/>
      <c r="N20" s="896"/>
      <c r="O20" s="896"/>
      <c r="P20" s="896"/>
      <c r="Q20" s="896"/>
      <c r="R20" s="519"/>
      <c r="S20" s="519"/>
      <c r="T20" s="519"/>
      <c r="U20" s="519"/>
      <c r="V20" s="519"/>
      <c r="W20" s="519"/>
      <c r="X20" s="519"/>
      <c r="Y20" s="519"/>
      <c r="Z20" s="519"/>
      <c r="AD20" s="890"/>
      <c r="AE20" s="520"/>
      <c r="AI20" s="527"/>
      <c r="AJ20" s="527"/>
      <c r="AK20" s="527"/>
      <c r="AL20" s="528"/>
      <c r="AM20" s="879"/>
      <c r="AN20" s="879"/>
      <c r="AO20" s="879"/>
      <c r="AP20" s="879"/>
    </row>
    <row r="21" spans="2:42" s="884" customFormat="1">
      <c r="B21" s="2385" t="s">
        <v>97</v>
      </c>
      <c r="C21" s="2437"/>
      <c r="D21" s="2437"/>
      <c r="E21" s="517">
        <f>C21-D21</f>
        <v>0</v>
      </c>
      <c r="F21" s="2201"/>
      <c r="G21" s="2201"/>
      <c r="H21" s="2201"/>
      <c r="I21" s="2201"/>
      <c r="J21" s="2201"/>
      <c r="K21" s="2201"/>
      <c r="L21" s="2201"/>
      <c r="M21" s="2201"/>
      <c r="N21" s="2201"/>
      <c r="O21" s="2201"/>
      <c r="P21" s="2201"/>
      <c r="Q21" s="2201"/>
      <c r="R21" s="519"/>
      <c r="S21" s="519"/>
      <c r="T21" s="519"/>
      <c r="U21" s="519"/>
      <c r="V21" s="519"/>
      <c r="W21" s="519"/>
      <c r="X21" s="519"/>
      <c r="Y21" s="519"/>
      <c r="Z21" s="519"/>
      <c r="AD21" s="890"/>
      <c r="AE21" s="520"/>
      <c r="AI21" s="527"/>
      <c r="AJ21" s="527"/>
      <c r="AK21" s="527"/>
      <c r="AL21" s="528"/>
      <c r="AM21" s="879"/>
      <c r="AN21" s="879"/>
      <c r="AO21" s="879"/>
      <c r="AP21" s="879"/>
    </row>
    <row r="22" spans="2:42" s="884" customFormat="1">
      <c r="B22" s="2385" t="s">
        <v>2285</v>
      </c>
      <c r="C22" s="2437"/>
      <c r="D22" s="2437"/>
      <c r="E22" s="517">
        <f>C22-D22</f>
        <v>0</v>
      </c>
      <c r="F22" s="2201"/>
      <c r="G22" s="2201"/>
      <c r="H22" s="2201"/>
      <c r="I22" s="2201"/>
      <c r="J22" s="2201"/>
      <c r="K22" s="2201"/>
      <c r="L22" s="2201"/>
      <c r="M22" s="2201"/>
      <c r="N22" s="2201"/>
      <c r="O22" s="2201"/>
      <c r="P22" s="2201"/>
      <c r="Q22" s="2201"/>
      <c r="R22" s="519"/>
      <c r="S22" s="519"/>
      <c r="T22" s="519"/>
      <c r="U22" s="519"/>
      <c r="V22" s="519"/>
      <c r="W22" s="519"/>
      <c r="X22" s="519"/>
      <c r="Y22" s="519"/>
      <c r="Z22" s="519"/>
      <c r="AD22" s="890"/>
      <c r="AE22" s="520"/>
      <c r="AI22" s="527"/>
      <c r="AJ22" s="527"/>
      <c r="AK22" s="527"/>
      <c r="AL22" s="528"/>
      <c r="AM22" s="879"/>
      <c r="AN22" s="879"/>
      <c r="AO22" s="879"/>
      <c r="AP22" s="879"/>
    </row>
    <row r="23" spans="2:42" s="884" customFormat="1">
      <c r="B23" s="2386" t="s">
        <v>181</v>
      </c>
      <c r="C23" s="1678">
        <f>SUM(C21:C22)</f>
        <v>0</v>
      </c>
      <c r="D23" s="1678">
        <f>SUM(D21:D22)</f>
        <v>0</v>
      </c>
      <c r="E23" s="1678">
        <f>SUM(E21:E22)</f>
        <v>0</v>
      </c>
      <c r="H23" s="519"/>
      <c r="I23" s="519"/>
      <c r="J23" s="519"/>
      <c r="K23" s="519"/>
      <c r="L23" s="519"/>
      <c r="M23" s="519"/>
      <c r="N23" s="519"/>
      <c r="O23" s="519"/>
      <c r="P23" s="519"/>
      <c r="Q23" s="519"/>
      <c r="R23" s="519"/>
      <c r="S23" s="519"/>
      <c r="T23" s="519"/>
      <c r="U23" s="519"/>
      <c r="V23" s="519"/>
      <c r="W23" s="519"/>
      <c r="X23" s="519"/>
      <c r="Y23" s="519"/>
      <c r="Z23" s="519"/>
      <c r="AA23" s="519"/>
      <c r="AB23" s="520"/>
      <c r="AC23" s="519"/>
      <c r="AD23" s="519"/>
      <c r="AE23" s="520"/>
      <c r="AI23" s="520"/>
      <c r="AJ23" s="520"/>
      <c r="AK23" s="520"/>
      <c r="AL23" s="521"/>
      <c r="AN23" s="879"/>
      <c r="AO23" s="879"/>
      <c r="AP23" s="879"/>
    </row>
    <row r="24" spans="2:42" s="518" customFormat="1" ht="24.75" customHeight="1">
      <c r="C24" s="513"/>
      <c r="D24" s="531"/>
      <c r="E24" s="519"/>
      <c r="F24" s="519"/>
      <c r="G24" s="519"/>
      <c r="H24" s="3747" t="s">
        <v>2054</v>
      </c>
      <c r="I24" s="3747"/>
      <c r="J24" s="3747"/>
      <c r="K24" s="2322"/>
      <c r="L24" s="2322"/>
      <c r="M24" s="2322"/>
      <c r="N24" s="2322"/>
      <c r="O24" s="2322"/>
      <c r="P24" s="2322"/>
      <c r="Q24" s="2322"/>
      <c r="S24" s="519"/>
      <c r="T24" s="519"/>
      <c r="X24" s="519"/>
      <c r="Y24" s="519"/>
      <c r="Z24" s="519"/>
      <c r="AA24" s="519"/>
      <c r="AB24" s="520"/>
      <c r="AC24" s="519"/>
      <c r="AD24" s="519"/>
      <c r="AE24" s="520"/>
      <c r="AI24" s="520"/>
      <c r="AJ24" s="520"/>
      <c r="AK24" s="520"/>
      <c r="AL24" s="521"/>
      <c r="AN24" s="515"/>
      <c r="AO24" s="515"/>
      <c r="AP24" s="515"/>
    </row>
    <row r="25" spans="2:42" s="518" customFormat="1" ht="33" customHeight="1">
      <c r="B25" s="2323" t="s">
        <v>2215</v>
      </c>
      <c r="C25" s="3734" t="s">
        <v>142</v>
      </c>
      <c r="D25" s="3748" t="s">
        <v>2053</v>
      </c>
      <c r="E25" s="3749"/>
      <c r="F25" s="3750"/>
      <c r="H25" s="3747" t="s">
        <v>2052</v>
      </c>
      <c r="I25" s="3747"/>
      <c r="J25" s="3747"/>
      <c r="K25" s="2328"/>
      <c r="L25" s="2329"/>
      <c r="M25" s="1872"/>
      <c r="N25" s="3745"/>
      <c r="O25" s="3745"/>
      <c r="P25" s="3745"/>
      <c r="Q25" s="3745"/>
      <c r="T25" s="896"/>
      <c r="Y25" s="519"/>
      <c r="AC25" s="3746"/>
      <c r="AD25" s="3746"/>
      <c r="AE25" s="3746"/>
      <c r="AF25" s="3746"/>
      <c r="AG25" s="3746"/>
      <c r="AH25" s="3746"/>
      <c r="AI25" s="520"/>
      <c r="AJ25" s="520"/>
      <c r="AK25" s="520"/>
      <c r="AL25" s="521"/>
      <c r="AN25" s="515"/>
      <c r="AO25" s="515"/>
      <c r="AP25" s="515"/>
    </row>
    <row r="26" spans="2:42" s="518" customFormat="1" ht="50.25" customHeight="1">
      <c r="B26" s="2197" t="s">
        <v>1854</v>
      </c>
      <c r="C26" s="3734"/>
      <c r="D26" s="2198" t="s">
        <v>132</v>
      </c>
      <c r="E26" s="2198" t="s">
        <v>133</v>
      </c>
      <c r="F26" s="2198" t="s">
        <v>134</v>
      </c>
      <c r="H26" s="2083" t="s">
        <v>132</v>
      </c>
      <c r="I26" s="2083" t="s">
        <v>133</v>
      </c>
      <c r="J26" s="2083" t="s">
        <v>134</v>
      </c>
      <c r="K26" s="523"/>
      <c r="L26" s="523"/>
      <c r="M26" s="2324"/>
      <c r="N26" s="891"/>
      <c r="O26" s="891"/>
      <c r="P26" s="891"/>
      <c r="Q26" s="891"/>
      <c r="R26" s="2324"/>
      <c r="T26" s="891"/>
      <c r="Y26" s="522"/>
      <c r="AC26" s="523"/>
      <c r="AD26" s="524"/>
      <c r="AE26" s="523"/>
      <c r="AF26" s="523"/>
      <c r="AG26" s="524"/>
      <c r="AH26" s="523"/>
      <c r="AI26" s="520"/>
      <c r="AJ26" s="520"/>
      <c r="AK26" s="520"/>
      <c r="AL26" s="521"/>
    </row>
    <row r="27" spans="2:42" s="515" customFormat="1" ht="12.4">
      <c r="B27" s="1661" t="s">
        <v>2508</v>
      </c>
      <c r="C27" s="1661" t="s">
        <v>168</v>
      </c>
      <c r="D27" s="1661"/>
      <c r="E27" s="1661"/>
      <c r="F27" s="1651">
        <f>D27-E27</f>
        <v>0</v>
      </c>
      <c r="H27" s="2437"/>
      <c r="I27" s="2437"/>
      <c r="J27" s="1651">
        <f t="shared" ref="J27:J84" si="1">H27-I27</f>
        <v>0</v>
      </c>
      <c r="K27" s="1673"/>
      <c r="L27" s="1674"/>
      <c r="M27" s="2325"/>
      <c r="N27" s="1673"/>
      <c r="O27" s="1673"/>
      <c r="P27" s="1673"/>
      <c r="Q27" s="1673"/>
      <c r="R27" s="2325"/>
      <c r="T27" s="1673"/>
      <c r="Y27" s="522"/>
      <c r="AC27" s="525"/>
      <c r="AD27" s="525"/>
      <c r="AE27" s="525"/>
      <c r="AF27" s="526"/>
      <c r="AG27" s="526"/>
      <c r="AH27" s="526"/>
      <c r="AI27" s="527"/>
      <c r="AJ27" s="527"/>
      <c r="AK27" s="527"/>
      <c r="AL27" s="528"/>
    </row>
    <row r="28" spans="2:42" s="515" customFormat="1" ht="12.4">
      <c r="B28" s="1661" t="s">
        <v>2509</v>
      </c>
      <c r="C28" s="1661" t="s">
        <v>168</v>
      </c>
      <c r="D28" s="1661"/>
      <c r="E28" s="1661"/>
      <c r="F28" s="1651">
        <f>D28-E28</f>
        <v>0</v>
      </c>
      <c r="H28" s="2437"/>
      <c r="I28" s="2437"/>
      <c r="J28" s="1651">
        <f t="shared" si="1"/>
        <v>0</v>
      </c>
      <c r="K28" s="1673"/>
      <c r="L28" s="1674"/>
      <c r="M28" s="2325"/>
      <c r="N28" s="1673"/>
      <c r="O28" s="1673"/>
      <c r="P28" s="1673"/>
      <c r="Q28" s="1673"/>
      <c r="R28" s="2325"/>
      <c r="T28" s="1673"/>
      <c r="Y28" s="522"/>
      <c r="AC28" s="525"/>
      <c r="AD28" s="525"/>
      <c r="AE28" s="525"/>
      <c r="AF28" s="526"/>
      <c r="AG28" s="526"/>
      <c r="AH28" s="526"/>
      <c r="AI28" s="527"/>
      <c r="AJ28" s="527"/>
      <c r="AK28" s="527"/>
      <c r="AL28" s="528"/>
    </row>
    <row r="29" spans="2:42" s="515" customFormat="1" ht="12.4">
      <c r="B29" s="1661" t="s">
        <v>2510</v>
      </c>
      <c r="C29" s="1661" t="s">
        <v>168</v>
      </c>
      <c r="D29" s="1661"/>
      <c r="E29" s="1661"/>
      <c r="F29" s="1651">
        <f>D29-E29</f>
        <v>0</v>
      </c>
      <c r="H29" s="2437"/>
      <c r="I29" s="2437"/>
      <c r="J29" s="1651">
        <f t="shared" si="1"/>
        <v>0</v>
      </c>
      <c r="K29" s="1673"/>
      <c r="L29" s="1674"/>
      <c r="M29" s="2325"/>
      <c r="N29" s="1673"/>
      <c r="O29" s="1673"/>
      <c r="P29" s="1673"/>
      <c r="Q29" s="1673"/>
      <c r="R29" s="2325"/>
      <c r="T29" s="1673"/>
      <c r="Y29" s="522"/>
      <c r="AC29" s="525"/>
      <c r="AD29" s="525"/>
      <c r="AE29" s="525"/>
      <c r="AF29" s="526"/>
      <c r="AG29" s="526"/>
      <c r="AH29" s="526"/>
      <c r="AI29" s="527"/>
      <c r="AJ29" s="527"/>
      <c r="AK29" s="527"/>
      <c r="AL29" s="528"/>
    </row>
    <row r="30" spans="2:42" s="515" customFormat="1" ht="12.4">
      <c r="B30" s="1661" t="s">
        <v>2511</v>
      </c>
      <c r="C30" s="1661" t="s">
        <v>168</v>
      </c>
      <c r="D30" s="1661"/>
      <c r="E30" s="1661"/>
      <c r="F30" s="1651">
        <f t="shared" ref="F30:F56" si="2">D30-E30</f>
        <v>0</v>
      </c>
      <c r="H30" s="2437"/>
      <c r="I30" s="2437"/>
      <c r="J30" s="1651">
        <f t="shared" si="1"/>
        <v>0</v>
      </c>
      <c r="K30" s="1673"/>
      <c r="L30" s="1674"/>
      <c r="M30" s="2325"/>
      <c r="N30" s="1673"/>
      <c r="O30" s="1673"/>
      <c r="P30" s="1673"/>
      <c r="Q30" s="1673"/>
      <c r="R30" s="2325"/>
      <c r="T30" s="1673"/>
      <c r="Y30" s="522"/>
      <c r="AC30" s="525"/>
      <c r="AD30" s="525"/>
      <c r="AE30" s="525"/>
      <c r="AF30" s="526"/>
      <c r="AG30" s="526"/>
      <c r="AH30" s="526"/>
      <c r="AI30" s="527"/>
      <c r="AJ30" s="527"/>
      <c r="AK30" s="527"/>
      <c r="AL30" s="528"/>
    </row>
    <row r="31" spans="2:42" s="515" customFormat="1" ht="12.4">
      <c r="B31" s="1661" t="s">
        <v>2512</v>
      </c>
      <c r="C31" s="1661" t="s">
        <v>168</v>
      </c>
      <c r="D31" s="1661"/>
      <c r="E31" s="1661"/>
      <c r="F31" s="1651">
        <f t="shared" si="2"/>
        <v>0</v>
      </c>
      <c r="H31" s="2437"/>
      <c r="I31" s="2437"/>
      <c r="J31" s="1651">
        <f t="shared" si="1"/>
        <v>0</v>
      </c>
      <c r="K31" s="1673"/>
      <c r="L31" s="1674"/>
      <c r="M31" s="2325"/>
      <c r="N31" s="1673"/>
      <c r="O31" s="1673"/>
      <c r="P31" s="1673"/>
      <c r="Q31" s="1673"/>
      <c r="R31" s="2325"/>
      <c r="T31" s="1673"/>
      <c r="Y31" s="522"/>
      <c r="AC31" s="525"/>
      <c r="AD31" s="525"/>
      <c r="AE31" s="525"/>
      <c r="AF31" s="529"/>
      <c r="AG31" s="529"/>
      <c r="AH31" s="529"/>
    </row>
    <row r="32" spans="2:42" s="515" customFormat="1" ht="12.4">
      <c r="B32" s="1661" t="s">
        <v>2513</v>
      </c>
      <c r="C32" s="1661" t="s">
        <v>168</v>
      </c>
      <c r="D32" s="1661"/>
      <c r="E32" s="1661"/>
      <c r="F32" s="1651">
        <f t="shared" si="2"/>
        <v>0</v>
      </c>
      <c r="H32" s="2437"/>
      <c r="I32" s="2437"/>
      <c r="J32" s="1651">
        <f t="shared" si="1"/>
        <v>0</v>
      </c>
      <c r="K32" s="1673"/>
      <c r="L32" s="1674"/>
      <c r="M32" s="2325"/>
      <c r="N32" s="1673"/>
      <c r="O32" s="1673"/>
      <c r="P32" s="1673"/>
      <c r="Q32" s="1673"/>
      <c r="R32" s="2325"/>
      <c r="T32" s="1673"/>
      <c r="Y32" s="522"/>
      <c r="AC32" s="525"/>
      <c r="AD32" s="525"/>
      <c r="AE32" s="525"/>
      <c r="AF32" s="529"/>
      <c r="AG32" s="529"/>
      <c r="AH32" s="529"/>
    </row>
    <row r="33" spans="2:34" s="515" customFormat="1" ht="12.4">
      <c r="B33" s="1661" t="s">
        <v>2514</v>
      </c>
      <c r="C33" s="1661" t="s">
        <v>168</v>
      </c>
      <c r="D33" s="1661"/>
      <c r="E33" s="1661"/>
      <c r="F33" s="1651">
        <f t="shared" si="2"/>
        <v>0</v>
      </c>
      <c r="H33" s="2437"/>
      <c r="I33" s="2437"/>
      <c r="J33" s="1651">
        <f t="shared" si="1"/>
        <v>0</v>
      </c>
      <c r="K33" s="1673"/>
      <c r="L33" s="1674"/>
      <c r="M33" s="2325"/>
      <c r="N33" s="1673"/>
      <c r="O33" s="1673"/>
      <c r="P33" s="1673"/>
      <c r="Q33" s="1673"/>
      <c r="R33" s="2325"/>
      <c r="T33" s="1673"/>
      <c r="Y33" s="522"/>
      <c r="AC33" s="525"/>
      <c r="AD33" s="525"/>
      <c r="AE33" s="525"/>
      <c r="AF33" s="529"/>
      <c r="AG33" s="529"/>
      <c r="AH33" s="529"/>
    </row>
    <row r="34" spans="2:34" s="515" customFormat="1" ht="12.4">
      <c r="B34" s="1661" t="s">
        <v>2515</v>
      </c>
      <c r="C34" s="1661" t="s">
        <v>168</v>
      </c>
      <c r="D34" s="1661"/>
      <c r="E34" s="1661"/>
      <c r="F34" s="1651">
        <f t="shared" si="2"/>
        <v>0</v>
      </c>
      <c r="H34" s="2437"/>
      <c r="I34" s="2437"/>
      <c r="J34" s="1651">
        <f t="shared" si="1"/>
        <v>0</v>
      </c>
      <c r="K34" s="1673"/>
      <c r="L34" s="1674"/>
      <c r="M34" s="2325"/>
      <c r="N34" s="1673"/>
      <c r="O34" s="1673"/>
      <c r="P34" s="1673"/>
      <c r="Q34" s="1673"/>
      <c r="R34" s="2325"/>
      <c r="T34" s="1673"/>
      <c r="Y34" s="522"/>
      <c r="AC34" s="525"/>
      <c r="AD34" s="525"/>
      <c r="AE34" s="525"/>
      <c r="AF34" s="529"/>
      <c r="AG34" s="529"/>
      <c r="AH34" s="529"/>
    </row>
    <row r="35" spans="2:34" s="515" customFormat="1" ht="12.4">
      <c r="B35" s="1661" t="s">
        <v>2516</v>
      </c>
      <c r="C35" s="1661" t="s">
        <v>168</v>
      </c>
      <c r="D35" s="1661"/>
      <c r="E35" s="1661"/>
      <c r="F35" s="1651">
        <f t="shared" si="2"/>
        <v>0</v>
      </c>
      <c r="H35" s="2437"/>
      <c r="I35" s="2437"/>
      <c r="J35" s="1651">
        <f t="shared" si="1"/>
        <v>0</v>
      </c>
      <c r="K35" s="1673"/>
      <c r="L35" s="1674"/>
      <c r="M35" s="2325"/>
      <c r="N35" s="1673"/>
      <c r="O35" s="1673"/>
      <c r="P35" s="1673"/>
      <c r="Q35" s="1673"/>
      <c r="R35" s="2325"/>
      <c r="T35" s="1673"/>
      <c r="Y35" s="522"/>
      <c r="AC35" s="525"/>
      <c r="AD35" s="525"/>
      <c r="AE35" s="525"/>
      <c r="AF35" s="529"/>
      <c r="AG35" s="529"/>
      <c r="AH35" s="529"/>
    </row>
    <row r="36" spans="2:34" s="515" customFormat="1" ht="13.5" customHeight="1">
      <c r="B36" s="1661" t="s">
        <v>2517</v>
      </c>
      <c r="C36" s="1661" t="s">
        <v>168</v>
      </c>
      <c r="D36" s="1661"/>
      <c r="E36" s="1661"/>
      <c r="F36" s="1651">
        <f t="shared" si="2"/>
        <v>0</v>
      </c>
      <c r="H36" s="2437"/>
      <c r="I36" s="2437"/>
      <c r="J36" s="1651">
        <f t="shared" si="1"/>
        <v>0</v>
      </c>
      <c r="K36" s="1673"/>
      <c r="L36" s="1674"/>
      <c r="M36" s="2325"/>
      <c r="N36" s="1673"/>
      <c r="O36" s="1673"/>
      <c r="P36" s="1673"/>
      <c r="Q36" s="1673"/>
      <c r="R36" s="2325"/>
      <c r="T36" s="1673"/>
      <c r="Y36" s="522"/>
      <c r="AC36" s="525"/>
      <c r="AD36" s="525"/>
      <c r="AE36" s="525"/>
      <c r="AF36" s="529"/>
      <c r="AG36" s="529"/>
      <c r="AH36" s="529"/>
    </row>
    <row r="37" spans="2:34" s="515" customFormat="1" ht="13.5" customHeight="1">
      <c r="B37" s="1661" t="s">
        <v>2518</v>
      </c>
      <c r="C37" s="1661" t="s">
        <v>168</v>
      </c>
      <c r="D37" s="1661"/>
      <c r="E37" s="1661"/>
      <c r="F37" s="1651">
        <f t="shared" si="2"/>
        <v>0</v>
      </c>
      <c r="H37" s="2437"/>
      <c r="I37" s="2437"/>
      <c r="J37" s="1651">
        <f t="shared" si="1"/>
        <v>0</v>
      </c>
      <c r="K37" s="1673"/>
      <c r="L37" s="1674"/>
      <c r="M37" s="2325"/>
      <c r="N37" s="1673"/>
      <c r="O37" s="1673"/>
      <c r="P37" s="1673"/>
      <c r="Q37" s="1673"/>
      <c r="R37" s="2325"/>
      <c r="T37" s="1673"/>
      <c r="Y37" s="522"/>
      <c r="AC37" s="525"/>
      <c r="AD37" s="525"/>
      <c r="AE37" s="525"/>
      <c r="AF37" s="529"/>
      <c r="AG37" s="529"/>
      <c r="AH37" s="529"/>
    </row>
    <row r="38" spans="2:34" s="515" customFormat="1" ht="13.5" customHeight="1">
      <c r="B38" s="1661" t="s">
        <v>2519</v>
      </c>
      <c r="C38" s="1661" t="s">
        <v>168</v>
      </c>
      <c r="D38" s="1661"/>
      <c r="E38" s="1661"/>
      <c r="F38" s="1651">
        <f t="shared" si="2"/>
        <v>0</v>
      </c>
      <c r="H38" s="2437"/>
      <c r="I38" s="2437"/>
      <c r="J38" s="1651">
        <f t="shared" si="1"/>
        <v>0</v>
      </c>
      <c r="K38" s="1673"/>
      <c r="L38" s="1674"/>
      <c r="M38" s="2325"/>
      <c r="N38" s="1673"/>
      <c r="O38" s="1673"/>
      <c r="P38" s="1673"/>
      <c r="Q38" s="1673"/>
      <c r="R38" s="2325"/>
      <c r="T38" s="1673"/>
      <c r="Y38" s="522"/>
      <c r="AC38" s="525"/>
      <c r="AD38" s="525"/>
      <c r="AE38" s="525"/>
      <c r="AF38" s="529"/>
      <c r="AG38" s="529"/>
      <c r="AH38" s="529"/>
    </row>
    <row r="39" spans="2:34" s="515" customFormat="1" ht="13.5" customHeight="1">
      <c r="B39" s="1661" t="s">
        <v>2520</v>
      </c>
      <c r="C39" s="1661" t="s">
        <v>168</v>
      </c>
      <c r="D39" s="1661"/>
      <c r="E39" s="1661"/>
      <c r="F39" s="1651">
        <f t="shared" si="2"/>
        <v>0</v>
      </c>
      <c r="H39" s="2437"/>
      <c r="I39" s="2437"/>
      <c r="J39" s="1651">
        <f t="shared" si="1"/>
        <v>0</v>
      </c>
      <c r="K39" s="1673"/>
      <c r="L39" s="1674"/>
      <c r="M39" s="2325"/>
      <c r="N39" s="1673"/>
      <c r="O39" s="1673"/>
      <c r="P39" s="1673"/>
      <c r="Q39" s="1673"/>
      <c r="R39" s="2325"/>
      <c r="T39" s="1673"/>
      <c r="Y39" s="522"/>
      <c r="AC39" s="525"/>
      <c r="AD39" s="525"/>
      <c r="AE39" s="525"/>
      <c r="AF39" s="529"/>
      <c r="AG39" s="529"/>
      <c r="AH39" s="529"/>
    </row>
    <row r="40" spans="2:34" s="515" customFormat="1" ht="13.5" customHeight="1">
      <c r="B40" s="1661" t="s">
        <v>2521</v>
      </c>
      <c r="C40" s="1661" t="s">
        <v>168</v>
      </c>
      <c r="D40" s="1661"/>
      <c r="E40" s="1661"/>
      <c r="F40" s="1651">
        <f t="shared" si="2"/>
        <v>0</v>
      </c>
      <c r="H40" s="2437"/>
      <c r="I40" s="2437"/>
      <c r="J40" s="1651">
        <f t="shared" si="1"/>
        <v>0</v>
      </c>
      <c r="K40" s="1673"/>
      <c r="L40" s="1674"/>
      <c r="M40" s="2325"/>
      <c r="N40" s="1673"/>
      <c r="O40" s="1673"/>
      <c r="P40" s="1673"/>
      <c r="Q40" s="1673"/>
      <c r="R40" s="2325"/>
      <c r="T40" s="1673"/>
      <c r="Y40" s="522"/>
      <c r="AC40" s="525"/>
      <c r="AD40" s="525"/>
      <c r="AE40" s="525"/>
      <c r="AF40" s="529"/>
      <c r="AG40" s="529"/>
      <c r="AH40" s="529"/>
    </row>
    <row r="41" spans="2:34" s="515" customFormat="1" ht="13.5" customHeight="1">
      <c r="B41" s="1661" t="s">
        <v>2522</v>
      </c>
      <c r="C41" s="1661" t="s">
        <v>168</v>
      </c>
      <c r="D41" s="1661"/>
      <c r="E41" s="1661"/>
      <c r="F41" s="1651">
        <f t="shared" si="2"/>
        <v>0</v>
      </c>
      <c r="H41" s="2437"/>
      <c r="I41" s="2437"/>
      <c r="J41" s="1651">
        <f t="shared" si="1"/>
        <v>0</v>
      </c>
      <c r="K41" s="1673"/>
      <c r="L41" s="1674"/>
      <c r="M41" s="2325"/>
      <c r="N41" s="1673"/>
      <c r="O41" s="1673"/>
      <c r="P41" s="1673"/>
      <c r="Q41" s="1673"/>
      <c r="R41" s="2325"/>
      <c r="T41" s="1673"/>
      <c r="Y41" s="522"/>
      <c r="AC41" s="525"/>
      <c r="AD41" s="525"/>
      <c r="AE41" s="525"/>
      <c r="AF41" s="529"/>
      <c r="AG41" s="529"/>
      <c r="AH41" s="529"/>
    </row>
    <row r="42" spans="2:34" s="515" customFormat="1" ht="13.5" customHeight="1">
      <c r="B42" s="1661" t="s">
        <v>2523</v>
      </c>
      <c r="C42" s="1661" t="s">
        <v>168</v>
      </c>
      <c r="D42" s="1661"/>
      <c r="E42" s="1661"/>
      <c r="F42" s="1651">
        <f t="shared" si="2"/>
        <v>0</v>
      </c>
      <c r="H42" s="2437"/>
      <c r="I42" s="2437"/>
      <c r="J42" s="1651">
        <f t="shared" si="1"/>
        <v>0</v>
      </c>
      <c r="K42" s="1673"/>
      <c r="L42" s="1674"/>
      <c r="M42" s="2325"/>
      <c r="N42" s="1673"/>
      <c r="O42" s="1673"/>
      <c r="P42" s="1673"/>
      <c r="Q42" s="1673"/>
      <c r="R42" s="2325"/>
      <c r="T42" s="1673"/>
      <c r="Y42" s="522"/>
      <c r="AC42" s="525"/>
      <c r="AD42" s="525"/>
      <c r="AE42" s="525"/>
      <c r="AF42" s="529"/>
      <c r="AG42" s="529"/>
      <c r="AH42" s="529"/>
    </row>
    <row r="43" spans="2:34" s="515" customFormat="1" ht="13.5" customHeight="1">
      <c r="B43" s="1661" t="s">
        <v>2524</v>
      </c>
      <c r="C43" s="1661" t="s">
        <v>168</v>
      </c>
      <c r="D43" s="1661"/>
      <c r="E43" s="1661"/>
      <c r="F43" s="1651">
        <f t="shared" si="2"/>
        <v>0</v>
      </c>
      <c r="H43" s="2437"/>
      <c r="I43" s="2437"/>
      <c r="J43" s="1651">
        <f t="shared" si="1"/>
        <v>0</v>
      </c>
      <c r="K43" s="1673"/>
      <c r="L43" s="1674"/>
      <c r="M43" s="2325"/>
      <c r="N43" s="1673"/>
      <c r="O43" s="1673"/>
      <c r="P43" s="1673"/>
      <c r="Q43" s="1673"/>
      <c r="R43" s="2325"/>
      <c r="T43" s="1673"/>
      <c r="Y43" s="522"/>
      <c r="AC43" s="525"/>
      <c r="AD43" s="525"/>
      <c r="AE43" s="525"/>
      <c r="AF43" s="529"/>
      <c r="AG43" s="529"/>
      <c r="AH43" s="529"/>
    </row>
    <row r="44" spans="2:34" s="515" customFormat="1" ht="13.5" customHeight="1">
      <c r="B44" s="1661" t="s">
        <v>2525</v>
      </c>
      <c r="C44" s="1661" t="s">
        <v>168</v>
      </c>
      <c r="D44" s="1661"/>
      <c r="E44" s="1661"/>
      <c r="F44" s="1651">
        <f t="shared" si="2"/>
        <v>0</v>
      </c>
      <c r="H44" s="2437"/>
      <c r="I44" s="2437"/>
      <c r="J44" s="1651">
        <f t="shared" si="1"/>
        <v>0</v>
      </c>
      <c r="K44" s="1673"/>
      <c r="L44" s="1674"/>
      <c r="M44" s="2325"/>
      <c r="N44" s="1673"/>
      <c r="O44" s="1673"/>
      <c r="P44" s="1673"/>
      <c r="Q44" s="1673"/>
      <c r="R44" s="2325"/>
      <c r="T44" s="1673"/>
      <c r="Y44" s="522"/>
      <c r="AC44" s="525"/>
      <c r="AD44" s="525"/>
      <c r="AE44" s="525"/>
      <c r="AF44" s="529"/>
      <c r="AG44" s="529"/>
      <c r="AH44" s="529"/>
    </row>
    <row r="45" spans="2:34" s="515" customFormat="1" ht="13.5" customHeight="1">
      <c r="B45" s="1661" t="s">
        <v>2526</v>
      </c>
      <c r="C45" s="1661" t="s">
        <v>168</v>
      </c>
      <c r="D45" s="1661"/>
      <c r="E45" s="1661"/>
      <c r="F45" s="1651">
        <f t="shared" si="2"/>
        <v>0</v>
      </c>
      <c r="H45" s="2437"/>
      <c r="I45" s="2437"/>
      <c r="J45" s="1651">
        <f t="shared" si="1"/>
        <v>0</v>
      </c>
      <c r="K45" s="1673"/>
      <c r="L45" s="1674"/>
      <c r="M45" s="2325"/>
      <c r="N45" s="1673"/>
      <c r="O45" s="1673"/>
      <c r="P45" s="1673"/>
      <c r="Q45" s="1673"/>
      <c r="R45" s="2325"/>
      <c r="T45" s="1673"/>
      <c r="Y45" s="522"/>
      <c r="AC45" s="525"/>
      <c r="AD45" s="525"/>
      <c r="AE45" s="525"/>
      <c r="AF45" s="529"/>
      <c r="AG45" s="529"/>
      <c r="AH45" s="529"/>
    </row>
    <row r="46" spans="2:34" s="515" customFormat="1" ht="13.5" customHeight="1">
      <c r="B46" s="1661" t="s">
        <v>2527</v>
      </c>
      <c r="C46" s="1661" t="s">
        <v>168</v>
      </c>
      <c r="D46" s="1661"/>
      <c r="E46" s="1661"/>
      <c r="F46" s="1651">
        <f t="shared" si="2"/>
        <v>0</v>
      </c>
      <c r="H46" s="2437"/>
      <c r="I46" s="2437"/>
      <c r="J46" s="1651">
        <f t="shared" si="1"/>
        <v>0</v>
      </c>
      <c r="K46" s="1673"/>
      <c r="L46" s="1674"/>
      <c r="M46" s="2325"/>
      <c r="N46" s="1673"/>
      <c r="O46" s="1673"/>
      <c r="P46" s="1673"/>
      <c r="Q46" s="1673"/>
      <c r="R46" s="2325"/>
      <c r="T46" s="1673"/>
      <c r="Y46" s="522"/>
      <c r="AC46" s="525"/>
      <c r="AD46" s="525"/>
      <c r="AE46" s="525"/>
      <c r="AF46" s="529"/>
      <c r="AG46" s="529"/>
      <c r="AH46" s="529"/>
    </row>
    <row r="47" spans="2:34" s="515" customFormat="1" ht="13.5" customHeight="1">
      <c r="B47" s="1661" t="s">
        <v>2528</v>
      </c>
      <c r="C47" s="1661" t="s">
        <v>168</v>
      </c>
      <c r="D47" s="1661"/>
      <c r="E47" s="1661"/>
      <c r="F47" s="1651">
        <f t="shared" si="2"/>
        <v>0</v>
      </c>
      <c r="H47" s="2437"/>
      <c r="I47" s="2437"/>
      <c r="J47" s="1651">
        <f t="shared" si="1"/>
        <v>0</v>
      </c>
      <c r="K47" s="1673"/>
      <c r="L47" s="1674"/>
      <c r="M47" s="2325"/>
      <c r="N47" s="1673"/>
      <c r="O47" s="1673"/>
      <c r="P47" s="1673"/>
      <c r="Q47" s="1673"/>
      <c r="R47" s="2325"/>
      <c r="T47" s="1673"/>
      <c r="Y47" s="522"/>
      <c r="AC47" s="525"/>
      <c r="AD47" s="525"/>
      <c r="AE47" s="525"/>
      <c r="AF47" s="529"/>
      <c r="AG47" s="529"/>
      <c r="AH47" s="529"/>
    </row>
    <row r="48" spans="2:34" s="515" customFormat="1" ht="13.5" customHeight="1">
      <c r="B48" s="1661" t="s">
        <v>2529</v>
      </c>
      <c r="C48" s="1661" t="s">
        <v>168</v>
      </c>
      <c r="D48" s="1661"/>
      <c r="E48" s="1661"/>
      <c r="F48" s="1651">
        <f t="shared" si="2"/>
        <v>0</v>
      </c>
      <c r="H48" s="2437"/>
      <c r="I48" s="2437"/>
      <c r="J48" s="1651">
        <f t="shared" si="1"/>
        <v>0</v>
      </c>
      <c r="K48" s="1673"/>
      <c r="L48" s="1674"/>
      <c r="M48" s="2325"/>
      <c r="N48" s="1673"/>
      <c r="O48" s="1673"/>
      <c r="P48" s="1673"/>
      <c r="Q48" s="1673"/>
      <c r="R48" s="2325"/>
      <c r="T48" s="1673"/>
      <c r="Y48" s="522"/>
      <c r="AC48" s="525"/>
      <c r="AD48" s="525"/>
      <c r="AE48" s="525"/>
      <c r="AF48" s="529"/>
      <c r="AG48" s="529"/>
      <c r="AH48" s="529"/>
    </row>
    <row r="49" spans="2:34" s="515" customFormat="1" ht="13.5" customHeight="1">
      <c r="B49" s="1661" t="s">
        <v>2530</v>
      </c>
      <c r="C49" s="1661" t="s">
        <v>168</v>
      </c>
      <c r="D49" s="1661"/>
      <c r="E49" s="1661"/>
      <c r="F49" s="1651">
        <f t="shared" si="2"/>
        <v>0</v>
      </c>
      <c r="H49" s="2437"/>
      <c r="I49" s="2437"/>
      <c r="J49" s="1651">
        <f t="shared" si="1"/>
        <v>0</v>
      </c>
      <c r="K49" s="1673"/>
      <c r="L49" s="1674"/>
      <c r="M49" s="2325"/>
      <c r="N49" s="1673"/>
      <c r="O49" s="1673"/>
      <c r="P49" s="1673"/>
      <c r="Q49" s="1673"/>
      <c r="R49" s="2325"/>
      <c r="T49" s="1673"/>
      <c r="Y49" s="522"/>
      <c r="AC49" s="525"/>
      <c r="AD49" s="525"/>
      <c r="AE49" s="525"/>
      <c r="AF49" s="529"/>
      <c r="AG49" s="529"/>
      <c r="AH49" s="529"/>
    </row>
    <row r="50" spans="2:34" s="515" customFormat="1" ht="13.5" customHeight="1">
      <c r="B50" s="1661" t="s">
        <v>2531</v>
      </c>
      <c r="C50" s="1661" t="s">
        <v>168</v>
      </c>
      <c r="D50" s="1661"/>
      <c r="E50" s="1661"/>
      <c r="F50" s="1651">
        <f t="shared" si="2"/>
        <v>0</v>
      </c>
      <c r="H50" s="2437"/>
      <c r="I50" s="2437"/>
      <c r="J50" s="1651">
        <f t="shared" si="1"/>
        <v>0</v>
      </c>
      <c r="K50" s="1673"/>
      <c r="L50" s="1674"/>
      <c r="M50" s="2325"/>
      <c r="N50" s="1673"/>
      <c r="O50" s="1673"/>
      <c r="P50" s="1673"/>
      <c r="Q50" s="1673"/>
      <c r="R50" s="2325"/>
      <c r="T50" s="1673"/>
      <c r="Y50" s="522"/>
      <c r="AC50" s="525"/>
      <c r="AD50" s="525"/>
      <c r="AE50" s="525"/>
      <c r="AF50" s="529"/>
      <c r="AG50" s="529"/>
      <c r="AH50" s="529"/>
    </row>
    <row r="51" spans="2:34" s="515" customFormat="1" ht="13.5" customHeight="1">
      <c r="B51" s="1661" t="s">
        <v>2532</v>
      </c>
      <c r="C51" s="1661" t="s">
        <v>168</v>
      </c>
      <c r="D51" s="1661"/>
      <c r="E51" s="1661"/>
      <c r="F51" s="1651">
        <f t="shared" si="2"/>
        <v>0</v>
      </c>
      <c r="H51" s="2437"/>
      <c r="I51" s="2437"/>
      <c r="J51" s="1651">
        <f t="shared" si="1"/>
        <v>0</v>
      </c>
      <c r="K51" s="1673"/>
      <c r="L51" s="1674"/>
      <c r="M51" s="2325"/>
      <c r="N51" s="1673"/>
      <c r="O51" s="1673"/>
      <c r="P51" s="1673"/>
      <c r="Q51" s="1673"/>
      <c r="R51" s="2325"/>
      <c r="T51" s="1673"/>
      <c r="Y51" s="522"/>
      <c r="AC51" s="525"/>
      <c r="AD51" s="525"/>
      <c r="AE51" s="525"/>
      <c r="AF51" s="529"/>
      <c r="AG51" s="529"/>
      <c r="AH51" s="529"/>
    </row>
    <row r="52" spans="2:34" s="515" customFormat="1" ht="13.5" customHeight="1">
      <c r="B52" s="1661" t="s">
        <v>2533</v>
      </c>
      <c r="C52" s="1661" t="s">
        <v>168</v>
      </c>
      <c r="D52" s="1661"/>
      <c r="E52" s="1661"/>
      <c r="F52" s="1651">
        <f t="shared" si="2"/>
        <v>0</v>
      </c>
      <c r="H52" s="2437"/>
      <c r="I52" s="2437"/>
      <c r="J52" s="1651">
        <f t="shared" si="1"/>
        <v>0</v>
      </c>
      <c r="K52" s="1673"/>
      <c r="L52" s="1674"/>
      <c r="M52" s="2325"/>
      <c r="N52" s="1673"/>
      <c r="O52" s="1673"/>
      <c r="P52" s="1673"/>
      <c r="Q52" s="1673"/>
      <c r="R52" s="2325"/>
      <c r="T52" s="1673"/>
      <c r="Y52" s="522"/>
      <c r="AC52" s="525"/>
      <c r="AD52" s="525"/>
      <c r="AE52" s="525"/>
      <c r="AF52" s="529"/>
      <c r="AG52" s="529"/>
      <c r="AH52" s="529"/>
    </row>
    <row r="53" spans="2:34" s="515" customFormat="1" ht="13.5" customHeight="1">
      <c r="B53" s="1661" t="s">
        <v>2534</v>
      </c>
      <c r="C53" s="1661" t="s">
        <v>168</v>
      </c>
      <c r="D53" s="1661"/>
      <c r="E53" s="1661"/>
      <c r="F53" s="1651">
        <f t="shared" si="2"/>
        <v>0</v>
      </c>
      <c r="H53" s="2437"/>
      <c r="I53" s="2437"/>
      <c r="J53" s="1651">
        <f t="shared" si="1"/>
        <v>0</v>
      </c>
      <c r="K53" s="1673"/>
      <c r="L53" s="1674"/>
      <c r="M53" s="2325"/>
      <c r="N53" s="1673"/>
      <c r="O53" s="1673"/>
      <c r="P53" s="1673"/>
      <c r="Q53" s="1673"/>
      <c r="R53" s="2325"/>
      <c r="T53" s="1673"/>
      <c r="Y53" s="522"/>
      <c r="AC53" s="525"/>
      <c r="AD53" s="525"/>
      <c r="AE53" s="525"/>
      <c r="AF53" s="529"/>
      <c r="AG53" s="529"/>
      <c r="AH53" s="529"/>
    </row>
    <row r="54" spans="2:34" s="515" customFormat="1" ht="13.5" customHeight="1">
      <c r="B54" s="1661" t="s">
        <v>2535</v>
      </c>
      <c r="C54" s="1661" t="s">
        <v>168</v>
      </c>
      <c r="D54" s="1661"/>
      <c r="E54" s="1661"/>
      <c r="F54" s="1651">
        <f t="shared" si="2"/>
        <v>0</v>
      </c>
      <c r="H54" s="2437"/>
      <c r="I54" s="2437"/>
      <c r="J54" s="1651">
        <f t="shared" si="1"/>
        <v>0</v>
      </c>
      <c r="K54" s="1673"/>
      <c r="L54" s="1674"/>
      <c r="M54" s="2325"/>
      <c r="N54" s="1673"/>
      <c r="O54" s="1673"/>
      <c r="P54" s="1673"/>
      <c r="Q54" s="1673"/>
      <c r="R54" s="2325"/>
      <c r="T54" s="1673"/>
      <c r="Y54" s="522"/>
      <c r="AC54" s="525"/>
      <c r="AD54" s="525"/>
      <c r="AE54" s="525"/>
      <c r="AF54" s="529"/>
      <c r="AG54" s="529"/>
      <c r="AH54" s="529"/>
    </row>
    <row r="55" spans="2:34" s="515" customFormat="1" ht="13.5" customHeight="1">
      <c r="B55" s="1661" t="s">
        <v>2536</v>
      </c>
      <c r="C55" s="1661" t="s">
        <v>168</v>
      </c>
      <c r="D55" s="1661"/>
      <c r="E55" s="1661"/>
      <c r="F55" s="1651">
        <f t="shared" si="2"/>
        <v>0</v>
      </c>
      <c r="H55" s="2437"/>
      <c r="I55" s="2437"/>
      <c r="J55" s="1651">
        <f t="shared" si="1"/>
        <v>0</v>
      </c>
      <c r="K55" s="1673"/>
      <c r="L55" s="1674"/>
      <c r="M55" s="2325"/>
      <c r="N55" s="1673"/>
      <c r="O55" s="1673"/>
      <c r="P55" s="1673"/>
      <c r="Q55" s="1673"/>
      <c r="R55" s="2325"/>
      <c r="T55" s="1673"/>
      <c r="Y55" s="522"/>
      <c r="AC55" s="525"/>
      <c r="AD55" s="525"/>
      <c r="AE55" s="525"/>
      <c r="AF55" s="529"/>
      <c r="AG55" s="529"/>
      <c r="AH55" s="529"/>
    </row>
    <row r="56" spans="2:34" s="515" customFormat="1" ht="13.5" customHeight="1">
      <c r="B56" s="1661" t="s">
        <v>2537</v>
      </c>
      <c r="C56" s="1661" t="s">
        <v>168</v>
      </c>
      <c r="D56" s="1661"/>
      <c r="E56" s="1661"/>
      <c r="F56" s="1651">
        <f t="shared" si="2"/>
        <v>0</v>
      </c>
      <c r="H56" s="2437"/>
      <c r="I56" s="2437"/>
      <c r="J56" s="1651">
        <f t="shared" si="1"/>
        <v>0</v>
      </c>
      <c r="K56" s="1673"/>
      <c r="L56" s="1674"/>
      <c r="M56" s="2325"/>
      <c r="N56" s="1673"/>
      <c r="O56" s="1673"/>
      <c r="P56" s="1673"/>
      <c r="Q56" s="1673"/>
      <c r="R56" s="2325"/>
      <c r="T56" s="1673"/>
      <c r="Y56" s="522"/>
      <c r="AC56" s="525"/>
      <c r="AD56" s="525"/>
      <c r="AE56" s="525"/>
      <c r="AF56" s="529"/>
      <c r="AG56" s="529"/>
      <c r="AH56" s="529"/>
    </row>
    <row r="57" spans="2:34" s="515" customFormat="1" ht="13.5" customHeight="1">
      <c r="B57" s="1661" t="s">
        <v>2538</v>
      </c>
      <c r="C57" s="1661" t="s">
        <v>168</v>
      </c>
      <c r="D57" s="1661"/>
      <c r="E57" s="1661"/>
      <c r="F57" s="1651">
        <f t="shared" ref="F57:F84" si="3">D57-E57</f>
        <v>0</v>
      </c>
      <c r="H57" s="2437"/>
      <c r="I57" s="2437"/>
      <c r="J57" s="1651">
        <f t="shared" si="1"/>
        <v>0</v>
      </c>
      <c r="K57" s="1673"/>
      <c r="L57" s="1674"/>
      <c r="M57" s="2325"/>
      <c r="N57" s="1673"/>
      <c r="O57" s="1673"/>
      <c r="P57" s="1673"/>
      <c r="Q57" s="1673"/>
      <c r="R57" s="2325"/>
      <c r="T57" s="1673"/>
      <c r="Y57" s="522"/>
      <c r="AC57" s="525"/>
      <c r="AD57" s="525"/>
      <c r="AE57" s="525"/>
      <c r="AF57" s="529"/>
      <c r="AG57" s="529"/>
      <c r="AH57" s="529"/>
    </row>
    <row r="58" spans="2:34" s="515" customFormat="1" ht="13.5" customHeight="1">
      <c r="B58" s="1661" t="s">
        <v>2539</v>
      </c>
      <c r="C58" s="1661" t="s">
        <v>168</v>
      </c>
      <c r="D58" s="1661"/>
      <c r="E58" s="1661"/>
      <c r="F58" s="1651">
        <f t="shared" si="3"/>
        <v>0</v>
      </c>
      <c r="H58" s="2437"/>
      <c r="I58" s="2437"/>
      <c r="J58" s="1651">
        <f t="shared" si="1"/>
        <v>0</v>
      </c>
      <c r="K58" s="1673"/>
      <c r="L58" s="1674"/>
      <c r="M58" s="2325"/>
      <c r="N58" s="1673"/>
      <c r="O58" s="1673"/>
      <c r="P58" s="1673"/>
      <c r="Q58" s="1673"/>
      <c r="R58" s="2325"/>
      <c r="T58" s="1673"/>
      <c r="Y58" s="522"/>
      <c r="AC58" s="525"/>
      <c r="AD58" s="525"/>
      <c r="AE58" s="525"/>
      <c r="AF58" s="529"/>
      <c r="AG58" s="529"/>
      <c r="AH58" s="529"/>
    </row>
    <row r="59" spans="2:34" s="515" customFormat="1" ht="13.5" customHeight="1">
      <c r="B59" s="1661" t="s">
        <v>2540</v>
      </c>
      <c r="C59" s="1661" t="s">
        <v>168</v>
      </c>
      <c r="D59" s="1661"/>
      <c r="E59" s="1661"/>
      <c r="F59" s="1651">
        <f t="shared" si="3"/>
        <v>0</v>
      </c>
      <c r="H59" s="2437"/>
      <c r="I59" s="2437"/>
      <c r="J59" s="1651">
        <f t="shared" si="1"/>
        <v>0</v>
      </c>
      <c r="K59" s="1673"/>
      <c r="L59" s="1674"/>
      <c r="M59" s="2325"/>
      <c r="N59" s="1673"/>
      <c r="O59" s="1673"/>
      <c r="P59" s="1673"/>
      <c r="Q59" s="1673"/>
      <c r="R59" s="2325"/>
      <c r="T59" s="1673"/>
      <c r="Y59" s="522"/>
      <c r="AC59" s="525"/>
      <c r="AD59" s="525"/>
      <c r="AE59" s="525"/>
      <c r="AF59" s="529"/>
      <c r="AG59" s="529"/>
      <c r="AH59" s="529"/>
    </row>
    <row r="60" spans="2:34" s="515" customFormat="1" ht="13.5" customHeight="1">
      <c r="B60" s="1661" t="s">
        <v>2541</v>
      </c>
      <c r="C60" s="1661" t="s">
        <v>168</v>
      </c>
      <c r="D60" s="1661"/>
      <c r="E60" s="1661"/>
      <c r="F60" s="1651">
        <f t="shared" si="3"/>
        <v>0</v>
      </c>
      <c r="H60" s="2437"/>
      <c r="I60" s="2437"/>
      <c r="J60" s="1651">
        <f t="shared" si="1"/>
        <v>0</v>
      </c>
      <c r="K60" s="1673"/>
      <c r="L60" s="1674"/>
      <c r="M60" s="2325"/>
      <c r="N60" s="1673"/>
      <c r="O60" s="1673"/>
      <c r="P60" s="1673"/>
      <c r="Q60" s="1673"/>
      <c r="R60" s="2325"/>
      <c r="T60" s="1673"/>
      <c r="Y60" s="522"/>
      <c r="AC60" s="525"/>
      <c r="AD60" s="525"/>
      <c r="AE60" s="525"/>
      <c r="AF60" s="529"/>
      <c r="AG60" s="529"/>
      <c r="AH60" s="529"/>
    </row>
    <row r="61" spans="2:34" s="515" customFormat="1" ht="13.5" customHeight="1">
      <c r="B61" s="1661" t="s">
        <v>2542</v>
      </c>
      <c r="C61" s="1661" t="s">
        <v>168</v>
      </c>
      <c r="D61" s="1661"/>
      <c r="E61" s="1661"/>
      <c r="F61" s="1651">
        <f t="shared" si="3"/>
        <v>0</v>
      </c>
      <c r="H61" s="2437"/>
      <c r="I61" s="2437"/>
      <c r="J61" s="1651">
        <f t="shared" si="1"/>
        <v>0</v>
      </c>
      <c r="K61" s="1673"/>
      <c r="L61" s="1674"/>
      <c r="M61" s="2325"/>
      <c r="N61" s="1673"/>
      <c r="O61" s="1673"/>
      <c r="P61" s="1673"/>
      <c r="Q61" s="1673"/>
      <c r="R61" s="2325"/>
      <c r="T61" s="1673"/>
      <c r="Y61" s="522"/>
      <c r="AC61" s="525"/>
      <c r="AD61" s="525"/>
      <c r="AE61" s="525"/>
      <c r="AF61" s="529"/>
      <c r="AG61" s="529"/>
      <c r="AH61" s="529"/>
    </row>
    <row r="62" spans="2:34" s="515" customFormat="1" ht="13.5" customHeight="1">
      <c r="B62" s="1661" t="s">
        <v>2543</v>
      </c>
      <c r="C62" s="1661" t="s">
        <v>168</v>
      </c>
      <c r="D62" s="1661"/>
      <c r="E62" s="1661"/>
      <c r="F62" s="1651">
        <f t="shared" si="3"/>
        <v>0</v>
      </c>
      <c r="H62" s="2437"/>
      <c r="I62" s="2437"/>
      <c r="J62" s="1651">
        <f t="shared" si="1"/>
        <v>0</v>
      </c>
      <c r="K62" s="1673"/>
      <c r="L62" s="1674"/>
      <c r="M62" s="2325"/>
      <c r="N62" s="1673"/>
      <c r="O62" s="1673"/>
      <c r="P62" s="1673"/>
      <c r="Q62" s="1673"/>
      <c r="R62" s="2325"/>
      <c r="T62" s="1673"/>
      <c r="Y62" s="522"/>
      <c r="AC62" s="525"/>
      <c r="AD62" s="525"/>
      <c r="AE62" s="525"/>
      <c r="AF62" s="529"/>
      <c r="AG62" s="529"/>
      <c r="AH62" s="529"/>
    </row>
    <row r="63" spans="2:34" s="515" customFormat="1" ht="13.5" customHeight="1">
      <c r="B63" s="1661" t="s">
        <v>2544</v>
      </c>
      <c r="C63" s="1661" t="s">
        <v>168</v>
      </c>
      <c r="D63" s="1661"/>
      <c r="E63" s="1661"/>
      <c r="F63" s="1651">
        <f>D63-E63</f>
        <v>0</v>
      </c>
      <c r="H63" s="2437"/>
      <c r="I63" s="2437"/>
      <c r="J63" s="1651">
        <f t="shared" si="1"/>
        <v>0</v>
      </c>
      <c r="K63" s="1673"/>
      <c r="L63" s="1674"/>
      <c r="M63" s="2325"/>
      <c r="N63" s="1673"/>
      <c r="O63" s="1673"/>
      <c r="P63" s="1673"/>
      <c r="Q63" s="1673"/>
      <c r="R63" s="2325"/>
      <c r="T63" s="1673"/>
      <c r="Y63" s="522"/>
      <c r="AC63" s="525"/>
      <c r="AD63" s="525"/>
      <c r="AE63" s="525"/>
      <c r="AF63" s="529"/>
      <c r="AG63" s="529"/>
      <c r="AH63" s="529"/>
    </row>
    <row r="64" spans="2:34" s="515" customFormat="1" ht="13.5" customHeight="1">
      <c r="B64" s="1661" t="s">
        <v>2545</v>
      </c>
      <c r="C64" s="1661" t="s">
        <v>168</v>
      </c>
      <c r="D64" s="1661"/>
      <c r="E64" s="1661"/>
      <c r="F64" s="1651">
        <f t="shared" si="3"/>
        <v>0</v>
      </c>
      <c r="H64" s="2437"/>
      <c r="I64" s="2437"/>
      <c r="J64" s="1651">
        <f t="shared" si="1"/>
        <v>0</v>
      </c>
      <c r="K64" s="1673"/>
      <c r="L64" s="1674"/>
      <c r="M64" s="2325"/>
      <c r="N64" s="1673"/>
      <c r="O64" s="1673"/>
      <c r="P64" s="1673"/>
      <c r="Q64" s="1673"/>
      <c r="R64" s="2325"/>
      <c r="T64" s="1673"/>
      <c r="Y64" s="522"/>
      <c r="AC64" s="525"/>
      <c r="AD64" s="525"/>
      <c r="AE64" s="525"/>
      <c r="AF64" s="529"/>
      <c r="AG64" s="529"/>
      <c r="AH64" s="529"/>
    </row>
    <row r="65" spans="2:34" s="515" customFormat="1" ht="13.5" customHeight="1">
      <c r="B65" s="1661" t="s">
        <v>2546</v>
      </c>
      <c r="C65" s="1661" t="s">
        <v>168</v>
      </c>
      <c r="D65" s="1661"/>
      <c r="E65" s="1661"/>
      <c r="F65" s="1651">
        <f t="shared" si="3"/>
        <v>0</v>
      </c>
      <c r="H65" s="2437"/>
      <c r="I65" s="2437"/>
      <c r="J65" s="1651">
        <f t="shared" si="1"/>
        <v>0</v>
      </c>
      <c r="K65" s="1673"/>
      <c r="L65" s="1674"/>
      <c r="M65" s="2325"/>
      <c r="N65" s="1673"/>
      <c r="O65" s="1673"/>
      <c r="P65" s="1673"/>
      <c r="Q65" s="1673"/>
      <c r="R65" s="2325"/>
      <c r="T65" s="1673"/>
      <c r="Y65" s="522"/>
      <c r="AC65" s="525"/>
      <c r="AD65" s="525"/>
      <c r="AE65" s="525"/>
      <c r="AF65" s="529"/>
      <c r="AG65" s="529"/>
      <c r="AH65" s="529"/>
    </row>
    <row r="66" spans="2:34" s="515" customFormat="1" ht="13.5" customHeight="1">
      <c r="B66" s="1661" t="s">
        <v>2547</v>
      </c>
      <c r="C66" s="1661" t="s">
        <v>168</v>
      </c>
      <c r="D66" s="1661"/>
      <c r="E66" s="1661"/>
      <c r="F66" s="1651">
        <f t="shared" si="3"/>
        <v>0</v>
      </c>
      <c r="H66" s="2437"/>
      <c r="I66" s="2437"/>
      <c r="J66" s="1651">
        <f t="shared" si="1"/>
        <v>0</v>
      </c>
      <c r="K66" s="1673"/>
      <c r="L66" s="1674"/>
      <c r="M66" s="2325"/>
      <c r="N66" s="1673"/>
      <c r="O66" s="1673"/>
      <c r="P66" s="1673"/>
      <c r="Q66" s="1673"/>
      <c r="R66" s="2325"/>
      <c r="T66" s="1673"/>
      <c r="Y66" s="522"/>
      <c r="AC66" s="525"/>
      <c r="AD66" s="525"/>
      <c r="AE66" s="525"/>
      <c r="AF66" s="529"/>
      <c r="AG66" s="529"/>
      <c r="AH66" s="529"/>
    </row>
    <row r="67" spans="2:34" s="515" customFormat="1" ht="13.5" customHeight="1">
      <c r="B67" s="1661" t="s">
        <v>2548</v>
      </c>
      <c r="C67" s="1661" t="s">
        <v>168</v>
      </c>
      <c r="D67" s="1661"/>
      <c r="E67" s="1661"/>
      <c r="F67" s="1651">
        <f t="shared" si="3"/>
        <v>0</v>
      </c>
      <c r="H67" s="2437"/>
      <c r="I67" s="2437"/>
      <c r="J67" s="1651">
        <f t="shared" si="1"/>
        <v>0</v>
      </c>
      <c r="K67" s="1673"/>
      <c r="L67" s="1674"/>
      <c r="M67" s="2325"/>
      <c r="N67" s="1673"/>
      <c r="O67" s="1673"/>
      <c r="P67" s="1673"/>
      <c r="Q67" s="1673"/>
      <c r="R67" s="2325"/>
      <c r="T67" s="1673"/>
      <c r="Y67" s="522"/>
      <c r="AC67" s="525"/>
      <c r="AD67" s="525"/>
      <c r="AE67" s="525"/>
      <c r="AF67" s="529"/>
      <c r="AG67" s="529"/>
      <c r="AH67" s="529"/>
    </row>
    <row r="68" spans="2:34" s="515" customFormat="1" ht="13.5" customHeight="1">
      <c r="B68" s="1661" t="s">
        <v>2549</v>
      </c>
      <c r="C68" s="1661" t="s">
        <v>168</v>
      </c>
      <c r="D68" s="1661"/>
      <c r="E68" s="1661"/>
      <c r="F68" s="1651">
        <f t="shared" si="3"/>
        <v>0</v>
      </c>
      <c r="H68" s="2437"/>
      <c r="I68" s="2437"/>
      <c r="J68" s="1651">
        <f t="shared" si="1"/>
        <v>0</v>
      </c>
      <c r="K68" s="1673"/>
      <c r="L68" s="1674"/>
      <c r="M68" s="2325"/>
      <c r="N68" s="1673"/>
      <c r="O68" s="1673"/>
      <c r="P68" s="1673"/>
      <c r="Q68" s="1673"/>
      <c r="R68" s="2325"/>
      <c r="T68" s="1673"/>
      <c r="Y68" s="522"/>
      <c r="AC68" s="525"/>
      <c r="AD68" s="525"/>
      <c r="AE68" s="525"/>
      <c r="AF68" s="529"/>
      <c r="AG68" s="529"/>
      <c r="AH68" s="529"/>
    </row>
    <row r="69" spans="2:34" s="515" customFormat="1" ht="13.5" customHeight="1">
      <c r="B69" s="1661" t="s">
        <v>2550</v>
      </c>
      <c r="C69" s="1661" t="s">
        <v>168</v>
      </c>
      <c r="D69" s="1661"/>
      <c r="E69" s="1661"/>
      <c r="F69" s="1651">
        <f t="shared" si="3"/>
        <v>0</v>
      </c>
      <c r="H69" s="2437"/>
      <c r="I69" s="2437"/>
      <c r="J69" s="1651">
        <f t="shared" si="1"/>
        <v>0</v>
      </c>
      <c r="K69" s="1673"/>
      <c r="L69" s="1674"/>
      <c r="M69" s="2325"/>
      <c r="N69" s="1673"/>
      <c r="O69" s="1673"/>
      <c r="P69" s="1673"/>
      <c r="Q69" s="1673"/>
      <c r="R69" s="2325"/>
      <c r="T69" s="1673"/>
      <c r="Y69" s="522"/>
      <c r="AC69" s="525"/>
      <c r="AD69" s="525"/>
      <c r="AE69" s="525"/>
      <c r="AF69" s="529"/>
      <c r="AG69" s="529"/>
      <c r="AH69" s="529"/>
    </row>
    <row r="70" spans="2:34" s="515" customFormat="1" ht="13.5" customHeight="1">
      <c r="B70" s="1661" t="s">
        <v>2551</v>
      </c>
      <c r="C70" s="1661" t="s">
        <v>168</v>
      </c>
      <c r="D70" s="1661"/>
      <c r="E70" s="1661"/>
      <c r="F70" s="1651">
        <f t="shared" si="3"/>
        <v>0</v>
      </c>
      <c r="H70" s="2437"/>
      <c r="I70" s="2437"/>
      <c r="J70" s="1651">
        <f t="shared" si="1"/>
        <v>0</v>
      </c>
      <c r="K70" s="1673"/>
      <c r="L70" s="1674"/>
      <c r="M70" s="2325"/>
      <c r="N70" s="1673"/>
      <c r="O70" s="1673"/>
      <c r="P70" s="1673"/>
      <c r="Q70" s="1673"/>
      <c r="R70" s="2325"/>
      <c r="T70" s="1673"/>
      <c r="Y70" s="522"/>
      <c r="AC70" s="525"/>
      <c r="AD70" s="525"/>
      <c r="AE70" s="525"/>
      <c r="AF70" s="529"/>
      <c r="AG70" s="529"/>
      <c r="AH70" s="529"/>
    </row>
    <row r="71" spans="2:34" s="515" customFormat="1" ht="13.5" customHeight="1">
      <c r="B71" s="1661" t="s">
        <v>2552</v>
      </c>
      <c r="C71" s="1661" t="s">
        <v>168</v>
      </c>
      <c r="D71" s="1661"/>
      <c r="E71" s="1661"/>
      <c r="F71" s="1651">
        <f t="shared" si="3"/>
        <v>0</v>
      </c>
      <c r="H71" s="2437"/>
      <c r="I71" s="2437"/>
      <c r="J71" s="1651">
        <f t="shared" si="1"/>
        <v>0</v>
      </c>
      <c r="K71" s="1673"/>
      <c r="L71" s="1674"/>
      <c r="M71" s="2325"/>
      <c r="N71" s="1673"/>
      <c r="O71" s="1673"/>
      <c r="P71" s="1673"/>
      <c r="Q71" s="1673"/>
      <c r="R71" s="2325"/>
      <c r="T71" s="1673"/>
      <c r="Y71" s="522"/>
      <c r="AC71" s="525"/>
      <c r="AD71" s="525"/>
      <c r="AE71" s="525"/>
      <c r="AF71" s="529"/>
      <c r="AG71" s="529"/>
      <c r="AH71" s="529"/>
    </row>
    <row r="72" spans="2:34" s="515" customFormat="1" ht="13.5" customHeight="1">
      <c r="B72" s="1661" t="s">
        <v>2553</v>
      </c>
      <c r="C72" s="1661" t="s">
        <v>168</v>
      </c>
      <c r="D72" s="1661"/>
      <c r="E72" s="1661"/>
      <c r="F72" s="1651">
        <f t="shared" si="3"/>
        <v>0</v>
      </c>
      <c r="H72" s="2437"/>
      <c r="I72" s="2437"/>
      <c r="J72" s="1651">
        <f t="shared" si="1"/>
        <v>0</v>
      </c>
      <c r="K72" s="1673"/>
      <c r="L72" s="1674"/>
      <c r="M72" s="2325"/>
      <c r="N72" s="1673"/>
      <c r="O72" s="1673"/>
      <c r="P72" s="1673"/>
      <c r="Q72" s="1673"/>
      <c r="R72" s="2325"/>
      <c r="T72" s="1673"/>
      <c r="Y72" s="522"/>
      <c r="AC72" s="525"/>
      <c r="AD72" s="525"/>
      <c r="AE72" s="525"/>
      <c r="AF72" s="529"/>
      <c r="AG72" s="529"/>
      <c r="AH72" s="529"/>
    </row>
    <row r="73" spans="2:34" s="515" customFormat="1" ht="13.5" customHeight="1">
      <c r="B73" s="1661" t="s">
        <v>2554</v>
      </c>
      <c r="C73" s="1661" t="s">
        <v>168</v>
      </c>
      <c r="D73" s="1661"/>
      <c r="E73" s="1661"/>
      <c r="F73" s="1651">
        <f t="shared" si="3"/>
        <v>0</v>
      </c>
      <c r="H73" s="2437"/>
      <c r="I73" s="2437"/>
      <c r="J73" s="1651">
        <f t="shared" si="1"/>
        <v>0</v>
      </c>
      <c r="K73" s="1673"/>
      <c r="L73" s="1674"/>
      <c r="M73" s="2325"/>
      <c r="N73" s="1673"/>
      <c r="O73" s="1673"/>
      <c r="P73" s="1673"/>
      <c r="Q73" s="1673"/>
      <c r="R73" s="2325"/>
      <c r="T73" s="1673"/>
      <c r="Y73" s="522"/>
      <c r="AC73" s="525"/>
      <c r="AD73" s="525"/>
      <c r="AE73" s="525"/>
      <c r="AF73" s="529"/>
      <c r="AG73" s="529"/>
      <c r="AH73" s="529"/>
    </row>
    <row r="74" spans="2:34" s="515" customFormat="1" ht="13.5" customHeight="1">
      <c r="B74" s="1661" t="s">
        <v>2555</v>
      </c>
      <c r="C74" s="1661" t="s">
        <v>168</v>
      </c>
      <c r="D74" s="1661"/>
      <c r="E74" s="1661"/>
      <c r="F74" s="1651">
        <f t="shared" si="3"/>
        <v>0</v>
      </c>
      <c r="H74" s="2437"/>
      <c r="I74" s="2437"/>
      <c r="J74" s="1651">
        <f t="shared" si="1"/>
        <v>0</v>
      </c>
      <c r="K74" s="1673"/>
      <c r="L74" s="1674"/>
      <c r="M74" s="2325"/>
      <c r="N74" s="1673"/>
      <c r="O74" s="1673"/>
      <c r="P74" s="1673"/>
      <c r="Q74" s="1673"/>
      <c r="R74" s="2325"/>
      <c r="T74" s="1673"/>
      <c r="Y74" s="522"/>
      <c r="AC74" s="525"/>
      <c r="AD74" s="525"/>
      <c r="AE74" s="525"/>
      <c r="AF74" s="529"/>
      <c r="AG74" s="529"/>
      <c r="AH74" s="529"/>
    </row>
    <row r="75" spans="2:34" s="515" customFormat="1" ht="13.5" customHeight="1">
      <c r="B75" s="1661" t="s">
        <v>2556</v>
      </c>
      <c r="C75" s="1661" t="s">
        <v>168</v>
      </c>
      <c r="D75" s="1661"/>
      <c r="E75" s="1661"/>
      <c r="F75" s="1651">
        <f t="shared" si="3"/>
        <v>0</v>
      </c>
      <c r="H75" s="2437"/>
      <c r="I75" s="2437"/>
      <c r="J75" s="1651">
        <f t="shared" si="1"/>
        <v>0</v>
      </c>
      <c r="K75" s="1673"/>
      <c r="L75" s="1674"/>
      <c r="M75" s="2325"/>
      <c r="N75" s="1673"/>
      <c r="O75" s="1673"/>
      <c r="P75" s="1673"/>
      <c r="Q75" s="1673"/>
      <c r="R75" s="2325"/>
      <c r="T75" s="1673"/>
      <c r="Y75" s="522"/>
      <c r="AC75" s="525"/>
      <c r="AD75" s="525"/>
      <c r="AE75" s="525"/>
      <c r="AF75" s="529"/>
      <c r="AG75" s="529"/>
      <c r="AH75" s="529"/>
    </row>
    <row r="76" spans="2:34" s="515" customFormat="1" ht="13.5" customHeight="1">
      <c r="B76" s="1661" t="s">
        <v>2557</v>
      </c>
      <c r="C76" s="1661" t="s">
        <v>168</v>
      </c>
      <c r="D76" s="1661"/>
      <c r="E76" s="1661"/>
      <c r="F76" s="1651">
        <f t="shared" si="3"/>
        <v>0</v>
      </c>
      <c r="H76" s="2437"/>
      <c r="I76" s="2437"/>
      <c r="J76" s="1651">
        <f t="shared" si="1"/>
        <v>0</v>
      </c>
      <c r="K76" s="1673"/>
      <c r="L76" s="1674"/>
      <c r="M76" s="2325"/>
      <c r="N76" s="1673"/>
      <c r="O76" s="1673"/>
      <c r="P76" s="1673"/>
      <c r="Q76" s="1673"/>
      <c r="R76" s="2325"/>
      <c r="T76" s="1673"/>
      <c r="Y76" s="522"/>
      <c r="AC76" s="525"/>
      <c r="AD76" s="525"/>
      <c r="AE76" s="525"/>
      <c r="AF76" s="529"/>
      <c r="AG76" s="529"/>
      <c r="AH76" s="529"/>
    </row>
    <row r="77" spans="2:34" s="515" customFormat="1" ht="13.5" customHeight="1">
      <c r="B77" s="1661" t="s">
        <v>2558</v>
      </c>
      <c r="C77" s="1661" t="s">
        <v>168</v>
      </c>
      <c r="D77" s="1661"/>
      <c r="E77" s="1661"/>
      <c r="F77" s="1651">
        <f t="shared" si="3"/>
        <v>0</v>
      </c>
      <c r="H77" s="2437"/>
      <c r="I77" s="2437"/>
      <c r="J77" s="1651">
        <f t="shared" si="1"/>
        <v>0</v>
      </c>
      <c r="K77" s="1673"/>
      <c r="L77" s="1674"/>
      <c r="M77" s="2325"/>
      <c r="N77" s="1673"/>
      <c r="O77" s="1673"/>
      <c r="P77" s="1673"/>
      <c r="Q77" s="1673"/>
      <c r="R77" s="2325"/>
      <c r="T77" s="1673"/>
      <c r="Y77" s="522"/>
      <c r="AC77" s="525"/>
      <c r="AD77" s="525"/>
      <c r="AE77" s="525"/>
      <c r="AF77" s="529"/>
      <c r="AG77" s="529"/>
      <c r="AH77" s="529"/>
    </row>
    <row r="78" spans="2:34" s="515" customFormat="1" ht="13.5" customHeight="1">
      <c r="B78" s="1661" t="s">
        <v>2559</v>
      </c>
      <c r="C78" s="1661" t="s">
        <v>168</v>
      </c>
      <c r="D78" s="1661"/>
      <c r="E78" s="1661"/>
      <c r="F78" s="1651">
        <f t="shared" si="3"/>
        <v>0</v>
      </c>
      <c r="H78" s="2437"/>
      <c r="I78" s="2437"/>
      <c r="J78" s="1651">
        <f t="shared" si="1"/>
        <v>0</v>
      </c>
      <c r="K78" s="1673"/>
      <c r="L78" s="1674"/>
      <c r="M78" s="2325"/>
      <c r="N78" s="1673"/>
      <c r="O78" s="1673"/>
      <c r="P78" s="1673"/>
      <c r="Q78" s="1673"/>
      <c r="R78" s="2325"/>
      <c r="T78" s="1673"/>
      <c r="Y78" s="522"/>
      <c r="AC78" s="525"/>
      <c r="AD78" s="525"/>
      <c r="AE78" s="525"/>
      <c r="AF78" s="529"/>
      <c r="AG78" s="529"/>
      <c r="AH78" s="529"/>
    </row>
    <row r="79" spans="2:34" s="515" customFormat="1" ht="13.5" customHeight="1">
      <c r="B79" s="1661" t="s">
        <v>2465</v>
      </c>
      <c r="C79" s="1661" t="s">
        <v>168</v>
      </c>
      <c r="D79" s="1661"/>
      <c r="E79" s="1661"/>
      <c r="F79" s="1651">
        <f t="shared" si="3"/>
        <v>0</v>
      </c>
      <c r="H79" s="2437"/>
      <c r="I79" s="2437"/>
      <c r="J79" s="1651">
        <f t="shared" si="1"/>
        <v>0</v>
      </c>
      <c r="K79" s="1673"/>
      <c r="L79" s="1674"/>
      <c r="M79" s="2325"/>
      <c r="N79" s="1673"/>
      <c r="O79" s="1673"/>
      <c r="P79" s="1673"/>
      <c r="Q79" s="1673"/>
      <c r="R79" s="2325"/>
      <c r="T79" s="1673"/>
      <c r="Y79" s="522"/>
      <c r="AC79" s="525"/>
      <c r="AD79" s="525"/>
      <c r="AE79" s="525"/>
      <c r="AF79" s="529"/>
      <c r="AG79" s="529"/>
      <c r="AH79" s="529"/>
    </row>
    <row r="80" spans="2:34" s="515" customFormat="1" ht="13.5" customHeight="1">
      <c r="B80" s="1661" t="s">
        <v>2466</v>
      </c>
      <c r="C80" s="1661" t="s">
        <v>168</v>
      </c>
      <c r="D80" s="1661"/>
      <c r="E80" s="1661"/>
      <c r="F80" s="1651">
        <f t="shared" si="3"/>
        <v>0</v>
      </c>
      <c r="H80" s="2437"/>
      <c r="I80" s="2437"/>
      <c r="J80" s="1651">
        <f t="shared" si="1"/>
        <v>0</v>
      </c>
      <c r="K80" s="1673"/>
      <c r="L80" s="1674"/>
      <c r="M80" s="2325"/>
      <c r="N80" s="1673"/>
      <c r="O80" s="1673"/>
      <c r="P80" s="1673"/>
      <c r="Q80" s="1673"/>
      <c r="R80" s="2325"/>
      <c r="T80" s="1673"/>
      <c r="Y80" s="522"/>
      <c r="AC80" s="525"/>
      <c r="AD80" s="525"/>
      <c r="AE80" s="525"/>
      <c r="AF80" s="529"/>
      <c r="AG80" s="529"/>
      <c r="AH80" s="529"/>
    </row>
    <row r="81" spans="1:38" s="515" customFormat="1" ht="13.5" customHeight="1">
      <c r="B81" s="1661" t="s">
        <v>2467</v>
      </c>
      <c r="C81" s="1661" t="s">
        <v>168</v>
      </c>
      <c r="D81" s="1661"/>
      <c r="E81" s="1661"/>
      <c r="F81" s="1651">
        <f t="shared" si="3"/>
        <v>0</v>
      </c>
      <c r="H81" s="2437"/>
      <c r="I81" s="2437"/>
      <c r="J81" s="1651">
        <f t="shared" si="1"/>
        <v>0</v>
      </c>
      <c r="K81" s="1673"/>
      <c r="L81" s="1674"/>
      <c r="M81" s="2325"/>
      <c r="N81" s="1673"/>
      <c r="O81" s="1673"/>
      <c r="P81" s="1673"/>
      <c r="Q81" s="1673"/>
      <c r="R81" s="2325"/>
      <c r="T81" s="1673"/>
      <c r="Y81" s="522"/>
      <c r="AC81" s="525"/>
      <c r="AD81" s="525"/>
      <c r="AE81" s="525"/>
      <c r="AF81" s="529"/>
      <c r="AG81" s="529"/>
      <c r="AH81" s="529"/>
    </row>
    <row r="82" spans="1:38" s="515" customFormat="1" ht="13.5" customHeight="1">
      <c r="B82" s="1661" t="s">
        <v>2468</v>
      </c>
      <c r="C82" s="1661" t="s">
        <v>168</v>
      </c>
      <c r="D82" s="1661"/>
      <c r="E82" s="1661"/>
      <c r="F82" s="1651">
        <f t="shared" si="3"/>
        <v>0</v>
      </c>
      <c r="H82" s="2437"/>
      <c r="I82" s="2437"/>
      <c r="J82" s="1651">
        <f t="shared" si="1"/>
        <v>0</v>
      </c>
      <c r="K82" s="1673"/>
      <c r="L82" s="1674"/>
      <c r="M82" s="2325"/>
      <c r="N82" s="1673"/>
      <c r="O82" s="1673"/>
      <c r="P82" s="1673"/>
      <c r="Q82" s="1673"/>
      <c r="R82" s="2325"/>
      <c r="T82" s="1673"/>
      <c r="Y82" s="522"/>
      <c r="AC82" s="525"/>
      <c r="AD82" s="525"/>
      <c r="AE82" s="525"/>
      <c r="AF82" s="529"/>
      <c r="AG82" s="529"/>
      <c r="AH82" s="529"/>
    </row>
    <row r="83" spans="1:38" s="515" customFormat="1" ht="13.5" customHeight="1">
      <c r="B83" s="1661" t="s">
        <v>2469</v>
      </c>
      <c r="C83" s="1661" t="s">
        <v>168</v>
      </c>
      <c r="D83" s="1661"/>
      <c r="E83" s="1661"/>
      <c r="F83" s="1651">
        <f t="shared" si="3"/>
        <v>0</v>
      </c>
      <c r="H83" s="2437"/>
      <c r="I83" s="2437"/>
      <c r="J83" s="1651">
        <f t="shared" si="1"/>
        <v>0</v>
      </c>
      <c r="K83" s="1673"/>
      <c r="L83" s="1674"/>
      <c r="M83" s="2325"/>
      <c r="N83" s="1673"/>
      <c r="O83" s="1673"/>
      <c r="P83" s="1673"/>
      <c r="Q83" s="1673"/>
      <c r="R83" s="2325"/>
      <c r="T83" s="1673"/>
      <c r="Y83" s="522"/>
      <c r="AC83" s="525"/>
      <c r="AD83" s="525"/>
      <c r="AE83" s="525"/>
      <c r="AF83" s="529"/>
      <c r="AG83" s="529"/>
      <c r="AH83" s="529"/>
    </row>
    <row r="84" spans="1:38" s="515" customFormat="1" ht="13.5" customHeight="1">
      <c r="B84" s="1661" t="s">
        <v>2470</v>
      </c>
      <c r="C84" s="1661" t="s">
        <v>168</v>
      </c>
      <c r="D84" s="1661"/>
      <c r="E84" s="1661"/>
      <c r="F84" s="1651">
        <f t="shared" si="3"/>
        <v>0</v>
      </c>
      <c r="H84" s="2437"/>
      <c r="I84" s="2437"/>
      <c r="J84" s="1651">
        <f t="shared" si="1"/>
        <v>0</v>
      </c>
      <c r="K84" s="1673"/>
      <c r="L84" s="1674"/>
      <c r="M84" s="2325"/>
      <c r="N84" s="1673"/>
      <c r="O84" s="1673"/>
      <c r="P84" s="1673"/>
      <c r="Q84" s="1673"/>
      <c r="R84" s="2325"/>
      <c r="T84" s="1673"/>
      <c r="Y84" s="522"/>
      <c r="AC84" s="525"/>
      <c r="AD84" s="525"/>
      <c r="AE84" s="525"/>
      <c r="AF84" s="529"/>
      <c r="AG84" s="529"/>
      <c r="AH84" s="529"/>
    </row>
    <row r="85" spans="1:38" s="515" customFormat="1" ht="13.5" customHeight="1">
      <c r="B85" s="1661" t="s">
        <v>2471</v>
      </c>
      <c r="C85" s="1661" t="s">
        <v>168</v>
      </c>
      <c r="D85" s="1661"/>
      <c r="E85" s="1661"/>
      <c r="F85" s="1651">
        <f>D85-E85</f>
        <v>0</v>
      </c>
      <c r="H85" s="2437"/>
      <c r="I85" s="2437"/>
      <c r="J85" s="1651">
        <f>H85-I85</f>
        <v>0</v>
      </c>
      <c r="K85" s="1673"/>
      <c r="L85" s="1674"/>
      <c r="M85" s="2325"/>
      <c r="N85" s="1673"/>
      <c r="O85" s="1673"/>
      <c r="P85" s="1673"/>
      <c r="Q85" s="1673"/>
      <c r="R85" s="2325"/>
      <c r="T85" s="1673"/>
      <c r="Y85" s="522"/>
      <c r="AC85" s="525"/>
      <c r="AD85" s="525"/>
      <c r="AE85" s="525"/>
      <c r="AF85" s="529"/>
      <c r="AG85" s="529"/>
      <c r="AH85" s="529"/>
    </row>
    <row r="86" spans="1:38" s="515" customFormat="1" ht="12.75">
      <c r="B86" s="2199" t="s">
        <v>181</v>
      </c>
      <c r="C86" s="1874"/>
      <c r="D86" s="1678">
        <f>SUM(D27:D85)</f>
        <v>0</v>
      </c>
      <c r="E86" s="1678">
        <f>SUM(E27:E85)</f>
        <v>0</v>
      </c>
      <c r="F86" s="1678">
        <f>SUM(F27:F85)</f>
        <v>0</v>
      </c>
      <c r="G86" s="2326"/>
      <c r="H86" s="1678">
        <f>SUM(H27:H85)</f>
        <v>0</v>
      </c>
      <c r="I86" s="1678">
        <f>SUM(I27:I85)</f>
        <v>0</v>
      </c>
      <c r="J86" s="1678">
        <f>SUM(J27:J85)</f>
        <v>0</v>
      </c>
      <c r="K86" s="1674"/>
      <c r="L86" s="893"/>
      <c r="M86" s="2325"/>
      <c r="N86" s="1674"/>
      <c r="O86" s="1674"/>
      <c r="P86" s="1674"/>
      <c r="Q86" s="1674"/>
      <c r="R86" s="2325"/>
      <c r="T86" s="1674"/>
      <c r="Y86" s="530"/>
      <c r="AC86" s="526"/>
      <c r="AD86" s="526"/>
      <c r="AE86" s="526"/>
      <c r="AF86" s="526"/>
      <c r="AG86" s="526"/>
      <c r="AH86" s="526"/>
      <c r="AI86" s="527"/>
      <c r="AJ86" s="527"/>
      <c r="AK86" s="527"/>
      <c r="AL86" s="528"/>
    </row>
    <row r="87" spans="1:38" s="884" customFormat="1">
      <c r="D87" s="887"/>
      <c r="E87" s="1875"/>
      <c r="F87" s="1875"/>
      <c r="G87" s="1875"/>
      <c r="H87" s="1875"/>
      <c r="I87" s="1875"/>
      <c r="J87" s="1875"/>
      <c r="K87" s="1875"/>
      <c r="L87" s="1875"/>
      <c r="M87" s="1875"/>
      <c r="N87" s="1875"/>
      <c r="O87" s="1875"/>
      <c r="P87" s="1875"/>
      <c r="Q87" s="1875"/>
      <c r="R87" s="519"/>
      <c r="S87" s="519"/>
      <c r="T87" s="519"/>
      <c r="U87" s="519"/>
      <c r="V87" s="519"/>
      <c r="W87" s="519"/>
      <c r="X87" s="519"/>
      <c r="Y87" s="519"/>
      <c r="Z87" s="519"/>
      <c r="AA87" s="519"/>
      <c r="AB87" s="520"/>
      <c r="AC87" s="519"/>
      <c r="AD87" s="519"/>
      <c r="AE87" s="520"/>
      <c r="AI87" s="520"/>
      <c r="AJ87" s="520"/>
      <c r="AK87" s="520"/>
      <c r="AL87" s="521"/>
    </row>
    <row r="88" spans="1:38" s="884" customFormat="1">
      <c r="D88" s="887"/>
      <c r="E88" s="1875"/>
      <c r="F88" s="1875"/>
      <c r="G88" s="1875"/>
      <c r="H88" s="1875"/>
      <c r="I88" s="1875"/>
      <c r="J88" s="1875"/>
      <c r="K88" s="1875"/>
      <c r="L88" s="1875"/>
      <c r="M88" s="1875"/>
      <c r="N88" s="1875"/>
      <c r="O88" s="1875"/>
      <c r="P88" s="1875"/>
      <c r="Q88" s="1875"/>
      <c r="R88" s="519"/>
      <c r="S88" s="519"/>
      <c r="T88" s="519"/>
      <c r="U88" s="519"/>
      <c r="V88" s="519"/>
      <c r="W88" s="519"/>
      <c r="X88" s="519"/>
      <c r="Y88" s="519"/>
      <c r="Z88" s="519"/>
      <c r="AA88" s="519"/>
      <c r="AB88" s="520"/>
      <c r="AC88" s="519"/>
      <c r="AD88" s="519"/>
      <c r="AE88" s="520"/>
      <c r="AI88" s="520"/>
      <c r="AJ88" s="520"/>
      <c r="AK88" s="520"/>
      <c r="AL88" s="521"/>
    </row>
    <row r="89" spans="1:38">
      <c r="A89" s="879"/>
      <c r="E89" s="1875"/>
      <c r="F89" s="1875"/>
      <c r="G89" s="1875"/>
      <c r="H89" s="1875"/>
      <c r="I89" s="530"/>
      <c r="J89" s="530"/>
      <c r="K89" s="530"/>
      <c r="L89" s="530"/>
      <c r="M89" s="530"/>
      <c r="N89" s="530"/>
      <c r="O89" s="530"/>
      <c r="P89" s="530"/>
      <c r="Q89" s="530"/>
      <c r="R89" s="879"/>
      <c r="S89" s="879"/>
      <c r="T89" s="879"/>
      <c r="U89" s="879"/>
      <c r="V89" s="879"/>
      <c r="W89" s="879"/>
      <c r="X89" s="879"/>
      <c r="Y89" s="879"/>
      <c r="Z89" s="879"/>
      <c r="AA89" s="879"/>
      <c r="AB89" s="898"/>
      <c r="AC89" s="879"/>
      <c r="AD89" s="879"/>
      <c r="AE89" s="879"/>
      <c r="AF89" s="879"/>
      <c r="AG89" s="879"/>
      <c r="AH89" s="879"/>
      <c r="AI89" s="879"/>
      <c r="AJ89" s="879"/>
      <c r="AK89" s="879"/>
      <c r="AL89" s="879"/>
    </row>
    <row r="90" spans="1:38">
      <c r="A90" s="879"/>
      <c r="E90" s="1875"/>
      <c r="F90" s="1875"/>
      <c r="G90" s="1875"/>
      <c r="H90" s="1875"/>
      <c r="I90" s="530"/>
      <c r="J90" s="530"/>
      <c r="K90" s="530"/>
      <c r="L90" s="530"/>
      <c r="M90" s="530"/>
      <c r="N90" s="530"/>
      <c r="O90" s="530"/>
      <c r="P90" s="530"/>
      <c r="Q90" s="530"/>
      <c r="R90" s="879"/>
      <c r="S90" s="879"/>
      <c r="T90" s="879"/>
      <c r="U90" s="879"/>
      <c r="V90" s="879"/>
      <c r="W90" s="879"/>
      <c r="X90" s="879"/>
      <c r="Y90" s="879"/>
      <c r="Z90" s="879"/>
      <c r="AA90" s="879"/>
      <c r="AB90" s="898"/>
      <c r="AC90" s="879"/>
      <c r="AD90" s="879"/>
      <c r="AE90" s="879"/>
      <c r="AF90" s="879"/>
      <c r="AG90" s="879"/>
      <c r="AH90" s="879"/>
      <c r="AI90" s="879"/>
      <c r="AJ90" s="879"/>
      <c r="AK90" s="879"/>
      <c r="AL90" s="879"/>
    </row>
    <row r="91" spans="1:38">
      <c r="A91" s="879"/>
      <c r="E91" s="1875"/>
      <c r="F91" s="1875"/>
      <c r="G91" s="1875"/>
      <c r="H91" s="1875"/>
      <c r="I91" s="530"/>
      <c r="J91" s="530"/>
      <c r="K91" s="530"/>
      <c r="L91" s="530"/>
      <c r="M91" s="530"/>
      <c r="N91" s="530"/>
      <c r="O91" s="530"/>
      <c r="P91" s="530"/>
      <c r="Q91" s="530"/>
      <c r="R91" s="879"/>
      <c r="S91" s="879"/>
      <c r="T91" s="879"/>
      <c r="U91" s="879"/>
      <c r="V91" s="879"/>
      <c r="W91" s="879"/>
      <c r="X91" s="879"/>
      <c r="Y91" s="879"/>
      <c r="Z91" s="879"/>
      <c r="AA91" s="879"/>
      <c r="AB91" s="898"/>
      <c r="AC91" s="879"/>
      <c r="AD91" s="879"/>
      <c r="AE91" s="879"/>
      <c r="AF91" s="879"/>
      <c r="AG91" s="879"/>
      <c r="AH91" s="879"/>
      <c r="AI91" s="879"/>
      <c r="AJ91" s="879"/>
      <c r="AK91" s="879"/>
      <c r="AL91" s="879"/>
    </row>
    <row r="92" spans="1:38">
      <c r="A92" s="879"/>
      <c r="E92" s="1875"/>
      <c r="F92" s="1875"/>
      <c r="G92" s="1875"/>
      <c r="H92" s="1875"/>
      <c r="I92" s="530"/>
      <c r="J92" s="530"/>
      <c r="K92" s="530"/>
      <c r="L92" s="530"/>
      <c r="M92" s="530"/>
      <c r="N92" s="530"/>
      <c r="O92" s="530"/>
      <c r="P92" s="530"/>
      <c r="Q92" s="530"/>
      <c r="R92" s="879"/>
      <c r="S92" s="879"/>
      <c r="T92" s="879"/>
      <c r="U92" s="879"/>
      <c r="V92" s="879"/>
      <c r="W92" s="879"/>
      <c r="X92" s="879"/>
      <c r="Y92" s="879"/>
      <c r="Z92" s="879"/>
      <c r="AA92" s="879"/>
      <c r="AB92" s="898"/>
      <c r="AC92" s="879"/>
      <c r="AD92" s="879"/>
      <c r="AE92" s="879"/>
      <c r="AF92" s="879"/>
      <c r="AG92" s="879"/>
      <c r="AH92" s="879"/>
      <c r="AI92" s="879"/>
      <c r="AJ92" s="879"/>
      <c r="AK92" s="879"/>
      <c r="AL92" s="879"/>
    </row>
    <row r="93" spans="1:38">
      <c r="A93" s="879"/>
      <c r="E93" s="1875"/>
      <c r="F93" s="1875"/>
      <c r="G93" s="1875"/>
      <c r="H93" s="1875"/>
      <c r="I93" s="530"/>
      <c r="J93" s="530"/>
      <c r="K93" s="530"/>
      <c r="L93" s="530"/>
      <c r="M93" s="530"/>
      <c r="N93" s="530"/>
      <c r="O93" s="530"/>
      <c r="P93" s="530"/>
      <c r="Q93" s="530"/>
      <c r="R93" s="879"/>
      <c r="S93" s="879"/>
      <c r="T93" s="879"/>
      <c r="U93" s="879"/>
      <c r="V93" s="879"/>
      <c r="W93" s="879"/>
      <c r="X93" s="879"/>
      <c r="Y93" s="879"/>
      <c r="Z93" s="879"/>
      <c r="AA93" s="879"/>
      <c r="AB93" s="898"/>
      <c r="AC93" s="879"/>
      <c r="AD93" s="879"/>
      <c r="AE93" s="879"/>
      <c r="AF93" s="879"/>
      <c r="AG93" s="879"/>
      <c r="AH93" s="879"/>
      <c r="AI93" s="879"/>
      <c r="AJ93" s="879"/>
      <c r="AK93" s="879"/>
      <c r="AL93" s="879"/>
    </row>
    <row r="94" spans="1:38">
      <c r="A94" s="879"/>
      <c r="E94" s="1875"/>
      <c r="F94" s="1875"/>
      <c r="G94" s="1875"/>
      <c r="H94" s="1875"/>
      <c r="I94" s="530"/>
      <c r="J94" s="530"/>
      <c r="K94" s="530"/>
      <c r="L94" s="530"/>
      <c r="M94" s="530"/>
      <c r="N94" s="530"/>
      <c r="O94" s="530"/>
      <c r="P94" s="530"/>
      <c r="Q94" s="530"/>
      <c r="R94" s="879"/>
      <c r="S94" s="879"/>
      <c r="T94" s="879"/>
      <c r="U94" s="879"/>
      <c r="V94" s="879"/>
      <c r="W94" s="879"/>
      <c r="X94" s="879"/>
      <c r="Y94" s="879"/>
      <c r="Z94" s="879"/>
      <c r="AA94" s="879"/>
      <c r="AB94" s="898"/>
      <c r="AC94" s="879"/>
      <c r="AD94" s="879"/>
      <c r="AE94" s="879"/>
      <c r="AF94" s="879"/>
      <c r="AG94" s="879"/>
      <c r="AH94" s="879"/>
      <c r="AI94" s="879"/>
      <c r="AJ94" s="879"/>
      <c r="AK94" s="879"/>
      <c r="AL94" s="879"/>
    </row>
    <row r="95" spans="1:38">
      <c r="A95" s="879"/>
      <c r="E95" s="1875"/>
      <c r="F95" s="1875"/>
      <c r="G95" s="1875"/>
      <c r="H95" s="1875"/>
      <c r="I95" s="530"/>
      <c r="J95" s="530"/>
      <c r="K95" s="530"/>
      <c r="L95" s="530"/>
      <c r="M95" s="530"/>
      <c r="N95" s="530"/>
      <c r="O95" s="530"/>
      <c r="P95" s="530"/>
      <c r="Q95" s="530"/>
      <c r="R95" s="879"/>
      <c r="S95" s="879"/>
      <c r="T95" s="879"/>
      <c r="U95" s="879"/>
      <c r="V95" s="879"/>
      <c r="W95" s="879"/>
      <c r="X95" s="879"/>
      <c r="Y95" s="879"/>
      <c r="Z95" s="879"/>
      <c r="AA95" s="879"/>
      <c r="AB95" s="898"/>
      <c r="AC95" s="879"/>
      <c r="AD95" s="879"/>
      <c r="AE95" s="879"/>
      <c r="AF95" s="879"/>
      <c r="AG95" s="879"/>
      <c r="AH95" s="879"/>
      <c r="AI95" s="879"/>
      <c r="AJ95" s="879"/>
      <c r="AK95" s="879"/>
      <c r="AL95" s="879"/>
    </row>
    <row r="96" spans="1:38">
      <c r="A96" s="879"/>
      <c r="E96" s="1875"/>
      <c r="F96" s="1875"/>
      <c r="G96" s="1875"/>
      <c r="H96" s="1875"/>
      <c r="I96" s="530"/>
      <c r="J96" s="530"/>
      <c r="K96" s="530"/>
      <c r="L96" s="530"/>
      <c r="M96" s="530"/>
      <c r="N96" s="530"/>
      <c r="O96" s="530"/>
      <c r="P96" s="530"/>
      <c r="Q96" s="530"/>
      <c r="R96" s="879"/>
      <c r="S96" s="879"/>
      <c r="T96" s="879"/>
      <c r="U96" s="879"/>
      <c r="V96" s="879"/>
      <c r="W96" s="879"/>
      <c r="X96" s="879"/>
      <c r="Y96" s="879"/>
      <c r="Z96" s="879"/>
      <c r="AA96" s="879"/>
      <c r="AB96" s="898"/>
      <c r="AC96" s="879"/>
      <c r="AD96" s="879"/>
      <c r="AE96" s="879"/>
      <c r="AF96" s="879"/>
      <c r="AG96" s="879"/>
      <c r="AH96" s="879"/>
      <c r="AI96" s="879"/>
      <c r="AJ96" s="879"/>
      <c r="AK96" s="879"/>
      <c r="AL96" s="879"/>
    </row>
    <row r="97" spans="1:38">
      <c r="A97" s="879"/>
      <c r="E97" s="1875"/>
      <c r="F97" s="1875"/>
      <c r="G97" s="1875"/>
      <c r="H97" s="1875"/>
      <c r="I97" s="530"/>
      <c r="J97" s="530"/>
      <c r="K97" s="530"/>
      <c r="L97" s="530"/>
      <c r="M97" s="530"/>
      <c r="N97" s="530"/>
      <c r="O97" s="530"/>
      <c r="P97" s="530"/>
      <c r="Q97" s="530"/>
      <c r="R97" s="879"/>
      <c r="S97" s="879"/>
      <c r="T97" s="879"/>
      <c r="U97" s="879"/>
      <c r="V97" s="879"/>
      <c r="W97" s="879"/>
      <c r="X97" s="879"/>
      <c r="Y97" s="879"/>
      <c r="Z97" s="879"/>
      <c r="AA97" s="879"/>
      <c r="AB97" s="898"/>
      <c r="AC97" s="879"/>
      <c r="AD97" s="879"/>
      <c r="AE97" s="879"/>
      <c r="AF97" s="879"/>
      <c r="AG97" s="879"/>
      <c r="AH97" s="879"/>
      <c r="AI97" s="879"/>
      <c r="AJ97" s="879"/>
      <c r="AK97" s="879"/>
      <c r="AL97" s="879"/>
    </row>
    <row r="98" spans="1:38">
      <c r="A98" s="879"/>
      <c r="E98" s="1875"/>
      <c r="F98" s="1875"/>
      <c r="G98" s="1875"/>
      <c r="H98" s="1875"/>
      <c r="I98" s="530"/>
      <c r="J98" s="530"/>
      <c r="K98" s="530"/>
      <c r="L98" s="530"/>
      <c r="M98" s="530"/>
      <c r="N98" s="530"/>
      <c r="O98" s="530"/>
      <c r="P98" s="530"/>
      <c r="Q98" s="530"/>
      <c r="R98" s="879"/>
      <c r="S98" s="879"/>
      <c r="T98" s="879"/>
      <c r="U98" s="879"/>
      <c r="V98" s="879"/>
      <c r="W98" s="879"/>
      <c r="X98" s="879"/>
      <c r="Y98" s="879"/>
      <c r="Z98" s="879"/>
      <c r="AA98" s="879"/>
      <c r="AB98" s="898"/>
      <c r="AC98" s="879"/>
      <c r="AD98" s="879"/>
      <c r="AE98" s="879"/>
      <c r="AF98" s="879"/>
      <c r="AG98" s="879"/>
      <c r="AH98" s="879"/>
      <c r="AI98" s="879"/>
      <c r="AJ98" s="879"/>
      <c r="AK98" s="879"/>
      <c r="AL98" s="879"/>
    </row>
    <row r="99" spans="1:38">
      <c r="A99" s="879"/>
      <c r="E99" s="1875"/>
      <c r="F99" s="1875"/>
      <c r="G99" s="1875"/>
      <c r="H99" s="1875"/>
      <c r="I99" s="530"/>
      <c r="J99" s="530"/>
      <c r="K99" s="530"/>
      <c r="L99" s="530"/>
      <c r="M99" s="530"/>
      <c r="N99" s="530"/>
      <c r="O99" s="530"/>
      <c r="P99" s="530"/>
      <c r="Q99" s="530"/>
      <c r="R99" s="879"/>
      <c r="S99" s="879"/>
      <c r="T99" s="879"/>
      <c r="U99" s="879"/>
      <c r="V99" s="879"/>
      <c r="W99" s="879"/>
      <c r="X99" s="879"/>
      <c r="Y99" s="879"/>
      <c r="Z99" s="879"/>
      <c r="AA99" s="879"/>
      <c r="AB99" s="898"/>
      <c r="AC99" s="879"/>
      <c r="AD99" s="879"/>
      <c r="AE99" s="879"/>
      <c r="AF99" s="879"/>
      <c r="AG99" s="879"/>
      <c r="AH99" s="879"/>
      <c r="AI99" s="879"/>
      <c r="AJ99" s="879"/>
      <c r="AK99" s="879"/>
      <c r="AL99" s="879"/>
    </row>
    <row r="100" spans="1:38">
      <c r="A100" s="879"/>
      <c r="E100" s="1875"/>
      <c r="F100" s="1875"/>
      <c r="G100" s="1875"/>
      <c r="H100" s="1875"/>
      <c r="I100" s="530"/>
      <c r="J100" s="530"/>
      <c r="K100" s="530"/>
      <c r="L100" s="530"/>
      <c r="M100" s="530"/>
      <c r="N100" s="530"/>
      <c r="O100" s="530"/>
      <c r="P100" s="530"/>
      <c r="Q100" s="530"/>
      <c r="R100" s="879"/>
      <c r="S100" s="879"/>
      <c r="T100" s="879"/>
      <c r="U100" s="879"/>
      <c r="V100" s="879"/>
      <c r="W100" s="879"/>
      <c r="X100" s="879"/>
      <c r="Y100" s="879"/>
      <c r="Z100" s="879"/>
      <c r="AA100" s="879"/>
      <c r="AB100" s="898"/>
      <c r="AC100" s="879"/>
      <c r="AD100" s="879"/>
      <c r="AE100" s="879"/>
      <c r="AF100" s="879"/>
      <c r="AG100" s="879"/>
      <c r="AH100" s="879"/>
      <c r="AI100" s="879"/>
      <c r="AJ100" s="879"/>
      <c r="AK100" s="879"/>
      <c r="AL100" s="879"/>
    </row>
    <row r="101" spans="1:38">
      <c r="A101" s="879"/>
      <c r="E101" s="1875"/>
      <c r="F101" s="1875"/>
      <c r="G101" s="1875"/>
      <c r="H101" s="1875"/>
      <c r="I101" s="530"/>
      <c r="J101" s="530"/>
      <c r="K101" s="530"/>
      <c r="L101" s="530"/>
      <c r="M101" s="530"/>
      <c r="N101" s="530"/>
      <c r="O101" s="530"/>
      <c r="P101" s="530"/>
      <c r="Q101" s="530"/>
      <c r="R101" s="879"/>
      <c r="S101" s="879"/>
      <c r="T101" s="879"/>
      <c r="U101" s="879"/>
      <c r="V101" s="879"/>
      <c r="W101" s="879"/>
      <c r="X101" s="879"/>
      <c r="Y101" s="879"/>
      <c r="Z101" s="879"/>
      <c r="AA101" s="879"/>
      <c r="AB101" s="898"/>
      <c r="AC101" s="879"/>
      <c r="AD101" s="879"/>
      <c r="AE101" s="879"/>
      <c r="AF101" s="879"/>
      <c r="AG101" s="879"/>
      <c r="AH101" s="879"/>
      <c r="AI101" s="879"/>
      <c r="AJ101" s="879"/>
      <c r="AK101" s="879"/>
      <c r="AL101" s="879"/>
    </row>
    <row r="102" spans="1:38">
      <c r="A102" s="879"/>
      <c r="E102" s="1875"/>
      <c r="F102" s="1875"/>
      <c r="G102" s="1875"/>
      <c r="H102" s="1875"/>
      <c r="I102" s="530"/>
      <c r="J102" s="530"/>
      <c r="K102" s="530"/>
      <c r="L102" s="530"/>
      <c r="M102" s="530"/>
      <c r="N102" s="530"/>
      <c r="O102" s="530"/>
      <c r="P102" s="530"/>
      <c r="Q102" s="530"/>
      <c r="R102" s="879"/>
      <c r="S102" s="879"/>
      <c r="T102" s="879"/>
      <c r="U102" s="879"/>
      <c r="V102" s="879"/>
      <c r="W102" s="879"/>
      <c r="X102" s="879"/>
      <c r="Y102" s="879"/>
      <c r="Z102" s="879"/>
      <c r="AA102" s="879"/>
      <c r="AB102" s="898"/>
      <c r="AC102" s="879"/>
      <c r="AD102" s="879"/>
      <c r="AE102" s="879"/>
      <c r="AF102" s="879"/>
      <c r="AG102" s="879"/>
      <c r="AH102" s="879"/>
      <c r="AI102" s="879"/>
      <c r="AJ102" s="879"/>
      <c r="AK102" s="879"/>
      <c r="AL102" s="879"/>
    </row>
    <row r="103" spans="1:38">
      <c r="A103" s="879"/>
      <c r="E103" s="1875"/>
      <c r="F103" s="1875"/>
      <c r="G103" s="1875"/>
      <c r="H103" s="1875"/>
      <c r="I103" s="530"/>
      <c r="J103" s="530"/>
      <c r="K103" s="530"/>
      <c r="L103" s="530"/>
      <c r="M103" s="530"/>
      <c r="N103" s="530"/>
      <c r="O103" s="530"/>
      <c r="P103" s="530"/>
      <c r="Q103" s="530"/>
      <c r="R103" s="879"/>
      <c r="S103" s="879"/>
      <c r="T103" s="879"/>
      <c r="U103" s="879"/>
      <c r="V103" s="879"/>
      <c r="W103" s="879"/>
      <c r="X103" s="879"/>
      <c r="Y103" s="879"/>
      <c r="Z103" s="879"/>
      <c r="AA103" s="879"/>
      <c r="AB103" s="898"/>
      <c r="AC103" s="879"/>
      <c r="AD103" s="879"/>
      <c r="AE103" s="879"/>
      <c r="AF103" s="879"/>
      <c r="AG103" s="879"/>
      <c r="AH103" s="879"/>
      <c r="AI103" s="879"/>
      <c r="AJ103" s="879"/>
      <c r="AK103" s="879"/>
      <c r="AL103" s="879"/>
    </row>
    <row r="104" spans="1:38">
      <c r="A104" s="879"/>
      <c r="E104" s="1875"/>
      <c r="F104" s="1875"/>
      <c r="G104" s="1875"/>
      <c r="H104" s="1875"/>
      <c r="I104" s="530"/>
      <c r="J104" s="530"/>
      <c r="K104" s="530"/>
      <c r="L104" s="530"/>
      <c r="M104" s="530"/>
      <c r="N104" s="530"/>
      <c r="O104" s="530"/>
      <c r="P104" s="530"/>
      <c r="Q104" s="530"/>
      <c r="R104" s="879"/>
      <c r="S104" s="879"/>
      <c r="T104" s="879"/>
      <c r="U104" s="879"/>
      <c r="V104" s="879"/>
      <c r="W104" s="879"/>
      <c r="X104" s="879"/>
      <c r="Y104" s="879"/>
      <c r="Z104" s="879"/>
      <c r="AA104" s="879"/>
      <c r="AB104" s="898"/>
      <c r="AC104" s="879"/>
      <c r="AD104" s="879"/>
      <c r="AE104" s="879"/>
      <c r="AF104" s="879"/>
      <c r="AG104" s="879"/>
      <c r="AH104" s="879"/>
      <c r="AI104" s="879"/>
      <c r="AJ104" s="879"/>
      <c r="AK104" s="879"/>
      <c r="AL104" s="879"/>
    </row>
  </sheetData>
  <customSheetViews>
    <customSheetView guid="{CE066BD8-0FDF-4A69-A83A-AA53661F8FE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1"/>
    </customSheetView>
    <customSheetView guid="{97003408-5582-4B4E-BE5D-0A5F17467E22}" scale="80" showPageBreaks="1" fitToPage="1" printArea="1">
      <selection activeCell="B6" sqref="B6"/>
      <pageMargins left="0.70866141732283472" right="0.70866141732283472" top="0.74803149606299213" bottom="0.74803149606299213" header="0.31496062992125984" footer="0.31496062992125984"/>
      <pageSetup paperSize="8" scale="52" orientation="landscape" r:id="rId2"/>
    </customSheetView>
    <customSheetView guid="{19FDD237-8F16-4F3B-A94F-90481855813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3"/>
    </customSheetView>
  </customSheetViews>
  <mergeCells count="8">
    <mergeCell ref="C7:E7"/>
    <mergeCell ref="N25:Q25"/>
    <mergeCell ref="AC25:AE25"/>
    <mergeCell ref="AF25:AH25"/>
    <mergeCell ref="C25:C26"/>
    <mergeCell ref="H24:J24"/>
    <mergeCell ref="D25:F25"/>
    <mergeCell ref="H25:J25"/>
  </mergeCells>
  <conditionalFormatting sqref="L86">
    <cfRule type="cellIs" dxfId="117" priority="2" operator="lessThan">
      <formula>0</formula>
    </cfRule>
  </conditionalFormatting>
  <conditionalFormatting sqref="R27:R85">
    <cfRule type="cellIs" dxfId="116" priority="1" operator="equal">
      <formula>"error"</formula>
    </cfRule>
  </conditionalFormatting>
  <dataValidations count="2">
    <dataValidation type="list" allowBlank="1" showInputMessage="1" showErrorMessage="1" sqref="B9:B17">
      <formula1>"jdjd, ljdflsdlkj, ljdflsadfj"</formula1>
    </dataValidation>
    <dataValidation type="list" allowBlank="1" showInputMessage="1" showErrorMessage="1" sqref="C27:C85">
      <formula1>$B$9:$B$17</formula1>
    </dataValidation>
  </dataValidations>
  <pageMargins left="0.70866141732283472" right="0.70866141732283472" top="0.74803149606299213" bottom="0.74803149606299213" header="0.31496062992125984" footer="0.31496062992125984"/>
  <pageSetup paperSize="8" scale="5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topLeftCell="E211" workbookViewId="0">
      <selection activeCell="K74" sqref="K74"/>
    </sheetView>
  </sheetViews>
  <sheetFormatPr defaultColWidth="9.1328125" defaultRowHeight="12.4"/>
  <cols>
    <col min="1" max="1" width="2.86328125" style="593" customWidth="1"/>
    <col min="2" max="2" width="5.73046875" style="593" customWidth="1"/>
    <col min="3" max="3" width="21" style="593" customWidth="1"/>
    <col min="4" max="4" width="16.59765625" style="593" bestFit="1" customWidth="1"/>
    <col min="5" max="5" width="15" style="593" customWidth="1"/>
    <col min="6" max="6" width="25.73046875" style="593" bestFit="1" customWidth="1"/>
    <col min="7" max="7" width="20.73046875" style="593" bestFit="1" customWidth="1"/>
    <col min="8" max="18" width="13.73046875" style="593" customWidth="1"/>
    <col min="19" max="19" width="4" style="593" hidden="1" customWidth="1"/>
    <col min="20" max="16384" width="9.1328125" style="593"/>
  </cols>
  <sheetData>
    <row r="1" spans="1:19" s="48" customFormat="1" ht="25.15">
      <c r="A1" s="1766" t="str">
        <f>+'Universal data'!$A$1</f>
        <v>Regulatory Reporting Pack</v>
      </c>
      <c r="B1" s="127"/>
      <c r="C1" s="127"/>
      <c r="D1" s="127"/>
      <c r="E1" s="127"/>
      <c r="F1" s="127"/>
      <c r="G1" s="127"/>
      <c r="H1" s="127"/>
      <c r="I1" s="127"/>
      <c r="J1" s="127"/>
      <c r="K1" s="127"/>
      <c r="L1" s="127"/>
      <c r="M1" s="127"/>
      <c r="N1" s="127"/>
      <c r="O1" s="127"/>
      <c r="P1" s="127"/>
      <c r="Q1" s="127"/>
      <c r="R1" s="127"/>
    </row>
    <row r="2" spans="1:19" s="48" customFormat="1" ht="25.15">
      <c r="A2" s="1766" t="str">
        <f>+'Universal data'!$A$2</f>
        <v>Master</v>
      </c>
      <c r="B2" s="127"/>
      <c r="C2" s="127"/>
      <c r="D2" s="127"/>
      <c r="E2" s="127"/>
      <c r="F2" s="127"/>
      <c r="G2" s="127"/>
      <c r="H2" s="127"/>
      <c r="I2" s="127"/>
      <c r="J2" s="127"/>
      <c r="K2" s="127"/>
      <c r="L2" s="127"/>
      <c r="M2" s="127"/>
      <c r="N2" s="127"/>
      <c r="O2" s="127"/>
      <c r="P2" s="127"/>
      <c r="Q2" s="127"/>
      <c r="R2" s="127"/>
    </row>
    <row r="3" spans="1:19" s="48" customFormat="1" ht="25.15">
      <c r="A3" s="1766" t="str">
        <f>+'Universal data'!$A$3</f>
        <v>2017/18</v>
      </c>
      <c r="B3" s="127"/>
      <c r="C3" s="127"/>
      <c r="D3" s="127"/>
      <c r="E3" s="127"/>
      <c r="F3" s="127"/>
      <c r="G3" s="127"/>
      <c r="H3" s="127"/>
      <c r="I3" s="127"/>
      <c r="J3" s="127"/>
      <c r="K3" s="127"/>
      <c r="L3" s="127"/>
      <c r="M3" s="127"/>
      <c r="N3" s="127"/>
      <c r="O3" s="127"/>
      <c r="P3" s="127"/>
      <c r="Q3" s="127"/>
      <c r="R3" s="127"/>
    </row>
    <row r="4" spans="1:19" s="2506" customFormat="1"/>
    <row r="5" spans="1:19" s="1310" customFormat="1" ht="19.899999999999999">
      <c r="A5" s="1309"/>
      <c r="B5" s="1309" t="s">
        <v>1967</v>
      </c>
      <c r="C5" s="1309"/>
      <c r="D5" s="1309"/>
      <c r="E5" s="1309"/>
      <c r="F5" s="1309"/>
      <c r="G5" s="1309"/>
      <c r="H5" s="1309"/>
      <c r="I5" s="1309"/>
      <c r="J5" s="1309"/>
    </row>
    <row r="7" spans="1:19" ht="12.75" customHeight="1">
      <c r="B7" s="1298" t="s">
        <v>577</v>
      </c>
      <c r="J7" s="3407" t="s">
        <v>615</v>
      </c>
      <c r="K7" s="3408"/>
      <c r="L7" s="3409"/>
      <c r="M7" s="3398" t="s">
        <v>394</v>
      </c>
      <c r="N7" s="3403" t="s">
        <v>395</v>
      </c>
      <c r="O7" s="3403"/>
      <c r="P7" s="3403"/>
      <c r="Q7" s="3404"/>
      <c r="R7" s="1299"/>
    </row>
    <row r="8" spans="1:19" ht="12.75" customHeight="1">
      <c r="B8" s="1298"/>
      <c r="J8" s="3395"/>
      <c r="K8" s="3396"/>
      <c r="L8" s="3397"/>
      <c r="M8" s="3399"/>
      <c r="N8" s="3405"/>
      <c r="O8" s="3405"/>
      <c r="P8" s="3405"/>
      <c r="Q8" s="3406"/>
      <c r="R8" s="2495"/>
    </row>
    <row r="9" spans="1:19" ht="24.75">
      <c r="B9" s="1300" t="s">
        <v>188</v>
      </c>
      <c r="C9" s="1300" t="s">
        <v>637</v>
      </c>
      <c r="D9" s="1300" t="s">
        <v>638</v>
      </c>
      <c r="E9" s="1300" t="s">
        <v>639</v>
      </c>
      <c r="F9" s="1300" t="s">
        <v>640</v>
      </c>
      <c r="G9" s="1300" t="s">
        <v>1736</v>
      </c>
      <c r="H9" s="1300" t="s">
        <v>641</v>
      </c>
      <c r="I9" s="1300" t="s">
        <v>642</v>
      </c>
      <c r="J9" s="1301">
        <v>2014</v>
      </c>
      <c r="K9" s="1302">
        <v>2015</v>
      </c>
      <c r="L9" s="1302">
        <v>2016</v>
      </c>
      <c r="M9" s="1303">
        <v>2017</v>
      </c>
      <c r="N9" s="1302">
        <v>2018</v>
      </c>
      <c r="O9" s="1303">
        <v>2019</v>
      </c>
      <c r="P9" s="1302">
        <v>2020</v>
      </c>
      <c r="Q9" s="1304">
        <v>2021</v>
      </c>
      <c r="R9" s="1305" t="s">
        <v>397</v>
      </c>
    </row>
    <row r="10" spans="1:19" s="1311" customFormat="1">
      <c r="B10" s="1312"/>
      <c r="C10" s="1312"/>
      <c r="D10" s="1312"/>
      <c r="E10" s="1312"/>
      <c r="F10" s="1312"/>
      <c r="G10" s="1312"/>
      <c r="H10" s="1313" t="s">
        <v>1737</v>
      </c>
      <c r="I10" s="1313" t="s">
        <v>1737</v>
      </c>
      <c r="J10" s="1313" t="s">
        <v>1737</v>
      </c>
      <c r="K10" s="1313" t="s">
        <v>1737</v>
      </c>
      <c r="L10" s="1313" t="s">
        <v>1737</v>
      </c>
      <c r="M10" s="1313" t="s">
        <v>1737</v>
      </c>
      <c r="N10" s="1313" t="s">
        <v>1737</v>
      </c>
      <c r="O10" s="1313" t="s">
        <v>1737</v>
      </c>
      <c r="P10" s="1313" t="s">
        <v>1737</v>
      </c>
      <c r="Q10" s="1313" t="s">
        <v>1737</v>
      </c>
      <c r="R10" s="1313" t="s">
        <v>1737</v>
      </c>
    </row>
    <row r="11" spans="1:19" s="1311" customFormat="1" ht="12.75">
      <c r="B11" s="1314">
        <v>1</v>
      </c>
      <c r="C11" s="1704"/>
      <c r="D11" s="1316"/>
      <c r="E11" s="1316"/>
      <c r="F11" s="2507">
        <f>E11-D11</f>
        <v>0</v>
      </c>
      <c r="G11" s="1315"/>
      <c r="H11" s="3227"/>
      <c r="I11" s="3227"/>
      <c r="J11" s="3227"/>
      <c r="K11" s="3227"/>
      <c r="L11" s="3227"/>
      <c r="M11" s="3227"/>
      <c r="N11" s="3227"/>
      <c r="O11" s="3227"/>
      <c r="P11" s="3227"/>
      <c r="Q11" s="3227"/>
      <c r="R11" s="2662">
        <f>SUM(J11:Q11)</f>
        <v>0</v>
      </c>
      <c r="S11" s="2493" t="s">
        <v>2003</v>
      </c>
    </row>
    <row r="12" spans="1:19" s="1311" customFormat="1" ht="12.75">
      <c r="B12" s="1314">
        <v>2</v>
      </c>
      <c r="C12" s="1704"/>
      <c r="D12" s="1704"/>
      <c r="E12" s="1704"/>
      <c r="F12" s="2507">
        <f>E12-D12</f>
        <v>0</v>
      </c>
      <c r="G12" s="1315"/>
      <c r="H12" s="3227"/>
      <c r="I12" s="3227"/>
      <c r="J12" s="3227"/>
      <c r="K12" s="3227"/>
      <c r="L12" s="3227"/>
      <c r="M12" s="3227"/>
      <c r="N12" s="3227"/>
      <c r="O12" s="3227"/>
      <c r="P12" s="3227"/>
      <c r="Q12" s="3227"/>
      <c r="R12" s="2662">
        <f t="shared" ref="R12:R50" si="0">SUM(J12:Q12)</f>
        <v>0</v>
      </c>
      <c r="S12" s="2493" t="s">
        <v>2004</v>
      </c>
    </row>
    <row r="13" spans="1:19" s="1311" customFormat="1" ht="12.75">
      <c r="B13" s="1314">
        <v>3</v>
      </c>
      <c r="C13" s="1704"/>
      <c r="D13" s="1704"/>
      <c r="E13" s="1704"/>
      <c r="F13" s="2507">
        <f t="shared" ref="F13:F50" si="1">E13-D13</f>
        <v>0</v>
      </c>
      <c r="G13" s="1315"/>
      <c r="H13" s="3227"/>
      <c r="I13" s="3227"/>
      <c r="J13" s="3227"/>
      <c r="K13" s="3227"/>
      <c r="L13" s="3227"/>
      <c r="M13" s="3227"/>
      <c r="N13" s="3227"/>
      <c r="O13" s="3227"/>
      <c r="P13" s="3227"/>
      <c r="Q13" s="3227"/>
      <c r="R13" s="2662">
        <f t="shared" si="0"/>
        <v>0</v>
      </c>
      <c r="S13" s="2493" t="s">
        <v>1769</v>
      </c>
    </row>
    <row r="14" spans="1:19" s="1311" customFormat="1">
      <c r="B14" s="1314">
        <v>4</v>
      </c>
      <c r="C14" s="1704"/>
      <c r="D14" s="1704"/>
      <c r="E14" s="1704"/>
      <c r="F14" s="2507">
        <f t="shared" si="1"/>
        <v>0</v>
      </c>
      <c r="G14" s="1315"/>
      <c r="H14" s="3227"/>
      <c r="I14" s="3227"/>
      <c r="J14" s="3227"/>
      <c r="K14" s="3227"/>
      <c r="L14" s="3227"/>
      <c r="M14" s="3227"/>
      <c r="N14" s="3227"/>
      <c r="O14" s="3227"/>
      <c r="P14" s="3227"/>
      <c r="Q14" s="3227"/>
      <c r="R14" s="1317">
        <f t="shared" si="0"/>
        <v>0</v>
      </c>
    </row>
    <row r="15" spans="1:19" s="1311" customFormat="1">
      <c r="B15" s="1314">
        <v>5</v>
      </c>
      <c r="C15" s="1704"/>
      <c r="D15" s="1704"/>
      <c r="E15" s="1704"/>
      <c r="F15" s="2507">
        <f t="shared" si="1"/>
        <v>0</v>
      </c>
      <c r="G15" s="1315"/>
      <c r="H15" s="3227"/>
      <c r="I15" s="3227"/>
      <c r="J15" s="3227"/>
      <c r="K15" s="3227"/>
      <c r="L15" s="3227"/>
      <c r="M15" s="3227"/>
      <c r="N15" s="3227"/>
      <c r="O15" s="3227"/>
      <c r="P15" s="3227"/>
      <c r="Q15" s="3227"/>
      <c r="R15" s="1317">
        <f t="shared" si="0"/>
        <v>0</v>
      </c>
    </row>
    <row r="16" spans="1:19" s="1311" customFormat="1">
      <c r="B16" s="1314">
        <v>6</v>
      </c>
      <c r="C16" s="1704"/>
      <c r="D16" s="1704"/>
      <c r="E16" s="1704"/>
      <c r="F16" s="2507">
        <f t="shared" si="1"/>
        <v>0</v>
      </c>
      <c r="G16" s="1315"/>
      <c r="H16" s="3227"/>
      <c r="I16" s="3227"/>
      <c r="J16" s="3227"/>
      <c r="K16" s="3227"/>
      <c r="L16" s="3227"/>
      <c r="M16" s="3227"/>
      <c r="N16" s="3227"/>
      <c r="O16" s="3227"/>
      <c r="P16" s="3227"/>
      <c r="Q16" s="3227"/>
      <c r="R16" s="1317">
        <f t="shared" si="0"/>
        <v>0</v>
      </c>
    </row>
    <row r="17" spans="2:18" s="1311" customFormat="1">
      <c r="B17" s="1314">
        <v>7</v>
      </c>
      <c r="C17" s="1704"/>
      <c r="D17" s="1704"/>
      <c r="E17" s="1704"/>
      <c r="F17" s="2507">
        <f t="shared" si="1"/>
        <v>0</v>
      </c>
      <c r="G17" s="1315"/>
      <c r="H17" s="3227"/>
      <c r="I17" s="3227"/>
      <c r="J17" s="3227"/>
      <c r="K17" s="3227"/>
      <c r="L17" s="3227"/>
      <c r="M17" s="3227"/>
      <c r="N17" s="3227"/>
      <c r="O17" s="3227"/>
      <c r="P17" s="3227"/>
      <c r="Q17" s="3227"/>
      <c r="R17" s="1317">
        <f t="shared" si="0"/>
        <v>0</v>
      </c>
    </row>
    <row r="18" spans="2:18" s="1311" customFormat="1">
      <c r="B18" s="1314">
        <v>8</v>
      </c>
      <c r="C18" s="1704"/>
      <c r="D18" s="1704"/>
      <c r="E18" s="1704"/>
      <c r="F18" s="2507">
        <f t="shared" si="1"/>
        <v>0</v>
      </c>
      <c r="G18" s="1315"/>
      <c r="H18" s="3227"/>
      <c r="I18" s="3227"/>
      <c r="J18" s="3227"/>
      <c r="K18" s="3227"/>
      <c r="L18" s="3227"/>
      <c r="M18" s="3227"/>
      <c r="N18" s="3227"/>
      <c r="O18" s="3227"/>
      <c r="P18" s="3227"/>
      <c r="Q18" s="3227"/>
      <c r="R18" s="1317">
        <f t="shared" si="0"/>
        <v>0</v>
      </c>
    </row>
    <row r="19" spans="2:18" s="1311" customFormat="1">
      <c r="B19" s="1314">
        <v>9</v>
      </c>
      <c r="C19" s="1704"/>
      <c r="D19" s="1704"/>
      <c r="E19" s="1704"/>
      <c r="F19" s="2507">
        <f t="shared" si="1"/>
        <v>0</v>
      </c>
      <c r="G19" s="1315"/>
      <c r="H19" s="3227"/>
      <c r="I19" s="3227"/>
      <c r="J19" s="3227"/>
      <c r="K19" s="3227"/>
      <c r="L19" s="3227"/>
      <c r="M19" s="3227"/>
      <c r="N19" s="3227"/>
      <c r="O19" s="3227"/>
      <c r="P19" s="3227"/>
      <c r="Q19" s="3227"/>
      <c r="R19" s="1317">
        <f t="shared" si="0"/>
        <v>0</v>
      </c>
    </row>
    <row r="20" spans="2:18" s="1311" customFormat="1">
      <c r="B20" s="1314">
        <v>10</v>
      </c>
      <c r="C20" s="1704"/>
      <c r="D20" s="1704"/>
      <c r="E20" s="1704"/>
      <c r="F20" s="2507">
        <f t="shared" si="1"/>
        <v>0</v>
      </c>
      <c r="G20" s="1315"/>
      <c r="H20" s="3227"/>
      <c r="I20" s="3227"/>
      <c r="J20" s="3227"/>
      <c r="K20" s="3227"/>
      <c r="L20" s="3227"/>
      <c r="M20" s="3227"/>
      <c r="N20" s="3227"/>
      <c r="O20" s="3227"/>
      <c r="P20" s="3227"/>
      <c r="Q20" s="3227"/>
      <c r="R20" s="1317">
        <f t="shared" si="0"/>
        <v>0</v>
      </c>
    </row>
    <row r="21" spans="2:18" s="1311" customFormat="1">
      <c r="B21" s="1314">
        <v>11</v>
      </c>
      <c r="C21" s="1704"/>
      <c r="D21" s="1704"/>
      <c r="E21" s="1704"/>
      <c r="F21" s="2507">
        <f t="shared" si="1"/>
        <v>0</v>
      </c>
      <c r="G21" s="1315"/>
      <c r="H21" s="3227"/>
      <c r="I21" s="3227"/>
      <c r="J21" s="3227"/>
      <c r="K21" s="3227"/>
      <c r="L21" s="3227"/>
      <c r="M21" s="3227"/>
      <c r="N21" s="3227"/>
      <c r="O21" s="3227"/>
      <c r="P21" s="3227"/>
      <c r="Q21" s="3227"/>
      <c r="R21" s="1317">
        <f t="shared" si="0"/>
        <v>0</v>
      </c>
    </row>
    <row r="22" spans="2:18" s="1311" customFormat="1">
      <c r="B22" s="1314">
        <v>12</v>
      </c>
      <c r="C22" s="1704"/>
      <c r="D22" s="1704"/>
      <c r="E22" s="1704"/>
      <c r="F22" s="2507">
        <f t="shared" si="1"/>
        <v>0</v>
      </c>
      <c r="G22" s="1315"/>
      <c r="H22" s="3227"/>
      <c r="I22" s="3227"/>
      <c r="J22" s="3227"/>
      <c r="K22" s="3227"/>
      <c r="L22" s="3227"/>
      <c r="M22" s="3227"/>
      <c r="N22" s="3227"/>
      <c r="O22" s="3227"/>
      <c r="P22" s="3227"/>
      <c r="Q22" s="3227"/>
      <c r="R22" s="1317">
        <f t="shared" si="0"/>
        <v>0</v>
      </c>
    </row>
    <row r="23" spans="2:18" s="1311" customFormat="1">
      <c r="B23" s="1314">
        <v>13</v>
      </c>
      <c r="C23" s="1704"/>
      <c r="D23" s="1704"/>
      <c r="E23" s="1704"/>
      <c r="F23" s="2507">
        <f t="shared" si="1"/>
        <v>0</v>
      </c>
      <c r="G23" s="1315"/>
      <c r="H23" s="3227"/>
      <c r="I23" s="3227"/>
      <c r="J23" s="3227"/>
      <c r="K23" s="3227"/>
      <c r="L23" s="3227"/>
      <c r="M23" s="3227"/>
      <c r="N23" s="3227"/>
      <c r="O23" s="3227"/>
      <c r="P23" s="3227"/>
      <c r="Q23" s="3227"/>
      <c r="R23" s="1317">
        <f t="shared" si="0"/>
        <v>0</v>
      </c>
    </row>
    <row r="24" spans="2:18" s="1311" customFormat="1">
      <c r="B24" s="1314">
        <v>14</v>
      </c>
      <c r="C24" s="1704"/>
      <c r="D24" s="1704"/>
      <c r="E24" s="1704"/>
      <c r="F24" s="2507">
        <f t="shared" si="1"/>
        <v>0</v>
      </c>
      <c r="G24" s="1315"/>
      <c r="H24" s="3227"/>
      <c r="I24" s="3227"/>
      <c r="J24" s="3227"/>
      <c r="K24" s="3227"/>
      <c r="L24" s="3227"/>
      <c r="M24" s="3227"/>
      <c r="N24" s="3227"/>
      <c r="O24" s="3227"/>
      <c r="P24" s="3227"/>
      <c r="Q24" s="3227"/>
      <c r="R24" s="1317">
        <f t="shared" si="0"/>
        <v>0</v>
      </c>
    </row>
    <row r="25" spans="2:18" s="1311" customFormat="1">
      <c r="B25" s="1314">
        <v>15</v>
      </c>
      <c r="C25" s="1704"/>
      <c r="D25" s="1704"/>
      <c r="E25" s="1704"/>
      <c r="F25" s="2507">
        <f t="shared" si="1"/>
        <v>0</v>
      </c>
      <c r="G25" s="1315"/>
      <c r="H25" s="3227"/>
      <c r="I25" s="3227"/>
      <c r="J25" s="3227"/>
      <c r="K25" s="3227"/>
      <c r="L25" s="3227"/>
      <c r="M25" s="3227"/>
      <c r="N25" s="3227"/>
      <c r="O25" s="3227"/>
      <c r="P25" s="3227"/>
      <c r="Q25" s="3227"/>
      <c r="R25" s="1317">
        <f t="shared" si="0"/>
        <v>0</v>
      </c>
    </row>
    <row r="26" spans="2:18" s="1311" customFormat="1">
      <c r="B26" s="1314">
        <v>16</v>
      </c>
      <c r="C26" s="1704"/>
      <c r="D26" s="1704"/>
      <c r="E26" s="1704"/>
      <c r="F26" s="2507">
        <f t="shared" si="1"/>
        <v>0</v>
      </c>
      <c r="G26" s="1315"/>
      <c r="H26" s="3227"/>
      <c r="I26" s="3227"/>
      <c r="J26" s="3227"/>
      <c r="K26" s="3227"/>
      <c r="L26" s="3227"/>
      <c r="M26" s="3227"/>
      <c r="N26" s="3227"/>
      <c r="O26" s="3227"/>
      <c r="P26" s="3227"/>
      <c r="Q26" s="3227"/>
      <c r="R26" s="1317">
        <f t="shared" si="0"/>
        <v>0</v>
      </c>
    </row>
    <row r="27" spans="2:18" s="1311" customFormat="1">
      <c r="B27" s="1314">
        <v>17</v>
      </c>
      <c r="C27" s="1704"/>
      <c r="D27" s="1704"/>
      <c r="E27" s="1704"/>
      <c r="F27" s="2507">
        <f t="shared" si="1"/>
        <v>0</v>
      </c>
      <c r="G27" s="1315"/>
      <c r="H27" s="3227"/>
      <c r="I27" s="3227"/>
      <c r="J27" s="3227"/>
      <c r="K27" s="3227"/>
      <c r="L27" s="3227"/>
      <c r="M27" s="3227"/>
      <c r="N27" s="3227"/>
      <c r="O27" s="3227"/>
      <c r="P27" s="3227"/>
      <c r="Q27" s="3227"/>
      <c r="R27" s="1317">
        <f t="shared" si="0"/>
        <v>0</v>
      </c>
    </row>
    <row r="28" spans="2:18" s="1311" customFormat="1">
      <c r="B28" s="1314">
        <v>18</v>
      </c>
      <c r="C28" s="1704"/>
      <c r="D28" s="1704"/>
      <c r="E28" s="1704"/>
      <c r="F28" s="2507">
        <f t="shared" si="1"/>
        <v>0</v>
      </c>
      <c r="G28" s="1315"/>
      <c r="H28" s="3227"/>
      <c r="I28" s="3227"/>
      <c r="J28" s="3227"/>
      <c r="K28" s="3227"/>
      <c r="L28" s="3227"/>
      <c r="M28" s="3227"/>
      <c r="N28" s="3227"/>
      <c r="O28" s="3227"/>
      <c r="P28" s="3227"/>
      <c r="Q28" s="3227"/>
      <c r="R28" s="1317">
        <f t="shared" si="0"/>
        <v>0</v>
      </c>
    </row>
    <row r="29" spans="2:18" s="1311" customFormat="1">
      <c r="B29" s="1314">
        <v>19</v>
      </c>
      <c r="C29" s="1704"/>
      <c r="D29" s="1704"/>
      <c r="E29" s="1704"/>
      <c r="F29" s="2507">
        <f t="shared" si="1"/>
        <v>0</v>
      </c>
      <c r="G29" s="1315"/>
      <c r="H29" s="3227"/>
      <c r="I29" s="3227"/>
      <c r="J29" s="3227"/>
      <c r="K29" s="3227"/>
      <c r="L29" s="3227"/>
      <c r="M29" s="3227"/>
      <c r="N29" s="3227"/>
      <c r="O29" s="3227"/>
      <c r="P29" s="3227"/>
      <c r="Q29" s="3227"/>
      <c r="R29" s="1317">
        <f t="shared" si="0"/>
        <v>0</v>
      </c>
    </row>
    <row r="30" spans="2:18" s="1311" customFormat="1">
      <c r="B30" s="1314">
        <v>20</v>
      </c>
      <c r="C30" s="1704"/>
      <c r="D30" s="1704"/>
      <c r="E30" s="1704"/>
      <c r="F30" s="2507">
        <f t="shared" si="1"/>
        <v>0</v>
      </c>
      <c r="G30" s="1315"/>
      <c r="H30" s="3227"/>
      <c r="I30" s="3227"/>
      <c r="J30" s="3227"/>
      <c r="K30" s="3227"/>
      <c r="L30" s="3227"/>
      <c r="M30" s="3227"/>
      <c r="N30" s="3227"/>
      <c r="O30" s="3227"/>
      <c r="P30" s="3227"/>
      <c r="Q30" s="3227"/>
      <c r="R30" s="1317">
        <f t="shared" si="0"/>
        <v>0</v>
      </c>
    </row>
    <row r="31" spans="2:18" s="1311" customFormat="1">
      <c r="B31" s="1314">
        <v>21</v>
      </c>
      <c r="C31" s="1704"/>
      <c r="D31" s="1704"/>
      <c r="E31" s="1704"/>
      <c r="F31" s="2507">
        <f t="shared" si="1"/>
        <v>0</v>
      </c>
      <c r="G31" s="1315"/>
      <c r="H31" s="3227"/>
      <c r="I31" s="3227"/>
      <c r="J31" s="3227"/>
      <c r="K31" s="3227"/>
      <c r="L31" s="3227"/>
      <c r="M31" s="3227"/>
      <c r="N31" s="3227"/>
      <c r="O31" s="3227"/>
      <c r="P31" s="3227"/>
      <c r="Q31" s="3227"/>
      <c r="R31" s="1317">
        <f t="shared" si="0"/>
        <v>0</v>
      </c>
    </row>
    <row r="32" spans="2:18" s="1311" customFormat="1">
      <c r="B32" s="1314">
        <v>22</v>
      </c>
      <c r="C32" s="1704"/>
      <c r="D32" s="1704"/>
      <c r="E32" s="1704"/>
      <c r="F32" s="2507">
        <f t="shared" si="1"/>
        <v>0</v>
      </c>
      <c r="G32" s="1315"/>
      <c r="H32" s="3227"/>
      <c r="I32" s="3227"/>
      <c r="J32" s="3227"/>
      <c r="K32" s="3227"/>
      <c r="L32" s="3227"/>
      <c r="M32" s="3227"/>
      <c r="N32" s="3227"/>
      <c r="O32" s="3227"/>
      <c r="P32" s="3227"/>
      <c r="Q32" s="3227"/>
      <c r="R32" s="1317">
        <f t="shared" si="0"/>
        <v>0</v>
      </c>
    </row>
    <row r="33" spans="2:18" s="1311" customFormat="1">
      <c r="B33" s="1314">
        <v>23</v>
      </c>
      <c r="C33" s="1704"/>
      <c r="D33" s="1704"/>
      <c r="E33" s="1704"/>
      <c r="F33" s="2507">
        <f t="shared" si="1"/>
        <v>0</v>
      </c>
      <c r="G33" s="1315"/>
      <c r="H33" s="3227"/>
      <c r="I33" s="3227"/>
      <c r="J33" s="3227"/>
      <c r="K33" s="3227"/>
      <c r="L33" s="3227"/>
      <c r="M33" s="3227"/>
      <c r="N33" s="3227"/>
      <c r="O33" s="3227"/>
      <c r="P33" s="3227"/>
      <c r="Q33" s="3227"/>
      <c r="R33" s="1317">
        <f t="shared" si="0"/>
        <v>0</v>
      </c>
    </row>
    <row r="34" spans="2:18" s="1311" customFormat="1">
      <c r="B34" s="1314">
        <v>24</v>
      </c>
      <c r="C34" s="1704"/>
      <c r="D34" s="1704"/>
      <c r="E34" s="1704"/>
      <c r="F34" s="2507">
        <f t="shared" si="1"/>
        <v>0</v>
      </c>
      <c r="G34" s="1315"/>
      <c r="H34" s="3227"/>
      <c r="I34" s="3227"/>
      <c r="J34" s="3227"/>
      <c r="K34" s="3227"/>
      <c r="L34" s="3227"/>
      <c r="M34" s="3227"/>
      <c r="N34" s="3227"/>
      <c r="O34" s="3227"/>
      <c r="P34" s="3227"/>
      <c r="Q34" s="3227"/>
      <c r="R34" s="1317">
        <f t="shared" si="0"/>
        <v>0</v>
      </c>
    </row>
    <row r="35" spans="2:18" s="1311" customFormat="1">
      <c r="B35" s="1314">
        <v>25</v>
      </c>
      <c r="C35" s="1704"/>
      <c r="D35" s="1704"/>
      <c r="E35" s="1704"/>
      <c r="F35" s="2507">
        <f t="shared" si="1"/>
        <v>0</v>
      </c>
      <c r="G35" s="1315"/>
      <c r="H35" s="3227"/>
      <c r="I35" s="3227"/>
      <c r="J35" s="3227"/>
      <c r="K35" s="3227"/>
      <c r="L35" s="3227"/>
      <c r="M35" s="3227"/>
      <c r="N35" s="3227"/>
      <c r="O35" s="3227"/>
      <c r="P35" s="3227"/>
      <c r="Q35" s="3227"/>
      <c r="R35" s="1317">
        <f t="shared" si="0"/>
        <v>0</v>
      </c>
    </row>
    <row r="36" spans="2:18" s="1311" customFormat="1">
      <c r="B36" s="1314">
        <v>26</v>
      </c>
      <c r="C36" s="1704"/>
      <c r="D36" s="1704"/>
      <c r="E36" s="1704"/>
      <c r="F36" s="2507">
        <f t="shared" si="1"/>
        <v>0</v>
      </c>
      <c r="G36" s="1315"/>
      <c r="H36" s="3227"/>
      <c r="I36" s="3227"/>
      <c r="J36" s="3227"/>
      <c r="K36" s="3227"/>
      <c r="L36" s="3227"/>
      <c r="M36" s="3227"/>
      <c r="N36" s="3227"/>
      <c r="O36" s="3227"/>
      <c r="P36" s="3227"/>
      <c r="Q36" s="3227"/>
      <c r="R36" s="1317">
        <f t="shared" si="0"/>
        <v>0</v>
      </c>
    </row>
    <row r="37" spans="2:18" s="1311" customFormat="1">
      <c r="B37" s="1314">
        <v>27</v>
      </c>
      <c r="C37" s="1704"/>
      <c r="D37" s="1704"/>
      <c r="E37" s="1704"/>
      <c r="F37" s="2507">
        <f t="shared" si="1"/>
        <v>0</v>
      </c>
      <c r="G37" s="1315"/>
      <c r="H37" s="3227"/>
      <c r="I37" s="3227"/>
      <c r="J37" s="3227"/>
      <c r="K37" s="3227"/>
      <c r="L37" s="3227"/>
      <c r="M37" s="3227"/>
      <c r="N37" s="3227"/>
      <c r="O37" s="3227"/>
      <c r="P37" s="3227"/>
      <c r="Q37" s="3227"/>
      <c r="R37" s="1317">
        <f t="shared" si="0"/>
        <v>0</v>
      </c>
    </row>
    <row r="38" spans="2:18" s="1311" customFormat="1">
      <c r="B38" s="1314">
        <v>28</v>
      </c>
      <c r="C38" s="1704"/>
      <c r="D38" s="1704"/>
      <c r="E38" s="1704"/>
      <c r="F38" s="2507">
        <f t="shared" si="1"/>
        <v>0</v>
      </c>
      <c r="G38" s="1315"/>
      <c r="H38" s="3227"/>
      <c r="I38" s="3227"/>
      <c r="J38" s="3227"/>
      <c r="K38" s="3227"/>
      <c r="L38" s="3227"/>
      <c r="M38" s="3227"/>
      <c r="N38" s="3227"/>
      <c r="O38" s="3227"/>
      <c r="P38" s="3227"/>
      <c r="Q38" s="3227"/>
      <c r="R38" s="1317">
        <f t="shared" si="0"/>
        <v>0</v>
      </c>
    </row>
    <row r="39" spans="2:18" s="1311" customFormat="1">
      <c r="B39" s="1314">
        <v>29</v>
      </c>
      <c r="C39" s="1704"/>
      <c r="D39" s="1704"/>
      <c r="E39" s="1704"/>
      <c r="F39" s="2507">
        <f t="shared" si="1"/>
        <v>0</v>
      </c>
      <c r="G39" s="1315"/>
      <c r="H39" s="3227"/>
      <c r="I39" s="3227"/>
      <c r="J39" s="3227"/>
      <c r="K39" s="3227"/>
      <c r="L39" s="3227"/>
      <c r="M39" s="3227"/>
      <c r="N39" s="3227"/>
      <c r="O39" s="3227"/>
      <c r="P39" s="3227"/>
      <c r="Q39" s="3227"/>
      <c r="R39" s="1317">
        <f t="shared" si="0"/>
        <v>0</v>
      </c>
    </row>
    <row r="40" spans="2:18" s="1311" customFormat="1">
      <c r="B40" s="1314">
        <v>30</v>
      </c>
      <c r="C40" s="1704"/>
      <c r="D40" s="1704"/>
      <c r="E40" s="1704"/>
      <c r="F40" s="2507">
        <f t="shared" si="1"/>
        <v>0</v>
      </c>
      <c r="G40" s="1315"/>
      <c r="H40" s="3227"/>
      <c r="I40" s="3227"/>
      <c r="J40" s="3227"/>
      <c r="K40" s="3227"/>
      <c r="L40" s="3227"/>
      <c r="M40" s="3227"/>
      <c r="N40" s="3227"/>
      <c r="O40" s="3227"/>
      <c r="P40" s="3227"/>
      <c r="Q40" s="3227"/>
      <c r="R40" s="1317">
        <f t="shared" si="0"/>
        <v>0</v>
      </c>
    </row>
    <row r="41" spans="2:18" s="1311" customFormat="1">
      <c r="B41" s="1314">
        <v>31</v>
      </c>
      <c r="C41" s="1704"/>
      <c r="D41" s="1704"/>
      <c r="E41" s="1704"/>
      <c r="F41" s="2507">
        <f t="shared" si="1"/>
        <v>0</v>
      </c>
      <c r="G41" s="1315"/>
      <c r="H41" s="3227"/>
      <c r="I41" s="3227"/>
      <c r="J41" s="3227"/>
      <c r="K41" s="3227"/>
      <c r="L41" s="3227"/>
      <c r="M41" s="3227"/>
      <c r="N41" s="3227"/>
      <c r="O41" s="3227"/>
      <c r="P41" s="3227"/>
      <c r="Q41" s="3227"/>
      <c r="R41" s="1317">
        <f t="shared" si="0"/>
        <v>0</v>
      </c>
    </row>
    <row r="42" spans="2:18" s="1311" customFormat="1">
      <c r="B42" s="1314">
        <v>32</v>
      </c>
      <c r="C42" s="1704"/>
      <c r="D42" s="1704"/>
      <c r="E42" s="1704"/>
      <c r="F42" s="2507">
        <f t="shared" si="1"/>
        <v>0</v>
      </c>
      <c r="G42" s="1315"/>
      <c r="H42" s="3227"/>
      <c r="I42" s="3227"/>
      <c r="J42" s="3227"/>
      <c r="K42" s="3227"/>
      <c r="L42" s="3227"/>
      <c r="M42" s="3227"/>
      <c r="N42" s="3227"/>
      <c r="O42" s="3227"/>
      <c r="P42" s="3227"/>
      <c r="Q42" s="3227"/>
      <c r="R42" s="1317">
        <f t="shared" si="0"/>
        <v>0</v>
      </c>
    </row>
    <row r="43" spans="2:18" s="1311" customFormat="1">
      <c r="B43" s="1314">
        <v>33</v>
      </c>
      <c r="C43" s="1704"/>
      <c r="D43" s="1704"/>
      <c r="E43" s="1704"/>
      <c r="F43" s="2507">
        <f t="shared" si="1"/>
        <v>0</v>
      </c>
      <c r="G43" s="1315"/>
      <c r="H43" s="3227"/>
      <c r="I43" s="3227"/>
      <c r="J43" s="3227"/>
      <c r="K43" s="3227"/>
      <c r="L43" s="3227"/>
      <c r="M43" s="3227"/>
      <c r="N43" s="3227"/>
      <c r="O43" s="3227"/>
      <c r="P43" s="3227"/>
      <c r="Q43" s="3227"/>
      <c r="R43" s="1317">
        <f t="shared" si="0"/>
        <v>0</v>
      </c>
    </row>
    <row r="44" spans="2:18" s="1311" customFormat="1">
      <c r="B44" s="1314">
        <v>34</v>
      </c>
      <c r="C44" s="1704"/>
      <c r="D44" s="1704"/>
      <c r="E44" s="1704"/>
      <c r="F44" s="2507">
        <f t="shared" si="1"/>
        <v>0</v>
      </c>
      <c r="G44" s="1315"/>
      <c r="H44" s="3227"/>
      <c r="I44" s="3227"/>
      <c r="J44" s="3227"/>
      <c r="K44" s="3227"/>
      <c r="L44" s="3227"/>
      <c r="M44" s="3227"/>
      <c r="N44" s="3227"/>
      <c r="O44" s="3227"/>
      <c r="P44" s="3227"/>
      <c r="Q44" s="3227"/>
      <c r="R44" s="1317">
        <f t="shared" si="0"/>
        <v>0</v>
      </c>
    </row>
    <row r="45" spans="2:18" s="1311" customFormat="1">
      <c r="B45" s="1314">
        <v>35</v>
      </c>
      <c r="C45" s="1704"/>
      <c r="D45" s="1704"/>
      <c r="E45" s="1704"/>
      <c r="F45" s="2507">
        <f t="shared" si="1"/>
        <v>0</v>
      </c>
      <c r="G45" s="1315"/>
      <c r="H45" s="3227"/>
      <c r="I45" s="3227"/>
      <c r="J45" s="3227"/>
      <c r="K45" s="3227"/>
      <c r="L45" s="3227"/>
      <c r="M45" s="3227"/>
      <c r="N45" s="3227"/>
      <c r="O45" s="3227"/>
      <c r="P45" s="3227"/>
      <c r="Q45" s="3227"/>
      <c r="R45" s="1317">
        <f t="shared" si="0"/>
        <v>0</v>
      </c>
    </row>
    <row r="46" spans="2:18" s="1311" customFormat="1">
      <c r="B46" s="1314">
        <v>36</v>
      </c>
      <c r="C46" s="1704"/>
      <c r="D46" s="1704"/>
      <c r="E46" s="1704"/>
      <c r="F46" s="2507">
        <f t="shared" si="1"/>
        <v>0</v>
      </c>
      <c r="G46" s="1315"/>
      <c r="H46" s="3227"/>
      <c r="I46" s="3227"/>
      <c r="J46" s="3227"/>
      <c r="K46" s="3227"/>
      <c r="L46" s="3227"/>
      <c r="M46" s="3227"/>
      <c r="N46" s="3227"/>
      <c r="O46" s="3227"/>
      <c r="P46" s="3227"/>
      <c r="Q46" s="3227"/>
      <c r="R46" s="1317">
        <f t="shared" si="0"/>
        <v>0</v>
      </c>
    </row>
    <row r="47" spans="2:18" s="1311" customFormat="1">
      <c r="B47" s="1314">
        <v>37</v>
      </c>
      <c r="C47" s="1704"/>
      <c r="D47" s="1704"/>
      <c r="E47" s="1704"/>
      <c r="F47" s="2507">
        <f t="shared" si="1"/>
        <v>0</v>
      </c>
      <c r="G47" s="1315"/>
      <c r="H47" s="3227"/>
      <c r="I47" s="3227"/>
      <c r="J47" s="3227"/>
      <c r="K47" s="3227"/>
      <c r="L47" s="3227"/>
      <c r="M47" s="3227"/>
      <c r="N47" s="3227"/>
      <c r="O47" s="3227"/>
      <c r="P47" s="3227"/>
      <c r="Q47" s="3227"/>
      <c r="R47" s="1317">
        <f t="shared" si="0"/>
        <v>0</v>
      </c>
    </row>
    <row r="48" spans="2:18" s="1311" customFormat="1">
      <c r="B48" s="1314">
        <v>38</v>
      </c>
      <c r="C48" s="1704"/>
      <c r="D48" s="1704"/>
      <c r="E48" s="1704"/>
      <c r="F48" s="2507">
        <f t="shared" si="1"/>
        <v>0</v>
      </c>
      <c r="G48" s="1315"/>
      <c r="H48" s="3227"/>
      <c r="I48" s="3227"/>
      <c r="J48" s="3227"/>
      <c r="K48" s="3227"/>
      <c r="L48" s="3227"/>
      <c r="M48" s="3227"/>
      <c r="N48" s="3227"/>
      <c r="O48" s="3227"/>
      <c r="P48" s="3227"/>
      <c r="Q48" s="3227"/>
      <c r="R48" s="1317">
        <f t="shared" si="0"/>
        <v>0</v>
      </c>
    </row>
    <row r="49" spans="2:18" s="1311" customFormat="1">
      <c r="B49" s="1314">
        <v>39</v>
      </c>
      <c r="C49" s="1704"/>
      <c r="D49" s="1704"/>
      <c r="E49" s="1704"/>
      <c r="F49" s="2507">
        <f t="shared" si="1"/>
        <v>0</v>
      </c>
      <c r="G49" s="1315"/>
      <c r="H49" s="3227"/>
      <c r="I49" s="3227"/>
      <c r="J49" s="3227"/>
      <c r="K49" s="3227"/>
      <c r="L49" s="3227"/>
      <c r="M49" s="3227"/>
      <c r="N49" s="3227"/>
      <c r="O49" s="3227"/>
      <c r="P49" s="3227"/>
      <c r="Q49" s="3227"/>
      <c r="R49" s="1317">
        <f t="shared" si="0"/>
        <v>0</v>
      </c>
    </row>
    <row r="50" spans="2:18" s="1311" customFormat="1">
      <c r="B50" s="1314">
        <v>40</v>
      </c>
      <c r="C50" s="1704"/>
      <c r="D50" s="1704"/>
      <c r="E50" s="1704"/>
      <c r="F50" s="2507">
        <f t="shared" si="1"/>
        <v>0</v>
      </c>
      <c r="G50" s="1315"/>
      <c r="H50" s="3227"/>
      <c r="I50" s="3227"/>
      <c r="J50" s="3227"/>
      <c r="K50" s="3227"/>
      <c r="L50" s="3227"/>
      <c r="M50" s="3227"/>
      <c r="N50" s="3227"/>
      <c r="O50" s="3227"/>
      <c r="P50" s="3227"/>
      <c r="Q50" s="3227"/>
      <c r="R50" s="1317">
        <f t="shared" si="0"/>
        <v>0</v>
      </c>
    </row>
    <row r="51" spans="2:18">
      <c r="G51" s="1306" t="s">
        <v>84</v>
      </c>
      <c r="H51" s="1307">
        <f>SUM(H11:H50)</f>
        <v>0</v>
      </c>
      <c r="I51" s="1307">
        <f>SUM(I11:I50)</f>
        <v>0</v>
      </c>
      <c r="J51" s="1307">
        <f>SUM(J11:J50)</f>
        <v>0</v>
      </c>
      <c r="K51" s="2672">
        <f t="shared" ref="K51:R51" si="2">SUM(K11:K50)</f>
        <v>0</v>
      </c>
      <c r="L51" s="1307">
        <f t="shared" si="2"/>
        <v>0</v>
      </c>
      <c r="M51" s="1307">
        <f t="shared" si="2"/>
        <v>0</v>
      </c>
      <c r="N51" s="1307">
        <f t="shared" si="2"/>
        <v>0</v>
      </c>
      <c r="O51" s="1307">
        <f t="shared" si="2"/>
        <v>0</v>
      </c>
      <c r="P51" s="1307">
        <f t="shared" si="2"/>
        <v>0</v>
      </c>
      <c r="Q51" s="1307">
        <f t="shared" si="2"/>
        <v>0</v>
      </c>
      <c r="R51" s="1307">
        <f t="shared" si="2"/>
        <v>0</v>
      </c>
    </row>
    <row r="55" spans="2:18" ht="19.899999999999999">
      <c r="B55" s="1309"/>
      <c r="C55" s="1309" t="s">
        <v>1770</v>
      </c>
      <c r="D55" s="1318"/>
      <c r="E55" s="1309"/>
      <c r="F55" s="1309"/>
      <c r="G55" s="1310"/>
      <c r="H55" s="1310"/>
      <c r="I55" s="1310"/>
      <c r="J55" s="1319"/>
      <c r="K55" s="1310"/>
      <c r="L55" s="1310"/>
      <c r="M55" s="1310"/>
      <c r="N55" s="1310"/>
      <c r="O55" s="1310"/>
    </row>
    <row r="56" spans="2:18">
      <c r="N56" s="1308"/>
      <c r="O56" s="1308"/>
    </row>
    <row r="57" spans="2:18" ht="12.75" customHeight="1">
      <c r="C57" s="1298" t="s">
        <v>1734</v>
      </c>
      <c r="D57" s="1298"/>
      <c r="E57" s="1298"/>
      <c r="F57" s="3407" t="s">
        <v>615</v>
      </c>
      <c r="G57" s="3408"/>
      <c r="H57" s="3409"/>
      <c r="I57" s="3398" t="s">
        <v>394</v>
      </c>
      <c r="J57" s="3403" t="s">
        <v>395</v>
      </c>
      <c r="K57" s="3403"/>
      <c r="L57" s="3403"/>
      <c r="M57" s="3404"/>
      <c r="N57" s="1299"/>
    </row>
    <row r="58" spans="2:18">
      <c r="C58" s="1298"/>
      <c r="D58" s="1298"/>
      <c r="E58" s="1298"/>
      <c r="F58" s="3395"/>
      <c r="G58" s="3396"/>
      <c r="H58" s="3397"/>
      <c r="I58" s="3399"/>
      <c r="J58" s="3405"/>
      <c r="K58" s="3405"/>
      <c r="L58" s="3405"/>
      <c r="M58" s="3406"/>
      <c r="N58" s="2495"/>
    </row>
    <row r="59" spans="2:18" ht="25.5" customHeight="1">
      <c r="B59" s="1320" t="s">
        <v>188</v>
      </c>
      <c r="C59" s="1320" t="s">
        <v>637</v>
      </c>
      <c r="D59" s="1320" t="s">
        <v>91</v>
      </c>
      <c r="E59" s="1320" t="s">
        <v>78</v>
      </c>
      <c r="F59" s="1301">
        <v>2014</v>
      </c>
      <c r="G59" s="1302">
        <v>2015</v>
      </c>
      <c r="H59" s="1302">
        <v>2016</v>
      </c>
      <c r="I59" s="1303">
        <v>2017</v>
      </c>
      <c r="J59" s="1302">
        <v>2018</v>
      </c>
      <c r="K59" s="1303">
        <v>2019</v>
      </c>
      <c r="L59" s="1302">
        <v>2020</v>
      </c>
      <c r="M59" s="1304">
        <v>2021</v>
      </c>
      <c r="N59" s="1305" t="s">
        <v>397</v>
      </c>
    </row>
    <row r="60" spans="2:18">
      <c r="B60" s="1320"/>
      <c r="C60" s="1320"/>
      <c r="D60" s="1320"/>
      <c r="E60" s="1320"/>
      <c r="F60" s="1313" t="s">
        <v>1737</v>
      </c>
      <c r="G60" s="1313" t="s">
        <v>1737</v>
      </c>
      <c r="H60" s="1313" t="s">
        <v>1737</v>
      </c>
      <c r="I60" s="1313" t="s">
        <v>1737</v>
      </c>
      <c r="J60" s="1313" t="s">
        <v>1737</v>
      </c>
      <c r="K60" s="1313" t="s">
        <v>1737</v>
      </c>
      <c r="L60" s="1313" t="s">
        <v>1737</v>
      </c>
      <c r="M60" s="1313" t="s">
        <v>1737</v>
      </c>
      <c r="N60" s="1313" t="s">
        <v>1737</v>
      </c>
    </row>
    <row r="61" spans="2:18">
      <c r="B61" s="1321"/>
      <c r="C61" s="1322" t="s">
        <v>84</v>
      </c>
      <c r="D61" s="1323" t="s">
        <v>644</v>
      </c>
      <c r="E61" s="1323" t="s">
        <v>88</v>
      </c>
      <c r="F61" s="1324">
        <f>SUM(F65,F69,F73,F77,F81,F85,F89,F93,F97,F101,F105,F109,F113,F117,F121,F125,F129,F133,F137,F141,F145,F149,F153,F157,F161,F165,F169,F173,F177,F181,F185,F189,F193,F197,F201,F205,F209,F213,F217,F221)</f>
        <v>0</v>
      </c>
      <c r="G61" s="1324">
        <f t="shared" ref="G61:M61" si="3">SUM(G65,G69,G73,G77,G81,G85,G89,G93,G97,G101,G105,G109,G113,G117,G121,G125,G129,G133,G137,G141,G145,G149,G153,G157,G161,G165,G169,G173,G177,G181,G185,G189,G193,G197,G201,G205,G209,G213,G217,G221)</f>
        <v>0</v>
      </c>
      <c r="H61" s="1324">
        <f t="shared" si="3"/>
        <v>0</v>
      </c>
      <c r="I61" s="1324">
        <f t="shared" si="3"/>
        <v>0</v>
      </c>
      <c r="J61" s="1324">
        <f t="shared" si="3"/>
        <v>0</v>
      </c>
      <c r="K61" s="1324">
        <f t="shared" si="3"/>
        <v>0</v>
      </c>
      <c r="L61" s="1324">
        <f t="shared" si="3"/>
        <v>0</v>
      </c>
      <c r="M61" s="1324">
        <f t="shared" si="3"/>
        <v>0</v>
      </c>
      <c r="N61" s="1325">
        <f>SUM(F61:M61)</f>
        <v>0</v>
      </c>
    </row>
    <row r="62" spans="2:18">
      <c r="B62" s="1326"/>
      <c r="C62" s="1327"/>
      <c r="D62" s="1323" t="s">
        <v>643</v>
      </c>
      <c r="E62" s="1323" t="s">
        <v>88</v>
      </c>
      <c r="F62" s="1324">
        <f t="shared" ref="F62:M63" si="4">SUM(F66,F70,F74,F78,F82,F86,F90,F94,F98,F102,F106,F110,F114,F118,F122,F126,F130,F134,F138,F142,F146,F150,F154,F158,F162,F166,F170,F174,F178,F182,F186,F190,F194,F198,F202,F206,F210,F214,F218,F222)</f>
        <v>0</v>
      </c>
      <c r="G62" s="1324">
        <f t="shared" si="4"/>
        <v>0</v>
      </c>
      <c r="H62" s="1324">
        <f t="shared" si="4"/>
        <v>0</v>
      </c>
      <c r="I62" s="1324">
        <f t="shared" si="4"/>
        <v>0</v>
      </c>
      <c r="J62" s="1324">
        <f t="shared" si="4"/>
        <v>0</v>
      </c>
      <c r="K62" s="1324">
        <f t="shared" si="4"/>
        <v>0</v>
      </c>
      <c r="L62" s="1324">
        <f t="shared" si="4"/>
        <v>0</v>
      </c>
      <c r="M62" s="1324">
        <f t="shared" si="4"/>
        <v>0</v>
      </c>
      <c r="N62" s="1325">
        <f t="shared" ref="N62:N125" si="5">SUM(F62:M62)</f>
        <v>0</v>
      </c>
    </row>
    <row r="63" spans="2:18" ht="12.75" thickBot="1">
      <c r="B63" s="1326"/>
      <c r="C63" s="1327"/>
      <c r="D63" s="1704" t="s">
        <v>97</v>
      </c>
      <c r="E63" s="1323" t="s">
        <v>88</v>
      </c>
      <c r="F63" s="1798">
        <f t="shared" si="4"/>
        <v>0</v>
      </c>
      <c r="G63" s="1798">
        <f t="shared" si="4"/>
        <v>0</v>
      </c>
      <c r="H63" s="1798">
        <f t="shared" si="4"/>
        <v>0</v>
      </c>
      <c r="I63" s="1798">
        <f t="shared" si="4"/>
        <v>0</v>
      </c>
      <c r="J63" s="1798">
        <f t="shared" si="4"/>
        <v>0</v>
      </c>
      <c r="K63" s="1798">
        <f t="shared" si="4"/>
        <v>0</v>
      </c>
      <c r="L63" s="1798">
        <f t="shared" si="4"/>
        <v>0</v>
      </c>
      <c r="M63" s="1798">
        <f t="shared" si="4"/>
        <v>0</v>
      </c>
      <c r="N63" s="1799">
        <f t="shared" si="5"/>
        <v>0</v>
      </c>
    </row>
    <row r="64" spans="2:18" ht="12.75" thickBot="1">
      <c r="B64" s="1328"/>
      <c r="C64" s="1329"/>
      <c r="D64" s="1796" t="s">
        <v>1733</v>
      </c>
      <c r="E64" s="1796" t="s">
        <v>88</v>
      </c>
      <c r="F64" s="1801">
        <f>SUM(F61:F63)</f>
        <v>0</v>
      </c>
      <c r="G64" s="1801">
        <f t="shared" ref="G64:M64" si="6">SUM(G61:G63)</f>
        <v>0</v>
      </c>
      <c r="H64" s="1801">
        <f t="shared" si="6"/>
        <v>0</v>
      </c>
      <c r="I64" s="1801">
        <f t="shared" si="6"/>
        <v>0</v>
      </c>
      <c r="J64" s="1801">
        <f t="shared" si="6"/>
        <v>0</v>
      </c>
      <c r="K64" s="1801">
        <f t="shared" si="6"/>
        <v>0</v>
      </c>
      <c r="L64" s="1801">
        <f t="shared" si="6"/>
        <v>0</v>
      </c>
      <c r="M64" s="1801">
        <f t="shared" si="6"/>
        <v>0</v>
      </c>
      <c r="N64" s="1802">
        <f t="shared" si="5"/>
        <v>0</v>
      </c>
    </row>
    <row r="65" spans="2:14">
      <c r="B65" s="1330">
        <v>1</v>
      </c>
      <c r="C65" s="1733"/>
      <c r="D65" s="1323" t="s">
        <v>644</v>
      </c>
      <c r="E65" s="1323" t="s">
        <v>88</v>
      </c>
      <c r="F65" s="3227"/>
      <c r="G65" s="3227"/>
      <c r="H65" s="3227"/>
      <c r="I65" s="3227"/>
      <c r="J65" s="3227"/>
      <c r="K65" s="3227"/>
      <c r="L65" s="3227"/>
      <c r="M65" s="3227"/>
      <c r="N65" s="1800">
        <f t="shared" si="5"/>
        <v>0</v>
      </c>
    </row>
    <row r="66" spans="2:14">
      <c r="B66" s="1326"/>
      <c r="C66" s="1327"/>
      <c r="D66" s="1323" t="s">
        <v>643</v>
      </c>
      <c r="E66" s="1323" t="s">
        <v>88</v>
      </c>
      <c r="F66" s="3227"/>
      <c r="G66" s="3227"/>
      <c r="H66" s="3227"/>
      <c r="I66" s="3227"/>
      <c r="J66" s="3227"/>
      <c r="K66" s="3227"/>
      <c r="L66" s="3227"/>
      <c r="M66" s="3227"/>
      <c r="N66" s="1325">
        <f t="shared" si="5"/>
        <v>0</v>
      </c>
    </row>
    <row r="67" spans="2:14">
      <c r="B67" s="1326"/>
      <c r="C67" s="1327"/>
      <c r="D67" s="1704" t="s">
        <v>97</v>
      </c>
      <c r="E67" s="1323" t="s">
        <v>88</v>
      </c>
      <c r="F67" s="3227"/>
      <c r="G67" s="3227"/>
      <c r="H67" s="3227"/>
      <c r="I67" s="3227"/>
      <c r="J67" s="3227"/>
      <c r="K67" s="3227"/>
      <c r="L67" s="3227"/>
      <c r="M67" s="3227"/>
      <c r="N67" s="1325">
        <f t="shared" si="5"/>
        <v>0</v>
      </c>
    </row>
    <row r="68" spans="2:14">
      <c r="B68" s="1328"/>
      <c r="C68" s="1329"/>
      <c r="D68" s="1796" t="s">
        <v>1733</v>
      </c>
      <c r="E68" s="1796" t="s">
        <v>88</v>
      </c>
      <c r="F68" s="3252">
        <f>SUM(F65:F67)</f>
        <v>0</v>
      </c>
      <c r="G68" s="3252">
        <f t="shared" ref="G68:M68" si="7">SUM(G65:G67)</f>
        <v>0</v>
      </c>
      <c r="H68" s="3252">
        <f t="shared" si="7"/>
        <v>0</v>
      </c>
      <c r="I68" s="3252">
        <f t="shared" si="7"/>
        <v>0</v>
      </c>
      <c r="J68" s="3252">
        <f t="shared" si="7"/>
        <v>0</v>
      </c>
      <c r="K68" s="3252">
        <f t="shared" si="7"/>
        <v>0</v>
      </c>
      <c r="L68" s="3252">
        <f t="shared" si="7"/>
        <v>0</v>
      </c>
      <c r="M68" s="3252">
        <f t="shared" si="7"/>
        <v>0</v>
      </c>
      <c r="N68" s="1797">
        <f t="shared" si="5"/>
        <v>0</v>
      </c>
    </row>
    <row r="69" spans="2:14">
      <c r="B69" s="1330">
        <v>2</v>
      </c>
      <c r="C69" s="1733"/>
      <c r="D69" s="1323" t="s">
        <v>644</v>
      </c>
      <c r="E69" s="1323" t="s">
        <v>88</v>
      </c>
      <c r="F69" s="3227"/>
      <c r="G69" s="3227"/>
      <c r="H69" s="3227"/>
      <c r="I69" s="3227"/>
      <c r="J69" s="3227"/>
      <c r="K69" s="3227"/>
      <c r="L69" s="3227"/>
      <c r="M69" s="3227"/>
      <c r="N69" s="1325">
        <f t="shared" si="5"/>
        <v>0</v>
      </c>
    </row>
    <row r="70" spans="2:14">
      <c r="B70" s="1326"/>
      <c r="C70" s="1327"/>
      <c r="D70" s="1323" t="s">
        <v>643</v>
      </c>
      <c r="E70" s="1323" t="s">
        <v>88</v>
      </c>
      <c r="F70" s="3227"/>
      <c r="G70" s="3227"/>
      <c r="H70" s="3227"/>
      <c r="I70" s="3227"/>
      <c r="J70" s="3227"/>
      <c r="K70" s="3227"/>
      <c r="L70" s="3227"/>
      <c r="M70" s="3227"/>
      <c r="N70" s="1325">
        <f t="shared" si="5"/>
        <v>0</v>
      </c>
    </row>
    <row r="71" spans="2:14">
      <c r="B71" s="1326"/>
      <c r="C71" s="1327"/>
      <c r="D71" s="1704" t="s">
        <v>97</v>
      </c>
      <c r="E71" s="1323" t="s">
        <v>88</v>
      </c>
      <c r="F71" s="3227"/>
      <c r="G71" s="3227"/>
      <c r="H71" s="3227"/>
      <c r="I71" s="3227"/>
      <c r="J71" s="3227"/>
      <c r="K71" s="3227"/>
      <c r="L71" s="3227"/>
      <c r="M71" s="3227"/>
      <c r="N71" s="1325">
        <f t="shared" si="5"/>
        <v>0</v>
      </c>
    </row>
    <row r="72" spans="2:14">
      <c r="B72" s="1328"/>
      <c r="C72" s="1329"/>
      <c r="D72" s="1796" t="s">
        <v>1733</v>
      </c>
      <c r="E72" s="1796" t="s">
        <v>88</v>
      </c>
      <c r="F72" s="3252">
        <f>SUM(F69:F71)</f>
        <v>0</v>
      </c>
      <c r="G72" s="3252">
        <f t="shared" ref="G72:M72" si="8">SUM(G69:G71)</f>
        <v>0</v>
      </c>
      <c r="H72" s="3252">
        <f t="shared" si="8"/>
        <v>0</v>
      </c>
      <c r="I72" s="3252">
        <f t="shared" si="8"/>
        <v>0</v>
      </c>
      <c r="J72" s="3252">
        <f t="shared" si="8"/>
        <v>0</v>
      </c>
      <c r="K72" s="3252">
        <f t="shared" si="8"/>
        <v>0</v>
      </c>
      <c r="L72" s="3252">
        <f t="shared" si="8"/>
        <v>0</v>
      </c>
      <c r="M72" s="3252">
        <f t="shared" si="8"/>
        <v>0</v>
      </c>
      <c r="N72" s="1797">
        <f t="shared" si="5"/>
        <v>0</v>
      </c>
    </row>
    <row r="73" spans="2:14">
      <c r="B73" s="1330">
        <v>3</v>
      </c>
      <c r="C73" s="1733"/>
      <c r="D73" s="1323" t="s">
        <v>644</v>
      </c>
      <c r="E73" s="1323" t="s">
        <v>88</v>
      </c>
      <c r="F73" s="3227"/>
      <c r="G73" s="3227"/>
      <c r="H73" s="3227"/>
      <c r="I73" s="3227"/>
      <c r="J73" s="3227"/>
      <c r="K73" s="3227"/>
      <c r="L73" s="3227"/>
      <c r="M73" s="3227"/>
      <c r="N73" s="1325">
        <f t="shared" si="5"/>
        <v>0</v>
      </c>
    </row>
    <row r="74" spans="2:14">
      <c r="B74" s="1326"/>
      <c r="C74" s="1327"/>
      <c r="D74" s="1323" t="s">
        <v>643</v>
      </c>
      <c r="E74" s="1323" t="s">
        <v>88</v>
      </c>
      <c r="F74" s="3227"/>
      <c r="G74" s="3227"/>
      <c r="H74" s="3227"/>
      <c r="I74" s="3227"/>
      <c r="J74" s="3227"/>
      <c r="K74" s="3227"/>
      <c r="L74" s="3227"/>
      <c r="M74" s="3227"/>
      <c r="N74" s="1325">
        <f t="shared" si="5"/>
        <v>0</v>
      </c>
    </row>
    <row r="75" spans="2:14">
      <c r="B75" s="1326"/>
      <c r="C75" s="1327"/>
      <c r="D75" s="1704" t="s">
        <v>97</v>
      </c>
      <c r="E75" s="1323" t="s">
        <v>88</v>
      </c>
      <c r="F75" s="3227"/>
      <c r="G75" s="3227"/>
      <c r="H75" s="3227"/>
      <c r="I75" s="3227"/>
      <c r="J75" s="3227"/>
      <c r="K75" s="3227"/>
      <c r="L75" s="3227"/>
      <c r="M75" s="3227"/>
      <c r="N75" s="1325">
        <f t="shared" si="5"/>
        <v>0</v>
      </c>
    </row>
    <row r="76" spans="2:14">
      <c r="B76" s="1328"/>
      <c r="C76" s="1329"/>
      <c r="D76" s="1796" t="s">
        <v>1733</v>
      </c>
      <c r="E76" s="1796" t="s">
        <v>88</v>
      </c>
      <c r="F76" s="3252">
        <f>SUM(F73:F75)</f>
        <v>0</v>
      </c>
      <c r="G76" s="3252">
        <f t="shared" ref="G76:M76" si="9">SUM(G73:G75)</f>
        <v>0</v>
      </c>
      <c r="H76" s="3252">
        <f t="shared" si="9"/>
        <v>0</v>
      </c>
      <c r="I76" s="3252">
        <f t="shared" si="9"/>
        <v>0</v>
      </c>
      <c r="J76" s="3252">
        <f t="shared" si="9"/>
        <v>0</v>
      </c>
      <c r="K76" s="3252">
        <f t="shared" si="9"/>
        <v>0</v>
      </c>
      <c r="L76" s="3252">
        <f t="shared" si="9"/>
        <v>0</v>
      </c>
      <c r="M76" s="3252">
        <f t="shared" si="9"/>
        <v>0</v>
      </c>
      <c r="N76" s="1797">
        <f t="shared" si="5"/>
        <v>0</v>
      </c>
    </row>
    <row r="77" spans="2:14">
      <c r="B77" s="1330">
        <v>4</v>
      </c>
      <c r="C77" s="1733">
        <v>0</v>
      </c>
      <c r="D77" s="1323" t="s">
        <v>644</v>
      </c>
      <c r="E77" s="1323" t="s">
        <v>88</v>
      </c>
      <c r="F77" s="3227"/>
      <c r="G77" s="3227"/>
      <c r="H77" s="3227"/>
      <c r="I77" s="3227"/>
      <c r="J77" s="3227"/>
      <c r="K77" s="3227"/>
      <c r="L77" s="3227"/>
      <c r="M77" s="3227"/>
      <c r="N77" s="1325">
        <f t="shared" si="5"/>
        <v>0</v>
      </c>
    </row>
    <row r="78" spans="2:14">
      <c r="B78" s="1326"/>
      <c r="C78" s="1327"/>
      <c r="D78" s="1323" t="s">
        <v>643</v>
      </c>
      <c r="E78" s="1323" t="s">
        <v>88</v>
      </c>
      <c r="F78" s="3227"/>
      <c r="G78" s="3227"/>
      <c r="H78" s="3227"/>
      <c r="I78" s="3227"/>
      <c r="J78" s="3227"/>
      <c r="K78" s="3227"/>
      <c r="L78" s="3227"/>
      <c r="M78" s="3227"/>
      <c r="N78" s="1325">
        <f t="shared" si="5"/>
        <v>0</v>
      </c>
    </row>
    <row r="79" spans="2:14">
      <c r="B79" s="1326"/>
      <c r="C79" s="1327"/>
      <c r="D79" s="1704" t="s">
        <v>97</v>
      </c>
      <c r="E79" s="1323" t="s">
        <v>88</v>
      </c>
      <c r="F79" s="3227"/>
      <c r="G79" s="3227"/>
      <c r="H79" s="3227"/>
      <c r="I79" s="3227"/>
      <c r="J79" s="3227"/>
      <c r="K79" s="3227"/>
      <c r="L79" s="3227"/>
      <c r="M79" s="3227"/>
      <c r="N79" s="1325">
        <f t="shared" si="5"/>
        <v>0</v>
      </c>
    </row>
    <row r="80" spans="2:14">
      <c r="B80" s="1328"/>
      <c r="C80" s="1329"/>
      <c r="D80" s="1796" t="s">
        <v>1733</v>
      </c>
      <c r="E80" s="1796" t="s">
        <v>88</v>
      </c>
      <c r="F80" s="3252">
        <f>SUM(F77:F79)</f>
        <v>0</v>
      </c>
      <c r="G80" s="3252">
        <f t="shared" ref="G80:M80" si="10">SUM(G77:G79)</f>
        <v>0</v>
      </c>
      <c r="H80" s="3252">
        <f t="shared" si="10"/>
        <v>0</v>
      </c>
      <c r="I80" s="3252">
        <f t="shared" si="10"/>
        <v>0</v>
      </c>
      <c r="J80" s="3252">
        <f t="shared" si="10"/>
        <v>0</v>
      </c>
      <c r="K80" s="3252">
        <f t="shared" si="10"/>
        <v>0</v>
      </c>
      <c r="L80" s="3252">
        <f t="shared" si="10"/>
        <v>0</v>
      </c>
      <c r="M80" s="3252">
        <f t="shared" si="10"/>
        <v>0</v>
      </c>
      <c r="N80" s="1797">
        <f t="shared" si="5"/>
        <v>0</v>
      </c>
    </row>
    <row r="81" spans="2:14">
      <c r="B81" s="1330">
        <v>5</v>
      </c>
      <c r="C81" s="1733">
        <v>0</v>
      </c>
      <c r="D81" s="1323" t="s">
        <v>644</v>
      </c>
      <c r="E81" s="1323" t="s">
        <v>88</v>
      </c>
      <c r="F81" s="3227"/>
      <c r="G81" s="3227"/>
      <c r="H81" s="3227"/>
      <c r="I81" s="3227"/>
      <c r="J81" s="3227"/>
      <c r="K81" s="3227"/>
      <c r="L81" s="3227"/>
      <c r="M81" s="3227"/>
      <c r="N81" s="1325">
        <f t="shared" si="5"/>
        <v>0</v>
      </c>
    </row>
    <row r="82" spans="2:14">
      <c r="B82" s="1326"/>
      <c r="C82" s="1327"/>
      <c r="D82" s="1323" t="s">
        <v>643</v>
      </c>
      <c r="E82" s="1323" t="s">
        <v>88</v>
      </c>
      <c r="F82" s="3227"/>
      <c r="G82" s="3227"/>
      <c r="H82" s="3227"/>
      <c r="I82" s="3227"/>
      <c r="J82" s="3227"/>
      <c r="K82" s="3227"/>
      <c r="L82" s="3227"/>
      <c r="M82" s="3227"/>
      <c r="N82" s="1325">
        <f t="shared" si="5"/>
        <v>0</v>
      </c>
    </row>
    <row r="83" spans="2:14">
      <c r="B83" s="1326"/>
      <c r="C83" s="1327"/>
      <c r="D83" s="1704" t="s">
        <v>97</v>
      </c>
      <c r="E83" s="1323" t="s">
        <v>88</v>
      </c>
      <c r="F83" s="3227"/>
      <c r="G83" s="3227"/>
      <c r="H83" s="3227"/>
      <c r="I83" s="3227"/>
      <c r="J83" s="3227"/>
      <c r="K83" s="3227"/>
      <c r="L83" s="3227"/>
      <c r="M83" s="3227"/>
      <c r="N83" s="1325">
        <f t="shared" si="5"/>
        <v>0</v>
      </c>
    </row>
    <row r="84" spans="2:14">
      <c r="B84" s="1328"/>
      <c r="C84" s="1329"/>
      <c r="D84" s="1796" t="s">
        <v>1733</v>
      </c>
      <c r="E84" s="1796" t="s">
        <v>88</v>
      </c>
      <c r="F84" s="3252">
        <f>SUM(F81:F83)</f>
        <v>0</v>
      </c>
      <c r="G84" s="3252">
        <f t="shared" ref="G84:M84" si="11">SUM(G81:G83)</f>
        <v>0</v>
      </c>
      <c r="H84" s="3252">
        <f t="shared" si="11"/>
        <v>0</v>
      </c>
      <c r="I84" s="3252">
        <f t="shared" si="11"/>
        <v>0</v>
      </c>
      <c r="J84" s="3252">
        <f t="shared" si="11"/>
        <v>0</v>
      </c>
      <c r="K84" s="3252">
        <f t="shared" si="11"/>
        <v>0</v>
      </c>
      <c r="L84" s="3252">
        <f t="shared" si="11"/>
        <v>0</v>
      </c>
      <c r="M84" s="3252">
        <f t="shared" si="11"/>
        <v>0</v>
      </c>
      <c r="N84" s="1797">
        <f t="shared" si="5"/>
        <v>0</v>
      </c>
    </row>
    <row r="85" spans="2:14">
      <c r="B85" s="1330">
        <v>6</v>
      </c>
      <c r="C85" s="1733">
        <v>0</v>
      </c>
      <c r="D85" s="1323" t="s">
        <v>644</v>
      </c>
      <c r="E85" s="1323" t="s">
        <v>88</v>
      </c>
      <c r="F85" s="3227"/>
      <c r="G85" s="3227"/>
      <c r="H85" s="3227"/>
      <c r="I85" s="3227"/>
      <c r="J85" s="3227"/>
      <c r="K85" s="3227"/>
      <c r="L85" s="3227"/>
      <c r="M85" s="3227"/>
      <c r="N85" s="1325">
        <f t="shared" si="5"/>
        <v>0</v>
      </c>
    </row>
    <row r="86" spans="2:14">
      <c r="B86" s="1326"/>
      <c r="C86" s="1327"/>
      <c r="D86" s="1323" t="s">
        <v>643</v>
      </c>
      <c r="E86" s="1323" t="s">
        <v>88</v>
      </c>
      <c r="F86" s="3227"/>
      <c r="G86" s="3227"/>
      <c r="H86" s="3227"/>
      <c r="I86" s="3227"/>
      <c r="J86" s="3227"/>
      <c r="K86" s="3227"/>
      <c r="L86" s="3227"/>
      <c r="M86" s="3227"/>
      <c r="N86" s="1325">
        <f t="shared" si="5"/>
        <v>0</v>
      </c>
    </row>
    <row r="87" spans="2:14">
      <c r="B87" s="1326"/>
      <c r="C87" s="1327"/>
      <c r="D87" s="1704" t="s">
        <v>97</v>
      </c>
      <c r="E87" s="1323" t="s">
        <v>88</v>
      </c>
      <c r="F87" s="3227"/>
      <c r="G87" s="3227"/>
      <c r="H87" s="3227"/>
      <c r="I87" s="3227"/>
      <c r="J87" s="3227"/>
      <c r="K87" s="3227"/>
      <c r="L87" s="3227"/>
      <c r="M87" s="3227"/>
      <c r="N87" s="1325">
        <f t="shared" si="5"/>
        <v>0</v>
      </c>
    </row>
    <row r="88" spans="2:14">
      <c r="B88" s="1328"/>
      <c r="C88" s="1329"/>
      <c r="D88" s="1796" t="s">
        <v>1733</v>
      </c>
      <c r="E88" s="1796" t="s">
        <v>88</v>
      </c>
      <c r="F88" s="3252">
        <f>SUM(F85:F87)</f>
        <v>0</v>
      </c>
      <c r="G88" s="3252">
        <f t="shared" ref="G88:M88" si="12">SUM(G85:G87)</f>
        <v>0</v>
      </c>
      <c r="H88" s="3252">
        <f t="shared" si="12"/>
        <v>0</v>
      </c>
      <c r="I88" s="3252">
        <f t="shared" si="12"/>
        <v>0</v>
      </c>
      <c r="J88" s="3252">
        <f t="shared" si="12"/>
        <v>0</v>
      </c>
      <c r="K88" s="3252">
        <f t="shared" si="12"/>
        <v>0</v>
      </c>
      <c r="L88" s="3252">
        <f t="shared" si="12"/>
        <v>0</v>
      </c>
      <c r="M88" s="3252">
        <f t="shared" si="12"/>
        <v>0</v>
      </c>
      <c r="N88" s="1797">
        <f t="shared" si="5"/>
        <v>0</v>
      </c>
    </row>
    <row r="89" spans="2:14">
      <c r="B89" s="1330">
        <v>7</v>
      </c>
      <c r="C89" s="1733">
        <v>0</v>
      </c>
      <c r="D89" s="1323" t="s">
        <v>644</v>
      </c>
      <c r="E89" s="1323" t="s">
        <v>88</v>
      </c>
      <c r="F89" s="3227"/>
      <c r="G89" s="3227"/>
      <c r="H89" s="3227"/>
      <c r="I89" s="3227"/>
      <c r="J89" s="3227"/>
      <c r="K89" s="3227"/>
      <c r="L89" s="3227"/>
      <c r="M89" s="3227"/>
      <c r="N89" s="1325">
        <f t="shared" si="5"/>
        <v>0</v>
      </c>
    </row>
    <row r="90" spans="2:14">
      <c r="B90" s="1326"/>
      <c r="C90" s="1327"/>
      <c r="D90" s="1323" t="s">
        <v>643</v>
      </c>
      <c r="E90" s="1323" t="s">
        <v>88</v>
      </c>
      <c r="F90" s="3227"/>
      <c r="G90" s="3227"/>
      <c r="H90" s="3227"/>
      <c r="I90" s="3227"/>
      <c r="J90" s="3227"/>
      <c r="K90" s="3227"/>
      <c r="L90" s="3227"/>
      <c r="M90" s="3227"/>
      <c r="N90" s="1325">
        <f t="shared" si="5"/>
        <v>0</v>
      </c>
    </row>
    <row r="91" spans="2:14">
      <c r="B91" s="1326"/>
      <c r="C91" s="1327"/>
      <c r="D91" s="1704" t="s">
        <v>97</v>
      </c>
      <c r="E91" s="1323" t="s">
        <v>88</v>
      </c>
      <c r="F91" s="3227"/>
      <c r="G91" s="3227"/>
      <c r="H91" s="3227"/>
      <c r="I91" s="3227"/>
      <c r="J91" s="3227"/>
      <c r="K91" s="3227"/>
      <c r="L91" s="3227"/>
      <c r="M91" s="3227"/>
      <c r="N91" s="1325">
        <f t="shared" si="5"/>
        <v>0</v>
      </c>
    </row>
    <row r="92" spans="2:14">
      <c r="B92" s="1328"/>
      <c r="C92" s="1329"/>
      <c r="D92" s="1796" t="s">
        <v>1733</v>
      </c>
      <c r="E92" s="1796" t="s">
        <v>88</v>
      </c>
      <c r="F92" s="3252">
        <f>SUM(F89:F91)</f>
        <v>0</v>
      </c>
      <c r="G92" s="3252">
        <f t="shared" ref="G92:M92" si="13">SUM(G89:G91)</f>
        <v>0</v>
      </c>
      <c r="H92" s="3252">
        <f t="shared" si="13"/>
        <v>0</v>
      </c>
      <c r="I92" s="3252">
        <f t="shared" si="13"/>
        <v>0</v>
      </c>
      <c r="J92" s="3252">
        <f t="shared" si="13"/>
        <v>0</v>
      </c>
      <c r="K92" s="3252">
        <f t="shared" si="13"/>
        <v>0</v>
      </c>
      <c r="L92" s="3252">
        <f t="shared" si="13"/>
        <v>0</v>
      </c>
      <c r="M92" s="3252">
        <f t="shared" si="13"/>
        <v>0</v>
      </c>
      <c r="N92" s="1797">
        <f t="shared" si="5"/>
        <v>0</v>
      </c>
    </row>
    <row r="93" spans="2:14">
      <c r="B93" s="1330">
        <v>8</v>
      </c>
      <c r="C93" s="1733">
        <v>0</v>
      </c>
      <c r="D93" s="1323" t="s">
        <v>644</v>
      </c>
      <c r="E93" s="1323" t="s">
        <v>88</v>
      </c>
      <c r="F93" s="3227"/>
      <c r="G93" s="3227"/>
      <c r="H93" s="3227"/>
      <c r="I93" s="3227"/>
      <c r="J93" s="3227"/>
      <c r="K93" s="3227"/>
      <c r="L93" s="3227"/>
      <c r="M93" s="3227"/>
      <c r="N93" s="1325">
        <f t="shared" si="5"/>
        <v>0</v>
      </c>
    </row>
    <row r="94" spans="2:14">
      <c r="B94" s="1326"/>
      <c r="C94" s="1327"/>
      <c r="D94" s="1323" t="s">
        <v>643</v>
      </c>
      <c r="E94" s="1323" t="s">
        <v>88</v>
      </c>
      <c r="F94" s="3227"/>
      <c r="G94" s="3227"/>
      <c r="H94" s="3227"/>
      <c r="I94" s="3227"/>
      <c r="J94" s="3227"/>
      <c r="K94" s="3227"/>
      <c r="L94" s="3227"/>
      <c r="M94" s="3227"/>
      <c r="N94" s="1325">
        <f t="shared" si="5"/>
        <v>0</v>
      </c>
    </row>
    <row r="95" spans="2:14">
      <c r="B95" s="1326"/>
      <c r="C95" s="1327"/>
      <c r="D95" s="1704" t="s">
        <v>97</v>
      </c>
      <c r="E95" s="1323" t="s">
        <v>88</v>
      </c>
      <c r="F95" s="3227"/>
      <c r="G95" s="3227"/>
      <c r="H95" s="3227"/>
      <c r="I95" s="3227"/>
      <c r="J95" s="3227"/>
      <c r="K95" s="3227"/>
      <c r="L95" s="3227"/>
      <c r="M95" s="3227"/>
      <c r="N95" s="1325">
        <f t="shared" si="5"/>
        <v>0</v>
      </c>
    </row>
    <row r="96" spans="2:14">
      <c r="B96" s="1328"/>
      <c r="C96" s="1329"/>
      <c r="D96" s="1796" t="s">
        <v>1733</v>
      </c>
      <c r="E96" s="1796" t="s">
        <v>88</v>
      </c>
      <c r="F96" s="3252">
        <f>SUM(F93:F95)</f>
        <v>0</v>
      </c>
      <c r="G96" s="3252">
        <f t="shared" ref="G96:M96" si="14">SUM(G93:G95)</f>
        <v>0</v>
      </c>
      <c r="H96" s="3252">
        <f t="shared" si="14"/>
        <v>0</v>
      </c>
      <c r="I96" s="3252">
        <f t="shared" si="14"/>
        <v>0</v>
      </c>
      <c r="J96" s="3252">
        <f t="shared" si="14"/>
        <v>0</v>
      </c>
      <c r="K96" s="3252">
        <f t="shared" si="14"/>
        <v>0</v>
      </c>
      <c r="L96" s="3252">
        <f t="shared" si="14"/>
        <v>0</v>
      </c>
      <c r="M96" s="3252">
        <f t="shared" si="14"/>
        <v>0</v>
      </c>
      <c r="N96" s="1797">
        <f t="shared" si="5"/>
        <v>0</v>
      </c>
    </row>
    <row r="97" spans="2:14">
      <c r="B97" s="1330">
        <v>9</v>
      </c>
      <c r="C97" s="1733">
        <v>0</v>
      </c>
      <c r="D97" s="1323" t="s">
        <v>644</v>
      </c>
      <c r="E97" s="1323" t="s">
        <v>88</v>
      </c>
      <c r="F97" s="3227"/>
      <c r="G97" s="3227"/>
      <c r="H97" s="3227"/>
      <c r="I97" s="3227"/>
      <c r="J97" s="3227"/>
      <c r="K97" s="3227"/>
      <c r="L97" s="3227"/>
      <c r="M97" s="3227"/>
      <c r="N97" s="1325">
        <f t="shared" si="5"/>
        <v>0</v>
      </c>
    </row>
    <row r="98" spans="2:14">
      <c r="B98" s="1326"/>
      <c r="C98" s="1327"/>
      <c r="D98" s="1323" t="s">
        <v>643</v>
      </c>
      <c r="E98" s="1323" t="s">
        <v>88</v>
      </c>
      <c r="F98" s="3227"/>
      <c r="G98" s="3227"/>
      <c r="H98" s="3227"/>
      <c r="I98" s="3227"/>
      <c r="J98" s="3227"/>
      <c r="K98" s="3227"/>
      <c r="L98" s="3227"/>
      <c r="M98" s="3227"/>
      <c r="N98" s="1325">
        <f t="shared" si="5"/>
        <v>0</v>
      </c>
    </row>
    <row r="99" spans="2:14">
      <c r="B99" s="1326"/>
      <c r="C99" s="1327"/>
      <c r="D99" s="1704" t="s">
        <v>97</v>
      </c>
      <c r="E99" s="1323" t="s">
        <v>88</v>
      </c>
      <c r="F99" s="3227"/>
      <c r="G99" s="3227"/>
      <c r="H99" s="3227"/>
      <c r="I99" s="3227"/>
      <c r="J99" s="3227"/>
      <c r="K99" s="3227"/>
      <c r="L99" s="3227"/>
      <c r="M99" s="3227"/>
      <c r="N99" s="1325">
        <f t="shared" si="5"/>
        <v>0</v>
      </c>
    </row>
    <row r="100" spans="2:14">
      <c r="B100" s="1328"/>
      <c r="C100" s="1329"/>
      <c r="D100" s="1796" t="s">
        <v>1733</v>
      </c>
      <c r="E100" s="1796" t="s">
        <v>88</v>
      </c>
      <c r="F100" s="3252">
        <f>SUM(F97:F99)</f>
        <v>0</v>
      </c>
      <c r="G100" s="3252">
        <f t="shared" ref="G100:M100" si="15">SUM(G97:G99)</f>
        <v>0</v>
      </c>
      <c r="H100" s="3252">
        <f t="shared" si="15"/>
        <v>0</v>
      </c>
      <c r="I100" s="3252">
        <f t="shared" si="15"/>
        <v>0</v>
      </c>
      <c r="J100" s="3252">
        <f t="shared" si="15"/>
        <v>0</v>
      </c>
      <c r="K100" s="3252">
        <f t="shared" si="15"/>
        <v>0</v>
      </c>
      <c r="L100" s="3252">
        <f t="shared" si="15"/>
        <v>0</v>
      </c>
      <c r="M100" s="3252">
        <f t="shared" si="15"/>
        <v>0</v>
      </c>
      <c r="N100" s="1797">
        <f t="shared" si="5"/>
        <v>0</v>
      </c>
    </row>
    <row r="101" spans="2:14">
      <c r="B101" s="1330">
        <v>10</v>
      </c>
      <c r="C101" s="1733">
        <v>0</v>
      </c>
      <c r="D101" s="1323" t="s">
        <v>644</v>
      </c>
      <c r="E101" s="1323" t="s">
        <v>88</v>
      </c>
      <c r="F101" s="3227"/>
      <c r="G101" s="3227"/>
      <c r="H101" s="3227"/>
      <c r="I101" s="3227"/>
      <c r="J101" s="3227"/>
      <c r="K101" s="3227"/>
      <c r="L101" s="3227"/>
      <c r="M101" s="3227"/>
      <c r="N101" s="1325">
        <f t="shared" si="5"/>
        <v>0</v>
      </c>
    </row>
    <row r="102" spans="2:14">
      <c r="B102" s="1326"/>
      <c r="C102" s="1327"/>
      <c r="D102" s="1323" t="s">
        <v>643</v>
      </c>
      <c r="E102" s="1323" t="s">
        <v>88</v>
      </c>
      <c r="F102" s="3227"/>
      <c r="G102" s="3227"/>
      <c r="H102" s="3227"/>
      <c r="I102" s="3227"/>
      <c r="J102" s="3227"/>
      <c r="K102" s="3227"/>
      <c r="L102" s="3227"/>
      <c r="M102" s="3227"/>
      <c r="N102" s="1325">
        <f t="shared" si="5"/>
        <v>0</v>
      </c>
    </row>
    <row r="103" spans="2:14">
      <c r="B103" s="1326"/>
      <c r="C103" s="1327"/>
      <c r="D103" s="1704" t="s">
        <v>97</v>
      </c>
      <c r="E103" s="1323" t="s">
        <v>88</v>
      </c>
      <c r="F103" s="3227"/>
      <c r="G103" s="3227"/>
      <c r="H103" s="3227"/>
      <c r="I103" s="3227"/>
      <c r="J103" s="3227"/>
      <c r="K103" s="3227"/>
      <c r="L103" s="3227"/>
      <c r="M103" s="3227"/>
      <c r="N103" s="1325">
        <f t="shared" si="5"/>
        <v>0</v>
      </c>
    </row>
    <row r="104" spans="2:14">
      <c r="B104" s="1328"/>
      <c r="C104" s="1329"/>
      <c r="D104" s="1796" t="s">
        <v>1733</v>
      </c>
      <c r="E104" s="1796" t="s">
        <v>88</v>
      </c>
      <c r="F104" s="3252">
        <f>SUM(F101:F103)</f>
        <v>0</v>
      </c>
      <c r="G104" s="3252">
        <f t="shared" ref="G104:M104" si="16">SUM(G101:G103)</f>
        <v>0</v>
      </c>
      <c r="H104" s="3252">
        <f t="shared" si="16"/>
        <v>0</v>
      </c>
      <c r="I104" s="3252">
        <f t="shared" si="16"/>
        <v>0</v>
      </c>
      <c r="J104" s="3252">
        <f t="shared" si="16"/>
        <v>0</v>
      </c>
      <c r="K104" s="3252">
        <f t="shared" si="16"/>
        <v>0</v>
      </c>
      <c r="L104" s="3252">
        <f t="shared" si="16"/>
        <v>0</v>
      </c>
      <c r="M104" s="3252">
        <f t="shared" si="16"/>
        <v>0</v>
      </c>
      <c r="N104" s="1797">
        <f t="shared" si="5"/>
        <v>0</v>
      </c>
    </row>
    <row r="105" spans="2:14">
      <c r="B105" s="1330">
        <v>11</v>
      </c>
      <c r="C105" s="1733">
        <v>0</v>
      </c>
      <c r="D105" s="1323" t="s">
        <v>644</v>
      </c>
      <c r="E105" s="1323" t="s">
        <v>88</v>
      </c>
      <c r="F105" s="3227"/>
      <c r="G105" s="3227"/>
      <c r="H105" s="3227"/>
      <c r="I105" s="3227"/>
      <c r="J105" s="3227"/>
      <c r="K105" s="3227"/>
      <c r="L105" s="3227"/>
      <c r="M105" s="3227"/>
      <c r="N105" s="1325">
        <f t="shared" si="5"/>
        <v>0</v>
      </c>
    </row>
    <row r="106" spans="2:14">
      <c r="B106" s="1326"/>
      <c r="C106" s="1327"/>
      <c r="D106" s="1323" t="s">
        <v>643</v>
      </c>
      <c r="E106" s="1323" t="s">
        <v>88</v>
      </c>
      <c r="F106" s="3227"/>
      <c r="G106" s="3227"/>
      <c r="H106" s="3227"/>
      <c r="I106" s="3227"/>
      <c r="J106" s="3227"/>
      <c r="K106" s="3227"/>
      <c r="L106" s="3227"/>
      <c r="M106" s="3227"/>
      <c r="N106" s="1325">
        <f t="shared" si="5"/>
        <v>0</v>
      </c>
    </row>
    <row r="107" spans="2:14">
      <c r="B107" s="1326"/>
      <c r="C107" s="1327"/>
      <c r="D107" s="1704" t="s">
        <v>97</v>
      </c>
      <c r="E107" s="1323" t="s">
        <v>88</v>
      </c>
      <c r="F107" s="3227"/>
      <c r="G107" s="3227"/>
      <c r="H107" s="3227"/>
      <c r="I107" s="3227"/>
      <c r="J107" s="3227"/>
      <c r="K107" s="3227"/>
      <c r="L107" s="3227"/>
      <c r="M107" s="3227"/>
      <c r="N107" s="1325">
        <f t="shared" si="5"/>
        <v>0</v>
      </c>
    </row>
    <row r="108" spans="2:14">
      <c r="B108" s="1328"/>
      <c r="C108" s="1329"/>
      <c r="D108" s="1796" t="s">
        <v>1733</v>
      </c>
      <c r="E108" s="1796" t="s">
        <v>88</v>
      </c>
      <c r="F108" s="3252">
        <f>SUM(F105:F107)</f>
        <v>0</v>
      </c>
      <c r="G108" s="3252">
        <f t="shared" ref="G108:M108" si="17">SUM(G105:G107)</f>
        <v>0</v>
      </c>
      <c r="H108" s="3252">
        <f t="shared" si="17"/>
        <v>0</v>
      </c>
      <c r="I108" s="3252">
        <f t="shared" si="17"/>
        <v>0</v>
      </c>
      <c r="J108" s="3252">
        <f t="shared" si="17"/>
        <v>0</v>
      </c>
      <c r="K108" s="3252">
        <f t="shared" si="17"/>
        <v>0</v>
      </c>
      <c r="L108" s="3252">
        <f t="shared" si="17"/>
        <v>0</v>
      </c>
      <c r="M108" s="3252">
        <f t="shared" si="17"/>
        <v>0</v>
      </c>
      <c r="N108" s="1797">
        <f t="shared" si="5"/>
        <v>0</v>
      </c>
    </row>
    <row r="109" spans="2:14">
      <c r="B109" s="1330">
        <v>12</v>
      </c>
      <c r="C109" s="1733">
        <v>0</v>
      </c>
      <c r="D109" s="1323" t="s">
        <v>644</v>
      </c>
      <c r="E109" s="1323" t="s">
        <v>88</v>
      </c>
      <c r="F109" s="3227"/>
      <c r="G109" s="3227"/>
      <c r="H109" s="3227"/>
      <c r="I109" s="3227"/>
      <c r="J109" s="3227"/>
      <c r="K109" s="3227"/>
      <c r="L109" s="3227"/>
      <c r="M109" s="3227"/>
      <c r="N109" s="1325">
        <f t="shared" si="5"/>
        <v>0</v>
      </c>
    </row>
    <row r="110" spans="2:14">
      <c r="B110" s="1326"/>
      <c r="C110" s="1327"/>
      <c r="D110" s="1323" t="s">
        <v>643</v>
      </c>
      <c r="E110" s="1323" t="s">
        <v>88</v>
      </c>
      <c r="F110" s="3227"/>
      <c r="G110" s="3227"/>
      <c r="H110" s="3227"/>
      <c r="I110" s="3227"/>
      <c r="J110" s="3227"/>
      <c r="K110" s="3227"/>
      <c r="L110" s="3227"/>
      <c r="M110" s="3227"/>
      <c r="N110" s="1325">
        <f t="shared" si="5"/>
        <v>0</v>
      </c>
    </row>
    <row r="111" spans="2:14">
      <c r="B111" s="1326"/>
      <c r="C111" s="1327"/>
      <c r="D111" s="1704" t="s">
        <v>97</v>
      </c>
      <c r="E111" s="1323" t="s">
        <v>88</v>
      </c>
      <c r="F111" s="3227"/>
      <c r="G111" s="3227"/>
      <c r="H111" s="3227"/>
      <c r="I111" s="3227"/>
      <c r="J111" s="3227"/>
      <c r="K111" s="3227"/>
      <c r="L111" s="3227"/>
      <c r="M111" s="3227"/>
      <c r="N111" s="1325">
        <f t="shared" si="5"/>
        <v>0</v>
      </c>
    </row>
    <row r="112" spans="2:14">
      <c r="B112" s="1328"/>
      <c r="C112" s="1329"/>
      <c r="D112" s="1796" t="s">
        <v>1733</v>
      </c>
      <c r="E112" s="1796" t="s">
        <v>88</v>
      </c>
      <c r="F112" s="3252">
        <f>SUM(F109:F111)</f>
        <v>0</v>
      </c>
      <c r="G112" s="3252">
        <f t="shared" ref="G112:M112" si="18">SUM(G109:G111)</f>
        <v>0</v>
      </c>
      <c r="H112" s="3252">
        <f t="shared" si="18"/>
        <v>0</v>
      </c>
      <c r="I112" s="3252">
        <f t="shared" si="18"/>
        <v>0</v>
      </c>
      <c r="J112" s="3252">
        <f t="shared" si="18"/>
        <v>0</v>
      </c>
      <c r="K112" s="3252">
        <f t="shared" si="18"/>
        <v>0</v>
      </c>
      <c r="L112" s="3252">
        <f t="shared" si="18"/>
        <v>0</v>
      </c>
      <c r="M112" s="3252">
        <f t="shared" si="18"/>
        <v>0</v>
      </c>
      <c r="N112" s="1797">
        <f t="shared" si="5"/>
        <v>0</v>
      </c>
    </row>
    <row r="113" spans="2:14">
      <c r="B113" s="1330">
        <v>13</v>
      </c>
      <c r="C113" s="1733">
        <v>0</v>
      </c>
      <c r="D113" s="1323" t="s">
        <v>644</v>
      </c>
      <c r="E113" s="1323" t="s">
        <v>88</v>
      </c>
      <c r="F113" s="3227"/>
      <c r="G113" s="3227"/>
      <c r="H113" s="3227"/>
      <c r="I113" s="3227"/>
      <c r="J113" s="3227"/>
      <c r="K113" s="3227"/>
      <c r="L113" s="3227"/>
      <c r="M113" s="3227"/>
      <c r="N113" s="1325">
        <f t="shared" si="5"/>
        <v>0</v>
      </c>
    </row>
    <row r="114" spans="2:14">
      <c r="B114" s="1326"/>
      <c r="C114" s="1327"/>
      <c r="D114" s="1323" t="s">
        <v>643</v>
      </c>
      <c r="E114" s="1323" t="s">
        <v>88</v>
      </c>
      <c r="F114" s="3227"/>
      <c r="G114" s="3227"/>
      <c r="H114" s="3227"/>
      <c r="I114" s="3227"/>
      <c r="J114" s="3227"/>
      <c r="K114" s="3227"/>
      <c r="L114" s="3227"/>
      <c r="M114" s="3227"/>
      <c r="N114" s="1325">
        <f t="shared" si="5"/>
        <v>0</v>
      </c>
    </row>
    <row r="115" spans="2:14">
      <c r="B115" s="1326"/>
      <c r="C115" s="1327"/>
      <c r="D115" s="1704" t="s">
        <v>97</v>
      </c>
      <c r="E115" s="1323" t="s">
        <v>88</v>
      </c>
      <c r="F115" s="3227"/>
      <c r="G115" s="3227"/>
      <c r="H115" s="3227"/>
      <c r="I115" s="3227"/>
      <c r="J115" s="3227"/>
      <c r="K115" s="3227"/>
      <c r="L115" s="3227"/>
      <c r="M115" s="3227"/>
      <c r="N115" s="1325">
        <f t="shared" si="5"/>
        <v>0</v>
      </c>
    </row>
    <row r="116" spans="2:14">
      <c r="B116" s="1328"/>
      <c r="C116" s="1329"/>
      <c r="D116" s="1796" t="s">
        <v>1733</v>
      </c>
      <c r="E116" s="1796" t="s">
        <v>88</v>
      </c>
      <c r="F116" s="3252">
        <f>SUM(F113:F115)</f>
        <v>0</v>
      </c>
      <c r="G116" s="3252">
        <f t="shared" ref="G116:M116" si="19">SUM(G113:G115)</f>
        <v>0</v>
      </c>
      <c r="H116" s="3252">
        <f t="shared" si="19"/>
        <v>0</v>
      </c>
      <c r="I116" s="3252">
        <f t="shared" si="19"/>
        <v>0</v>
      </c>
      <c r="J116" s="3252">
        <f t="shared" si="19"/>
        <v>0</v>
      </c>
      <c r="K116" s="3252">
        <f t="shared" si="19"/>
        <v>0</v>
      </c>
      <c r="L116" s="3252">
        <f t="shared" si="19"/>
        <v>0</v>
      </c>
      <c r="M116" s="3252">
        <f t="shared" si="19"/>
        <v>0</v>
      </c>
      <c r="N116" s="1797">
        <f t="shared" si="5"/>
        <v>0</v>
      </c>
    </row>
    <row r="117" spans="2:14">
      <c r="B117" s="1330">
        <v>14</v>
      </c>
      <c r="C117" s="1733">
        <v>0</v>
      </c>
      <c r="D117" s="1323" t="s">
        <v>644</v>
      </c>
      <c r="E117" s="1323" t="s">
        <v>88</v>
      </c>
      <c r="F117" s="3227"/>
      <c r="G117" s="3227"/>
      <c r="H117" s="3227"/>
      <c r="I117" s="3227"/>
      <c r="J117" s="3227"/>
      <c r="K117" s="3227"/>
      <c r="L117" s="3227"/>
      <c r="M117" s="3227"/>
      <c r="N117" s="1325">
        <f t="shared" si="5"/>
        <v>0</v>
      </c>
    </row>
    <row r="118" spans="2:14">
      <c r="B118" s="1326"/>
      <c r="C118" s="1327"/>
      <c r="D118" s="1323" t="s">
        <v>643</v>
      </c>
      <c r="E118" s="1323" t="s">
        <v>88</v>
      </c>
      <c r="F118" s="3227"/>
      <c r="G118" s="3227"/>
      <c r="H118" s="3227"/>
      <c r="I118" s="3227"/>
      <c r="J118" s="3227"/>
      <c r="K118" s="3227"/>
      <c r="L118" s="3227"/>
      <c r="M118" s="3227"/>
      <c r="N118" s="1325">
        <f t="shared" si="5"/>
        <v>0</v>
      </c>
    </row>
    <row r="119" spans="2:14">
      <c r="B119" s="1326"/>
      <c r="C119" s="1327"/>
      <c r="D119" s="1704" t="s">
        <v>97</v>
      </c>
      <c r="E119" s="1323" t="s">
        <v>88</v>
      </c>
      <c r="F119" s="3227"/>
      <c r="G119" s="3227"/>
      <c r="H119" s="3227"/>
      <c r="I119" s="3227"/>
      <c r="J119" s="3227"/>
      <c r="K119" s="3227"/>
      <c r="L119" s="3227"/>
      <c r="M119" s="3227"/>
      <c r="N119" s="1325">
        <f t="shared" si="5"/>
        <v>0</v>
      </c>
    </row>
    <row r="120" spans="2:14">
      <c r="B120" s="1328"/>
      <c r="C120" s="1329"/>
      <c r="D120" s="1796" t="s">
        <v>1733</v>
      </c>
      <c r="E120" s="1796" t="s">
        <v>88</v>
      </c>
      <c r="F120" s="3252">
        <f>SUM(F117:F119)</f>
        <v>0</v>
      </c>
      <c r="G120" s="3252">
        <f t="shared" ref="G120:M120" si="20">SUM(G117:G119)</f>
        <v>0</v>
      </c>
      <c r="H120" s="3252">
        <f t="shared" si="20"/>
        <v>0</v>
      </c>
      <c r="I120" s="3252">
        <f t="shared" si="20"/>
        <v>0</v>
      </c>
      <c r="J120" s="3252">
        <f t="shared" si="20"/>
        <v>0</v>
      </c>
      <c r="K120" s="3252">
        <f t="shared" si="20"/>
        <v>0</v>
      </c>
      <c r="L120" s="3252">
        <f t="shared" si="20"/>
        <v>0</v>
      </c>
      <c r="M120" s="3252">
        <f t="shared" si="20"/>
        <v>0</v>
      </c>
      <c r="N120" s="1797">
        <f t="shared" si="5"/>
        <v>0</v>
      </c>
    </row>
    <row r="121" spans="2:14">
      <c r="B121" s="1330">
        <v>15</v>
      </c>
      <c r="C121" s="1733">
        <v>0</v>
      </c>
      <c r="D121" s="1323" t="s">
        <v>644</v>
      </c>
      <c r="E121" s="1323" t="s">
        <v>88</v>
      </c>
      <c r="F121" s="3227"/>
      <c r="G121" s="3227"/>
      <c r="H121" s="3227"/>
      <c r="I121" s="3227"/>
      <c r="J121" s="3227"/>
      <c r="K121" s="3227"/>
      <c r="L121" s="3227"/>
      <c r="M121" s="3227"/>
      <c r="N121" s="1325">
        <f t="shared" si="5"/>
        <v>0</v>
      </c>
    </row>
    <row r="122" spans="2:14">
      <c r="B122" s="1326"/>
      <c r="C122" s="1327"/>
      <c r="D122" s="1323" t="s">
        <v>643</v>
      </c>
      <c r="E122" s="1323" t="s">
        <v>88</v>
      </c>
      <c r="F122" s="3227"/>
      <c r="G122" s="3227"/>
      <c r="H122" s="3227"/>
      <c r="I122" s="3227"/>
      <c r="J122" s="3227"/>
      <c r="K122" s="3227"/>
      <c r="L122" s="3227"/>
      <c r="M122" s="3227"/>
      <c r="N122" s="1325">
        <f t="shared" si="5"/>
        <v>0</v>
      </c>
    </row>
    <row r="123" spans="2:14">
      <c r="B123" s="1326"/>
      <c r="C123" s="1327"/>
      <c r="D123" s="1704" t="s">
        <v>97</v>
      </c>
      <c r="E123" s="1323" t="s">
        <v>88</v>
      </c>
      <c r="F123" s="3227"/>
      <c r="G123" s="3227"/>
      <c r="H123" s="3227"/>
      <c r="I123" s="3227"/>
      <c r="J123" s="3227"/>
      <c r="K123" s="3227"/>
      <c r="L123" s="3227"/>
      <c r="M123" s="3227"/>
      <c r="N123" s="1325">
        <f t="shared" si="5"/>
        <v>0</v>
      </c>
    </row>
    <row r="124" spans="2:14">
      <c r="B124" s="1328"/>
      <c r="C124" s="1329"/>
      <c r="D124" s="1796" t="s">
        <v>1733</v>
      </c>
      <c r="E124" s="1796" t="s">
        <v>88</v>
      </c>
      <c r="F124" s="3252">
        <f>SUM(F121:F123)</f>
        <v>0</v>
      </c>
      <c r="G124" s="3252">
        <f t="shared" ref="G124:M124" si="21">SUM(G121:G123)</f>
        <v>0</v>
      </c>
      <c r="H124" s="3252">
        <f t="shared" si="21"/>
        <v>0</v>
      </c>
      <c r="I124" s="3252">
        <f t="shared" si="21"/>
        <v>0</v>
      </c>
      <c r="J124" s="3252">
        <f t="shared" si="21"/>
        <v>0</v>
      </c>
      <c r="K124" s="3252">
        <f t="shared" si="21"/>
        <v>0</v>
      </c>
      <c r="L124" s="3252">
        <f t="shared" si="21"/>
        <v>0</v>
      </c>
      <c r="M124" s="3252">
        <f t="shared" si="21"/>
        <v>0</v>
      </c>
      <c r="N124" s="1797">
        <f t="shared" si="5"/>
        <v>0</v>
      </c>
    </row>
    <row r="125" spans="2:14">
      <c r="B125" s="1330">
        <v>16</v>
      </c>
      <c r="C125" s="1733">
        <v>0</v>
      </c>
      <c r="D125" s="1323" t="s">
        <v>644</v>
      </c>
      <c r="E125" s="1323" t="s">
        <v>88</v>
      </c>
      <c r="F125" s="3227"/>
      <c r="G125" s="3227"/>
      <c r="H125" s="3227"/>
      <c r="I125" s="3227"/>
      <c r="J125" s="3227"/>
      <c r="K125" s="3227"/>
      <c r="L125" s="3227"/>
      <c r="M125" s="3227"/>
      <c r="N125" s="1325">
        <f t="shared" si="5"/>
        <v>0</v>
      </c>
    </row>
    <row r="126" spans="2:14">
      <c r="B126" s="1326"/>
      <c r="C126" s="1327"/>
      <c r="D126" s="1323" t="s">
        <v>643</v>
      </c>
      <c r="E126" s="1323" t="s">
        <v>88</v>
      </c>
      <c r="F126" s="3227"/>
      <c r="G126" s="3227"/>
      <c r="H126" s="3227"/>
      <c r="I126" s="3227"/>
      <c r="J126" s="3227"/>
      <c r="K126" s="3227"/>
      <c r="L126" s="3227"/>
      <c r="M126" s="3227"/>
      <c r="N126" s="1325">
        <f t="shared" ref="N126:N189" si="22">SUM(F126:M126)</f>
        <v>0</v>
      </c>
    </row>
    <row r="127" spans="2:14">
      <c r="B127" s="1326"/>
      <c r="C127" s="1327"/>
      <c r="D127" s="1704" t="s">
        <v>97</v>
      </c>
      <c r="E127" s="1323" t="s">
        <v>88</v>
      </c>
      <c r="F127" s="3227"/>
      <c r="G127" s="3227"/>
      <c r="H127" s="3227"/>
      <c r="I127" s="3227"/>
      <c r="J127" s="3227"/>
      <c r="K127" s="3227"/>
      <c r="L127" s="3227"/>
      <c r="M127" s="3227"/>
      <c r="N127" s="1325">
        <f t="shared" si="22"/>
        <v>0</v>
      </c>
    </row>
    <row r="128" spans="2:14">
      <c r="B128" s="1328"/>
      <c r="C128" s="1329"/>
      <c r="D128" s="1796" t="s">
        <v>1733</v>
      </c>
      <c r="E128" s="1796" t="s">
        <v>88</v>
      </c>
      <c r="F128" s="3252">
        <f>SUM(F125:F127)</f>
        <v>0</v>
      </c>
      <c r="G128" s="3252">
        <f t="shared" ref="G128:M128" si="23">SUM(G125:G127)</f>
        <v>0</v>
      </c>
      <c r="H128" s="3252">
        <f t="shared" si="23"/>
        <v>0</v>
      </c>
      <c r="I128" s="3252">
        <f t="shared" si="23"/>
        <v>0</v>
      </c>
      <c r="J128" s="3252">
        <f t="shared" si="23"/>
        <v>0</v>
      </c>
      <c r="K128" s="3252">
        <f t="shared" si="23"/>
        <v>0</v>
      </c>
      <c r="L128" s="3252">
        <f t="shared" si="23"/>
        <v>0</v>
      </c>
      <c r="M128" s="3252">
        <f t="shared" si="23"/>
        <v>0</v>
      </c>
      <c r="N128" s="1797">
        <f t="shared" si="22"/>
        <v>0</v>
      </c>
    </row>
    <row r="129" spans="2:14">
      <c r="B129" s="1330">
        <v>17</v>
      </c>
      <c r="C129" s="1733">
        <v>0</v>
      </c>
      <c r="D129" s="1323" t="s">
        <v>644</v>
      </c>
      <c r="E129" s="1323" t="s">
        <v>88</v>
      </c>
      <c r="F129" s="3227"/>
      <c r="G129" s="3227"/>
      <c r="H129" s="3227"/>
      <c r="I129" s="3227"/>
      <c r="J129" s="3227"/>
      <c r="K129" s="3227"/>
      <c r="L129" s="3227"/>
      <c r="M129" s="3227"/>
      <c r="N129" s="1325">
        <f t="shared" si="22"/>
        <v>0</v>
      </c>
    </row>
    <row r="130" spans="2:14">
      <c r="B130" s="1326"/>
      <c r="C130" s="1327"/>
      <c r="D130" s="1323" t="s">
        <v>643</v>
      </c>
      <c r="E130" s="1323" t="s">
        <v>88</v>
      </c>
      <c r="F130" s="3227"/>
      <c r="G130" s="3227"/>
      <c r="H130" s="3227"/>
      <c r="I130" s="3227"/>
      <c r="J130" s="3227"/>
      <c r="K130" s="3227"/>
      <c r="L130" s="3227"/>
      <c r="M130" s="3227"/>
      <c r="N130" s="1325">
        <f t="shared" si="22"/>
        <v>0</v>
      </c>
    </row>
    <row r="131" spans="2:14">
      <c r="B131" s="1326"/>
      <c r="C131" s="1327"/>
      <c r="D131" s="1704" t="s">
        <v>97</v>
      </c>
      <c r="E131" s="1323" t="s">
        <v>88</v>
      </c>
      <c r="F131" s="3227"/>
      <c r="G131" s="3227"/>
      <c r="H131" s="3227"/>
      <c r="I131" s="3227"/>
      <c r="J131" s="3227"/>
      <c r="K131" s="3227"/>
      <c r="L131" s="3227"/>
      <c r="M131" s="3227"/>
      <c r="N131" s="1325">
        <f t="shared" si="22"/>
        <v>0</v>
      </c>
    </row>
    <row r="132" spans="2:14">
      <c r="B132" s="1328"/>
      <c r="C132" s="1329"/>
      <c r="D132" s="1796" t="s">
        <v>1733</v>
      </c>
      <c r="E132" s="1796" t="s">
        <v>88</v>
      </c>
      <c r="F132" s="3252">
        <f>SUM(F129:F131)</f>
        <v>0</v>
      </c>
      <c r="G132" s="3252">
        <f t="shared" ref="G132:M132" si="24">SUM(G129:G131)</f>
        <v>0</v>
      </c>
      <c r="H132" s="3252">
        <f t="shared" si="24"/>
        <v>0</v>
      </c>
      <c r="I132" s="3252">
        <f t="shared" si="24"/>
        <v>0</v>
      </c>
      <c r="J132" s="3252">
        <f t="shared" si="24"/>
        <v>0</v>
      </c>
      <c r="K132" s="3252">
        <f t="shared" si="24"/>
        <v>0</v>
      </c>
      <c r="L132" s="3252">
        <f t="shared" si="24"/>
        <v>0</v>
      </c>
      <c r="M132" s="3252">
        <f t="shared" si="24"/>
        <v>0</v>
      </c>
      <c r="N132" s="1797">
        <f t="shared" si="22"/>
        <v>0</v>
      </c>
    </row>
    <row r="133" spans="2:14">
      <c r="B133" s="1330">
        <v>18</v>
      </c>
      <c r="C133" s="1733">
        <v>0</v>
      </c>
      <c r="D133" s="1323" t="s">
        <v>644</v>
      </c>
      <c r="E133" s="1323" t="s">
        <v>88</v>
      </c>
      <c r="F133" s="3227"/>
      <c r="G133" s="3227"/>
      <c r="H133" s="3227"/>
      <c r="I133" s="3227"/>
      <c r="J133" s="3227"/>
      <c r="K133" s="3227"/>
      <c r="L133" s="3227"/>
      <c r="M133" s="3227"/>
      <c r="N133" s="1325">
        <f t="shared" si="22"/>
        <v>0</v>
      </c>
    </row>
    <row r="134" spans="2:14">
      <c r="B134" s="1326"/>
      <c r="C134" s="1327"/>
      <c r="D134" s="1323" t="s">
        <v>643</v>
      </c>
      <c r="E134" s="1323" t="s">
        <v>88</v>
      </c>
      <c r="F134" s="3227"/>
      <c r="G134" s="3227"/>
      <c r="H134" s="3227"/>
      <c r="I134" s="3227"/>
      <c r="J134" s="3227"/>
      <c r="K134" s="3227"/>
      <c r="L134" s="3227"/>
      <c r="M134" s="3227"/>
      <c r="N134" s="1325">
        <f t="shared" si="22"/>
        <v>0</v>
      </c>
    </row>
    <row r="135" spans="2:14">
      <c r="B135" s="1326"/>
      <c r="C135" s="1327"/>
      <c r="D135" s="1704" t="s">
        <v>97</v>
      </c>
      <c r="E135" s="1323" t="s">
        <v>88</v>
      </c>
      <c r="F135" s="3227"/>
      <c r="G135" s="3227"/>
      <c r="H135" s="3227"/>
      <c r="I135" s="3227"/>
      <c r="J135" s="3227"/>
      <c r="K135" s="3227"/>
      <c r="L135" s="3227"/>
      <c r="M135" s="3227"/>
      <c r="N135" s="1325">
        <f t="shared" si="22"/>
        <v>0</v>
      </c>
    </row>
    <row r="136" spans="2:14">
      <c r="B136" s="1328"/>
      <c r="C136" s="1329"/>
      <c r="D136" s="1796" t="s">
        <v>1733</v>
      </c>
      <c r="E136" s="1796" t="s">
        <v>88</v>
      </c>
      <c r="F136" s="3252">
        <f>SUM(F133:F135)</f>
        <v>0</v>
      </c>
      <c r="G136" s="3252">
        <f t="shared" ref="G136:M136" si="25">SUM(G133:G135)</f>
        <v>0</v>
      </c>
      <c r="H136" s="3252">
        <f t="shared" si="25"/>
        <v>0</v>
      </c>
      <c r="I136" s="3252">
        <f t="shared" si="25"/>
        <v>0</v>
      </c>
      <c r="J136" s="3252">
        <f t="shared" si="25"/>
        <v>0</v>
      </c>
      <c r="K136" s="3252">
        <f t="shared" si="25"/>
        <v>0</v>
      </c>
      <c r="L136" s="3252">
        <f t="shared" si="25"/>
        <v>0</v>
      </c>
      <c r="M136" s="3252">
        <f t="shared" si="25"/>
        <v>0</v>
      </c>
      <c r="N136" s="1797">
        <f t="shared" si="22"/>
        <v>0</v>
      </c>
    </row>
    <row r="137" spans="2:14">
      <c r="B137" s="1330">
        <v>19</v>
      </c>
      <c r="C137" s="1733">
        <v>0</v>
      </c>
      <c r="D137" s="1323" t="s">
        <v>644</v>
      </c>
      <c r="E137" s="1323" t="s">
        <v>88</v>
      </c>
      <c r="F137" s="3227"/>
      <c r="G137" s="3227"/>
      <c r="H137" s="3227"/>
      <c r="I137" s="3227"/>
      <c r="J137" s="3227"/>
      <c r="K137" s="3227"/>
      <c r="L137" s="3227"/>
      <c r="M137" s="3227"/>
      <c r="N137" s="1325">
        <f t="shared" si="22"/>
        <v>0</v>
      </c>
    </row>
    <row r="138" spans="2:14">
      <c r="B138" s="1326"/>
      <c r="C138" s="1327"/>
      <c r="D138" s="1323" t="s">
        <v>643</v>
      </c>
      <c r="E138" s="1323" t="s">
        <v>88</v>
      </c>
      <c r="F138" s="3227"/>
      <c r="G138" s="3227"/>
      <c r="H138" s="3227"/>
      <c r="I138" s="3227"/>
      <c r="J138" s="3227"/>
      <c r="K138" s="3227"/>
      <c r="L138" s="3227"/>
      <c r="M138" s="3227"/>
      <c r="N138" s="1325">
        <f t="shared" si="22"/>
        <v>0</v>
      </c>
    </row>
    <row r="139" spans="2:14">
      <c r="B139" s="1326"/>
      <c r="C139" s="1327"/>
      <c r="D139" s="1704" t="s">
        <v>97</v>
      </c>
      <c r="E139" s="1323" t="s">
        <v>88</v>
      </c>
      <c r="F139" s="3227"/>
      <c r="G139" s="3227"/>
      <c r="H139" s="3227"/>
      <c r="I139" s="3227"/>
      <c r="J139" s="3227"/>
      <c r="K139" s="3227"/>
      <c r="L139" s="3227"/>
      <c r="M139" s="3227"/>
      <c r="N139" s="1325">
        <f t="shared" si="22"/>
        <v>0</v>
      </c>
    </row>
    <row r="140" spans="2:14">
      <c r="B140" s="1328"/>
      <c r="C140" s="1329"/>
      <c r="D140" s="1796" t="s">
        <v>1733</v>
      </c>
      <c r="E140" s="1796" t="s">
        <v>88</v>
      </c>
      <c r="F140" s="3252">
        <f>SUM(F137:F139)</f>
        <v>0</v>
      </c>
      <c r="G140" s="3252">
        <f t="shared" ref="G140:M140" si="26">SUM(G137:G139)</f>
        <v>0</v>
      </c>
      <c r="H140" s="3252">
        <f t="shared" si="26"/>
        <v>0</v>
      </c>
      <c r="I140" s="3252">
        <f t="shared" si="26"/>
        <v>0</v>
      </c>
      <c r="J140" s="3252">
        <f t="shared" si="26"/>
        <v>0</v>
      </c>
      <c r="K140" s="3252">
        <f t="shared" si="26"/>
        <v>0</v>
      </c>
      <c r="L140" s="3252">
        <f t="shared" si="26"/>
        <v>0</v>
      </c>
      <c r="M140" s="3252">
        <f t="shared" si="26"/>
        <v>0</v>
      </c>
      <c r="N140" s="1797">
        <f t="shared" si="22"/>
        <v>0</v>
      </c>
    </row>
    <row r="141" spans="2:14">
      <c r="B141" s="1330">
        <v>20</v>
      </c>
      <c r="C141" s="1733">
        <v>0</v>
      </c>
      <c r="D141" s="1323" t="s">
        <v>644</v>
      </c>
      <c r="E141" s="1323" t="s">
        <v>88</v>
      </c>
      <c r="F141" s="3227"/>
      <c r="G141" s="3227"/>
      <c r="H141" s="3227"/>
      <c r="I141" s="3227"/>
      <c r="J141" s="3227"/>
      <c r="K141" s="3227"/>
      <c r="L141" s="3227"/>
      <c r="M141" s="3227"/>
      <c r="N141" s="1325">
        <f t="shared" si="22"/>
        <v>0</v>
      </c>
    </row>
    <row r="142" spans="2:14">
      <c r="B142" s="1326"/>
      <c r="C142" s="1327"/>
      <c r="D142" s="1323" t="s">
        <v>643</v>
      </c>
      <c r="E142" s="1323" t="s">
        <v>88</v>
      </c>
      <c r="F142" s="3227"/>
      <c r="G142" s="3227"/>
      <c r="H142" s="3227"/>
      <c r="I142" s="3227"/>
      <c r="J142" s="3227"/>
      <c r="K142" s="3227"/>
      <c r="L142" s="3227"/>
      <c r="M142" s="3227"/>
      <c r="N142" s="1325">
        <f t="shared" si="22"/>
        <v>0</v>
      </c>
    </row>
    <row r="143" spans="2:14">
      <c r="B143" s="1326"/>
      <c r="C143" s="1327"/>
      <c r="D143" s="1704" t="s">
        <v>97</v>
      </c>
      <c r="E143" s="1323" t="s">
        <v>88</v>
      </c>
      <c r="F143" s="3227"/>
      <c r="G143" s="3227"/>
      <c r="H143" s="3227"/>
      <c r="I143" s="3227"/>
      <c r="J143" s="3227"/>
      <c r="K143" s="3227"/>
      <c r="L143" s="3227"/>
      <c r="M143" s="3227"/>
      <c r="N143" s="1325">
        <f t="shared" si="22"/>
        <v>0</v>
      </c>
    </row>
    <row r="144" spans="2:14">
      <c r="B144" s="1328"/>
      <c r="C144" s="1329"/>
      <c r="D144" s="1796" t="s">
        <v>1733</v>
      </c>
      <c r="E144" s="1796" t="s">
        <v>88</v>
      </c>
      <c r="F144" s="3252">
        <f>SUM(F141:F143)</f>
        <v>0</v>
      </c>
      <c r="G144" s="3252">
        <f t="shared" ref="G144:M144" si="27">SUM(G141:G143)</f>
        <v>0</v>
      </c>
      <c r="H144" s="3252">
        <f t="shared" si="27"/>
        <v>0</v>
      </c>
      <c r="I144" s="3252">
        <f t="shared" si="27"/>
        <v>0</v>
      </c>
      <c r="J144" s="3252">
        <f t="shared" si="27"/>
        <v>0</v>
      </c>
      <c r="K144" s="3252">
        <f t="shared" si="27"/>
        <v>0</v>
      </c>
      <c r="L144" s="3252">
        <f t="shared" si="27"/>
        <v>0</v>
      </c>
      <c r="M144" s="3252">
        <f t="shared" si="27"/>
        <v>0</v>
      </c>
      <c r="N144" s="1797">
        <f t="shared" si="22"/>
        <v>0</v>
      </c>
    </row>
    <row r="145" spans="2:14">
      <c r="B145" s="1330">
        <v>21</v>
      </c>
      <c r="C145" s="1733">
        <v>0</v>
      </c>
      <c r="D145" s="1323" t="s">
        <v>644</v>
      </c>
      <c r="E145" s="1323" t="s">
        <v>88</v>
      </c>
      <c r="F145" s="3227"/>
      <c r="G145" s="3227"/>
      <c r="H145" s="3227"/>
      <c r="I145" s="3227"/>
      <c r="J145" s="3227"/>
      <c r="K145" s="3227"/>
      <c r="L145" s="3227"/>
      <c r="M145" s="3227"/>
      <c r="N145" s="1325">
        <f t="shared" si="22"/>
        <v>0</v>
      </c>
    </row>
    <row r="146" spans="2:14">
      <c r="B146" s="1326"/>
      <c r="C146" s="1327"/>
      <c r="D146" s="1323" t="s">
        <v>643</v>
      </c>
      <c r="E146" s="1323" t="s">
        <v>88</v>
      </c>
      <c r="F146" s="3227"/>
      <c r="G146" s="3227"/>
      <c r="H146" s="3227"/>
      <c r="I146" s="3227"/>
      <c r="J146" s="3227"/>
      <c r="K146" s="3227"/>
      <c r="L146" s="3227"/>
      <c r="M146" s="3227"/>
      <c r="N146" s="1325">
        <f t="shared" si="22"/>
        <v>0</v>
      </c>
    </row>
    <row r="147" spans="2:14">
      <c r="B147" s="1326"/>
      <c r="C147" s="1327"/>
      <c r="D147" s="1704" t="s">
        <v>97</v>
      </c>
      <c r="E147" s="1323" t="s">
        <v>88</v>
      </c>
      <c r="F147" s="3227"/>
      <c r="G147" s="3227"/>
      <c r="H147" s="3227"/>
      <c r="I147" s="3227"/>
      <c r="J147" s="3227"/>
      <c r="K147" s="3227"/>
      <c r="L147" s="3227"/>
      <c r="M147" s="3227"/>
      <c r="N147" s="1325">
        <f t="shared" si="22"/>
        <v>0</v>
      </c>
    </row>
    <row r="148" spans="2:14">
      <c r="B148" s="1328"/>
      <c r="C148" s="1329"/>
      <c r="D148" s="1796" t="s">
        <v>1733</v>
      </c>
      <c r="E148" s="1796" t="s">
        <v>88</v>
      </c>
      <c r="F148" s="3252">
        <f>SUM(F145:F147)</f>
        <v>0</v>
      </c>
      <c r="G148" s="3252">
        <f t="shared" ref="G148:M148" si="28">SUM(G145:G147)</f>
        <v>0</v>
      </c>
      <c r="H148" s="3252">
        <f t="shared" si="28"/>
        <v>0</v>
      </c>
      <c r="I148" s="3252">
        <f t="shared" si="28"/>
        <v>0</v>
      </c>
      <c r="J148" s="3252">
        <f t="shared" si="28"/>
        <v>0</v>
      </c>
      <c r="K148" s="3252">
        <f t="shared" si="28"/>
        <v>0</v>
      </c>
      <c r="L148" s="3252">
        <f t="shared" si="28"/>
        <v>0</v>
      </c>
      <c r="M148" s="3252">
        <f t="shared" si="28"/>
        <v>0</v>
      </c>
      <c r="N148" s="1797">
        <f t="shared" si="22"/>
        <v>0</v>
      </c>
    </row>
    <row r="149" spans="2:14">
      <c r="B149" s="1330">
        <v>22</v>
      </c>
      <c r="C149" s="1733">
        <v>0</v>
      </c>
      <c r="D149" s="1323" t="s">
        <v>644</v>
      </c>
      <c r="E149" s="1323" t="s">
        <v>88</v>
      </c>
      <c r="F149" s="3227"/>
      <c r="G149" s="3227"/>
      <c r="H149" s="3227"/>
      <c r="I149" s="3227"/>
      <c r="J149" s="3227"/>
      <c r="K149" s="3227"/>
      <c r="L149" s="3227"/>
      <c r="M149" s="3227"/>
      <c r="N149" s="1325">
        <f t="shared" si="22"/>
        <v>0</v>
      </c>
    </row>
    <row r="150" spans="2:14">
      <c r="B150" s="1326"/>
      <c r="C150" s="1327"/>
      <c r="D150" s="1323" t="s">
        <v>643</v>
      </c>
      <c r="E150" s="1323" t="s">
        <v>88</v>
      </c>
      <c r="F150" s="3227"/>
      <c r="G150" s="3227"/>
      <c r="H150" s="3227"/>
      <c r="I150" s="3227"/>
      <c r="J150" s="3227"/>
      <c r="K150" s="3227"/>
      <c r="L150" s="3227"/>
      <c r="M150" s="3227"/>
      <c r="N150" s="1325">
        <f t="shared" si="22"/>
        <v>0</v>
      </c>
    </row>
    <row r="151" spans="2:14">
      <c r="B151" s="1326"/>
      <c r="C151" s="1327"/>
      <c r="D151" s="1704" t="s">
        <v>97</v>
      </c>
      <c r="E151" s="1323" t="s">
        <v>88</v>
      </c>
      <c r="F151" s="3227"/>
      <c r="G151" s="3227"/>
      <c r="H151" s="3227"/>
      <c r="I151" s="3227"/>
      <c r="J151" s="3227"/>
      <c r="K151" s="3227"/>
      <c r="L151" s="3227"/>
      <c r="M151" s="3227"/>
      <c r="N151" s="1325">
        <f t="shared" si="22"/>
        <v>0</v>
      </c>
    </row>
    <row r="152" spans="2:14">
      <c r="B152" s="1328"/>
      <c r="C152" s="1329"/>
      <c r="D152" s="1796" t="s">
        <v>1733</v>
      </c>
      <c r="E152" s="1796" t="s">
        <v>88</v>
      </c>
      <c r="F152" s="3252">
        <f>SUM(F149:F151)</f>
        <v>0</v>
      </c>
      <c r="G152" s="3252">
        <f t="shared" ref="G152:M152" si="29">SUM(G149:G151)</f>
        <v>0</v>
      </c>
      <c r="H152" s="3252">
        <f t="shared" si="29"/>
        <v>0</v>
      </c>
      <c r="I152" s="3252">
        <f t="shared" si="29"/>
        <v>0</v>
      </c>
      <c r="J152" s="3252">
        <f t="shared" si="29"/>
        <v>0</v>
      </c>
      <c r="K152" s="3252">
        <f t="shared" si="29"/>
        <v>0</v>
      </c>
      <c r="L152" s="3252">
        <f t="shared" si="29"/>
        <v>0</v>
      </c>
      <c r="M152" s="3252">
        <f t="shared" si="29"/>
        <v>0</v>
      </c>
      <c r="N152" s="1797">
        <f t="shared" si="22"/>
        <v>0</v>
      </c>
    </row>
    <row r="153" spans="2:14">
      <c r="B153" s="1330">
        <v>23</v>
      </c>
      <c r="C153" s="1733">
        <v>0</v>
      </c>
      <c r="D153" s="1323" t="s">
        <v>644</v>
      </c>
      <c r="E153" s="1323" t="s">
        <v>88</v>
      </c>
      <c r="F153" s="3227"/>
      <c r="G153" s="3227"/>
      <c r="H153" s="3227"/>
      <c r="I153" s="3227"/>
      <c r="J153" s="3227"/>
      <c r="K153" s="3227"/>
      <c r="L153" s="3227"/>
      <c r="M153" s="3227"/>
      <c r="N153" s="1325">
        <f t="shared" si="22"/>
        <v>0</v>
      </c>
    </row>
    <row r="154" spans="2:14">
      <c r="B154" s="1326"/>
      <c r="C154" s="1327"/>
      <c r="D154" s="1323" t="s">
        <v>643</v>
      </c>
      <c r="E154" s="1323" t="s">
        <v>88</v>
      </c>
      <c r="F154" s="3227"/>
      <c r="G154" s="3227"/>
      <c r="H154" s="3227"/>
      <c r="I154" s="3227"/>
      <c r="J154" s="3227"/>
      <c r="K154" s="3227"/>
      <c r="L154" s="3227"/>
      <c r="M154" s="3227"/>
      <c r="N154" s="1325">
        <f t="shared" si="22"/>
        <v>0</v>
      </c>
    </row>
    <row r="155" spans="2:14">
      <c r="B155" s="1326"/>
      <c r="C155" s="1327"/>
      <c r="D155" s="1704" t="s">
        <v>97</v>
      </c>
      <c r="E155" s="1323" t="s">
        <v>88</v>
      </c>
      <c r="F155" s="3227"/>
      <c r="G155" s="3227"/>
      <c r="H155" s="3227"/>
      <c r="I155" s="3227"/>
      <c r="J155" s="3227"/>
      <c r="K155" s="3227"/>
      <c r="L155" s="3227"/>
      <c r="M155" s="3227"/>
      <c r="N155" s="1325">
        <f t="shared" si="22"/>
        <v>0</v>
      </c>
    </row>
    <row r="156" spans="2:14">
      <c r="B156" s="1328"/>
      <c r="C156" s="1329"/>
      <c r="D156" s="1796" t="s">
        <v>1733</v>
      </c>
      <c r="E156" s="1796" t="s">
        <v>88</v>
      </c>
      <c r="F156" s="3252">
        <f>SUM(F153:F155)</f>
        <v>0</v>
      </c>
      <c r="G156" s="3252">
        <f t="shared" ref="G156:M156" si="30">SUM(G153:G155)</f>
        <v>0</v>
      </c>
      <c r="H156" s="3252">
        <f t="shared" si="30"/>
        <v>0</v>
      </c>
      <c r="I156" s="3252">
        <f t="shared" si="30"/>
        <v>0</v>
      </c>
      <c r="J156" s="3252">
        <f t="shared" si="30"/>
        <v>0</v>
      </c>
      <c r="K156" s="3252">
        <f t="shared" si="30"/>
        <v>0</v>
      </c>
      <c r="L156" s="3252">
        <f t="shared" si="30"/>
        <v>0</v>
      </c>
      <c r="M156" s="3252">
        <f t="shared" si="30"/>
        <v>0</v>
      </c>
      <c r="N156" s="1797">
        <f t="shared" si="22"/>
        <v>0</v>
      </c>
    </row>
    <row r="157" spans="2:14">
      <c r="B157" s="1330">
        <v>24</v>
      </c>
      <c r="C157" s="1733">
        <v>0</v>
      </c>
      <c r="D157" s="1323" t="s">
        <v>644</v>
      </c>
      <c r="E157" s="1323" t="s">
        <v>88</v>
      </c>
      <c r="F157" s="3227"/>
      <c r="G157" s="3227"/>
      <c r="H157" s="3227"/>
      <c r="I157" s="3227"/>
      <c r="J157" s="3227"/>
      <c r="K157" s="3227"/>
      <c r="L157" s="3227"/>
      <c r="M157" s="3227"/>
      <c r="N157" s="1325">
        <f t="shared" si="22"/>
        <v>0</v>
      </c>
    </row>
    <row r="158" spans="2:14">
      <c r="B158" s="1326"/>
      <c r="C158" s="1327"/>
      <c r="D158" s="1323" t="s">
        <v>643</v>
      </c>
      <c r="E158" s="1323" t="s">
        <v>88</v>
      </c>
      <c r="F158" s="3227"/>
      <c r="G158" s="3227"/>
      <c r="H158" s="3227"/>
      <c r="I158" s="3227"/>
      <c r="J158" s="3227"/>
      <c r="K158" s="3227"/>
      <c r="L158" s="3227"/>
      <c r="M158" s="3227"/>
      <c r="N158" s="1325">
        <f t="shared" si="22"/>
        <v>0</v>
      </c>
    </row>
    <row r="159" spans="2:14">
      <c r="B159" s="1326"/>
      <c r="C159" s="1327"/>
      <c r="D159" s="1704" t="s">
        <v>97</v>
      </c>
      <c r="E159" s="1323" t="s">
        <v>88</v>
      </c>
      <c r="F159" s="3227"/>
      <c r="G159" s="3227"/>
      <c r="H159" s="3227"/>
      <c r="I159" s="3227"/>
      <c r="J159" s="3227"/>
      <c r="K159" s="3227"/>
      <c r="L159" s="3227"/>
      <c r="M159" s="3227"/>
      <c r="N159" s="1325">
        <f t="shared" si="22"/>
        <v>0</v>
      </c>
    </row>
    <row r="160" spans="2:14">
      <c r="B160" s="1328"/>
      <c r="C160" s="1329"/>
      <c r="D160" s="1796" t="s">
        <v>1733</v>
      </c>
      <c r="E160" s="1796" t="s">
        <v>88</v>
      </c>
      <c r="F160" s="3252">
        <f>SUM(F157:F159)</f>
        <v>0</v>
      </c>
      <c r="G160" s="3252">
        <f t="shared" ref="G160:M160" si="31">SUM(G157:G159)</f>
        <v>0</v>
      </c>
      <c r="H160" s="3252">
        <f t="shared" si="31"/>
        <v>0</v>
      </c>
      <c r="I160" s="3252">
        <f t="shared" si="31"/>
        <v>0</v>
      </c>
      <c r="J160" s="3252">
        <f t="shared" si="31"/>
        <v>0</v>
      </c>
      <c r="K160" s="3252">
        <f t="shared" si="31"/>
        <v>0</v>
      </c>
      <c r="L160" s="3252">
        <f t="shared" si="31"/>
        <v>0</v>
      </c>
      <c r="M160" s="3252">
        <f t="shared" si="31"/>
        <v>0</v>
      </c>
      <c r="N160" s="1797">
        <f t="shared" si="22"/>
        <v>0</v>
      </c>
    </row>
    <row r="161" spans="2:14">
      <c r="B161" s="1330">
        <v>25</v>
      </c>
      <c r="C161" s="1733">
        <v>0</v>
      </c>
      <c r="D161" s="1323" t="s">
        <v>644</v>
      </c>
      <c r="E161" s="1323" t="s">
        <v>88</v>
      </c>
      <c r="F161" s="3227"/>
      <c r="G161" s="3227"/>
      <c r="H161" s="3227"/>
      <c r="I161" s="3227"/>
      <c r="J161" s="3227"/>
      <c r="K161" s="3227"/>
      <c r="L161" s="3227"/>
      <c r="M161" s="3227"/>
      <c r="N161" s="1325">
        <f t="shared" si="22"/>
        <v>0</v>
      </c>
    </row>
    <row r="162" spans="2:14">
      <c r="B162" s="1326"/>
      <c r="C162" s="1327"/>
      <c r="D162" s="1323" t="s">
        <v>643</v>
      </c>
      <c r="E162" s="1323" t="s">
        <v>88</v>
      </c>
      <c r="F162" s="3227"/>
      <c r="G162" s="3227"/>
      <c r="H162" s="3227"/>
      <c r="I162" s="3227"/>
      <c r="J162" s="3227"/>
      <c r="K162" s="3227"/>
      <c r="L162" s="3227"/>
      <c r="M162" s="3227"/>
      <c r="N162" s="1325">
        <f t="shared" si="22"/>
        <v>0</v>
      </c>
    </row>
    <row r="163" spans="2:14">
      <c r="B163" s="1326"/>
      <c r="C163" s="1327"/>
      <c r="D163" s="1704" t="s">
        <v>97</v>
      </c>
      <c r="E163" s="1323" t="s">
        <v>88</v>
      </c>
      <c r="F163" s="3227"/>
      <c r="G163" s="3227"/>
      <c r="H163" s="3227"/>
      <c r="I163" s="3227"/>
      <c r="J163" s="3227"/>
      <c r="K163" s="3227"/>
      <c r="L163" s="3227"/>
      <c r="M163" s="3227"/>
      <c r="N163" s="1325">
        <f t="shared" si="22"/>
        <v>0</v>
      </c>
    </row>
    <row r="164" spans="2:14">
      <c r="B164" s="1328"/>
      <c r="C164" s="1329"/>
      <c r="D164" s="1796" t="s">
        <v>1733</v>
      </c>
      <c r="E164" s="1796" t="s">
        <v>88</v>
      </c>
      <c r="F164" s="3252">
        <f>SUM(F161:F163)</f>
        <v>0</v>
      </c>
      <c r="G164" s="3252">
        <f t="shared" ref="G164:M164" si="32">SUM(G161:G163)</f>
        <v>0</v>
      </c>
      <c r="H164" s="3252">
        <f t="shared" si="32"/>
        <v>0</v>
      </c>
      <c r="I164" s="3252">
        <f t="shared" si="32"/>
        <v>0</v>
      </c>
      <c r="J164" s="3252">
        <f t="shared" si="32"/>
        <v>0</v>
      </c>
      <c r="K164" s="3252">
        <f t="shared" si="32"/>
        <v>0</v>
      </c>
      <c r="L164" s="3252">
        <f t="shared" si="32"/>
        <v>0</v>
      </c>
      <c r="M164" s="3252">
        <f t="shared" si="32"/>
        <v>0</v>
      </c>
      <c r="N164" s="1797">
        <f t="shared" si="22"/>
        <v>0</v>
      </c>
    </row>
    <row r="165" spans="2:14">
      <c r="B165" s="1330">
        <v>26</v>
      </c>
      <c r="C165" s="1733">
        <v>0</v>
      </c>
      <c r="D165" s="1323" t="s">
        <v>644</v>
      </c>
      <c r="E165" s="1323" t="s">
        <v>88</v>
      </c>
      <c r="F165" s="3227"/>
      <c r="G165" s="3227"/>
      <c r="H165" s="3227"/>
      <c r="I165" s="3227"/>
      <c r="J165" s="3227"/>
      <c r="K165" s="3227"/>
      <c r="L165" s="3227"/>
      <c r="M165" s="3227"/>
      <c r="N165" s="1325">
        <f t="shared" si="22"/>
        <v>0</v>
      </c>
    </row>
    <row r="166" spans="2:14">
      <c r="B166" s="1326"/>
      <c r="C166" s="1327"/>
      <c r="D166" s="1323" t="s">
        <v>643</v>
      </c>
      <c r="E166" s="1323" t="s">
        <v>88</v>
      </c>
      <c r="F166" s="3227"/>
      <c r="G166" s="3227"/>
      <c r="H166" s="3227"/>
      <c r="I166" s="3227"/>
      <c r="J166" s="3227"/>
      <c r="K166" s="3227"/>
      <c r="L166" s="3227"/>
      <c r="M166" s="3227"/>
      <c r="N166" s="1325">
        <f t="shared" si="22"/>
        <v>0</v>
      </c>
    </row>
    <row r="167" spans="2:14">
      <c r="B167" s="1326"/>
      <c r="C167" s="1327"/>
      <c r="D167" s="1704" t="s">
        <v>97</v>
      </c>
      <c r="E167" s="1323" t="s">
        <v>88</v>
      </c>
      <c r="F167" s="3227"/>
      <c r="G167" s="3227"/>
      <c r="H167" s="3227"/>
      <c r="I167" s="3227"/>
      <c r="J167" s="3227"/>
      <c r="K167" s="3227"/>
      <c r="L167" s="3227"/>
      <c r="M167" s="3227"/>
      <c r="N167" s="1325">
        <f t="shared" si="22"/>
        <v>0</v>
      </c>
    </row>
    <row r="168" spans="2:14">
      <c r="B168" s="1328"/>
      <c r="C168" s="1329"/>
      <c r="D168" s="1796" t="s">
        <v>1733</v>
      </c>
      <c r="E168" s="1796" t="s">
        <v>88</v>
      </c>
      <c r="F168" s="3252">
        <f>SUM(F165:F167)</f>
        <v>0</v>
      </c>
      <c r="G168" s="3252">
        <f t="shared" ref="G168:M168" si="33">SUM(G165:G167)</f>
        <v>0</v>
      </c>
      <c r="H168" s="3252">
        <f t="shared" si="33"/>
        <v>0</v>
      </c>
      <c r="I168" s="3252">
        <f t="shared" si="33"/>
        <v>0</v>
      </c>
      <c r="J168" s="3252">
        <f t="shared" si="33"/>
        <v>0</v>
      </c>
      <c r="K168" s="3252">
        <f t="shared" si="33"/>
        <v>0</v>
      </c>
      <c r="L168" s="3252">
        <f t="shared" si="33"/>
        <v>0</v>
      </c>
      <c r="M168" s="3252">
        <f t="shared" si="33"/>
        <v>0</v>
      </c>
      <c r="N168" s="1797">
        <f t="shared" si="22"/>
        <v>0</v>
      </c>
    </row>
    <row r="169" spans="2:14">
      <c r="B169" s="1330">
        <v>27</v>
      </c>
      <c r="C169" s="1733">
        <v>0</v>
      </c>
      <c r="D169" s="1323" t="s">
        <v>644</v>
      </c>
      <c r="E169" s="1323" t="s">
        <v>88</v>
      </c>
      <c r="F169" s="3227"/>
      <c r="G169" s="3227"/>
      <c r="H169" s="3227"/>
      <c r="I169" s="3227"/>
      <c r="J169" s="3227"/>
      <c r="K169" s="3227"/>
      <c r="L169" s="3227"/>
      <c r="M169" s="3227"/>
      <c r="N169" s="1325">
        <f t="shared" si="22"/>
        <v>0</v>
      </c>
    </row>
    <row r="170" spans="2:14">
      <c r="B170" s="1326"/>
      <c r="C170" s="1327"/>
      <c r="D170" s="1323" t="s">
        <v>643</v>
      </c>
      <c r="E170" s="1323" t="s">
        <v>88</v>
      </c>
      <c r="F170" s="3227"/>
      <c r="G170" s="3227"/>
      <c r="H170" s="3227"/>
      <c r="I170" s="3227"/>
      <c r="J170" s="3227"/>
      <c r="K170" s="3227"/>
      <c r="L170" s="3227"/>
      <c r="M170" s="3227"/>
      <c r="N170" s="1325">
        <f t="shared" si="22"/>
        <v>0</v>
      </c>
    </row>
    <row r="171" spans="2:14">
      <c r="B171" s="1326"/>
      <c r="C171" s="1327"/>
      <c r="D171" s="1704" t="s">
        <v>97</v>
      </c>
      <c r="E171" s="1323" t="s">
        <v>88</v>
      </c>
      <c r="F171" s="3227"/>
      <c r="G171" s="3227"/>
      <c r="H171" s="3227"/>
      <c r="I171" s="3227"/>
      <c r="J171" s="3227"/>
      <c r="K171" s="3227"/>
      <c r="L171" s="3227"/>
      <c r="M171" s="3227"/>
      <c r="N171" s="1325">
        <f t="shared" si="22"/>
        <v>0</v>
      </c>
    </row>
    <row r="172" spans="2:14">
      <c r="B172" s="1328"/>
      <c r="C172" s="1329"/>
      <c r="D172" s="1796" t="s">
        <v>1733</v>
      </c>
      <c r="E172" s="1796" t="s">
        <v>88</v>
      </c>
      <c r="F172" s="3252">
        <f>SUM(F169:F171)</f>
        <v>0</v>
      </c>
      <c r="G172" s="3252">
        <f t="shared" ref="G172:M172" si="34">SUM(G169:G171)</f>
        <v>0</v>
      </c>
      <c r="H172" s="3252">
        <f t="shared" si="34"/>
        <v>0</v>
      </c>
      <c r="I172" s="3252">
        <f t="shared" si="34"/>
        <v>0</v>
      </c>
      <c r="J172" s="3252">
        <f t="shared" si="34"/>
        <v>0</v>
      </c>
      <c r="K172" s="3252">
        <f t="shared" si="34"/>
        <v>0</v>
      </c>
      <c r="L172" s="3252">
        <f t="shared" si="34"/>
        <v>0</v>
      </c>
      <c r="M172" s="3252">
        <f t="shared" si="34"/>
        <v>0</v>
      </c>
      <c r="N172" s="1797">
        <f t="shared" si="22"/>
        <v>0</v>
      </c>
    </row>
    <row r="173" spans="2:14">
      <c r="B173" s="1330">
        <v>28</v>
      </c>
      <c r="C173" s="1733">
        <v>0</v>
      </c>
      <c r="D173" s="1323" t="s">
        <v>644</v>
      </c>
      <c r="E173" s="1323" t="s">
        <v>88</v>
      </c>
      <c r="F173" s="3227"/>
      <c r="G173" s="3227"/>
      <c r="H173" s="3227"/>
      <c r="I173" s="3227"/>
      <c r="J173" s="3227"/>
      <c r="K173" s="3227"/>
      <c r="L173" s="3227"/>
      <c r="M173" s="3227"/>
      <c r="N173" s="1325">
        <f t="shared" si="22"/>
        <v>0</v>
      </c>
    </row>
    <row r="174" spans="2:14">
      <c r="B174" s="1326"/>
      <c r="C174" s="1327"/>
      <c r="D174" s="1323" t="s">
        <v>643</v>
      </c>
      <c r="E174" s="1323" t="s">
        <v>88</v>
      </c>
      <c r="F174" s="3227"/>
      <c r="G174" s="3227"/>
      <c r="H174" s="3227"/>
      <c r="I174" s="3227"/>
      <c r="J174" s="3227"/>
      <c r="K174" s="3227"/>
      <c r="L174" s="3227"/>
      <c r="M174" s="3227"/>
      <c r="N174" s="1325">
        <f t="shared" si="22"/>
        <v>0</v>
      </c>
    </row>
    <row r="175" spans="2:14">
      <c r="B175" s="1326"/>
      <c r="C175" s="1327"/>
      <c r="D175" s="1704" t="s">
        <v>97</v>
      </c>
      <c r="E175" s="1323" t="s">
        <v>88</v>
      </c>
      <c r="F175" s="3227"/>
      <c r="G175" s="3227"/>
      <c r="H175" s="3227"/>
      <c r="I175" s="3227"/>
      <c r="J175" s="3227"/>
      <c r="K175" s="3227"/>
      <c r="L175" s="3227"/>
      <c r="M175" s="3227"/>
      <c r="N175" s="1325">
        <f t="shared" si="22"/>
        <v>0</v>
      </c>
    </row>
    <row r="176" spans="2:14">
      <c r="B176" s="1328"/>
      <c r="C176" s="1329"/>
      <c r="D176" s="1796" t="s">
        <v>1733</v>
      </c>
      <c r="E176" s="1796" t="s">
        <v>88</v>
      </c>
      <c r="F176" s="3252">
        <f>SUM(F173:F175)</f>
        <v>0</v>
      </c>
      <c r="G176" s="3252">
        <f t="shared" ref="G176:M176" si="35">SUM(G173:G175)</f>
        <v>0</v>
      </c>
      <c r="H176" s="3252">
        <f t="shared" si="35"/>
        <v>0</v>
      </c>
      <c r="I176" s="3252">
        <f t="shared" si="35"/>
        <v>0</v>
      </c>
      <c r="J176" s="3252">
        <f t="shared" si="35"/>
        <v>0</v>
      </c>
      <c r="K176" s="3252">
        <f t="shared" si="35"/>
        <v>0</v>
      </c>
      <c r="L176" s="3252">
        <f t="shared" si="35"/>
        <v>0</v>
      </c>
      <c r="M176" s="3252">
        <f t="shared" si="35"/>
        <v>0</v>
      </c>
      <c r="N176" s="1797">
        <f t="shared" si="22"/>
        <v>0</v>
      </c>
    </row>
    <row r="177" spans="2:14">
      <c r="B177" s="1330">
        <v>29</v>
      </c>
      <c r="C177" s="1733">
        <v>0</v>
      </c>
      <c r="D177" s="1323" t="s">
        <v>644</v>
      </c>
      <c r="E177" s="1323" t="s">
        <v>88</v>
      </c>
      <c r="F177" s="3227"/>
      <c r="G177" s="3227"/>
      <c r="H177" s="3227"/>
      <c r="I177" s="3227"/>
      <c r="J177" s="3227"/>
      <c r="K177" s="3227"/>
      <c r="L177" s="3227"/>
      <c r="M177" s="3227"/>
      <c r="N177" s="1325">
        <f t="shared" si="22"/>
        <v>0</v>
      </c>
    </row>
    <row r="178" spans="2:14">
      <c r="B178" s="1326"/>
      <c r="C178" s="1327"/>
      <c r="D178" s="1323" t="s">
        <v>643</v>
      </c>
      <c r="E178" s="1323" t="s">
        <v>88</v>
      </c>
      <c r="F178" s="3227"/>
      <c r="G178" s="3227"/>
      <c r="H178" s="3227"/>
      <c r="I178" s="3227"/>
      <c r="J178" s="3227"/>
      <c r="K178" s="3227"/>
      <c r="L178" s="3227"/>
      <c r="M178" s="3227"/>
      <c r="N178" s="1325">
        <f t="shared" si="22"/>
        <v>0</v>
      </c>
    </row>
    <row r="179" spans="2:14">
      <c r="B179" s="1326"/>
      <c r="C179" s="1327"/>
      <c r="D179" s="1704" t="s">
        <v>97</v>
      </c>
      <c r="E179" s="1323" t="s">
        <v>88</v>
      </c>
      <c r="F179" s="3227"/>
      <c r="G179" s="3227"/>
      <c r="H179" s="3227"/>
      <c r="I179" s="3227"/>
      <c r="J179" s="3227"/>
      <c r="K179" s="3227"/>
      <c r="L179" s="3227"/>
      <c r="M179" s="3227"/>
      <c r="N179" s="1325">
        <f t="shared" si="22"/>
        <v>0</v>
      </c>
    </row>
    <row r="180" spans="2:14">
      <c r="B180" s="1328"/>
      <c r="C180" s="1329"/>
      <c r="D180" s="1796" t="s">
        <v>1733</v>
      </c>
      <c r="E180" s="1796" t="s">
        <v>88</v>
      </c>
      <c r="F180" s="3252">
        <f>SUM(F177:F179)</f>
        <v>0</v>
      </c>
      <c r="G180" s="3252">
        <f t="shared" ref="G180:M180" si="36">SUM(G177:G179)</f>
        <v>0</v>
      </c>
      <c r="H180" s="3252">
        <f t="shared" si="36"/>
        <v>0</v>
      </c>
      <c r="I180" s="3252">
        <f t="shared" si="36"/>
        <v>0</v>
      </c>
      <c r="J180" s="3252">
        <f t="shared" si="36"/>
        <v>0</v>
      </c>
      <c r="K180" s="3252">
        <f t="shared" si="36"/>
        <v>0</v>
      </c>
      <c r="L180" s="3252">
        <f t="shared" si="36"/>
        <v>0</v>
      </c>
      <c r="M180" s="3252">
        <f t="shared" si="36"/>
        <v>0</v>
      </c>
      <c r="N180" s="1797">
        <f t="shared" si="22"/>
        <v>0</v>
      </c>
    </row>
    <row r="181" spans="2:14">
      <c r="B181" s="1330">
        <v>30</v>
      </c>
      <c r="C181" s="1733">
        <v>0</v>
      </c>
      <c r="D181" s="1323" t="s">
        <v>644</v>
      </c>
      <c r="E181" s="1323" t="s">
        <v>88</v>
      </c>
      <c r="F181" s="3227"/>
      <c r="G181" s="3227"/>
      <c r="H181" s="3227"/>
      <c r="I181" s="3227"/>
      <c r="J181" s="3227"/>
      <c r="K181" s="3227"/>
      <c r="L181" s="3227"/>
      <c r="M181" s="3227"/>
      <c r="N181" s="1325">
        <f t="shared" si="22"/>
        <v>0</v>
      </c>
    </row>
    <row r="182" spans="2:14">
      <c r="B182" s="1326"/>
      <c r="C182" s="1327"/>
      <c r="D182" s="1323" t="s">
        <v>643</v>
      </c>
      <c r="E182" s="1323" t="s">
        <v>88</v>
      </c>
      <c r="F182" s="3227"/>
      <c r="G182" s="3227"/>
      <c r="H182" s="3227"/>
      <c r="I182" s="3227"/>
      <c r="J182" s="3227"/>
      <c r="K182" s="3227"/>
      <c r="L182" s="3227"/>
      <c r="M182" s="3227"/>
      <c r="N182" s="1325">
        <f t="shared" si="22"/>
        <v>0</v>
      </c>
    </row>
    <row r="183" spans="2:14">
      <c r="B183" s="1326"/>
      <c r="C183" s="1327"/>
      <c r="D183" s="1704" t="s">
        <v>97</v>
      </c>
      <c r="E183" s="1323" t="s">
        <v>88</v>
      </c>
      <c r="F183" s="3227"/>
      <c r="G183" s="3227"/>
      <c r="H183" s="3227"/>
      <c r="I183" s="3227"/>
      <c r="J183" s="3227"/>
      <c r="K183" s="3227"/>
      <c r="L183" s="3227"/>
      <c r="M183" s="3227"/>
      <c r="N183" s="1325">
        <f t="shared" si="22"/>
        <v>0</v>
      </c>
    </row>
    <row r="184" spans="2:14">
      <c r="B184" s="1328"/>
      <c r="C184" s="1329"/>
      <c r="D184" s="1796" t="s">
        <v>1733</v>
      </c>
      <c r="E184" s="1796" t="s">
        <v>88</v>
      </c>
      <c r="F184" s="3252">
        <f>SUM(F181:F183)</f>
        <v>0</v>
      </c>
      <c r="G184" s="3252">
        <f t="shared" ref="G184:M184" si="37">SUM(G181:G183)</f>
        <v>0</v>
      </c>
      <c r="H184" s="3252">
        <f t="shared" si="37"/>
        <v>0</v>
      </c>
      <c r="I184" s="3252">
        <f t="shared" si="37"/>
        <v>0</v>
      </c>
      <c r="J184" s="3252">
        <f t="shared" si="37"/>
        <v>0</v>
      </c>
      <c r="K184" s="3252">
        <f t="shared" si="37"/>
        <v>0</v>
      </c>
      <c r="L184" s="3252">
        <f t="shared" si="37"/>
        <v>0</v>
      </c>
      <c r="M184" s="3252">
        <f t="shared" si="37"/>
        <v>0</v>
      </c>
      <c r="N184" s="1797">
        <f t="shared" si="22"/>
        <v>0</v>
      </c>
    </row>
    <row r="185" spans="2:14">
      <c r="B185" s="1330">
        <v>31</v>
      </c>
      <c r="C185" s="1733">
        <v>0</v>
      </c>
      <c r="D185" s="1323" t="s">
        <v>644</v>
      </c>
      <c r="E185" s="1323" t="s">
        <v>88</v>
      </c>
      <c r="F185" s="3227"/>
      <c r="G185" s="3227"/>
      <c r="H185" s="3227"/>
      <c r="I185" s="3227"/>
      <c r="J185" s="3227"/>
      <c r="K185" s="3227"/>
      <c r="L185" s="3227"/>
      <c r="M185" s="3227"/>
      <c r="N185" s="1325">
        <f t="shared" si="22"/>
        <v>0</v>
      </c>
    </row>
    <row r="186" spans="2:14">
      <c r="B186" s="1326"/>
      <c r="C186" s="1327"/>
      <c r="D186" s="1323" t="s">
        <v>643</v>
      </c>
      <c r="E186" s="1323" t="s">
        <v>88</v>
      </c>
      <c r="F186" s="3227"/>
      <c r="G186" s="3227"/>
      <c r="H186" s="3227"/>
      <c r="I186" s="3227"/>
      <c r="J186" s="3227"/>
      <c r="K186" s="3227"/>
      <c r="L186" s="3227"/>
      <c r="M186" s="3227"/>
      <c r="N186" s="1325">
        <f t="shared" si="22"/>
        <v>0</v>
      </c>
    </row>
    <row r="187" spans="2:14">
      <c r="B187" s="1326"/>
      <c r="C187" s="1327"/>
      <c r="D187" s="1704" t="s">
        <v>97</v>
      </c>
      <c r="E187" s="1323" t="s">
        <v>88</v>
      </c>
      <c r="F187" s="3227"/>
      <c r="G187" s="3227"/>
      <c r="H187" s="3227"/>
      <c r="I187" s="3227"/>
      <c r="J187" s="3227"/>
      <c r="K187" s="3227"/>
      <c r="L187" s="3227"/>
      <c r="M187" s="3227"/>
      <c r="N187" s="1325">
        <f t="shared" si="22"/>
        <v>0</v>
      </c>
    </row>
    <row r="188" spans="2:14">
      <c r="B188" s="1328"/>
      <c r="C188" s="1329"/>
      <c r="D188" s="1796" t="s">
        <v>1733</v>
      </c>
      <c r="E188" s="1796" t="s">
        <v>88</v>
      </c>
      <c r="F188" s="3252">
        <f>SUM(F185:F187)</f>
        <v>0</v>
      </c>
      <c r="G188" s="3252">
        <f t="shared" ref="G188:M188" si="38">SUM(G185:G187)</f>
        <v>0</v>
      </c>
      <c r="H188" s="3252">
        <f t="shared" si="38"/>
        <v>0</v>
      </c>
      <c r="I188" s="3252">
        <f t="shared" si="38"/>
        <v>0</v>
      </c>
      <c r="J188" s="3252">
        <f t="shared" si="38"/>
        <v>0</v>
      </c>
      <c r="K188" s="3252">
        <f t="shared" si="38"/>
        <v>0</v>
      </c>
      <c r="L188" s="3252">
        <f t="shared" si="38"/>
        <v>0</v>
      </c>
      <c r="M188" s="3252">
        <f t="shared" si="38"/>
        <v>0</v>
      </c>
      <c r="N188" s="1797">
        <f t="shared" si="22"/>
        <v>0</v>
      </c>
    </row>
    <row r="189" spans="2:14">
      <c r="B189" s="1330">
        <v>32</v>
      </c>
      <c r="C189" s="1733">
        <v>0</v>
      </c>
      <c r="D189" s="1323" t="s">
        <v>644</v>
      </c>
      <c r="E189" s="1323" t="s">
        <v>88</v>
      </c>
      <c r="F189" s="3227"/>
      <c r="G189" s="3227"/>
      <c r="H189" s="3227"/>
      <c r="I189" s="3227"/>
      <c r="J189" s="3227"/>
      <c r="K189" s="3227"/>
      <c r="L189" s="3227"/>
      <c r="M189" s="3227"/>
      <c r="N189" s="1325">
        <f t="shared" si="22"/>
        <v>0</v>
      </c>
    </row>
    <row r="190" spans="2:14">
      <c r="B190" s="1326"/>
      <c r="C190" s="1327"/>
      <c r="D190" s="1323" t="s">
        <v>643</v>
      </c>
      <c r="E190" s="1323" t="s">
        <v>88</v>
      </c>
      <c r="F190" s="3227"/>
      <c r="G190" s="3227"/>
      <c r="H190" s="3227"/>
      <c r="I190" s="3227"/>
      <c r="J190" s="3227"/>
      <c r="K190" s="3227"/>
      <c r="L190" s="3227"/>
      <c r="M190" s="3227"/>
      <c r="N190" s="1325">
        <f t="shared" ref="N190:N224" si="39">SUM(F190:M190)</f>
        <v>0</v>
      </c>
    </row>
    <row r="191" spans="2:14">
      <c r="B191" s="1326"/>
      <c r="C191" s="1327"/>
      <c r="D191" s="1704" t="s">
        <v>97</v>
      </c>
      <c r="E191" s="1323" t="s">
        <v>88</v>
      </c>
      <c r="F191" s="3227"/>
      <c r="G191" s="3227"/>
      <c r="H191" s="3227"/>
      <c r="I191" s="3227"/>
      <c r="J191" s="3227"/>
      <c r="K191" s="3227"/>
      <c r="L191" s="3227"/>
      <c r="M191" s="3227"/>
      <c r="N191" s="1325">
        <f t="shared" si="39"/>
        <v>0</v>
      </c>
    </row>
    <row r="192" spans="2:14">
      <c r="B192" s="1328"/>
      <c r="C192" s="1329"/>
      <c r="D192" s="1796" t="s">
        <v>1733</v>
      </c>
      <c r="E192" s="1796" t="s">
        <v>88</v>
      </c>
      <c r="F192" s="3252">
        <f>SUM(F189:F191)</f>
        <v>0</v>
      </c>
      <c r="G192" s="3252">
        <f t="shared" ref="G192:M192" si="40">SUM(G189:G191)</f>
        <v>0</v>
      </c>
      <c r="H192" s="3252">
        <f t="shared" si="40"/>
        <v>0</v>
      </c>
      <c r="I192" s="3252">
        <f t="shared" si="40"/>
        <v>0</v>
      </c>
      <c r="J192" s="3252">
        <f t="shared" si="40"/>
        <v>0</v>
      </c>
      <c r="K192" s="3252">
        <f t="shared" si="40"/>
        <v>0</v>
      </c>
      <c r="L192" s="3252">
        <f t="shared" si="40"/>
        <v>0</v>
      </c>
      <c r="M192" s="3252">
        <f t="shared" si="40"/>
        <v>0</v>
      </c>
      <c r="N192" s="1797">
        <f t="shared" si="39"/>
        <v>0</v>
      </c>
    </row>
    <row r="193" spans="2:14">
      <c r="B193" s="1330">
        <v>33</v>
      </c>
      <c r="C193" s="1733">
        <v>0</v>
      </c>
      <c r="D193" s="1323" t="s">
        <v>644</v>
      </c>
      <c r="E193" s="1323" t="s">
        <v>88</v>
      </c>
      <c r="F193" s="3227"/>
      <c r="G193" s="3227"/>
      <c r="H193" s="3227"/>
      <c r="I193" s="3227"/>
      <c r="J193" s="3227"/>
      <c r="K193" s="3227"/>
      <c r="L193" s="3227"/>
      <c r="M193" s="3227"/>
      <c r="N193" s="1325">
        <f t="shared" si="39"/>
        <v>0</v>
      </c>
    </row>
    <row r="194" spans="2:14">
      <c r="B194" s="1326"/>
      <c r="C194" s="1327"/>
      <c r="D194" s="1323" t="s">
        <v>643</v>
      </c>
      <c r="E194" s="1323" t="s">
        <v>88</v>
      </c>
      <c r="F194" s="3227"/>
      <c r="G194" s="3227"/>
      <c r="H194" s="3227"/>
      <c r="I194" s="3227"/>
      <c r="J194" s="3227"/>
      <c r="K194" s="3227"/>
      <c r="L194" s="3227"/>
      <c r="M194" s="3227"/>
      <c r="N194" s="1325">
        <f t="shared" si="39"/>
        <v>0</v>
      </c>
    </row>
    <row r="195" spans="2:14">
      <c r="B195" s="1326"/>
      <c r="C195" s="1327"/>
      <c r="D195" s="1704" t="s">
        <v>97</v>
      </c>
      <c r="E195" s="1323" t="s">
        <v>88</v>
      </c>
      <c r="F195" s="3227"/>
      <c r="G195" s="3227"/>
      <c r="H195" s="3227"/>
      <c r="I195" s="3227"/>
      <c r="J195" s="3227"/>
      <c r="K195" s="3227"/>
      <c r="L195" s="3227"/>
      <c r="M195" s="3227"/>
      <c r="N195" s="1325">
        <f t="shared" si="39"/>
        <v>0</v>
      </c>
    </row>
    <row r="196" spans="2:14">
      <c r="B196" s="1328"/>
      <c r="C196" s="1329"/>
      <c r="D196" s="1796" t="s">
        <v>1733</v>
      </c>
      <c r="E196" s="1796" t="s">
        <v>88</v>
      </c>
      <c r="F196" s="3252">
        <f>SUM(F193:F195)</f>
        <v>0</v>
      </c>
      <c r="G196" s="3252">
        <f t="shared" ref="G196:M196" si="41">SUM(G193:G195)</f>
        <v>0</v>
      </c>
      <c r="H196" s="3252">
        <f t="shared" si="41"/>
        <v>0</v>
      </c>
      <c r="I196" s="3252">
        <f t="shared" si="41"/>
        <v>0</v>
      </c>
      <c r="J196" s="3252">
        <f t="shared" si="41"/>
        <v>0</v>
      </c>
      <c r="K196" s="3252">
        <f t="shared" si="41"/>
        <v>0</v>
      </c>
      <c r="L196" s="3252">
        <f t="shared" si="41"/>
        <v>0</v>
      </c>
      <c r="M196" s="3252">
        <f t="shared" si="41"/>
        <v>0</v>
      </c>
      <c r="N196" s="1797">
        <f t="shared" si="39"/>
        <v>0</v>
      </c>
    </row>
    <row r="197" spans="2:14">
      <c r="B197" s="1330">
        <v>34</v>
      </c>
      <c r="C197" s="1733">
        <v>0</v>
      </c>
      <c r="D197" s="1323" t="s">
        <v>644</v>
      </c>
      <c r="E197" s="1323" t="s">
        <v>88</v>
      </c>
      <c r="F197" s="3227"/>
      <c r="G197" s="3227"/>
      <c r="H197" s="3227"/>
      <c r="I197" s="3227"/>
      <c r="J197" s="3227"/>
      <c r="K197" s="3227"/>
      <c r="L197" s="3227"/>
      <c r="M197" s="3227"/>
      <c r="N197" s="1325">
        <f t="shared" si="39"/>
        <v>0</v>
      </c>
    </row>
    <row r="198" spans="2:14">
      <c r="B198" s="1326"/>
      <c r="C198" s="1327"/>
      <c r="D198" s="1323" t="s">
        <v>643</v>
      </c>
      <c r="E198" s="1323" t="s">
        <v>88</v>
      </c>
      <c r="F198" s="3227"/>
      <c r="G198" s="3227"/>
      <c r="H198" s="3227"/>
      <c r="I198" s="3227"/>
      <c r="J198" s="3227"/>
      <c r="K198" s="3227"/>
      <c r="L198" s="3227"/>
      <c r="M198" s="3227"/>
      <c r="N198" s="1325">
        <f t="shared" si="39"/>
        <v>0</v>
      </c>
    </row>
    <row r="199" spans="2:14">
      <c r="B199" s="1326"/>
      <c r="C199" s="1327"/>
      <c r="D199" s="1704" t="s">
        <v>97</v>
      </c>
      <c r="E199" s="1323" t="s">
        <v>88</v>
      </c>
      <c r="F199" s="3227"/>
      <c r="G199" s="3227"/>
      <c r="H199" s="3227"/>
      <c r="I199" s="3227"/>
      <c r="J199" s="3227"/>
      <c r="K199" s="3227"/>
      <c r="L199" s="3227"/>
      <c r="M199" s="3227"/>
      <c r="N199" s="1325">
        <f t="shared" si="39"/>
        <v>0</v>
      </c>
    </row>
    <row r="200" spans="2:14">
      <c r="B200" s="1328"/>
      <c r="C200" s="1329"/>
      <c r="D200" s="1796" t="s">
        <v>1733</v>
      </c>
      <c r="E200" s="1796" t="s">
        <v>88</v>
      </c>
      <c r="F200" s="3252">
        <f>SUM(F197:F199)</f>
        <v>0</v>
      </c>
      <c r="G200" s="3252">
        <f t="shared" ref="G200:M200" si="42">SUM(G197:G199)</f>
        <v>0</v>
      </c>
      <c r="H200" s="3252">
        <f t="shared" si="42"/>
        <v>0</v>
      </c>
      <c r="I200" s="3252">
        <f t="shared" si="42"/>
        <v>0</v>
      </c>
      <c r="J200" s="3252">
        <f t="shared" si="42"/>
        <v>0</v>
      </c>
      <c r="K200" s="3252">
        <f t="shared" si="42"/>
        <v>0</v>
      </c>
      <c r="L200" s="3252">
        <f t="shared" si="42"/>
        <v>0</v>
      </c>
      <c r="M200" s="3252">
        <f t="shared" si="42"/>
        <v>0</v>
      </c>
      <c r="N200" s="1797">
        <f t="shared" si="39"/>
        <v>0</v>
      </c>
    </row>
    <row r="201" spans="2:14">
      <c r="B201" s="1330">
        <v>35</v>
      </c>
      <c r="C201" s="1733">
        <v>0</v>
      </c>
      <c r="D201" s="1323" t="s">
        <v>644</v>
      </c>
      <c r="E201" s="1323" t="s">
        <v>88</v>
      </c>
      <c r="F201" s="3227"/>
      <c r="G201" s="3227"/>
      <c r="H201" s="3227"/>
      <c r="I201" s="3227"/>
      <c r="J201" s="3227"/>
      <c r="K201" s="3227"/>
      <c r="L201" s="3227"/>
      <c r="M201" s="3227"/>
      <c r="N201" s="1325">
        <f t="shared" si="39"/>
        <v>0</v>
      </c>
    </row>
    <row r="202" spans="2:14">
      <c r="B202" s="1326"/>
      <c r="C202" s="1327"/>
      <c r="D202" s="1323" t="s">
        <v>643</v>
      </c>
      <c r="E202" s="1323" t="s">
        <v>88</v>
      </c>
      <c r="F202" s="3227"/>
      <c r="G202" s="3227"/>
      <c r="H202" s="3227"/>
      <c r="I202" s="3227"/>
      <c r="J202" s="3227"/>
      <c r="K202" s="3227"/>
      <c r="L202" s="3227"/>
      <c r="M202" s="3227"/>
      <c r="N202" s="1325">
        <f t="shared" si="39"/>
        <v>0</v>
      </c>
    </row>
    <row r="203" spans="2:14">
      <c r="B203" s="1326"/>
      <c r="C203" s="1327"/>
      <c r="D203" s="1704" t="s">
        <v>97</v>
      </c>
      <c r="E203" s="1323" t="s">
        <v>88</v>
      </c>
      <c r="F203" s="3227"/>
      <c r="G203" s="3227"/>
      <c r="H203" s="3227"/>
      <c r="I203" s="3227"/>
      <c r="J203" s="3227"/>
      <c r="K203" s="3227"/>
      <c r="L203" s="3227"/>
      <c r="M203" s="3227"/>
      <c r="N203" s="1325">
        <f t="shared" si="39"/>
        <v>0</v>
      </c>
    </row>
    <row r="204" spans="2:14">
      <c r="B204" s="1328"/>
      <c r="C204" s="1329"/>
      <c r="D204" s="1796" t="s">
        <v>1733</v>
      </c>
      <c r="E204" s="1796" t="s">
        <v>88</v>
      </c>
      <c r="F204" s="3252">
        <f>SUM(F201:F203)</f>
        <v>0</v>
      </c>
      <c r="G204" s="3252">
        <f t="shared" ref="G204:M204" si="43">SUM(G201:G203)</f>
        <v>0</v>
      </c>
      <c r="H204" s="3252">
        <f t="shared" si="43"/>
        <v>0</v>
      </c>
      <c r="I204" s="3252">
        <f t="shared" si="43"/>
        <v>0</v>
      </c>
      <c r="J204" s="3252">
        <f t="shared" si="43"/>
        <v>0</v>
      </c>
      <c r="K204" s="3252">
        <f t="shared" si="43"/>
        <v>0</v>
      </c>
      <c r="L204" s="3252">
        <f t="shared" si="43"/>
        <v>0</v>
      </c>
      <c r="M204" s="3252">
        <f t="shared" si="43"/>
        <v>0</v>
      </c>
      <c r="N204" s="1797">
        <f t="shared" si="39"/>
        <v>0</v>
      </c>
    </row>
    <row r="205" spans="2:14">
      <c r="B205" s="1330">
        <v>36</v>
      </c>
      <c r="C205" s="1733">
        <v>0</v>
      </c>
      <c r="D205" s="1323" t="s">
        <v>644</v>
      </c>
      <c r="E205" s="1323" t="s">
        <v>88</v>
      </c>
      <c r="F205" s="3227"/>
      <c r="G205" s="3227"/>
      <c r="H205" s="3227"/>
      <c r="I205" s="3227"/>
      <c r="J205" s="3227"/>
      <c r="K205" s="3227"/>
      <c r="L205" s="3227"/>
      <c r="M205" s="3227"/>
      <c r="N205" s="1325">
        <f t="shared" si="39"/>
        <v>0</v>
      </c>
    </row>
    <row r="206" spans="2:14">
      <c r="B206" s="1326"/>
      <c r="C206" s="1327"/>
      <c r="D206" s="1323" t="s">
        <v>643</v>
      </c>
      <c r="E206" s="1323" t="s">
        <v>88</v>
      </c>
      <c r="F206" s="3227"/>
      <c r="G206" s="3227"/>
      <c r="H206" s="3227"/>
      <c r="I206" s="3227"/>
      <c r="J206" s="3227"/>
      <c r="K206" s="3227"/>
      <c r="L206" s="3227"/>
      <c r="M206" s="3227"/>
      <c r="N206" s="1325">
        <f t="shared" si="39"/>
        <v>0</v>
      </c>
    </row>
    <row r="207" spans="2:14">
      <c r="B207" s="1326"/>
      <c r="C207" s="1327"/>
      <c r="D207" s="1704" t="s">
        <v>97</v>
      </c>
      <c r="E207" s="1323" t="s">
        <v>88</v>
      </c>
      <c r="F207" s="3227"/>
      <c r="G207" s="3227"/>
      <c r="H207" s="3227"/>
      <c r="I207" s="3227"/>
      <c r="J207" s="3227"/>
      <c r="K207" s="3227"/>
      <c r="L207" s="3227"/>
      <c r="M207" s="3227"/>
      <c r="N207" s="1325">
        <f t="shared" si="39"/>
        <v>0</v>
      </c>
    </row>
    <row r="208" spans="2:14">
      <c r="B208" s="1328"/>
      <c r="C208" s="1329"/>
      <c r="D208" s="1796" t="s">
        <v>1733</v>
      </c>
      <c r="E208" s="1796" t="s">
        <v>88</v>
      </c>
      <c r="F208" s="3252">
        <f>SUM(F205:F207)</f>
        <v>0</v>
      </c>
      <c r="G208" s="3252">
        <f t="shared" ref="G208:M208" si="44">SUM(G205:G207)</f>
        <v>0</v>
      </c>
      <c r="H208" s="3252">
        <f t="shared" si="44"/>
        <v>0</v>
      </c>
      <c r="I208" s="3252">
        <f t="shared" si="44"/>
        <v>0</v>
      </c>
      <c r="J208" s="3252">
        <f t="shared" si="44"/>
        <v>0</v>
      </c>
      <c r="K208" s="3252">
        <f t="shared" si="44"/>
        <v>0</v>
      </c>
      <c r="L208" s="3252">
        <f t="shared" si="44"/>
        <v>0</v>
      </c>
      <c r="M208" s="3252">
        <f t="shared" si="44"/>
        <v>0</v>
      </c>
      <c r="N208" s="1797">
        <f t="shared" si="39"/>
        <v>0</v>
      </c>
    </row>
    <row r="209" spans="2:14">
      <c r="B209" s="1330">
        <v>37</v>
      </c>
      <c r="C209" s="1733">
        <v>0</v>
      </c>
      <c r="D209" s="1323" t="s">
        <v>644</v>
      </c>
      <c r="E209" s="1323" t="s">
        <v>88</v>
      </c>
      <c r="F209" s="3227"/>
      <c r="G209" s="3227"/>
      <c r="H209" s="3227"/>
      <c r="I209" s="3227"/>
      <c r="J209" s="3227"/>
      <c r="K209" s="3227"/>
      <c r="L209" s="3227"/>
      <c r="M209" s="3227"/>
      <c r="N209" s="1325">
        <f t="shared" si="39"/>
        <v>0</v>
      </c>
    </row>
    <row r="210" spans="2:14">
      <c r="B210" s="1326"/>
      <c r="C210" s="1327"/>
      <c r="D210" s="1323" t="s">
        <v>643</v>
      </c>
      <c r="E210" s="1323" t="s">
        <v>88</v>
      </c>
      <c r="F210" s="3227"/>
      <c r="G210" s="3227"/>
      <c r="H210" s="3227"/>
      <c r="I210" s="3227"/>
      <c r="J210" s="3227"/>
      <c r="K210" s="3227"/>
      <c r="L210" s="3227"/>
      <c r="M210" s="3227"/>
      <c r="N210" s="1325">
        <f t="shared" si="39"/>
        <v>0</v>
      </c>
    </row>
    <row r="211" spans="2:14">
      <c r="B211" s="1326"/>
      <c r="C211" s="1327"/>
      <c r="D211" s="1704" t="s">
        <v>97</v>
      </c>
      <c r="E211" s="1323" t="s">
        <v>88</v>
      </c>
      <c r="F211" s="3227"/>
      <c r="G211" s="3227"/>
      <c r="H211" s="3227"/>
      <c r="I211" s="3227"/>
      <c r="J211" s="3227"/>
      <c r="K211" s="3227"/>
      <c r="L211" s="3227"/>
      <c r="M211" s="3227"/>
      <c r="N211" s="1325">
        <f t="shared" si="39"/>
        <v>0</v>
      </c>
    </row>
    <row r="212" spans="2:14">
      <c r="B212" s="1328"/>
      <c r="C212" s="1329"/>
      <c r="D212" s="1796" t="s">
        <v>1733</v>
      </c>
      <c r="E212" s="1796" t="s">
        <v>88</v>
      </c>
      <c r="F212" s="3252">
        <f>SUM(F209:F211)</f>
        <v>0</v>
      </c>
      <c r="G212" s="3252">
        <f t="shared" ref="G212:M212" si="45">SUM(G209:G211)</f>
        <v>0</v>
      </c>
      <c r="H212" s="3252">
        <f t="shared" si="45"/>
        <v>0</v>
      </c>
      <c r="I212" s="3252">
        <f t="shared" si="45"/>
        <v>0</v>
      </c>
      <c r="J212" s="3252">
        <f t="shared" si="45"/>
        <v>0</v>
      </c>
      <c r="K212" s="3252">
        <f t="shared" si="45"/>
        <v>0</v>
      </c>
      <c r="L212" s="3252">
        <f t="shared" si="45"/>
        <v>0</v>
      </c>
      <c r="M212" s="3252">
        <f t="shared" si="45"/>
        <v>0</v>
      </c>
      <c r="N212" s="1797">
        <f t="shared" si="39"/>
        <v>0</v>
      </c>
    </row>
    <row r="213" spans="2:14">
      <c r="B213" s="1330">
        <v>38</v>
      </c>
      <c r="C213" s="1733">
        <v>0</v>
      </c>
      <c r="D213" s="1323" t="s">
        <v>644</v>
      </c>
      <c r="E213" s="1323" t="s">
        <v>88</v>
      </c>
      <c r="F213" s="3227"/>
      <c r="G213" s="3227"/>
      <c r="H213" s="3227"/>
      <c r="I213" s="3227"/>
      <c r="J213" s="3227"/>
      <c r="K213" s="3227"/>
      <c r="L213" s="3227"/>
      <c r="M213" s="3227"/>
      <c r="N213" s="1325">
        <f t="shared" si="39"/>
        <v>0</v>
      </c>
    </row>
    <row r="214" spans="2:14">
      <c r="B214" s="1326"/>
      <c r="C214" s="1327"/>
      <c r="D214" s="1323" t="s">
        <v>643</v>
      </c>
      <c r="E214" s="1323" t="s">
        <v>88</v>
      </c>
      <c r="F214" s="3227"/>
      <c r="G214" s="3227"/>
      <c r="H214" s="3227"/>
      <c r="I214" s="3227"/>
      <c r="J214" s="3227"/>
      <c r="K214" s="3227"/>
      <c r="L214" s="3227"/>
      <c r="M214" s="3227"/>
      <c r="N214" s="1325">
        <f t="shared" si="39"/>
        <v>0</v>
      </c>
    </row>
    <row r="215" spans="2:14">
      <c r="B215" s="1326"/>
      <c r="C215" s="1327"/>
      <c r="D215" s="1704" t="s">
        <v>97</v>
      </c>
      <c r="E215" s="1323" t="s">
        <v>88</v>
      </c>
      <c r="F215" s="3227"/>
      <c r="G215" s="3227"/>
      <c r="H215" s="3227"/>
      <c r="I215" s="3227"/>
      <c r="J215" s="3227"/>
      <c r="K215" s="3227"/>
      <c r="L215" s="3227"/>
      <c r="M215" s="3227"/>
      <c r="N215" s="1325">
        <f t="shared" si="39"/>
        <v>0</v>
      </c>
    </row>
    <row r="216" spans="2:14">
      <c r="B216" s="1328"/>
      <c r="C216" s="1329"/>
      <c r="D216" s="1796" t="s">
        <v>1733</v>
      </c>
      <c r="E216" s="1796" t="s">
        <v>88</v>
      </c>
      <c r="F216" s="3252">
        <f>SUM(F213:F215)</f>
        <v>0</v>
      </c>
      <c r="G216" s="3252">
        <f t="shared" ref="G216:M216" si="46">SUM(G213:G215)</f>
        <v>0</v>
      </c>
      <c r="H216" s="3252">
        <f t="shared" si="46"/>
        <v>0</v>
      </c>
      <c r="I216" s="3252">
        <f t="shared" si="46"/>
        <v>0</v>
      </c>
      <c r="J216" s="3252">
        <f t="shared" si="46"/>
        <v>0</v>
      </c>
      <c r="K216" s="3252">
        <f t="shared" si="46"/>
        <v>0</v>
      </c>
      <c r="L216" s="3252">
        <f t="shared" si="46"/>
        <v>0</v>
      </c>
      <c r="M216" s="3252">
        <f t="shared" si="46"/>
        <v>0</v>
      </c>
      <c r="N216" s="1797">
        <f t="shared" si="39"/>
        <v>0</v>
      </c>
    </row>
    <row r="217" spans="2:14">
      <c r="B217" s="1330">
        <v>39</v>
      </c>
      <c r="C217" s="1733">
        <v>0</v>
      </c>
      <c r="D217" s="1323" t="s">
        <v>644</v>
      </c>
      <c r="E217" s="1323" t="s">
        <v>88</v>
      </c>
      <c r="F217" s="3227"/>
      <c r="G217" s="3227"/>
      <c r="H217" s="3227"/>
      <c r="I217" s="3227"/>
      <c r="J217" s="3227"/>
      <c r="K217" s="3227"/>
      <c r="L217" s="3227"/>
      <c r="M217" s="3227"/>
      <c r="N217" s="1325">
        <f t="shared" si="39"/>
        <v>0</v>
      </c>
    </row>
    <row r="218" spans="2:14">
      <c r="B218" s="1326"/>
      <c r="C218" s="1327"/>
      <c r="D218" s="1323" t="s">
        <v>643</v>
      </c>
      <c r="E218" s="1323" t="s">
        <v>88</v>
      </c>
      <c r="F218" s="3227"/>
      <c r="G218" s="3227"/>
      <c r="H218" s="3227"/>
      <c r="I218" s="3227"/>
      <c r="J218" s="3227"/>
      <c r="K218" s="3227"/>
      <c r="L218" s="3227"/>
      <c r="M218" s="3227"/>
      <c r="N218" s="1325">
        <f t="shared" si="39"/>
        <v>0</v>
      </c>
    </row>
    <row r="219" spans="2:14">
      <c r="B219" s="1326"/>
      <c r="C219" s="1327"/>
      <c r="D219" s="1704" t="s">
        <v>97</v>
      </c>
      <c r="E219" s="1323" t="s">
        <v>88</v>
      </c>
      <c r="F219" s="3227"/>
      <c r="G219" s="3227"/>
      <c r="H219" s="3227"/>
      <c r="I219" s="3227"/>
      <c r="J219" s="3227"/>
      <c r="K219" s="3227"/>
      <c r="L219" s="3227"/>
      <c r="M219" s="3227"/>
      <c r="N219" s="1325">
        <f t="shared" si="39"/>
        <v>0</v>
      </c>
    </row>
    <row r="220" spans="2:14">
      <c r="B220" s="1328"/>
      <c r="C220" s="1329"/>
      <c r="D220" s="1796" t="s">
        <v>1733</v>
      </c>
      <c r="E220" s="1796" t="s">
        <v>88</v>
      </c>
      <c r="F220" s="3252">
        <f>SUM(F217:F219)</f>
        <v>0</v>
      </c>
      <c r="G220" s="3252">
        <f t="shared" ref="G220:M220" si="47">SUM(G217:G219)</f>
        <v>0</v>
      </c>
      <c r="H220" s="3252">
        <f t="shared" si="47"/>
        <v>0</v>
      </c>
      <c r="I220" s="3252">
        <f t="shared" si="47"/>
        <v>0</v>
      </c>
      <c r="J220" s="3252">
        <f t="shared" si="47"/>
        <v>0</v>
      </c>
      <c r="K220" s="3252">
        <f t="shared" si="47"/>
        <v>0</v>
      </c>
      <c r="L220" s="3252">
        <f t="shared" si="47"/>
        <v>0</v>
      </c>
      <c r="M220" s="3252">
        <f t="shared" si="47"/>
        <v>0</v>
      </c>
      <c r="N220" s="1797">
        <f t="shared" si="39"/>
        <v>0</v>
      </c>
    </row>
    <row r="221" spans="2:14">
      <c r="B221" s="1330">
        <v>40</v>
      </c>
      <c r="C221" s="1733">
        <v>0</v>
      </c>
      <c r="D221" s="1323" t="s">
        <v>644</v>
      </c>
      <c r="E221" s="1323" t="s">
        <v>88</v>
      </c>
      <c r="F221" s="3227"/>
      <c r="G221" s="3227"/>
      <c r="H221" s="3227"/>
      <c r="I221" s="3227"/>
      <c r="J221" s="3227"/>
      <c r="K221" s="3227"/>
      <c r="L221" s="3227"/>
      <c r="M221" s="3227"/>
      <c r="N221" s="1325">
        <f t="shared" si="39"/>
        <v>0</v>
      </c>
    </row>
    <row r="222" spans="2:14">
      <c r="B222" s="1326"/>
      <c r="C222" s="1327"/>
      <c r="D222" s="1323" t="s">
        <v>643</v>
      </c>
      <c r="E222" s="1323" t="s">
        <v>88</v>
      </c>
      <c r="F222" s="3227"/>
      <c r="G222" s="3227"/>
      <c r="H222" s="3227"/>
      <c r="I222" s="3227"/>
      <c r="J222" s="3227"/>
      <c r="K222" s="3227"/>
      <c r="L222" s="3227"/>
      <c r="M222" s="3227"/>
      <c r="N222" s="1325">
        <f t="shared" si="39"/>
        <v>0</v>
      </c>
    </row>
    <row r="223" spans="2:14">
      <c r="B223" s="1326"/>
      <c r="C223" s="1327"/>
      <c r="D223" s="1704" t="s">
        <v>97</v>
      </c>
      <c r="E223" s="1323" t="s">
        <v>88</v>
      </c>
      <c r="F223" s="3227"/>
      <c r="G223" s="3227"/>
      <c r="H223" s="3227"/>
      <c r="I223" s="3227"/>
      <c r="J223" s="3227"/>
      <c r="K223" s="3227"/>
      <c r="L223" s="3227"/>
      <c r="M223" s="3227"/>
      <c r="N223" s="1325">
        <f t="shared" si="39"/>
        <v>0</v>
      </c>
    </row>
    <row r="224" spans="2:14">
      <c r="B224" s="1328"/>
      <c r="C224" s="1329"/>
      <c r="D224" s="1796" t="s">
        <v>1733</v>
      </c>
      <c r="E224" s="1796" t="s">
        <v>88</v>
      </c>
      <c r="F224" s="3252">
        <f>SUM(F221:F223)</f>
        <v>0</v>
      </c>
      <c r="G224" s="3252">
        <f t="shared" ref="G224:M224" si="48">SUM(G221:G223)</f>
        <v>0</v>
      </c>
      <c r="H224" s="3252">
        <f t="shared" si="48"/>
        <v>0</v>
      </c>
      <c r="I224" s="3252">
        <f t="shared" si="48"/>
        <v>0</v>
      </c>
      <c r="J224" s="3252">
        <f t="shared" si="48"/>
        <v>0</v>
      </c>
      <c r="K224" s="3252">
        <f t="shared" si="48"/>
        <v>0</v>
      </c>
      <c r="L224" s="3252">
        <f t="shared" si="48"/>
        <v>0</v>
      </c>
      <c r="M224" s="3252">
        <f t="shared" si="48"/>
        <v>0</v>
      </c>
      <c r="N224" s="1797">
        <f t="shared" si="39"/>
        <v>0</v>
      </c>
    </row>
  </sheetData>
  <customSheetViews>
    <customSheetView guid="{CE066BD8-0FDF-4A69-A83A-AA53661F8FE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1"/>
    </customSheetView>
    <customSheetView guid="{97003408-5582-4B4E-BE5D-0A5F17467E22}" scale="90" showPageBreaks="1" fitToPage="1" printArea="1" hiddenColumns="1" topLeftCell="A25">
      <selection activeCell="H62" sqref="H62"/>
      <pageMargins left="0.70866141732283472" right="0.70866141732283472" top="0.74803149606299213" bottom="0.74803149606299213" header="0.31496062992125984" footer="0.31496062992125984"/>
      <pageSetup paperSize="8" scale="38" orientation="portrait" r:id="rId2"/>
    </customSheetView>
    <customSheetView guid="{19FDD237-8F16-4F3B-A94F-90481855813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3"/>
    </customSheetView>
  </customSheetViews>
  <mergeCells count="6">
    <mergeCell ref="J7:L8"/>
    <mergeCell ref="M7:M8"/>
    <mergeCell ref="N7:Q8"/>
    <mergeCell ref="F57:H58"/>
    <mergeCell ref="I57:I58"/>
    <mergeCell ref="J57:M58"/>
  </mergeCells>
  <dataValidations count="1">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3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topLeftCell="A4" workbookViewId="0">
      <selection activeCell="F17" sqref="F17"/>
    </sheetView>
  </sheetViews>
  <sheetFormatPr defaultColWidth="9.1328125" defaultRowHeight="13.5"/>
  <cols>
    <col min="1" max="1" width="3" style="1513" customWidth="1"/>
    <col min="2" max="2" width="61.3984375" style="1513" customWidth="1"/>
    <col min="3" max="3" width="44.59765625" style="1513" customWidth="1"/>
    <col min="4" max="4" width="33.73046875" style="1513" customWidth="1"/>
    <col min="5" max="7" width="17" style="1513" customWidth="1"/>
    <col min="8" max="8" width="11.1328125" style="1513" customWidth="1"/>
    <col min="9" max="16384" width="9.1328125" style="1513"/>
  </cols>
  <sheetData>
    <row r="1" spans="1:16384" s="48" customFormat="1" ht="25.15">
      <c r="A1" s="1766" t="str">
        <f>+'Universal data'!$A$1</f>
        <v>Regulatory Reporting Pack</v>
      </c>
      <c r="B1" s="127"/>
      <c r="C1" s="127"/>
      <c r="D1" s="127"/>
      <c r="E1" s="127"/>
      <c r="F1" s="127"/>
      <c r="G1" s="127"/>
      <c r="H1" s="127"/>
    </row>
    <row r="2" spans="1:16384" s="48" customFormat="1" ht="25.15">
      <c r="A2" s="1766" t="str">
        <f>+'Universal data'!$A$2</f>
        <v>Master</v>
      </c>
      <c r="B2" s="127"/>
      <c r="C2" s="127"/>
      <c r="D2" s="127"/>
      <c r="E2" s="127"/>
      <c r="F2" s="127"/>
      <c r="G2" s="127"/>
      <c r="H2" s="127"/>
    </row>
    <row r="3" spans="1:16384" s="48" customFormat="1" ht="25.15">
      <c r="A3" s="1766" t="str">
        <f>+'Universal data'!$A$3</f>
        <v>2017/18</v>
      </c>
      <c r="B3" s="127"/>
      <c r="C3" s="127"/>
      <c r="D3" s="127"/>
      <c r="E3" s="127"/>
      <c r="F3" s="127"/>
      <c r="G3" s="127"/>
      <c r="H3" s="127"/>
    </row>
    <row r="4" spans="1:16384" s="1509" customFormat="1">
      <c r="A4" s="1507"/>
      <c r="B4" s="1508"/>
      <c r="C4" s="1508"/>
      <c r="D4" s="1508"/>
      <c r="E4" s="1508"/>
      <c r="F4" s="1508"/>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13"/>
      <c r="AL4" s="1513"/>
      <c r="AM4" s="1513"/>
      <c r="AN4" s="1513"/>
      <c r="AO4" s="1513"/>
      <c r="AP4" s="1513"/>
      <c r="AQ4" s="1513"/>
      <c r="AR4" s="1513"/>
      <c r="AS4" s="1513"/>
      <c r="AT4" s="1513"/>
      <c r="AU4" s="1513"/>
      <c r="AV4" s="1513"/>
      <c r="AW4" s="1513"/>
      <c r="AX4" s="1513"/>
      <c r="AY4" s="1513"/>
      <c r="AZ4" s="1513"/>
      <c r="BA4" s="1513"/>
      <c r="BB4" s="1513"/>
      <c r="BC4" s="1513"/>
      <c r="BD4" s="1513"/>
      <c r="BE4" s="1513"/>
      <c r="BF4" s="1513"/>
      <c r="BG4" s="1513"/>
      <c r="BH4" s="1513"/>
      <c r="BI4" s="1513"/>
      <c r="BJ4" s="1513"/>
      <c r="BK4" s="1513"/>
      <c r="BL4" s="1513"/>
      <c r="BM4" s="1513"/>
      <c r="BN4" s="1513"/>
      <c r="BO4" s="1513"/>
      <c r="BP4" s="1513"/>
      <c r="BQ4" s="1513"/>
      <c r="BR4" s="1513"/>
      <c r="BS4" s="1513"/>
      <c r="BT4" s="1513"/>
      <c r="BU4" s="1513"/>
      <c r="BV4" s="1513"/>
      <c r="BW4" s="1513"/>
      <c r="BX4" s="1513"/>
      <c r="BY4" s="1513"/>
      <c r="BZ4" s="1513"/>
      <c r="CA4" s="1513"/>
      <c r="CB4" s="1513"/>
      <c r="CC4" s="1513"/>
      <c r="CD4" s="1513"/>
      <c r="CE4" s="1513"/>
      <c r="CF4" s="1513"/>
      <c r="CG4" s="1513"/>
      <c r="CH4" s="1513"/>
      <c r="CI4" s="1513"/>
      <c r="CJ4" s="1513"/>
      <c r="CK4" s="1513"/>
      <c r="CL4" s="1513"/>
      <c r="CM4" s="1513"/>
      <c r="CN4" s="1513"/>
      <c r="CO4" s="1513"/>
      <c r="CP4" s="1513"/>
      <c r="CQ4" s="1513"/>
      <c r="CR4" s="1513"/>
      <c r="CS4" s="1513"/>
      <c r="CT4" s="1513"/>
      <c r="CU4" s="1513"/>
      <c r="CV4" s="1513"/>
      <c r="CW4" s="1513"/>
      <c r="CX4" s="1513"/>
      <c r="CY4" s="1513"/>
      <c r="CZ4" s="1513"/>
      <c r="DA4" s="1513"/>
      <c r="DB4" s="1513"/>
      <c r="DC4" s="1513"/>
      <c r="DD4" s="1513"/>
      <c r="DE4" s="1513"/>
      <c r="DF4" s="1513"/>
      <c r="DG4" s="1513"/>
      <c r="DH4" s="1513"/>
      <c r="DI4" s="1513"/>
      <c r="DJ4" s="1513"/>
      <c r="DK4" s="1513"/>
      <c r="DL4" s="1513"/>
      <c r="DM4" s="1513"/>
      <c r="DN4" s="1513"/>
      <c r="DO4" s="1513"/>
      <c r="DP4" s="1513"/>
      <c r="DQ4" s="1513"/>
      <c r="DR4" s="1513"/>
      <c r="DS4" s="1513"/>
      <c r="DT4" s="1513"/>
      <c r="DU4" s="1513"/>
      <c r="DV4" s="1513"/>
      <c r="DW4" s="1513"/>
      <c r="DX4" s="1513"/>
      <c r="DY4" s="1513"/>
      <c r="DZ4" s="1513"/>
      <c r="EA4" s="1513"/>
      <c r="EB4" s="1513"/>
      <c r="EC4" s="1513"/>
      <c r="ED4" s="1513"/>
      <c r="EE4" s="1513"/>
      <c r="EF4" s="1513"/>
      <c r="EG4" s="1513"/>
      <c r="EH4" s="1513"/>
      <c r="EI4" s="1513"/>
      <c r="EJ4" s="1513"/>
      <c r="EK4" s="1513"/>
      <c r="EL4" s="1513"/>
      <c r="EM4" s="1513"/>
      <c r="EN4" s="1513"/>
      <c r="EO4" s="1513"/>
      <c r="EP4" s="1513"/>
      <c r="EQ4" s="1513"/>
      <c r="ER4" s="1513"/>
      <c r="ES4" s="1513"/>
      <c r="ET4" s="1513"/>
      <c r="EU4" s="1513"/>
      <c r="EV4" s="1513"/>
      <c r="EW4" s="1513"/>
      <c r="EX4" s="1513"/>
      <c r="EY4" s="1513"/>
      <c r="EZ4" s="1513"/>
      <c r="FA4" s="1513"/>
      <c r="FB4" s="1513"/>
      <c r="FC4" s="1513"/>
      <c r="FD4" s="1513"/>
      <c r="FE4" s="1513"/>
      <c r="FF4" s="1513"/>
      <c r="FG4" s="1513"/>
      <c r="FH4" s="1513"/>
      <c r="FI4" s="1513"/>
      <c r="FJ4" s="1513"/>
      <c r="FK4" s="1513"/>
      <c r="FL4" s="1513"/>
      <c r="FM4" s="1513"/>
      <c r="FN4" s="1513"/>
      <c r="FO4" s="1513"/>
      <c r="FP4" s="1513"/>
      <c r="FQ4" s="1513"/>
      <c r="FR4" s="1513"/>
      <c r="FS4" s="1513"/>
      <c r="FT4" s="1513"/>
      <c r="FU4" s="1513"/>
      <c r="FV4" s="1513"/>
      <c r="FW4" s="1513"/>
      <c r="FX4" s="1513"/>
      <c r="FY4" s="1513"/>
      <c r="FZ4" s="1513"/>
      <c r="GA4" s="1513"/>
      <c r="GB4" s="1513"/>
      <c r="GC4" s="1513"/>
      <c r="GD4" s="1513"/>
      <c r="GE4" s="1513"/>
      <c r="GF4" s="1513"/>
      <c r="GG4" s="1513"/>
      <c r="GH4" s="1513"/>
      <c r="GI4" s="1513"/>
      <c r="GJ4" s="1513"/>
      <c r="GK4" s="1513"/>
      <c r="GL4" s="1513"/>
      <c r="GM4" s="1513"/>
      <c r="GN4" s="1513"/>
      <c r="GO4" s="1513"/>
      <c r="GP4" s="1513"/>
      <c r="GQ4" s="1513"/>
      <c r="GR4" s="1513"/>
      <c r="GS4" s="1513"/>
      <c r="GT4" s="1513"/>
      <c r="GU4" s="1513"/>
      <c r="GV4" s="1513"/>
      <c r="GW4" s="1513"/>
      <c r="GX4" s="1513"/>
      <c r="GY4" s="1513"/>
      <c r="GZ4" s="1513"/>
      <c r="HA4" s="1513"/>
      <c r="HB4" s="1513"/>
      <c r="HC4" s="1513"/>
      <c r="HD4" s="1513"/>
      <c r="HE4" s="1513"/>
      <c r="HF4" s="1513"/>
      <c r="HG4" s="1513"/>
      <c r="HH4" s="1513"/>
      <c r="HI4" s="1513"/>
      <c r="HJ4" s="1513"/>
      <c r="HK4" s="1513"/>
      <c r="HL4" s="1513"/>
      <c r="HM4" s="1513"/>
      <c r="HN4" s="1513"/>
      <c r="HO4" s="1513"/>
      <c r="HP4" s="1513"/>
      <c r="HQ4" s="1513"/>
      <c r="HR4" s="1513"/>
      <c r="HS4" s="1513"/>
      <c r="HT4" s="1513"/>
      <c r="HU4" s="1513"/>
      <c r="HV4" s="1513"/>
      <c r="HW4" s="1513"/>
      <c r="HX4" s="1513"/>
      <c r="HY4" s="1513"/>
      <c r="HZ4" s="1513"/>
      <c r="IA4" s="1513"/>
      <c r="IB4" s="1513"/>
      <c r="IC4" s="1513"/>
      <c r="ID4" s="1513"/>
      <c r="IE4" s="1513"/>
      <c r="IF4" s="1513"/>
      <c r="IG4" s="1513"/>
      <c r="IH4" s="1513"/>
      <c r="II4" s="1513"/>
      <c r="IJ4" s="1513"/>
      <c r="IK4" s="1513"/>
      <c r="IL4" s="1513"/>
      <c r="IM4" s="1513"/>
      <c r="IN4" s="1513"/>
      <c r="IO4" s="1513"/>
      <c r="IP4" s="1513"/>
      <c r="IQ4" s="1513"/>
      <c r="IR4" s="1513"/>
      <c r="IS4" s="1513"/>
      <c r="IT4" s="1513"/>
      <c r="IU4" s="1513"/>
      <c r="IV4" s="1513"/>
      <c r="IW4" s="1513"/>
      <c r="IX4" s="1513"/>
      <c r="IY4" s="1513"/>
      <c r="IZ4" s="1513"/>
      <c r="JA4" s="1513"/>
      <c r="JB4" s="1513"/>
      <c r="JC4" s="1513"/>
      <c r="JD4" s="1513"/>
      <c r="JE4" s="1513"/>
      <c r="JF4" s="1513"/>
      <c r="JG4" s="1513"/>
      <c r="JH4" s="1513"/>
      <c r="JI4" s="1513"/>
      <c r="JJ4" s="1513"/>
      <c r="JK4" s="1513"/>
      <c r="JL4" s="1513"/>
      <c r="JM4" s="1513"/>
      <c r="JN4" s="1513"/>
      <c r="JO4" s="1513"/>
      <c r="JP4" s="1513"/>
      <c r="JQ4" s="1513"/>
      <c r="JR4" s="1513"/>
      <c r="JS4" s="1513"/>
      <c r="JT4" s="1513"/>
      <c r="JU4" s="1513"/>
      <c r="JV4" s="1513"/>
      <c r="JW4" s="1513"/>
      <c r="JX4" s="1513"/>
      <c r="JY4" s="1513"/>
      <c r="JZ4" s="1513"/>
      <c r="KA4" s="1513"/>
      <c r="KB4" s="1513"/>
      <c r="KC4" s="1513"/>
      <c r="KD4" s="1513"/>
      <c r="KE4" s="1513"/>
      <c r="KF4" s="1513"/>
      <c r="KG4" s="1513"/>
      <c r="KH4" s="1513"/>
      <c r="KI4" s="1513"/>
      <c r="KJ4" s="1513"/>
      <c r="KK4" s="1513"/>
      <c r="KL4" s="1513"/>
      <c r="KM4" s="1513"/>
      <c r="KN4" s="1513"/>
      <c r="KO4" s="1513"/>
      <c r="KP4" s="1513"/>
      <c r="KQ4" s="1513"/>
      <c r="KR4" s="1513"/>
      <c r="KS4" s="1513"/>
      <c r="KT4" s="1513"/>
      <c r="KU4" s="1513"/>
      <c r="KV4" s="1513"/>
      <c r="KW4" s="1513"/>
      <c r="KX4" s="1513"/>
      <c r="KY4" s="1513"/>
      <c r="KZ4" s="1513"/>
      <c r="LA4" s="1513"/>
      <c r="LB4" s="1513"/>
      <c r="LC4" s="1513"/>
      <c r="LD4" s="1513"/>
      <c r="LE4" s="1513"/>
      <c r="LF4" s="1513"/>
      <c r="LG4" s="1513"/>
      <c r="LH4" s="1513"/>
      <c r="LI4" s="1513"/>
      <c r="LJ4" s="1513"/>
      <c r="LK4" s="1513"/>
      <c r="LL4" s="1513"/>
      <c r="LM4" s="1513"/>
      <c r="LN4" s="1513"/>
      <c r="LO4" s="1513"/>
      <c r="LP4" s="1513"/>
      <c r="LQ4" s="1513"/>
      <c r="LR4" s="1513"/>
      <c r="LS4" s="1513"/>
      <c r="LT4" s="1513"/>
      <c r="LU4" s="1513"/>
      <c r="LV4" s="1513"/>
      <c r="LW4" s="1513"/>
      <c r="LX4" s="1513"/>
      <c r="LY4" s="1513"/>
      <c r="LZ4" s="1513"/>
      <c r="MA4" s="1513"/>
      <c r="MB4" s="1513"/>
      <c r="MC4" s="1513"/>
      <c r="MD4" s="1513"/>
      <c r="ME4" s="1513"/>
      <c r="MF4" s="1513"/>
      <c r="MG4" s="1513"/>
      <c r="MH4" s="1513"/>
      <c r="MI4" s="1513"/>
      <c r="MJ4" s="1513"/>
      <c r="MK4" s="1513"/>
      <c r="ML4" s="1513"/>
      <c r="MM4" s="1513"/>
      <c r="MN4" s="1513"/>
      <c r="MO4" s="1513"/>
      <c r="MP4" s="1513"/>
      <c r="MQ4" s="1513"/>
      <c r="MR4" s="1513"/>
      <c r="MS4" s="1513"/>
      <c r="MT4" s="1513"/>
      <c r="MU4" s="1513"/>
      <c r="MV4" s="1513"/>
      <c r="MW4" s="1513"/>
      <c r="MX4" s="1513"/>
      <c r="MY4" s="1513"/>
      <c r="MZ4" s="1513"/>
      <c r="NA4" s="1513"/>
      <c r="NB4" s="1513"/>
      <c r="NC4" s="1513"/>
      <c r="ND4" s="1513"/>
      <c r="NE4" s="1513"/>
      <c r="NF4" s="1513"/>
      <c r="NG4" s="1513"/>
      <c r="NH4" s="1513"/>
      <c r="NI4" s="1513"/>
      <c r="NJ4" s="1513"/>
      <c r="NK4" s="1513"/>
      <c r="NL4" s="1513"/>
      <c r="NM4" s="1513"/>
      <c r="NN4" s="1513"/>
      <c r="NO4" s="1513"/>
      <c r="NP4" s="1513"/>
      <c r="NQ4" s="1513"/>
      <c r="NR4" s="1513"/>
      <c r="NS4" s="1513"/>
      <c r="NT4" s="1513"/>
      <c r="NU4" s="1513"/>
      <c r="NV4" s="1513"/>
      <c r="NW4" s="1513"/>
      <c r="NX4" s="1513"/>
      <c r="NY4" s="1513"/>
      <c r="NZ4" s="1513"/>
      <c r="OA4" s="1513"/>
      <c r="OB4" s="1513"/>
      <c r="OC4" s="1513"/>
      <c r="OD4" s="1513"/>
      <c r="OE4" s="1513"/>
      <c r="OF4" s="1513"/>
      <c r="OG4" s="1513"/>
      <c r="OH4" s="1513"/>
      <c r="OI4" s="1513"/>
      <c r="OJ4" s="1513"/>
      <c r="OK4" s="1513"/>
      <c r="OL4" s="1513"/>
      <c r="OM4" s="1513"/>
      <c r="ON4" s="1513"/>
      <c r="OO4" s="1513"/>
      <c r="OP4" s="1513"/>
      <c r="OQ4" s="1513"/>
      <c r="OR4" s="1513"/>
      <c r="OS4" s="1513"/>
      <c r="OT4" s="1513"/>
      <c r="OU4" s="1513"/>
      <c r="OV4" s="1513"/>
      <c r="OW4" s="1513"/>
      <c r="OX4" s="1513"/>
      <c r="OY4" s="1513"/>
      <c r="OZ4" s="1513"/>
      <c r="PA4" s="1513"/>
      <c r="PB4" s="1513"/>
      <c r="PC4" s="1513"/>
      <c r="PD4" s="1513"/>
      <c r="PE4" s="1513"/>
      <c r="PF4" s="1513"/>
      <c r="PG4" s="1513"/>
      <c r="PH4" s="1513"/>
      <c r="PI4" s="1513"/>
      <c r="PJ4" s="1513"/>
      <c r="PK4" s="1513"/>
      <c r="PL4" s="1513"/>
      <c r="PM4" s="1513"/>
      <c r="PN4" s="1513"/>
      <c r="PO4" s="1513"/>
      <c r="PP4" s="1513"/>
      <c r="PQ4" s="1513"/>
      <c r="PR4" s="1513"/>
      <c r="PS4" s="1513"/>
      <c r="PT4" s="1513"/>
      <c r="PU4" s="1513"/>
      <c r="PV4" s="1513"/>
      <c r="PW4" s="1513"/>
      <c r="PX4" s="1513"/>
      <c r="PY4" s="1513"/>
      <c r="PZ4" s="1513"/>
      <c r="QA4" s="1513"/>
      <c r="QB4" s="1513"/>
      <c r="QC4" s="1513"/>
      <c r="QD4" s="1513"/>
      <c r="QE4" s="1513"/>
      <c r="QF4" s="1513"/>
      <c r="QG4" s="1513"/>
      <c r="QH4" s="1513"/>
      <c r="QI4" s="1513"/>
      <c r="QJ4" s="1513"/>
      <c r="QK4" s="1513"/>
      <c r="QL4" s="1513"/>
      <c r="QM4" s="1513"/>
      <c r="QN4" s="1513"/>
      <c r="QO4" s="1513"/>
      <c r="QP4" s="1513"/>
      <c r="QQ4" s="1513"/>
      <c r="QR4" s="1513"/>
      <c r="QS4" s="1513"/>
      <c r="QT4" s="1513"/>
      <c r="QU4" s="1513"/>
      <c r="QV4" s="1513"/>
      <c r="QW4" s="1513"/>
      <c r="QX4" s="1513"/>
      <c r="QY4" s="1513"/>
      <c r="QZ4" s="1513"/>
      <c r="RA4" s="1513"/>
      <c r="RB4" s="1513"/>
      <c r="RC4" s="1513"/>
      <c r="RD4" s="1513"/>
      <c r="RE4" s="1513"/>
      <c r="RF4" s="1513"/>
      <c r="RG4" s="1513"/>
      <c r="RH4" s="1513"/>
      <c r="RI4" s="1513"/>
      <c r="RJ4" s="1513"/>
      <c r="RK4" s="1513"/>
      <c r="RL4" s="1513"/>
      <c r="RM4" s="1513"/>
      <c r="RN4" s="1513"/>
      <c r="RO4" s="1513"/>
      <c r="RP4" s="1513"/>
      <c r="RQ4" s="1513"/>
      <c r="RR4" s="1513"/>
      <c r="RS4" s="1513"/>
      <c r="RT4" s="1513"/>
      <c r="RU4" s="1513"/>
      <c r="RV4" s="1513"/>
      <c r="RW4" s="1513"/>
      <c r="RX4" s="1513"/>
      <c r="RY4" s="1513"/>
      <c r="RZ4" s="1513"/>
      <c r="SA4" s="1513"/>
      <c r="SB4" s="1513"/>
      <c r="SC4" s="1513"/>
      <c r="SD4" s="1513"/>
      <c r="SE4" s="1513"/>
      <c r="SF4" s="1513"/>
      <c r="SG4" s="1513"/>
      <c r="SH4" s="1513"/>
      <c r="SI4" s="1513"/>
      <c r="SJ4" s="1513"/>
      <c r="SK4" s="1513"/>
      <c r="SL4" s="1513"/>
      <c r="SM4" s="1513"/>
      <c r="SN4" s="1513"/>
      <c r="SO4" s="1513"/>
      <c r="SP4" s="1513"/>
      <c r="SQ4" s="1513"/>
      <c r="SR4" s="1513"/>
      <c r="SS4" s="1513"/>
      <c r="ST4" s="1513"/>
      <c r="SU4" s="1513"/>
      <c r="SV4" s="1513"/>
      <c r="SW4" s="1513"/>
      <c r="SX4" s="1513"/>
      <c r="SY4" s="1513"/>
      <c r="SZ4" s="1513"/>
      <c r="TA4" s="1513"/>
      <c r="TB4" s="1513"/>
      <c r="TC4" s="1513"/>
      <c r="TD4" s="1513"/>
      <c r="TE4" s="1513"/>
      <c r="TF4" s="1513"/>
      <c r="TG4" s="1513"/>
      <c r="TH4" s="1513"/>
      <c r="TI4" s="1513"/>
      <c r="TJ4" s="1513"/>
      <c r="TK4" s="1513"/>
      <c r="TL4" s="1513"/>
      <c r="TM4" s="1513"/>
      <c r="TN4" s="1513"/>
      <c r="TO4" s="1513"/>
      <c r="TP4" s="1513"/>
      <c r="TQ4" s="1513"/>
      <c r="TR4" s="1513"/>
      <c r="TS4" s="1513"/>
      <c r="TT4" s="1513"/>
      <c r="TU4" s="1513"/>
      <c r="TV4" s="1513"/>
      <c r="TW4" s="1513"/>
      <c r="TX4" s="1513"/>
      <c r="TY4" s="1513"/>
      <c r="TZ4" s="1513"/>
      <c r="UA4" s="1513"/>
      <c r="UB4" s="1513"/>
      <c r="UC4" s="1513"/>
      <c r="UD4" s="1513"/>
      <c r="UE4" s="1513"/>
      <c r="UF4" s="1513"/>
      <c r="UG4" s="1513"/>
      <c r="UH4" s="1513"/>
      <c r="UI4" s="1513"/>
      <c r="UJ4" s="1513"/>
      <c r="UK4" s="1513"/>
      <c r="UL4" s="1513"/>
      <c r="UM4" s="1513"/>
      <c r="UN4" s="1513"/>
      <c r="UO4" s="1513"/>
      <c r="UP4" s="1513"/>
      <c r="UQ4" s="1513"/>
      <c r="UR4" s="1513"/>
      <c r="US4" s="1513"/>
      <c r="UT4" s="1513"/>
      <c r="UU4" s="1513"/>
      <c r="UV4" s="1513"/>
      <c r="UW4" s="1513"/>
      <c r="UX4" s="1513"/>
      <c r="UY4" s="1513"/>
      <c r="UZ4" s="1513"/>
      <c r="VA4" s="1513"/>
      <c r="VB4" s="1513"/>
      <c r="VC4" s="1513"/>
      <c r="VD4" s="1513"/>
      <c r="VE4" s="1513"/>
      <c r="VF4" s="1513"/>
      <c r="VG4" s="1513"/>
      <c r="VH4" s="1513"/>
      <c r="VI4" s="1513"/>
      <c r="VJ4" s="1513"/>
      <c r="VK4" s="1513"/>
      <c r="VL4" s="1513"/>
      <c r="VM4" s="1513"/>
      <c r="VN4" s="1513"/>
      <c r="VO4" s="1513"/>
      <c r="VP4" s="1513"/>
      <c r="VQ4" s="1513"/>
      <c r="VR4" s="1513"/>
      <c r="VS4" s="1513"/>
      <c r="VT4" s="1513"/>
      <c r="VU4" s="1513"/>
      <c r="VV4" s="1513"/>
      <c r="VW4" s="1513"/>
      <c r="VX4" s="1513"/>
      <c r="VY4" s="1513"/>
      <c r="VZ4" s="1513"/>
      <c r="WA4" s="1513"/>
      <c r="WB4" s="1513"/>
      <c r="WC4" s="1513"/>
      <c r="WD4" s="1513"/>
      <c r="WE4" s="1513"/>
      <c r="WF4" s="1513"/>
      <c r="WG4" s="1513"/>
      <c r="WH4" s="1513"/>
      <c r="WI4" s="1513"/>
      <c r="WJ4" s="1513"/>
      <c r="WK4" s="1513"/>
      <c r="WL4" s="1513"/>
      <c r="WM4" s="1513"/>
      <c r="WN4" s="1513"/>
      <c r="WO4" s="1513"/>
      <c r="WP4" s="1513"/>
      <c r="WQ4" s="1513"/>
      <c r="WR4" s="1513"/>
      <c r="WS4" s="1513"/>
      <c r="WT4" s="1513"/>
      <c r="WU4" s="1513"/>
      <c r="WV4" s="1513"/>
      <c r="WW4" s="1513"/>
      <c r="WX4" s="1513"/>
      <c r="WY4" s="1513"/>
      <c r="WZ4" s="1513"/>
      <c r="XA4" s="1513"/>
      <c r="XB4" s="1513"/>
      <c r="XC4" s="1513"/>
      <c r="XD4" s="1513"/>
      <c r="XE4" s="1513"/>
      <c r="XF4" s="1513"/>
      <c r="XG4" s="1513"/>
      <c r="XH4" s="1513"/>
      <c r="XI4" s="1513"/>
      <c r="XJ4" s="1513"/>
      <c r="XK4" s="1513"/>
      <c r="XL4" s="1513"/>
      <c r="XM4" s="1513"/>
      <c r="XN4" s="1513"/>
      <c r="XO4" s="1513"/>
      <c r="XP4" s="1513"/>
      <c r="XQ4" s="1513"/>
      <c r="XR4" s="1513"/>
      <c r="XS4" s="1513"/>
      <c r="XT4" s="1513"/>
      <c r="XU4" s="1513"/>
      <c r="XV4" s="1513"/>
      <c r="XW4" s="1513"/>
      <c r="XX4" s="1513"/>
      <c r="XY4" s="1513"/>
      <c r="XZ4" s="1513"/>
      <c r="YA4" s="1513"/>
      <c r="YB4" s="1513"/>
      <c r="YC4" s="1513"/>
      <c r="YD4" s="1513"/>
      <c r="YE4" s="1513"/>
      <c r="YF4" s="1513"/>
      <c r="YG4" s="1513"/>
      <c r="YH4" s="1513"/>
      <c r="YI4" s="1513"/>
      <c r="YJ4" s="1513"/>
      <c r="YK4" s="1513"/>
      <c r="YL4" s="1513"/>
      <c r="YM4" s="1513"/>
      <c r="YN4" s="1513"/>
      <c r="YO4" s="1513"/>
      <c r="YP4" s="1513"/>
      <c r="YQ4" s="1513"/>
      <c r="YR4" s="1513"/>
      <c r="YS4" s="1513"/>
      <c r="YT4" s="1513"/>
      <c r="YU4" s="1513"/>
      <c r="YV4" s="1513"/>
      <c r="YW4" s="1513"/>
      <c r="YX4" s="1513"/>
      <c r="YY4" s="1513"/>
      <c r="YZ4" s="1513"/>
      <c r="ZA4" s="1513"/>
      <c r="ZB4" s="1513"/>
      <c r="ZC4" s="1513"/>
      <c r="ZD4" s="1513"/>
      <c r="ZE4" s="1513"/>
      <c r="ZF4" s="1513"/>
      <c r="ZG4" s="1513"/>
      <c r="ZH4" s="1513"/>
      <c r="ZI4" s="1513"/>
      <c r="ZJ4" s="1513"/>
      <c r="ZK4" s="1513"/>
      <c r="ZL4" s="1513"/>
      <c r="ZM4" s="1513"/>
      <c r="ZN4" s="1513"/>
      <c r="ZO4" s="1513"/>
      <c r="ZP4" s="1513"/>
      <c r="ZQ4" s="1513"/>
      <c r="ZR4" s="1513"/>
      <c r="ZS4" s="1513"/>
      <c r="ZT4" s="1513"/>
      <c r="ZU4" s="1513"/>
      <c r="ZV4" s="1513"/>
      <c r="ZW4" s="1513"/>
      <c r="ZX4" s="1513"/>
      <c r="ZY4" s="1513"/>
      <c r="ZZ4" s="1513"/>
      <c r="AAA4" s="1513"/>
      <c r="AAB4" s="1513"/>
      <c r="AAC4" s="1513"/>
      <c r="AAD4" s="1513"/>
      <c r="AAE4" s="1513"/>
      <c r="AAF4" s="1513"/>
      <c r="AAG4" s="1513"/>
      <c r="AAH4" s="1513"/>
      <c r="AAI4" s="1513"/>
      <c r="AAJ4" s="1513"/>
      <c r="AAK4" s="1513"/>
      <c r="AAL4" s="1513"/>
      <c r="AAM4" s="1513"/>
      <c r="AAN4" s="1513"/>
      <c r="AAO4" s="1513"/>
      <c r="AAP4" s="1513"/>
      <c r="AAQ4" s="1513"/>
      <c r="AAR4" s="1513"/>
      <c r="AAS4" s="1513"/>
      <c r="AAT4" s="1513"/>
      <c r="AAU4" s="1513"/>
      <c r="AAV4" s="1513"/>
      <c r="AAW4" s="1513"/>
      <c r="AAX4" s="1513"/>
      <c r="AAY4" s="1513"/>
      <c r="AAZ4" s="1513"/>
      <c r="ABA4" s="1513"/>
      <c r="ABB4" s="1513"/>
      <c r="ABC4" s="1513"/>
      <c r="ABD4" s="1513"/>
      <c r="ABE4" s="1513"/>
      <c r="ABF4" s="1513"/>
      <c r="ABG4" s="1513"/>
      <c r="ABH4" s="1513"/>
      <c r="ABI4" s="1513"/>
      <c r="ABJ4" s="1513"/>
      <c r="ABK4" s="1513"/>
      <c r="ABL4" s="1513"/>
      <c r="ABM4" s="1513"/>
      <c r="ABN4" s="1513"/>
      <c r="ABO4" s="1513"/>
      <c r="ABP4" s="1513"/>
      <c r="ABQ4" s="1513"/>
      <c r="ABR4" s="1513"/>
      <c r="ABS4" s="1513"/>
      <c r="ABT4" s="1513"/>
      <c r="ABU4" s="1513"/>
      <c r="ABV4" s="1513"/>
      <c r="ABW4" s="1513"/>
      <c r="ABX4" s="1513"/>
      <c r="ABY4" s="1513"/>
      <c r="ABZ4" s="1513"/>
      <c r="ACA4" s="1513"/>
      <c r="ACB4" s="1513"/>
      <c r="ACC4" s="1513"/>
      <c r="ACD4" s="1513"/>
      <c r="ACE4" s="1513"/>
      <c r="ACF4" s="1513"/>
      <c r="ACG4" s="1513"/>
      <c r="ACH4" s="1513"/>
      <c r="ACI4" s="1513"/>
      <c r="ACJ4" s="1513"/>
      <c r="ACK4" s="1513"/>
      <c r="ACL4" s="1513"/>
      <c r="ACM4" s="1513"/>
      <c r="ACN4" s="1513"/>
      <c r="ACO4" s="1513"/>
      <c r="ACP4" s="1513"/>
      <c r="ACQ4" s="1513"/>
      <c r="ACR4" s="1513"/>
      <c r="ACS4" s="1513"/>
      <c r="ACT4" s="1513"/>
      <c r="ACU4" s="1513"/>
      <c r="ACV4" s="1513"/>
      <c r="ACW4" s="1513"/>
      <c r="ACX4" s="1513"/>
      <c r="ACY4" s="1513"/>
      <c r="ACZ4" s="1513"/>
      <c r="ADA4" s="1513"/>
      <c r="ADB4" s="1513"/>
      <c r="ADC4" s="1513"/>
      <c r="ADD4" s="1513"/>
      <c r="ADE4" s="1513"/>
      <c r="ADF4" s="1513"/>
      <c r="ADG4" s="1513"/>
      <c r="ADH4" s="1513"/>
      <c r="ADI4" s="1513"/>
      <c r="ADJ4" s="1513"/>
      <c r="ADK4" s="1513"/>
      <c r="ADL4" s="1513"/>
      <c r="ADM4" s="1513"/>
      <c r="ADN4" s="1513"/>
      <c r="ADO4" s="1513"/>
      <c r="ADP4" s="1513"/>
      <c r="ADQ4" s="1513"/>
      <c r="ADR4" s="1513"/>
      <c r="ADS4" s="1513"/>
      <c r="ADT4" s="1513"/>
      <c r="ADU4" s="1513"/>
      <c r="ADV4" s="1513"/>
      <c r="ADW4" s="1513"/>
      <c r="ADX4" s="1513"/>
      <c r="ADY4" s="1513"/>
      <c r="ADZ4" s="1513"/>
      <c r="AEA4" s="1513"/>
      <c r="AEB4" s="1513"/>
      <c r="AEC4" s="1513"/>
      <c r="AED4" s="1513"/>
      <c r="AEE4" s="1513"/>
      <c r="AEF4" s="1513"/>
      <c r="AEG4" s="1513"/>
      <c r="AEH4" s="1513"/>
      <c r="AEI4" s="1513"/>
      <c r="AEJ4" s="1513"/>
      <c r="AEK4" s="1513"/>
      <c r="AEL4" s="1513"/>
      <c r="AEM4" s="1513"/>
      <c r="AEN4" s="1513"/>
      <c r="AEO4" s="1513"/>
      <c r="AEP4" s="1513"/>
      <c r="AEQ4" s="1513"/>
      <c r="AER4" s="1513"/>
      <c r="AES4" s="1513"/>
      <c r="AET4" s="1513"/>
      <c r="AEU4" s="1513"/>
      <c r="AEV4" s="1513"/>
      <c r="AEW4" s="1513"/>
      <c r="AEX4" s="1513"/>
      <c r="AEY4" s="1513"/>
      <c r="AEZ4" s="1513"/>
      <c r="AFA4" s="1513"/>
      <c r="AFB4" s="1513"/>
      <c r="AFC4" s="1513"/>
      <c r="AFD4" s="1513"/>
      <c r="AFE4" s="1513"/>
      <c r="AFF4" s="1513"/>
      <c r="AFG4" s="1513"/>
      <c r="AFH4" s="1513"/>
      <c r="AFI4" s="1513"/>
      <c r="AFJ4" s="1513"/>
      <c r="AFK4" s="1513"/>
      <c r="AFL4" s="1513"/>
      <c r="AFM4" s="1513"/>
      <c r="AFN4" s="1513"/>
      <c r="AFO4" s="1513"/>
      <c r="AFP4" s="1513"/>
      <c r="AFQ4" s="1513"/>
      <c r="AFR4" s="1513"/>
      <c r="AFS4" s="1513"/>
      <c r="AFT4" s="1513"/>
      <c r="AFU4" s="1513"/>
      <c r="AFV4" s="1513"/>
      <c r="AFW4" s="1513"/>
      <c r="AFX4" s="1513"/>
      <c r="AFY4" s="1513"/>
      <c r="AFZ4" s="1513"/>
      <c r="AGA4" s="1513"/>
      <c r="AGB4" s="1513"/>
      <c r="AGC4" s="1513"/>
      <c r="AGD4" s="1513"/>
      <c r="AGE4" s="1513"/>
      <c r="AGF4" s="1513"/>
      <c r="AGG4" s="1513"/>
      <c r="AGH4" s="1513"/>
      <c r="AGI4" s="1513"/>
      <c r="AGJ4" s="1513"/>
      <c r="AGK4" s="1513"/>
      <c r="AGL4" s="1513"/>
      <c r="AGM4" s="1513"/>
      <c r="AGN4" s="1513"/>
      <c r="AGO4" s="1513"/>
      <c r="AGP4" s="1513"/>
      <c r="AGQ4" s="1513"/>
      <c r="AGR4" s="1513"/>
      <c r="AGS4" s="1513"/>
      <c r="AGT4" s="1513"/>
      <c r="AGU4" s="1513"/>
      <c r="AGV4" s="1513"/>
      <c r="AGW4" s="1513"/>
      <c r="AGX4" s="1513"/>
      <c r="AGY4" s="1513"/>
      <c r="AGZ4" s="1513"/>
      <c r="AHA4" s="1513"/>
      <c r="AHB4" s="1513"/>
      <c r="AHC4" s="1513"/>
      <c r="AHD4" s="1513"/>
      <c r="AHE4" s="1513"/>
      <c r="AHF4" s="1513"/>
      <c r="AHG4" s="1513"/>
      <c r="AHH4" s="1513"/>
      <c r="AHI4" s="1513"/>
      <c r="AHJ4" s="1513"/>
      <c r="AHK4" s="1513"/>
      <c r="AHL4" s="1513"/>
      <c r="AHM4" s="1513"/>
      <c r="AHN4" s="1513"/>
      <c r="AHO4" s="1513"/>
      <c r="AHP4" s="1513"/>
      <c r="AHQ4" s="1513"/>
      <c r="AHR4" s="1513"/>
      <c r="AHS4" s="1513"/>
      <c r="AHT4" s="1513"/>
      <c r="AHU4" s="1513"/>
      <c r="AHV4" s="1513"/>
      <c r="AHW4" s="1513"/>
      <c r="AHX4" s="1513"/>
      <c r="AHY4" s="1513"/>
      <c r="AHZ4" s="1513"/>
      <c r="AIA4" s="1513"/>
      <c r="AIB4" s="1513"/>
      <c r="AIC4" s="1513"/>
      <c r="AID4" s="1513"/>
      <c r="AIE4" s="1513"/>
      <c r="AIF4" s="1513"/>
      <c r="AIG4" s="1513"/>
      <c r="AIH4" s="1513"/>
      <c r="AII4" s="1513"/>
      <c r="AIJ4" s="1513"/>
      <c r="AIK4" s="1513"/>
      <c r="AIL4" s="1513"/>
      <c r="AIM4" s="1513"/>
      <c r="AIN4" s="1513"/>
      <c r="AIO4" s="1513"/>
      <c r="AIP4" s="1513"/>
      <c r="AIQ4" s="1513"/>
      <c r="AIR4" s="1513"/>
      <c r="AIS4" s="1513"/>
      <c r="AIT4" s="1513"/>
      <c r="AIU4" s="1513"/>
      <c r="AIV4" s="1513"/>
      <c r="AIW4" s="1513"/>
      <c r="AIX4" s="1513"/>
      <c r="AIY4" s="1513"/>
      <c r="AIZ4" s="1513"/>
      <c r="AJA4" s="1513"/>
      <c r="AJB4" s="1513"/>
      <c r="AJC4" s="1513"/>
      <c r="AJD4" s="1513"/>
      <c r="AJE4" s="1513"/>
      <c r="AJF4" s="1513"/>
      <c r="AJG4" s="1513"/>
      <c r="AJH4" s="1513"/>
      <c r="AJI4" s="1513"/>
      <c r="AJJ4" s="1513"/>
      <c r="AJK4" s="1513"/>
      <c r="AJL4" s="1513"/>
      <c r="AJM4" s="1513"/>
      <c r="AJN4" s="1513"/>
      <c r="AJO4" s="1513"/>
      <c r="AJP4" s="1513"/>
      <c r="AJQ4" s="1513"/>
      <c r="AJR4" s="1513"/>
      <c r="AJS4" s="1513"/>
      <c r="AJT4" s="1513"/>
      <c r="AJU4" s="1513"/>
      <c r="AJV4" s="1513"/>
      <c r="AJW4" s="1513"/>
      <c r="AJX4" s="1513"/>
      <c r="AJY4" s="1513"/>
      <c r="AJZ4" s="1513"/>
      <c r="AKA4" s="1513"/>
      <c r="AKB4" s="1513"/>
      <c r="AKC4" s="1513"/>
      <c r="AKD4" s="1513"/>
      <c r="AKE4" s="1513"/>
      <c r="AKF4" s="1513"/>
      <c r="AKG4" s="1513"/>
      <c r="AKH4" s="1513"/>
      <c r="AKI4" s="1513"/>
      <c r="AKJ4" s="1513"/>
      <c r="AKK4" s="1513"/>
      <c r="AKL4" s="1513"/>
      <c r="AKM4" s="1513"/>
      <c r="AKN4" s="1513"/>
      <c r="AKO4" s="1513"/>
      <c r="AKP4" s="1513"/>
      <c r="AKQ4" s="1513"/>
      <c r="AKR4" s="1513"/>
      <c r="AKS4" s="1513"/>
      <c r="AKT4" s="1513"/>
      <c r="AKU4" s="1513"/>
      <c r="AKV4" s="1513"/>
      <c r="AKW4" s="1513"/>
      <c r="AKX4" s="1513"/>
      <c r="AKY4" s="1513"/>
      <c r="AKZ4" s="1513"/>
      <c r="ALA4" s="1513"/>
      <c r="ALB4" s="1513"/>
      <c r="ALC4" s="1513"/>
      <c r="ALD4" s="1513"/>
      <c r="ALE4" s="1513"/>
      <c r="ALF4" s="1513"/>
      <c r="ALG4" s="1513"/>
      <c r="ALH4" s="1513"/>
      <c r="ALI4" s="1513"/>
      <c r="ALJ4" s="1513"/>
      <c r="ALK4" s="1513"/>
      <c r="ALL4" s="1513"/>
      <c r="ALM4" s="1513"/>
      <c r="ALN4" s="1513"/>
      <c r="ALO4" s="1513"/>
      <c r="ALP4" s="1513"/>
      <c r="ALQ4" s="1513"/>
      <c r="ALR4" s="1513"/>
      <c r="ALS4" s="1513"/>
      <c r="ALT4" s="1513"/>
      <c r="ALU4" s="1513"/>
      <c r="ALV4" s="1513"/>
      <c r="ALW4" s="1513"/>
      <c r="ALX4" s="1513"/>
      <c r="ALY4" s="1513"/>
      <c r="ALZ4" s="1513"/>
      <c r="AMA4" s="1513"/>
      <c r="AMB4" s="1513"/>
      <c r="AMC4" s="1513"/>
      <c r="AMD4" s="1513"/>
      <c r="AME4" s="1513"/>
      <c r="AMF4" s="1513"/>
      <c r="AMG4" s="1513"/>
      <c r="AMH4" s="1513"/>
      <c r="AMI4" s="1513"/>
      <c r="AMJ4" s="1513"/>
      <c r="AMK4" s="1513"/>
      <c r="AML4" s="1513"/>
      <c r="AMM4" s="1513"/>
      <c r="AMN4" s="1513"/>
      <c r="AMO4" s="1513"/>
      <c r="AMP4" s="1513"/>
      <c r="AMQ4" s="1513"/>
      <c r="AMR4" s="1513"/>
      <c r="AMS4" s="1513"/>
      <c r="AMT4" s="1513"/>
      <c r="AMU4" s="1513"/>
      <c r="AMV4" s="1513"/>
      <c r="AMW4" s="1513"/>
      <c r="AMX4" s="1513"/>
      <c r="AMY4" s="1513"/>
      <c r="AMZ4" s="1513"/>
      <c r="ANA4" s="1513"/>
      <c r="ANB4" s="1513"/>
      <c r="ANC4" s="1513"/>
      <c r="AND4" s="1513"/>
      <c r="ANE4" s="1513"/>
      <c r="ANF4" s="1513"/>
      <c r="ANG4" s="1513"/>
      <c r="ANH4" s="1513"/>
      <c r="ANI4" s="1513"/>
      <c r="ANJ4" s="1513"/>
      <c r="ANK4" s="1513"/>
      <c r="ANL4" s="1513"/>
      <c r="ANM4" s="1513"/>
      <c r="ANN4" s="1513"/>
      <c r="ANO4" s="1513"/>
      <c r="ANP4" s="1513"/>
      <c r="ANQ4" s="1513"/>
      <c r="ANR4" s="1513"/>
      <c r="ANS4" s="1513"/>
      <c r="ANT4" s="1513"/>
      <c r="ANU4" s="1513"/>
      <c r="ANV4" s="1513"/>
      <c r="ANW4" s="1513"/>
      <c r="ANX4" s="1513"/>
      <c r="ANY4" s="1513"/>
      <c r="ANZ4" s="1513"/>
      <c r="AOA4" s="1513"/>
      <c r="AOB4" s="1513"/>
      <c r="AOC4" s="1513"/>
      <c r="AOD4" s="1513"/>
      <c r="AOE4" s="1513"/>
      <c r="AOF4" s="1513"/>
      <c r="AOG4" s="1513"/>
      <c r="AOH4" s="1513"/>
      <c r="AOI4" s="1513"/>
      <c r="AOJ4" s="1513"/>
      <c r="AOK4" s="1513"/>
      <c r="AOL4" s="1513"/>
      <c r="AOM4" s="1513"/>
      <c r="AON4" s="1513"/>
      <c r="AOO4" s="1513"/>
      <c r="AOP4" s="1513"/>
      <c r="AOQ4" s="1513"/>
      <c r="AOR4" s="1513"/>
      <c r="AOS4" s="1513"/>
      <c r="AOT4" s="1513"/>
      <c r="AOU4" s="1513"/>
      <c r="AOV4" s="1513"/>
      <c r="AOW4" s="1513"/>
      <c r="AOX4" s="1513"/>
      <c r="AOY4" s="1513"/>
      <c r="AOZ4" s="1513"/>
      <c r="APA4" s="1513"/>
      <c r="APB4" s="1513"/>
      <c r="APC4" s="1513"/>
      <c r="APD4" s="1513"/>
      <c r="APE4" s="1513"/>
      <c r="APF4" s="1513"/>
      <c r="APG4" s="1513"/>
      <c r="APH4" s="1513"/>
      <c r="API4" s="1513"/>
      <c r="APJ4" s="1513"/>
      <c r="APK4" s="1513"/>
      <c r="APL4" s="1513"/>
      <c r="APM4" s="1513"/>
      <c r="APN4" s="1513"/>
      <c r="APO4" s="1513"/>
      <c r="APP4" s="1513"/>
      <c r="APQ4" s="1513"/>
      <c r="APR4" s="1513"/>
      <c r="APS4" s="1513"/>
      <c r="APT4" s="1513"/>
      <c r="APU4" s="1513"/>
      <c r="APV4" s="1513"/>
      <c r="APW4" s="1513"/>
      <c r="APX4" s="1513"/>
      <c r="APY4" s="1513"/>
      <c r="APZ4" s="1513"/>
      <c r="AQA4" s="1513"/>
      <c r="AQB4" s="1513"/>
      <c r="AQC4" s="1513"/>
      <c r="AQD4" s="1513"/>
      <c r="AQE4" s="1513"/>
      <c r="AQF4" s="1513"/>
      <c r="AQG4" s="1513"/>
      <c r="AQH4" s="1513"/>
      <c r="AQI4" s="1513"/>
      <c r="AQJ4" s="1513"/>
      <c r="AQK4" s="1513"/>
      <c r="AQL4" s="1513"/>
      <c r="AQM4" s="1513"/>
      <c r="AQN4" s="1513"/>
      <c r="AQO4" s="1513"/>
      <c r="AQP4" s="1513"/>
      <c r="AQQ4" s="1513"/>
      <c r="AQR4" s="1513"/>
      <c r="AQS4" s="1513"/>
      <c r="AQT4" s="1513"/>
      <c r="AQU4" s="1513"/>
      <c r="AQV4" s="1513"/>
      <c r="AQW4" s="1513"/>
      <c r="AQX4" s="1513"/>
      <c r="AQY4" s="1513"/>
      <c r="AQZ4" s="1513"/>
      <c r="ARA4" s="1513"/>
      <c r="ARB4" s="1513"/>
      <c r="ARC4" s="1513"/>
      <c r="ARD4" s="1513"/>
      <c r="ARE4" s="1513"/>
      <c r="ARF4" s="1513"/>
      <c r="ARG4" s="1513"/>
      <c r="ARH4" s="1513"/>
      <c r="ARI4" s="1513"/>
      <c r="ARJ4" s="1513"/>
      <c r="ARK4" s="1513"/>
      <c r="ARL4" s="1513"/>
      <c r="ARM4" s="1513"/>
      <c r="ARN4" s="1513"/>
      <c r="ARO4" s="1513"/>
      <c r="ARP4" s="1513"/>
      <c r="ARQ4" s="1513"/>
      <c r="ARR4" s="1513"/>
      <c r="ARS4" s="1513"/>
      <c r="ART4" s="1513"/>
      <c r="ARU4" s="1513"/>
      <c r="ARV4" s="1513"/>
      <c r="ARW4" s="1513"/>
      <c r="ARX4" s="1513"/>
      <c r="ARY4" s="1513"/>
      <c r="ARZ4" s="1513"/>
      <c r="ASA4" s="1513"/>
      <c r="ASB4" s="1513"/>
      <c r="ASC4" s="1513"/>
      <c r="ASD4" s="1513"/>
      <c r="ASE4" s="1513"/>
      <c r="ASF4" s="1513"/>
      <c r="ASG4" s="1513"/>
      <c r="ASH4" s="1513"/>
      <c r="ASI4" s="1513"/>
      <c r="ASJ4" s="1513"/>
      <c r="ASK4" s="1513"/>
      <c r="ASL4" s="1513"/>
      <c r="ASM4" s="1513"/>
      <c r="ASN4" s="1513"/>
      <c r="ASO4" s="1513"/>
      <c r="ASP4" s="1513"/>
      <c r="ASQ4" s="1513"/>
      <c r="ASR4" s="1513"/>
      <c r="ASS4" s="1513"/>
      <c r="AST4" s="1513"/>
      <c r="ASU4" s="1513"/>
      <c r="ASV4" s="1513"/>
      <c r="ASW4" s="1513"/>
      <c r="ASX4" s="1513"/>
      <c r="ASY4" s="1513"/>
      <c r="ASZ4" s="1513"/>
      <c r="ATA4" s="1513"/>
      <c r="ATB4" s="1513"/>
      <c r="ATC4" s="1513"/>
      <c r="ATD4" s="1513"/>
      <c r="ATE4" s="1513"/>
      <c r="ATF4" s="1513"/>
      <c r="ATG4" s="1513"/>
      <c r="ATH4" s="1513"/>
      <c r="ATI4" s="1513"/>
      <c r="ATJ4" s="1513"/>
      <c r="ATK4" s="1513"/>
      <c r="ATL4" s="1513"/>
      <c r="ATM4" s="1513"/>
      <c r="ATN4" s="1513"/>
      <c r="ATO4" s="1513"/>
      <c r="ATP4" s="1513"/>
      <c r="ATQ4" s="1513"/>
      <c r="ATR4" s="1513"/>
      <c r="ATS4" s="1513"/>
      <c r="ATT4" s="1513"/>
      <c r="ATU4" s="1513"/>
      <c r="ATV4" s="1513"/>
      <c r="ATW4" s="1513"/>
      <c r="ATX4" s="1513"/>
      <c r="ATY4" s="1513"/>
      <c r="ATZ4" s="1513"/>
      <c r="AUA4" s="1513"/>
      <c r="AUB4" s="1513"/>
      <c r="AUC4" s="1513"/>
      <c r="AUD4" s="1513"/>
      <c r="AUE4" s="1513"/>
      <c r="AUF4" s="1513"/>
      <c r="AUG4" s="1513"/>
      <c r="AUH4" s="1513"/>
      <c r="AUI4" s="1513"/>
      <c r="AUJ4" s="1513"/>
      <c r="AUK4" s="1513"/>
      <c r="AUL4" s="1513"/>
      <c r="AUM4" s="1513"/>
      <c r="AUN4" s="1513"/>
      <c r="AUO4" s="1513"/>
      <c r="AUP4" s="1513"/>
      <c r="AUQ4" s="1513"/>
      <c r="AUR4" s="1513"/>
      <c r="AUS4" s="1513"/>
      <c r="AUT4" s="1513"/>
      <c r="AUU4" s="1513"/>
      <c r="AUV4" s="1513"/>
      <c r="AUW4" s="1513"/>
      <c r="AUX4" s="1513"/>
      <c r="AUY4" s="1513"/>
      <c r="AUZ4" s="1513"/>
      <c r="AVA4" s="1513"/>
      <c r="AVB4" s="1513"/>
      <c r="AVC4" s="1513"/>
      <c r="AVD4" s="1513"/>
      <c r="AVE4" s="1513"/>
      <c r="AVF4" s="1513"/>
      <c r="AVG4" s="1513"/>
      <c r="AVH4" s="1513"/>
      <c r="AVI4" s="1513"/>
      <c r="AVJ4" s="1513"/>
      <c r="AVK4" s="1513"/>
      <c r="AVL4" s="1513"/>
      <c r="AVM4" s="1513"/>
      <c r="AVN4" s="1513"/>
      <c r="AVO4" s="1513"/>
      <c r="AVP4" s="1513"/>
      <c r="AVQ4" s="1513"/>
      <c r="AVR4" s="1513"/>
      <c r="AVS4" s="1513"/>
      <c r="AVT4" s="1513"/>
      <c r="AVU4" s="1513"/>
      <c r="AVV4" s="1513"/>
      <c r="AVW4" s="1513"/>
      <c r="AVX4" s="1513"/>
      <c r="AVY4" s="1513"/>
      <c r="AVZ4" s="1513"/>
      <c r="AWA4" s="1513"/>
      <c r="AWB4" s="1513"/>
      <c r="AWC4" s="1513"/>
      <c r="AWD4" s="1513"/>
      <c r="AWE4" s="1513"/>
      <c r="AWF4" s="1513"/>
      <c r="AWG4" s="1513"/>
      <c r="AWH4" s="1513"/>
      <c r="AWI4" s="1513"/>
      <c r="AWJ4" s="1513"/>
      <c r="AWK4" s="1513"/>
      <c r="AWL4" s="1513"/>
      <c r="AWM4" s="1513"/>
      <c r="AWN4" s="1513"/>
      <c r="AWO4" s="1513"/>
      <c r="AWP4" s="1513"/>
      <c r="AWQ4" s="1513"/>
      <c r="AWR4" s="1513"/>
      <c r="AWS4" s="1513"/>
      <c r="AWT4" s="1513"/>
      <c r="AWU4" s="1513"/>
      <c r="AWV4" s="1513"/>
      <c r="AWW4" s="1513"/>
      <c r="AWX4" s="1513"/>
      <c r="AWY4" s="1513"/>
      <c r="AWZ4" s="1513"/>
      <c r="AXA4" s="1513"/>
      <c r="AXB4" s="1513"/>
      <c r="AXC4" s="1513"/>
      <c r="AXD4" s="1513"/>
      <c r="AXE4" s="1513"/>
      <c r="AXF4" s="1513"/>
      <c r="AXG4" s="1513"/>
      <c r="AXH4" s="1513"/>
      <c r="AXI4" s="1513"/>
      <c r="AXJ4" s="1513"/>
      <c r="AXK4" s="1513"/>
      <c r="AXL4" s="1513"/>
      <c r="AXM4" s="1513"/>
      <c r="AXN4" s="1513"/>
      <c r="AXO4" s="1513"/>
      <c r="AXP4" s="1513"/>
      <c r="AXQ4" s="1513"/>
      <c r="AXR4" s="1513"/>
      <c r="AXS4" s="1513"/>
      <c r="AXT4" s="1513"/>
      <c r="AXU4" s="1513"/>
      <c r="AXV4" s="1513"/>
      <c r="AXW4" s="1513"/>
      <c r="AXX4" s="1513"/>
      <c r="AXY4" s="1513"/>
      <c r="AXZ4" s="1513"/>
      <c r="AYA4" s="1513"/>
      <c r="AYB4" s="1513"/>
      <c r="AYC4" s="1513"/>
      <c r="AYD4" s="1513"/>
      <c r="AYE4" s="1513"/>
      <c r="AYF4" s="1513"/>
      <c r="AYG4" s="1513"/>
      <c r="AYH4" s="1513"/>
      <c r="AYI4" s="1513"/>
      <c r="AYJ4" s="1513"/>
      <c r="AYK4" s="1513"/>
      <c r="AYL4" s="1513"/>
      <c r="AYM4" s="1513"/>
      <c r="AYN4" s="1513"/>
      <c r="AYO4" s="1513"/>
      <c r="AYP4" s="1513"/>
      <c r="AYQ4" s="1513"/>
      <c r="AYR4" s="1513"/>
      <c r="AYS4" s="1513"/>
      <c r="AYT4" s="1513"/>
      <c r="AYU4" s="1513"/>
      <c r="AYV4" s="1513"/>
      <c r="AYW4" s="1513"/>
      <c r="AYX4" s="1513"/>
      <c r="AYY4" s="1513"/>
      <c r="AYZ4" s="1513"/>
      <c r="AZA4" s="1513"/>
      <c r="AZB4" s="1513"/>
      <c r="AZC4" s="1513"/>
      <c r="AZD4" s="1513"/>
      <c r="AZE4" s="1513"/>
      <c r="AZF4" s="1513"/>
      <c r="AZG4" s="1513"/>
      <c r="AZH4" s="1513"/>
      <c r="AZI4" s="1513"/>
      <c r="AZJ4" s="1513"/>
      <c r="AZK4" s="1513"/>
      <c r="AZL4" s="1513"/>
      <c r="AZM4" s="1513"/>
      <c r="AZN4" s="1513"/>
      <c r="AZO4" s="1513"/>
      <c r="AZP4" s="1513"/>
      <c r="AZQ4" s="1513"/>
      <c r="AZR4" s="1513"/>
      <c r="AZS4" s="1513"/>
      <c r="AZT4" s="1513"/>
      <c r="AZU4" s="1513"/>
      <c r="AZV4" s="1513"/>
      <c r="AZW4" s="1513"/>
      <c r="AZX4" s="1513"/>
      <c r="AZY4" s="1513"/>
      <c r="AZZ4" s="1513"/>
      <c r="BAA4" s="1513"/>
      <c r="BAB4" s="1513"/>
      <c r="BAC4" s="1513"/>
      <c r="BAD4" s="1513"/>
      <c r="BAE4" s="1513"/>
      <c r="BAF4" s="1513"/>
      <c r="BAG4" s="1513"/>
      <c r="BAH4" s="1513"/>
      <c r="BAI4" s="1513"/>
      <c r="BAJ4" s="1513"/>
      <c r="BAK4" s="1513"/>
      <c r="BAL4" s="1513"/>
      <c r="BAM4" s="1513"/>
      <c r="BAN4" s="1513"/>
      <c r="BAO4" s="1513"/>
      <c r="BAP4" s="1513"/>
      <c r="BAQ4" s="1513"/>
      <c r="BAR4" s="1513"/>
      <c r="BAS4" s="1513"/>
      <c r="BAT4" s="1513"/>
      <c r="BAU4" s="1513"/>
      <c r="BAV4" s="1513"/>
      <c r="BAW4" s="1513"/>
      <c r="BAX4" s="1513"/>
      <c r="BAY4" s="1513"/>
      <c r="BAZ4" s="1513"/>
      <c r="BBA4" s="1513"/>
      <c r="BBB4" s="1513"/>
      <c r="BBC4" s="1513"/>
      <c r="BBD4" s="1513"/>
      <c r="BBE4" s="1513"/>
      <c r="BBF4" s="1513"/>
      <c r="BBG4" s="1513"/>
      <c r="BBH4" s="1513"/>
      <c r="BBI4" s="1513"/>
      <c r="BBJ4" s="1513"/>
      <c r="BBK4" s="1513"/>
      <c r="BBL4" s="1513"/>
      <c r="BBM4" s="1513"/>
      <c r="BBN4" s="1513"/>
      <c r="BBO4" s="1513"/>
      <c r="BBP4" s="1513"/>
      <c r="BBQ4" s="1513"/>
      <c r="BBR4" s="1513"/>
      <c r="BBS4" s="1513"/>
      <c r="BBT4" s="1513"/>
      <c r="BBU4" s="1513"/>
      <c r="BBV4" s="1513"/>
      <c r="BBW4" s="1513"/>
      <c r="BBX4" s="1513"/>
      <c r="BBY4" s="1513"/>
      <c r="BBZ4" s="1513"/>
      <c r="BCA4" s="1513"/>
      <c r="BCB4" s="1513"/>
      <c r="BCC4" s="1513"/>
      <c r="BCD4" s="1513"/>
      <c r="BCE4" s="1513"/>
      <c r="BCF4" s="1513"/>
      <c r="BCG4" s="1513"/>
      <c r="BCH4" s="1513"/>
      <c r="BCI4" s="1513"/>
      <c r="BCJ4" s="1513"/>
      <c r="BCK4" s="1513"/>
      <c r="BCL4" s="1513"/>
      <c r="BCM4" s="1513"/>
      <c r="BCN4" s="1513"/>
      <c r="BCO4" s="1513"/>
      <c r="BCP4" s="1513"/>
      <c r="BCQ4" s="1513"/>
      <c r="BCR4" s="1513"/>
      <c r="BCS4" s="1513"/>
      <c r="BCT4" s="1513"/>
      <c r="BCU4" s="1513"/>
      <c r="BCV4" s="1513"/>
      <c r="BCW4" s="1513"/>
      <c r="BCX4" s="1513"/>
      <c r="BCY4" s="1513"/>
      <c r="BCZ4" s="1513"/>
      <c r="BDA4" s="1513"/>
      <c r="BDB4" s="1513"/>
      <c r="BDC4" s="1513"/>
      <c r="BDD4" s="1513"/>
      <c r="BDE4" s="1513"/>
      <c r="BDF4" s="1513"/>
      <c r="BDG4" s="1513"/>
      <c r="BDH4" s="1513"/>
      <c r="BDI4" s="1513"/>
      <c r="BDJ4" s="1513"/>
      <c r="BDK4" s="1513"/>
      <c r="BDL4" s="1513"/>
      <c r="BDM4" s="1513"/>
      <c r="BDN4" s="1513"/>
      <c r="BDO4" s="1513"/>
      <c r="BDP4" s="1513"/>
      <c r="BDQ4" s="1513"/>
      <c r="BDR4" s="1513"/>
      <c r="BDS4" s="1513"/>
      <c r="BDT4" s="1513"/>
      <c r="BDU4" s="1513"/>
      <c r="BDV4" s="1513"/>
      <c r="BDW4" s="1513"/>
      <c r="BDX4" s="1513"/>
      <c r="BDY4" s="1513"/>
      <c r="BDZ4" s="1513"/>
      <c r="BEA4" s="1513"/>
      <c r="BEB4" s="1513"/>
      <c r="BEC4" s="1513"/>
      <c r="BED4" s="1513"/>
      <c r="BEE4" s="1513"/>
      <c r="BEF4" s="1513"/>
      <c r="BEG4" s="1513"/>
      <c r="BEH4" s="1513"/>
      <c r="BEI4" s="1513"/>
      <c r="BEJ4" s="1513"/>
      <c r="BEK4" s="1513"/>
      <c r="BEL4" s="1513"/>
      <c r="BEM4" s="1513"/>
      <c r="BEN4" s="1513"/>
      <c r="BEO4" s="1513"/>
      <c r="BEP4" s="1513"/>
      <c r="BEQ4" s="1513"/>
      <c r="BER4" s="1513"/>
      <c r="BES4" s="1513"/>
      <c r="BET4" s="1513"/>
      <c r="BEU4" s="1513"/>
      <c r="BEV4" s="1513"/>
      <c r="BEW4" s="1513"/>
      <c r="BEX4" s="1513"/>
      <c r="BEY4" s="1513"/>
      <c r="BEZ4" s="1513"/>
      <c r="BFA4" s="1513"/>
      <c r="BFB4" s="1513"/>
      <c r="BFC4" s="1513"/>
      <c r="BFD4" s="1513"/>
      <c r="BFE4" s="1513"/>
      <c r="BFF4" s="1513"/>
      <c r="BFG4" s="1513"/>
      <c r="BFH4" s="1513"/>
      <c r="BFI4" s="1513"/>
      <c r="BFJ4" s="1513"/>
      <c r="BFK4" s="1513"/>
      <c r="BFL4" s="1513"/>
      <c r="BFM4" s="1513"/>
      <c r="BFN4" s="1513"/>
      <c r="BFO4" s="1513"/>
      <c r="BFP4" s="1513"/>
      <c r="BFQ4" s="1513"/>
      <c r="BFR4" s="1513"/>
      <c r="BFS4" s="1513"/>
      <c r="BFT4" s="1513"/>
      <c r="BFU4" s="1513"/>
      <c r="BFV4" s="1513"/>
      <c r="BFW4" s="1513"/>
      <c r="BFX4" s="1513"/>
      <c r="BFY4" s="1513"/>
      <c r="BFZ4" s="1513"/>
      <c r="BGA4" s="1513"/>
      <c r="BGB4" s="1513"/>
      <c r="BGC4" s="1513"/>
      <c r="BGD4" s="1513"/>
      <c r="BGE4" s="1513"/>
      <c r="BGF4" s="1513"/>
      <c r="BGG4" s="1513"/>
      <c r="BGH4" s="1513"/>
      <c r="BGI4" s="1513"/>
      <c r="BGJ4" s="1513"/>
      <c r="BGK4" s="1513"/>
      <c r="BGL4" s="1513"/>
      <c r="BGM4" s="1513"/>
      <c r="BGN4" s="1513"/>
      <c r="BGO4" s="1513"/>
      <c r="BGP4" s="1513"/>
      <c r="BGQ4" s="1513"/>
      <c r="BGR4" s="1513"/>
      <c r="BGS4" s="1513"/>
      <c r="BGT4" s="1513"/>
      <c r="BGU4" s="1513"/>
      <c r="BGV4" s="1513"/>
      <c r="BGW4" s="1513"/>
      <c r="BGX4" s="1513"/>
      <c r="BGY4" s="1513"/>
      <c r="BGZ4" s="1513"/>
      <c r="BHA4" s="1513"/>
      <c r="BHB4" s="1513"/>
      <c r="BHC4" s="1513"/>
      <c r="BHD4" s="1513"/>
      <c r="BHE4" s="1513"/>
      <c r="BHF4" s="1513"/>
      <c r="BHG4" s="1513"/>
      <c r="BHH4" s="1513"/>
      <c r="BHI4" s="1513"/>
      <c r="BHJ4" s="1513"/>
      <c r="BHK4" s="1513"/>
      <c r="BHL4" s="1513"/>
      <c r="BHM4" s="1513"/>
      <c r="BHN4" s="1513"/>
      <c r="BHO4" s="1513"/>
      <c r="BHP4" s="1513"/>
      <c r="BHQ4" s="1513"/>
      <c r="BHR4" s="1513"/>
      <c r="BHS4" s="1513"/>
      <c r="BHT4" s="1513"/>
      <c r="BHU4" s="1513"/>
      <c r="BHV4" s="1513"/>
      <c r="BHW4" s="1513"/>
      <c r="BHX4" s="1513"/>
      <c r="BHY4" s="1513"/>
      <c r="BHZ4" s="1513"/>
      <c r="BIA4" s="1513"/>
      <c r="BIB4" s="1513"/>
      <c r="BIC4" s="1513"/>
      <c r="BID4" s="1513"/>
      <c r="BIE4" s="1513"/>
      <c r="BIF4" s="1513"/>
      <c r="BIG4" s="1513"/>
      <c r="BIH4" s="1513"/>
      <c r="BII4" s="1513"/>
      <c r="BIJ4" s="1513"/>
      <c r="BIK4" s="1513"/>
      <c r="BIL4" s="1513"/>
      <c r="BIM4" s="1513"/>
      <c r="BIN4" s="1513"/>
      <c r="BIO4" s="1513"/>
      <c r="BIP4" s="1513"/>
      <c r="BIQ4" s="1513"/>
      <c r="BIR4" s="1513"/>
      <c r="BIS4" s="1513"/>
      <c r="BIT4" s="1513"/>
      <c r="BIU4" s="1513"/>
      <c r="BIV4" s="1513"/>
      <c r="BIW4" s="1513"/>
      <c r="BIX4" s="1513"/>
      <c r="BIY4" s="1513"/>
      <c r="BIZ4" s="1513"/>
      <c r="BJA4" s="1513"/>
      <c r="BJB4" s="1513"/>
      <c r="BJC4" s="1513"/>
      <c r="BJD4" s="1513"/>
      <c r="BJE4" s="1513"/>
      <c r="BJF4" s="1513"/>
      <c r="BJG4" s="1513"/>
      <c r="BJH4" s="1513"/>
      <c r="BJI4" s="1513"/>
      <c r="BJJ4" s="1513"/>
      <c r="BJK4" s="1513"/>
      <c r="BJL4" s="1513"/>
      <c r="BJM4" s="1513"/>
      <c r="BJN4" s="1513"/>
      <c r="BJO4" s="1513"/>
      <c r="BJP4" s="1513"/>
      <c r="BJQ4" s="1513"/>
      <c r="BJR4" s="1513"/>
      <c r="BJS4" s="1513"/>
      <c r="BJT4" s="1513"/>
      <c r="BJU4" s="1513"/>
      <c r="BJV4" s="1513"/>
      <c r="BJW4" s="1513"/>
      <c r="BJX4" s="1513"/>
      <c r="BJY4" s="1513"/>
      <c r="BJZ4" s="1513"/>
      <c r="BKA4" s="1513"/>
      <c r="BKB4" s="1513"/>
      <c r="BKC4" s="1513"/>
      <c r="BKD4" s="1513"/>
      <c r="BKE4" s="1513"/>
      <c r="BKF4" s="1513"/>
      <c r="BKG4" s="1513"/>
      <c r="BKH4" s="1513"/>
      <c r="BKI4" s="1513"/>
      <c r="BKJ4" s="1513"/>
      <c r="BKK4" s="1513"/>
      <c r="BKL4" s="1513"/>
      <c r="BKM4" s="1513"/>
      <c r="BKN4" s="1513"/>
      <c r="BKO4" s="1513"/>
      <c r="BKP4" s="1513"/>
      <c r="BKQ4" s="1513"/>
      <c r="BKR4" s="1513"/>
      <c r="BKS4" s="1513"/>
      <c r="BKT4" s="1513"/>
      <c r="BKU4" s="1513"/>
      <c r="BKV4" s="1513"/>
      <c r="BKW4" s="1513"/>
      <c r="BKX4" s="1513"/>
      <c r="BKY4" s="1513"/>
      <c r="BKZ4" s="1513"/>
      <c r="BLA4" s="1513"/>
      <c r="BLB4" s="1513"/>
      <c r="BLC4" s="1513"/>
      <c r="BLD4" s="1513"/>
      <c r="BLE4" s="1513"/>
      <c r="BLF4" s="1513"/>
      <c r="BLG4" s="1513"/>
      <c r="BLH4" s="1513"/>
      <c r="BLI4" s="1513"/>
      <c r="BLJ4" s="1513"/>
      <c r="BLK4" s="1513"/>
      <c r="BLL4" s="1513"/>
      <c r="BLM4" s="1513"/>
      <c r="BLN4" s="1513"/>
      <c r="BLO4" s="1513"/>
      <c r="BLP4" s="1513"/>
      <c r="BLQ4" s="1513"/>
      <c r="BLR4" s="1513"/>
      <c r="BLS4" s="1513"/>
      <c r="BLT4" s="1513"/>
      <c r="BLU4" s="1513"/>
      <c r="BLV4" s="1513"/>
      <c r="BLW4" s="1513"/>
      <c r="BLX4" s="1513"/>
      <c r="BLY4" s="1513"/>
      <c r="BLZ4" s="1513"/>
      <c r="BMA4" s="1513"/>
      <c r="BMB4" s="1513"/>
      <c r="BMC4" s="1513"/>
      <c r="BMD4" s="1513"/>
      <c r="BME4" s="1513"/>
      <c r="BMF4" s="1513"/>
      <c r="BMG4" s="1513"/>
      <c r="BMH4" s="1513"/>
      <c r="BMI4" s="1513"/>
      <c r="BMJ4" s="1513"/>
      <c r="BMK4" s="1513"/>
      <c r="BML4" s="1513"/>
      <c r="BMM4" s="1513"/>
      <c r="BMN4" s="1513"/>
      <c r="BMO4" s="1513"/>
      <c r="BMP4" s="1513"/>
      <c r="BMQ4" s="1513"/>
      <c r="BMR4" s="1513"/>
      <c r="BMS4" s="1513"/>
      <c r="BMT4" s="1513"/>
      <c r="BMU4" s="1513"/>
      <c r="BMV4" s="1513"/>
      <c r="BMW4" s="1513"/>
      <c r="BMX4" s="1513"/>
      <c r="BMY4" s="1513"/>
      <c r="BMZ4" s="1513"/>
      <c r="BNA4" s="1513"/>
      <c r="BNB4" s="1513"/>
      <c r="BNC4" s="1513"/>
      <c r="BND4" s="1513"/>
      <c r="BNE4" s="1513"/>
      <c r="BNF4" s="1513"/>
      <c r="BNG4" s="1513"/>
      <c r="BNH4" s="1513"/>
      <c r="BNI4" s="1513"/>
      <c r="BNJ4" s="1513"/>
      <c r="BNK4" s="1513"/>
      <c r="BNL4" s="1513"/>
      <c r="BNM4" s="1513"/>
      <c r="BNN4" s="1513"/>
      <c r="BNO4" s="1513"/>
      <c r="BNP4" s="1513"/>
      <c r="BNQ4" s="1513"/>
      <c r="BNR4" s="1513"/>
      <c r="BNS4" s="1513"/>
      <c r="BNT4" s="1513"/>
      <c r="BNU4" s="1513"/>
      <c r="BNV4" s="1513"/>
      <c r="BNW4" s="1513"/>
      <c r="BNX4" s="1513"/>
      <c r="BNY4" s="1513"/>
      <c r="BNZ4" s="1513"/>
      <c r="BOA4" s="1513"/>
      <c r="BOB4" s="1513"/>
      <c r="BOC4" s="1513"/>
      <c r="BOD4" s="1513"/>
      <c r="BOE4" s="1513"/>
      <c r="BOF4" s="1513"/>
      <c r="BOG4" s="1513"/>
      <c r="BOH4" s="1513"/>
      <c r="BOI4" s="1513"/>
      <c r="BOJ4" s="1513"/>
      <c r="BOK4" s="1513"/>
      <c r="BOL4" s="1513"/>
      <c r="BOM4" s="1513"/>
      <c r="BON4" s="1513"/>
      <c r="BOO4" s="1513"/>
      <c r="BOP4" s="1513"/>
      <c r="BOQ4" s="1513"/>
      <c r="BOR4" s="1513"/>
      <c r="BOS4" s="1513"/>
      <c r="BOT4" s="1513"/>
      <c r="BOU4" s="1513"/>
      <c r="BOV4" s="1513"/>
      <c r="BOW4" s="1513"/>
      <c r="BOX4" s="1513"/>
      <c r="BOY4" s="1513"/>
      <c r="BOZ4" s="1513"/>
      <c r="BPA4" s="1513"/>
      <c r="BPB4" s="1513"/>
      <c r="BPC4" s="1513"/>
      <c r="BPD4" s="1513"/>
      <c r="BPE4" s="1513"/>
      <c r="BPF4" s="1513"/>
      <c r="BPG4" s="1513"/>
      <c r="BPH4" s="1513"/>
      <c r="BPI4" s="1513"/>
      <c r="BPJ4" s="1513"/>
      <c r="BPK4" s="1513"/>
      <c r="BPL4" s="1513"/>
      <c r="BPM4" s="1513"/>
      <c r="BPN4" s="1513"/>
      <c r="BPO4" s="1513"/>
      <c r="BPP4" s="1513"/>
      <c r="BPQ4" s="1513"/>
      <c r="BPR4" s="1513"/>
      <c r="BPS4" s="1513"/>
      <c r="BPT4" s="1513"/>
      <c r="BPU4" s="1513"/>
      <c r="BPV4" s="1513"/>
      <c r="BPW4" s="1513"/>
      <c r="BPX4" s="1513"/>
      <c r="BPY4" s="1513"/>
      <c r="BPZ4" s="1513"/>
      <c r="BQA4" s="1513"/>
      <c r="BQB4" s="1513"/>
      <c r="BQC4" s="1513"/>
      <c r="BQD4" s="1513"/>
      <c r="BQE4" s="1513"/>
      <c r="BQF4" s="1513"/>
      <c r="BQG4" s="1513"/>
      <c r="BQH4" s="1513"/>
      <c r="BQI4" s="1513"/>
      <c r="BQJ4" s="1513"/>
      <c r="BQK4" s="1513"/>
      <c r="BQL4" s="1513"/>
      <c r="BQM4" s="1513"/>
      <c r="BQN4" s="1513"/>
      <c r="BQO4" s="1513"/>
      <c r="BQP4" s="1513"/>
      <c r="BQQ4" s="1513"/>
      <c r="BQR4" s="1513"/>
      <c r="BQS4" s="1513"/>
      <c r="BQT4" s="1513"/>
      <c r="BQU4" s="1513"/>
      <c r="BQV4" s="1513"/>
      <c r="BQW4" s="1513"/>
      <c r="BQX4" s="1513"/>
      <c r="BQY4" s="1513"/>
      <c r="BQZ4" s="1513"/>
      <c r="BRA4" s="1513"/>
      <c r="BRB4" s="1513"/>
      <c r="BRC4" s="1513"/>
      <c r="BRD4" s="1513"/>
      <c r="BRE4" s="1513"/>
      <c r="BRF4" s="1513"/>
      <c r="BRG4" s="1513"/>
      <c r="BRH4" s="1513"/>
      <c r="BRI4" s="1513"/>
      <c r="BRJ4" s="1513"/>
      <c r="BRK4" s="1513"/>
      <c r="BRL4" s="1513"/>
      <c r="BRM4" s="1513"/>
      <c r="BRN4" s="1513"/>
      <c r="BRO4" s="1513"/>
      <c r="BRP4" s="1513"/>
      <c r="BRQ4" s="1513"/>
      <c r="BRR4" s="1513"/>
      <c r="BRS4" s="1513"/>
      <c r="BRT4" s="1513"/>
      <c r="BRU4" s="1513"/>
      <c r="BRV4" s="1513"/>
      <c r="BRW4" s="1513"/>
      <c r="BRX4" s="1513"/>
      <c r="BRY4" s="1513"/>
      <c r="BRZ4" s="1513"/>
      <c r="BSA4" s="1513"/>
      <c r="BSB4" s="1513"/>
      <c r="BSC4" s="1513"/>
      <c r="BSD4" s="1513"/>
      <c r="BSE4" s="1513"/>
      <c r="BSF4" s="1513"/>
      <c r="BSG4" s="1513"/>
      <c r="BSH4" s="1513"/>
      <c r="BSI4" s="1513"/>
      <c r="BSJ4" s="1513"/>
      <c r="BSK4" s="1513"/>
      <c r="BSL4" s="1513"/>
      <c r="BSM4" s="1513"/>
      <c r="BSN4" s="1513"/>
      <c r="BSO4" s="1513"/>
      <c r="BSP4" s="1513"/>
      <c r="BSQ4" s="1513"/>
      <c r="BSR4" s="1513"/>
      <c r="BSS4" s="1513"/>
      <c r="BST4" s="1513"/>
      <c r="BSU4" s="1513"/>
      <c r="BSV4" s="1513"/>
      <c r="BSW4" s="1513"/>
      <c r="BSX4" s="1513"/>
      <c r="BSY4" s="1513"/>
      <c r="BSZ4" s="1513"/>
      <c r="BTA4" s="1513"/>
      <c r="BTB4" s="1513"/>
      <c r="BTC4" s="1513"/>
      <c r="BTD4" s="1513"/>
      <c r="BTE4" s="1513"/>
      <c r="BTF4" s="1513"/>
      <c r="BTG4" s="1513"/>
      <c r="BTH4" s="1513"/>
      <c r="BTI4" s="1513"/>
      <c r="BTJ4" s="1513"/>
      <c r="BTK4" s="1513"/>
      <c r="BTL4" s="1513"/>
      <c r="BTM4" s="1513"/>
      <c r="BTN4" s="1513"/>
      <c r="BTO4" s="1513"/>
      <c r="BTP4" s="1513"/>
      <c r="BTQ4" s="1513"/>
      <c r="BTR4" s="1513"/>
      <c r="BTS4" s="1513"/>
      <c r="BTT4" s="1513"/>
      <c r="BTU4" s="1513"/>
      <c r="BTV4" s="1513"/>
      <c r="BTW4" s="1513"/>
      <c r="BTX4" s="1513"/>
      <c r="BTY4" s="1513"/>
      <c r="BTZ4" s="1513"/>
      <c r="BUA4" s="1513"/>
      <c r="BUB4" s="1513"/>
      <c r="BUC4" s="1513"/>
      <c r="BUD4" s="1513"/>
      <c r="BUE4" s="1513"/>
      <c r="BUF4" s="1513"/>
      <c r="BUG4" s="1513"/>
      <c r="BUH4" s="1513"/>
      <c r="BUI4" s="1513"/>
      <c r="BUJ4" s="1513"/>
      <c r="BUK4" s="1513"/>
      <c r="BUL4" s="1513"/>
      <c r="BUM4" s="1513"/>
      <c r="BUN4" s="1513"/>
      <c r="BUO4" s="1513"/>
      <c r="BUP4" s="1513"/>
      <c r="BUQ4" s="1513"/>
      <c r="BUR4" s="1513"/>
      <c r="BUS4" s="1513"/>
      <c r="BUT4" s="1513"/>
      <c r="BUU4" s="1513"/>
      <c r="BUV4" s="1513"/>
      <c r="BUW4" s="1513"/>
      <c r="BUX4" s="1513"/>
      <c r="BUY4" s="1513"/>
      <c r="BUZ4" s="1513"/>
      <c r="BVA4" s="1513"/>
      <c r="BVB4" s="1513"/>
      <c r="BVC4" s="1513"/>
      <c r="BVD4" s="1513"/>
      <c r="BVE4" s="1513"/>
      <c r="BVF4" s="1513"/>
      <c r="BVG4" s="1513"/>
      <c r="BVH4" s="1513"/>
      <c r="BVI4" s="1513"/>
      <c r="BVJ4" s="1513"/>
      <c r="BVK4" s="1513"/>
      <c r="BVL4" s="1513"/>
      <c r="BVM4" s="1513"/>
      <c r="BVN4" s="1513"/>
      <c r="BVO4" s="1513"/>
      <c r="BVP4" s="1513"/>
      <c r="BVQ4" s="1513"/>
      <c r="BVR4" s="1513"/>
      <c r="BVS4" s="1513"/>
      <c r="BVT4" s="1513"/>
      <c r="BVU4" s="1513"/>
      <c r="BVV4" s="1513"/>
      <c r="BVW4" s="1513"/>
      <c r="BVX4" s="1513"/>
      <c r="BVY4" s="1513"/>
      <c r="BVZ4" s="1513"/>
      <c r="BWA4" s="1513"/>
      <c r="BWB4" s="1513"/>
      <c r="BWC4" s="1513"/>
      <c r="BWD4" s="1513"/>
      <c r="BWE4" s="1513"/>
      <c r="BWF4" s="1513"/>
      <c r="BWG4" s="1513"/>
      <c r="BWH4" s="1513"/>
      <c r="BWI4" s="1513"/>
      <c r="BWJ4" s="1513"/>
      <c r="BWK4" s="1513"/>
      <c r="BWL4" s="1513"/>
      <c r="BWM4" s="1513"/>
      <c r="BWN4" s="1513"/>
      <c r="BWO4" s="1513"/>
      <c r="BWP4" s="1513"/>
      <c r="BWQ4" s="1513"/>
      <c r="BWR4" s="1513"/>
      <c r="BWS4" s="1513"/>
      <c r="BWT4" s="1513"/>
      <c r="BWU4" s="1513"/>
      <c r="BWV4" s="1513"/>
      <c r="BWW4" s="1513"/>
      <c r="BWX4" s="1513"/>
      <c r="BWY4" s="1513"/>
      <c r="BWZ4" s="1513"/>
      <c r="BXA4" s="1513"/>
      <c r="BXB4" s="1513"/>
      <c r="BXC4" s="1513"/>
      <c r="BXD4" s="1513"/>
      <c r="BXE4" s="1513"/>
      <c r="BXF4" s="1513"/>
      <c r="BXG4" s="1513"/>
      <c r="BXH4" s="1513"/>
      <c r="BXI4" s="1513"/>
      <c r="BXJ4" s="1513"/>
      <c r="BXK4" s="1513"/>
      <c r="BXL4" s="1513"/>
      <c r="BXM4" s="1513"/>
      <c r="BXN4" s="1513"/>
      <c r="BXO4" s="1513"/>
      <c r="BXP4" s="1513"/>
      <c r="BXQ4" s="1513"/>
      <c r="BXR4" s="1513"/>
      <c r="BXS4" s="1513"/>
      <c r="BXT4" s="1513"/>
      <c r="BXU4" s="1513"/>
      <c r="BXV4" s="1513"/>
      <c r="BXW4" s="1513"/>
      <c r="BXX4" s="1513"/>
      <c r="BXY4" s="1513"/>
      <c r="BXZ4" s="1513"/>
      <c r="BYA4" s="1513"/>
      <c r="BYB4" s="1513"/>
      <c r="BYC4" s="1513"/>
      <c r="BYD4" s="1513"/>
      <c r="BYE4" s="1513"/>
      <c r="BYF4" s="1513"/>
      <c r="BYG4" s="1513"/>
      <c r="BYH4" s="1513"/>
      <c r="BYI4" s="1513"/>
      <c r="BYJ4" s="1513"/>
      <c r="BYK4" s="1513"/>
      <c r="BYL4" s="1513"/>
      <c r="BYM4" s="1513"/>
      <c r="BYN4" s="1513"/>
      <c r="BYO4" s="1513"/>
      <c r="BYP4" s="1513"/>
      <c r="BYQ4" s="1513"/>
      <c r="BYR4" s="1513"/>
      <c r="BYS4" s="1513"/>
      <c r="BYT4" s="1513"/>
      <c r="BYU4" s="1513"/>
      <c r="BYV4" s="1513"/>
      <c r="BYW4" s="1513"/>
      <c r="BYX4" s="1513"/>
      <c r="BYY4" s="1513"/>
      <c r="BYZ4" s="1513"/>
      <c r="BZA4" s="1513"/>
      <c r="BZB4" s="1513"/>
      <c r="BZC4" s="1513"/>
      <c r="BZD4" s="1513"/>
      <c r="BZE4" s="1513"/>
      <c r="BZF4" s="1513"/>
      <c r="BZG4" s="1513"/>
      <c r="BZH4" s="1513"/>
      <c r="BZI4" s="1513"/>
      <c r="BZJ4" s="1513"/>
      <c r="BZK4" s="1513"/>
      <c r="BZL4" s="1513"/>
      <c r="BZM4" s="1513"/>
      <c r="BZN4" s="1513"/>
      <c r="BZO4" s="1513"/>
      <c r="BZP4" s="1513"/>
      <c r="BZQ4" s="1513"/>
      <c r="BZR4" s="1513"/>
      <c r="BZS4" s="1513"/>
      <c r="BZT4" s="1513"/>
      <c r="BZU4" s="1513"/>
      <c r="BZV4" s="1513"/>
      <c r="BZW4" s="1513"/>
      <c r="BZX4" s="1513"/>
      <c r="BZY4" s="1513"/>
      <c r="BZZ4" s="1513"/>
      <c r="CAA4" s="1513"/>
      <c r="CAB4" s="1513"/>
      <c r="CAC4" s="1513"/>
      <c r="CAD4" s="1513"/>
      <c r="CAE4" s="1513"/>
      <c r="CAF4" s="1513"/>
      <c r="CAG4" s="1513"/>
      <c r="CAH4" s="1513"/>
      <c r="CAI4" s="1513"/>
      <c r="CAJ4" s="1513"/>
      <c r="CAK4" s="1513"/>
      <c r="CAL4" s="1513"/>
      <c r="CAM4" s="1513"/>
      <c r="CAN4" s="1513"/>
      <c r="CAO4" s="1513"/>
      <c r="CAP4" s="1513"/>
      <c r="CAQ4" s="1513"/>
      <c r="CAR4" s="1513"/>
      <c r="CAS4" s="1513"/>
      <c r="CAT4" s="1513"/>
      <c r="CAU4" s="1513"/>
      <c r="CAV4" s="1513"/>
      <c r="CAW4" s="1513"/>
      <c r="CAX4" s="1513"/>
      <c r="CAY4" s="1513"/>
      <c r="CAZ4" s="1513"/>
      <c r="CBA4" s="1513"/>
      <c r="CBB4" s="1513"/>
      <c r="CBC4" s="1513"/>
      <c r="CBD4" s="1513"/>
      <c r="CBE4" s="1513"/>
      <c r="CBF4" s="1513"/>
      <c r="CBG4" s="1513"/>
      <c r="CBH4" s="1513"/>
      <c r="CBI4" s="1513"/>
      <c r="CBJ4" s="1513"/>
      <c r="CBK4" s="1513"/>
      <c r="CBL4" s="1513"/>
      <c r="CBM4" s="1513"/>
      <c r="CBN4" s="1513"/>
      <c r="CBO4" s="1513"/>
      <c r="CBP4" s="1513"/>
      <c r="CBQ4" s="1513"/>
      <c r="CBR4" s="1513"/>
      <c r="CBS4" s="1513"/>
      <c r="CBT4" s="1513"/>
      <c r="CBU4" s="1513"/>
      <c r="CBV4" s="1513"/>
      <c r="CBW4" s="1513"/>
      <c r="CBX4" s="1513"/>
      <c r="CBY4" s="1513"/>
      <c r="CBZ4" s="1513"/>
      <c r="CCA4" s="1513"/>
      <c r="CCB4" s="1513"/>
      <c r="CCC4" s="1513"/>
      <c r="CCD4" s="1513"/>
      <c r="CCE4" s="1513"/>
      <c r="CCF4" s="1513"/>
      <c r="CCG4" s="1513"/>
      <c r="CCH4" s="1513"/>
      <c r="CCI4" s="1513"/>
      <c r="CCJ4" s="1513"/>
      <c r="CCK4" s="1513"/>
      <c r="CCL4" s="1513"/>
      <c r="CCM4" s="1513"/>
      <c r="CCN4" s="1513"/>
      <c r="CCO4" s="1513"/>
      <c r="CCP4" s="1513"/>
      <c r="CCQ4" s="1513"/>
      <c r="CCR4" s="1513"/>
      <c r="CCS4" s="1513"/>
      <c r="CCT4" s="1513"/>
      <c r="CCU4" s="1513"/>
      <c r="CCV4" s="1513"/>
      <c r="CCW4" s="1513"/>
      <c r="CCX4" s="1513"/>
      <c r="CCY4" s="1513"/>
      <c r="CCZ4" s="1513"/>
      <c r="CDA4" s="1513"/>
      <c r="CDB4" s="1513"/>
      <c r="CDC4" s="1513"/>
      <c r="CDD4" s="1513"/>
      <c r="CDE4" s="1513"/>
      <c r="CDF4" s="1513"/>
      <c r="CDG4" s="1513"/>
      <c r="CDH4" s="1513"/>
      <c r="CDI4" s="1513"/>
      <c r="CDJ4" s="1513"/>
      <c r="CDK4" s="1513"/>
      <c r="CDL4" s="1513"/>
      <c r="CDM4" s="1513"/>
      <c r="CDN4" s="1513"/>
      <c r="CDO4" s="1513"/>
      <c r="CDP4" s="1513"/>
      <c r="CDQ4" s="1513"/>
      <c r="CDR4" s="1513"/>
      <c r="CDS4" s="1513"/>
      <c r="CDT4" s="1513"/>
      <c r="CDU4" s="1513"/>
      <c r="CDV4" s="1513"/>
      <c r="CDW4" s="1513"/>
      <c r="CDX4" s="1513"/>
      <c r="CDY4" s="1513"/>
      <c r="CDZ4" s="1513"/>
      <c r="CEA4" s="1513"/>
      <c r="CEB4" s="1513"/>
      <c r="CEC4" s="1513"/>
      <c r="CED4" s="1513"/>
      <c r="CEE4" s="1513"/>
      <c r="CEF4" s="1513"/>
      <c r="CEG4" s="1513"/>
      <c r="CEH4" s="1513"/>
      <c r="CEI4" s="1513"/>
      <c r="CEJ4" s="1513"/>
      <c r="CEK4" s="1513"/>
      <c r="CEL4" s="1513"/>
      <c r="CEM4" s="1513"/>
      <c r="CEN4" s="1513"/>
      <c r="CEO4" s="1513"/>
      <c r="CEP4" s="1513"/>
      <c r="CEQ4" s="1513"/>
      <c r="CER4" s="1513"/>
      <c r="CES4" s="1513"/>
      <c r="CET4" s="1513"/>
      <c r="CEU4" s="1513"/>
      <c r="CEV4" s="1513"/>
      <c r="CEW4" s="1513"/>
      <c r="CEX4" s="1513"/>
      <c r="CEY4" s="1513"/>
      <c r="CEZ4" s="1513"/>
      <c r="CFA4" s="1513"/>
      <c r="CFB4" s="1513"/>
      <c r="CFC4" s="1513"/>
      <c r="CFD4" s="1513"/>
      <c r="CFE4" s="1513"/>
      <c r="CFF4" s="1513"/>
      <c r="CFG4" s="1513"/>
      <c r="CFH4" s="1513"/>
      <c r="CFI4" s="1513"/>
      <c r="CFJ4" s="1513"/>
      <c r="CFK4" s="1513"/>
      <c r="CFL4" s="1513"/>
      <c r="CFM4" s="1513"/>
      <c r="CFN4" s="1513"/>
      <c r="CFO4" s="1513"/>
      <c r="CFP4" s="1513"/>
      <c r="CFQ4" s="1513"/>
      <c r="CFR4" s="1513"/>
      <c r="CFS4" s="1513"/>
      <c r="CFT4" s="1513"/>
      <c r="CFU4" s="1513"/>
      <c r="CFV4" s="1513"/>
      <c r="CFW4" s="1513"/>
      <c r="CFX4" s="1513"/>
      <c r="CFY4" s="1513"/>
      <c r="CFZ4" s="1513"/>
      <c r="CGA4" s="1513"/>
      <c r="CGB4" s="1513"/>
      <c r="CGC4" s="1513"/>
      <c r="CGD4" s="1513"/>
      <c r="CGE4" s="1513"/>
      <c r="CGF4" s="1513"/>
      <c r="CGG4" s="1513"/>
      <c r="CGH4" s="1513"/>
      <c r="CGI4" s="1513"/>
      <c r="CGJ4" s="1513"/>
      <c r="CGK4" s="1513"/>
      <c r="CGL4" s="1513"/>
      <c r="CGM4" s="1513"/>
      <c r="CGN4" s="1513"/>
      <c r="CGO4" s="1513"/>
      <c r="CGP4" s="1513"/>
      <c r="CGQ4" s="1513"/>
      <c r="CGR4" s="1513"/>
      <c r="CGS4" s="1513"/>
      <c r="CGT4" s="1513"/>
      <c r="CGU4" s="1513"/>
      <c r="CGV4" s="1513"/>
      <c r="CGW4" s="1513"/>
      <c r="CGX4" s="1513"/>
      <c r="CGY4" s="1513"/>
      <c r="CGZ4" s="1513"/>
      <c r="CHA4" s="1513"/>
      <c r="CHB4" s="1513"/>
      <c r="CHC4" s="1513"/>
      <c r="CHD4" s="1513"/>
      <c r="CHE4" s="1513"/>
      <c r="CHF4" s="1513"/>
      <c r="CHG4" s="1513"/>
      <c r="CHH4" s="1513"/>
      <c r="CHI4" s="1513"/>
      <c r="CHJ4" s="1513"/>
      <c r="CHK4" s="1513"/>
      <c r="CHL4" s="1513"/>
      <c r="CHM4" s="1513"/>
      <c r="CHN4" s="1513"/>
      <c r="CHO4" s="1513"/>
      <c r="CHP4" s="1513"/>
      <c r="CHQ4" s="1513"/>
      <c r="CHR4" s="1513"/>
      <c r="CHS4" s="1513"/>
      <c r="CHT4" s="1513"/>
      <c r="CHU4" s="1513"/>
      <c r="CHV4" s="1513"/>
      <c r="CHW4" s="1513"/>
      <c r="CHX4" s="1513"/>
      <c r="CHY4" s="1513"/>
      <c r="CHZ4" s="1513"/>
      <c r="CIA4" s="1513"/>
      <c r="CIB4" s="1513"/>
      <c r="CIC4" s="1513"/>
      <c r="CID4" s="1513"/>
      <c r="CIE4" s="1513"/>
      <c r="CIF4" s="1513"/>
      <c r="CIG4" s="1513"/>
      <c r="CIH4" s="1513"/>
      <c r="CII4" s="1513"/>
      <c r="CIJ4" s="1513"/>
      <c r="CIK4" s="1513"/>
      <c r="CIL4" s="1513"/>
      <c r="CIM4" s="1513"/>
      <c r="CIN4" s="1513"/>
      <c r="CIO4" s="1513"/>
      <c r="CIP4" s="1513"/>
      <c r="CIQ4" s="1513"/>
      <c r="CIR4" s="1513"/>
      <c r="CIS4" s="1513"/>
      <c r="CIT4" s="1513"/>
      <c r="CIU4" s="1513"/>
      <c r="CIV4" s="1513"/>
      <c r="CIW4" s="1513"/>
      <c r="CIX4" s="1513"/>
      <c r="CIY4" s="1513"/>
      <c r="CIZ4" s="1513"/>
      <c r="CJA4" s="1513"/>
      <c r="CJB4" s="1513"/>
      <c r="CJC4" s="1513"/>
      <c r="CJD4" s="1513"/>
      <c r="CJE4" s="1513"/>
      <c r="CJF4" s="1513"/>
      <c r="CJG4" s="1513"/>
      <c r="CJH4" s="1513"/>
      <c r="CJI4" s="1513"/>
      <c r="CJJ4" s="1513"/>
      <c r="CJK4" s="1513"/>
      <c r="CJL4" s="1513"/>
      <c r="CJM4" s="1513"/>
      <c r="CJN4" s="1513"/>
      <c r="CJO4" s="1513"/>
      <c r="CJP4" s="1513"/>
      <c r="CJQ4" s="1513"/>
      <c r="CJR4" s="1513"/>
      <c r="CJS4" s="1513"/>
      <c r="CJT4" s="1513"/>
      <c r="CJU4" s="1513"/>
      <c r="CJV4" s="1513"/>
      <c r="CJW4" s="1513"/>
      <c r="CJX4" s="1513"/>
      <c r="CJY4" s="1513"/>
      <c r="CJZ4" s="1513"/>
      <c r="CKA4" s="1513"/>
      <c r="CKB4" s="1513"/>
      <c r="CKC4" s="1513"/>
      <c r="CKD4" s="1513"/>
      <c r="CKE4" s="1513"/>
      <c r="CKF4" s="1513"/>
      <c r="CKG4" s="1513"/>
      <c r="CKH4" s="1513"/>
      <c r="CKI4" s="1513"/>
      <c r="CKJ4" s="1513"/>
      <c r="CKK4" s="1513"/>
      <c r="CKL4" s="1513"/>
      <c r="CKM4" s="1513"/>
      <c r="CKN4" s="1513"/>
      <c r="CKO4" s="1513"/>
      <c r="CKP4" s="1513"/>
      <c r="CKQ4" s="1513"/>
      <c r="CKR4" s="1513"/>
      <c r="CKS4" s="1513"/>
      <c r="CKT4" s="1513"/>
      <c r="CKU4" s="1513"/>
      <c r="CKV4" s="1513"/>
      <c r="CKW4" s="1513"/>
      <c r="CKX4" s="1513"/>
      <c r="CKY4" s="1513"/>
      <c r="CKZ4" s="1513"/>
      <c r="CLA4" s="1513"/>
      <c r="CLB4" s="1513"/>
      <c r="CLC4" s="1513"/>
      <c r="CLD4" s="1513"/>
      <c r="CLE4" s="1513"/>
      <c r="CLF4" s="1513"/>
      <c r="CLG4" s="1513"/>
      <c r="CLH4" s="1513"/>
      <c r="CLI4" s="1513"/>
      <c r="CLJ4" s="1513"/>
      <c r="CLK4" s="1513"/>
      <c r="CLL4" s="1513"/>
      <c r="CLM4" s="1513"/>
      <c r="CLN4" s="1513"/>
      <c r="CLO4" s="1513"/>
      <c r="CLP4" s="1513"/>
      <c r="CLQ4" s="1513"/>
      <c r="CLR4" s="1513"/>
      <c r="CLS4" s="1513"/>
      <c r="CLT4" s="1513"/>
      <c r="CLU4" s="1513"/>
      <c r="CLV4" s="1513"/>
      <c r="CLW4" s="1513"/>
      <c r="CLX4" s="1513"/>
      <c r="CLY4" s="1513"/>
      <c r="CLZ4" s="1513"/>
      <c r="CMA4" s="1513"/>
      <c r="CMB4" s="1513"/>
      <c r="CMC4" s="1513"/>
      <c r="CMD4" s="1513"/>
      <c r="CME4" s="1513"/>
      <c r="CMF4" s="1513"/>
      <c r="CMG4" s="1513"/>
      <c r="CMH4" s="1513"/>
      <c r="CMI4" s="1513"/>
      <c r="CMJ4" s="1513"/>
      <c r="CMK4" s="1513"/>
      <c r="CML4" s="1513"/>
      <c r="CMM4" s="1513"/>
      <c r="CMN4" s="1513"/>
      <c r="CMO4" s="1513"/>
      <c r="CMP4" s="1513"/>
      <c r="CMQ4" s="1513"/>
      <c r="CMR4" s="1513"/>
      <c r="CMS4" s="1513"/>
      <c r="CMT4" s="1513"/>
      <c r="CMU4" s="1513"/>
      <c r="CMV4" s="1513"/>
      <c r="CMW4" s="1513"/>
      <c r="CMX4" s="1513"/>
      <c r="CMY4" s="1513"/>
      <c r="CMZ4" s="1513"/>
      <c r="CNA4" s="1513"/>
      <c r="CNB4" s="1513"/>
      <c r="CNC4" s="1513"/>
      <c r="CND4" s="1513"/>
      <c r="CNE4" s="1513"/>
      <c r="CNF4" s="1513"/>
      <c r="CNG4" s="1513"/>
      <c r="CNH4" s="1513"/>
      <c r="CNI4" s="1513"/>
      <c r="CNJ4" s="1513"/>
      <c r="CNK4" s="1513"/>
      <c r="CNL4" s="1513"/>
      <c r="CNM4" s="1513"/>
      <c r="CNN4" s="1513"/>
      <c r="CNO4" s="1513"/>
      <c r="CNP4" s="1513"/>
      <c r="CNQ4" s="1513"/>
      <c r="CNR4" s="1513"/>
      <c r="CNS4" s="1513"/>
      <c r="CNT4" s="1513"/>
      <c r="CNU4" s="1513"/>
      <c r="CNV4" s="1513"/>
      <c r="CNW4" s="1513"/>
      <c r="CNX4" s="1513"/>
      <c r="CNY4" s="1513"/>
      <c r="CNZ4" s="1513"/>
      <c r="COA4" s="1513"/>
      <c r="COB4" s="1513"/>
      <c r="COC4" s="1513"/>
      <c r="COD4" s="1513"/>
      <c r="COE4" s="1513"/>
      <c r="COF4" s="1513"/>
      <c r="COG4" s="1513"/>
      <c r="COH4" s="1513"/>
      <c r="COI4" s="1513"/>
      <c r="COJ4" s="1513"/>
      <c r="COK4" s="1513"/>
      <c r="COL4" s="1513"/>
      <c r="COM4" s="1513"/>
      <c r="CON4" s="1513"/>
      <c r="COO4" s="1513"/>
      <c r="COP4" s="1513"/>
      <c r="COQ4" s="1513"/>
      <c r="COR4" s="1513"/>
      <c r="COS4" s="1513"/>
      <c r="COT4" s="1513"/>
      <c r="COU4" s="1513"/>
      <c r="COV4" s="1513"/>
      <c r="COW4" s="1513"/>
      <c r="COX4" s="1513"/>
      <c r="COY4" s="1513"/>
      <c r="COZ4" s="1513"/>
      <c r="CPA4" s="1513"/>
      <c r="CPB4" s="1513"/>
      <c r="CPC4" s="1513"/>
      <c r="CPD4" s="1513"/>
      <c r="CPE4" s="1513"/>
      <c r="CPF4" s="1513"/>
      <c r="CPG4" s="1513"/>
      <c r="CPH4" s="1513"/>
      <c r="CPI4" s="1513"/>
      <c r="CPJ4" s="1513"/>
      <c r="CPK4" s="1513"/>
      <c r="CPL4" s="1513"/>
      <c r="CPM4" s="1513"/>
      <c r="CPN4" s="1513"/>
      <c r="CPO4" s="1513"/>
      <c r="CPP4" s="1513"/>
      <c r="CPQ4" s="1513"/>
      <c r="CPR4" s="1513"/>
      <c r="CPS4" s="1513"/>
      <c r="CPT4" s="1513"/>
      <c r="CPU4" s="1513"/>
      <c r="CPV4" s="1513"/>
      <c r="CPW4" s="1513"/>
      <c r="CPX4" s="1513"/>
      <c r="CPY4" s="1513"/>
      <c r="CPZ4" s="1513"/>
      <c r="CQA4" s="1513"/>
      <c r="CQB4" s="1513"/>
      <c r="CQC4" s="1513"/>
      <c r="CQD4" s="1513"/>
      <c r="CQE4" s="1513"/>
      <c r="CQF4" s="1513"/>
      <c r="CQG4" s="1513"/>
      <c r="CQH4" s="1513"/>
      <c r="CQI4" s="1513"/>
      <c r="CQJ4" s="1513"/>
      <c r="CQK4" s="1513"/>
      <c r="CQL4" s="1513"/>
      <c r="CQM4" s="1513"/>
      <c r="CQN4" s="1513"/>
      <c r="CQO4" s="1513"/>
      <c r="CQP4" s="1513"/>
      <c r="CQQ4" s="1513"/>
      <c r="CQR4" s="1513"/>
      <c r="CQS4" s="1513"/>
      <c r="CQT4" s="1513"/>
      <c r="CQU4" s="1513"/>
      <c r="CQV4" s="1513"/>
      <c r="CQW4" s="1513"/>
      <c r="CQX4" s="1513"/>
      <c r="CQY4" s="1513"/>
      <c r="CQZ4" s="1513"/>
      <c r="CRA4" s="1513"/>
      <c r="CRB4" s="1513"/>
      <c r="CRC4" s="1513"/>
      <c r="CRD4" s="1513"/>
      <c r="CRE4" s="1513"/>
      <c r="CRF4" s="1513"/>
      <c r="CRG4" s="1513"/>
      <c r="CRH4" s="1513"/>
      <c r="CRI4" s="1513"/>
      <c r="CRJ4" s="1513"/>
      <c r="CRK4" s="1513"/>
      <c r="CRL4" s="1513"/>
      <c r="CRM4" s="1513"/>
      <c r="CRN4" s="1513"/>
      <c r="CRO4" s="1513"/>
      <c r="CRP4" s="1513"/>
      <c r="CRQ4" s="1513"/>
      <c r="CRR4" s="1513"/>
      <c r="CRS4" s="1513"/>
      <c r="CRT4" s="1513"/>
      <c r="CRU4" s="1513"/>
      <c r="CRV4" s="1513"/>
      <c r="CRW4" s="1513"/>
      <c r="CRX4" s="1513"/>
      <c r="CRY4" s="1513"/>
      <c r="CRZ4" s="1513"/>
      <c r="CSA4" s="1513"/>
      <c r="CSB4" s="1513"/>
      <c r="CSC4" s="1513"/>
      <c r="CSD4" s="1513"/>
      <c r="CSE4" s="1513"/>
      <c r="CSF4" s="1513"/>
      <c r="CSG4" s="1513"/>
      <c r="CSH4" s="1513"/>
      <c r="CSI4" s="1513"/>
      <c r="CSJ4" s="1513"/>
      <c r="CSK4" s="1513"/>
      <c r="CSL4" s="1513"/>
      <c r="CSM4" s="1513"/>
      <c r="CSN4" s="1513"/>
      <c r="CSO4" s="1513"/>
      <c r="CSP4" s="1513"/>
      <c r="CSQ4" s="1513"/>
      <c r="CSR4" s="1513"/>
      <c r="CSS4" s="1513"/>
      <c r="CST4" s="1513"/>
      <c r="CSU4" s="1513"/>
      <c r="CSV4" s="1513"/>
      <c r="CSW4" s="1513"/>
      <c r="CSX4" s="1513"/>
      <c r="CSY4" s="1513"/>
      <c r="CSZ4" s="1513"/>
      <c r="CTA4" s="1513"/>
      <c r="CTB4" s="1513"/>
      <c r="CTC4" s="1513"/>
      <c r="CTD4" s="1513"/>
      <c r="CTE4" s="1513"/>
      <c r="CTF4" s="1513"/>
      <c r="CTG4" s="1513"/>
      <c r="CTH4" s="1513"/>
      <c r="CTI4" s="1513"/>
      <c r="CTJ4" s="1513"/>
      <c r="CTK4" s="1513"/>
      <c r="CTL4" s="1513"/>
      <c r="CTM4" s="1513"/>
      <c r="CTN4" s="1513"/>
      <c r="CTO4" s="1513"/>
      <c r="CTP4" s="1513"/>
      <c r="CTQ4" s="1513"/>
      <c r="CTR4" s="1513"/>
      <c r="CTS4" s="1513"/>
      <c r="CTT4" s="1513"/>
      <c r="CTU4" s="1513"/>
      <c r="CTV4" s="1513"/>
      <c r="CTW4" s="1513"/>
      <c r="CTX4" s="1513"/>
      <c r="CTY4" s="1513"/>
      <c r="CTZ4" s="1513"/>
      <c r="CUA4" s="1513"/>
      <c r="CUB4" s="1513"/>
      <c r="CUC4" s="1513"/>
      <c r="CUD4" s="1513"/>
      <c r="CUE4" s="1513"/>
      <c r="CUF4" s="1513"/>
      <c r="CUG4" s="1513"/>
      <c r="CUH4" s="1513"/>
      <c r="CUI4" s="1513"/>
      <c r="CUJ4" s="1513"/>
      <c r="CUK4" s="1513"/>
      <c r="CUL4" s="1513"/>
      <c r="CUM4" s="1513"/>
      <c r="CUN4" s="1513"/>
      <c r="CUO4" s="1513"/>
      <c r="CUP4" s="1513"/>
      <c r="CUQ4" s="1513"/>
      <c r="CUR4" s="1513"/>
      <c r="CUS4" s="1513"/>
      <c r="CUT4" s="1513"/>
      <c r="CUU4" s="1513"/>
      <c r="CUV4" s="1513"/>
      <c r="CUW4" s="1513"/>
      <c r="CUX4" s="1513"/>
      <c r="CUY4" s="1513"/>
      <c r="CUZ4" s="1513"/>
      <c r="CVA4" s="1513"/>
      <c r="CVB4" s="1513"/>
      <c r="CVC4" s="1513"/>
      <c r="CVD4" s="1513"/>
      <c r="CVE4" s="1513"/>
      <c r="CVF4" s="1513"/>
      <c r="CVG4" s="1513"/>
      <c r="CVH4" s="1513"/>
      <c r="CVI4" s="1513"/>
      <c r="CVJ4" s="1513"/>
      <c r="CVK4" s="1513"/>
      <c r="CVL4" s="1513"/>
      <c r="CVM4" s="1513"/>
      <c r="CVN4" s="1513"/>
      <c r="CVO4" s="1513"/>
      <c r="CVP4" s="1513"/>
      <c r="CVQ4" s="1513"/>
      <c r="CVR4" s="1513"/>
      <c r="CVS4" s="1513"/>
      <c r="CVT4" s="1513"/>
      <c r="CVU4" s="1513"/>
      <c r="CVV4" s="1513"/>
      <c r="CVW4" s="1513"/>
      <c r="CVX4" s="1513"/>
      <c r="CVY4" s="1513"/>
      <c r="CVZ4" s="1513"/>
      <c r="CWA4" s="1513"/>
      <c r="CWB4" s="1513"/>
      <c r="CWC4" s="1513"/>
      <c r="CWD4" s="1513"/>
      <c r="CWE4" s="1513"/>
      <c r="CWF4" s="1513"/>
      <c r="CWG4" s="1513"/>
      <c r="CWH4" s="1513"/>
      <c r="CWI4" s="1513"/>
      <c r="CWJ4" s="1513"/>
      <c r="CWK4" s="1513"/>
      <c r="CWL4" s="1513"/>
      <c r="CWM4" s="1513"/>
      <c r="CWN4" s="1513"/>
      <c r="CWO4" s="1513"/>
      <c r="CWP4" s="1513"/>
      <c r="CWQ4" s="1513"/>
      <c r="CWR4" s="1513"/>
      <c r="CWS4" s="1513"/>
      <c r="CWT4" s="1513"/>
      <c r="CWU4" s="1513"/>
      <c r="CWV4" s="1513"/>
      <c r="CWW4" s="1513"/>
      <c r="CWX4" s="1513"/>
      <c r="CWY4" s="1513"/>
      <c r="CWZ4" s="1513"/>
      <c r="CXA4" s="1513"/>
      <c r="CXB4" s="1513"/>
      <c r="CXC4" s="1513"/>
      <c r="CXD4" s="1513"/>
      <c r="CXE4" s="1513"/>
      <c r="CXF4" s="1513"/>
      <c r="CXG4" s="1513"/>
      <c r="CXH4" s="1513"/>
      <c r="CXI4" s="1513"/>
      <c r="CXJ4" s="1513"/>
      <c r="CXK4" s="1513"/>
      <c r="CXL4" s="1513"/>
      <c r="CXM4" s="1513"/>
      <c r="CXN4" s="1513"/>
      <c r="CXO4" s="1513"/>
      <c r="CXP4" s="1513"/>
      <c r="CXQ4" s="1513"/>
      <c r="CXR4" s="1513"/>
      <c r="CXS4" s="1513"/>
      <c r="CXT4" s="1513"/>
      <c r="CXU4" s="1513"/>
      <c r="CXV4" s="1513"/>
      <c r="CXW4" s="1513"/>
      <c r="CXX4" s="1513"/>
      <c r="CXY4" s="1513"/>
      <c r="CXZ4" s="1513"/>
      <c r="CYA4" s="1513"/>
      <c r="CYB4" s="1513"/>
      <c r="CYC4" s="1513"/>
      <c r="CYD4" s="1513"/>
      <c r="CYE4" s="1513"/>
      <c r="CYF4" s="1513"/>
      <c r="CYG4" s="1513"/>
      <c r="CYH4" s="1513"/>
      <c r="CYI4" s="1513"/>
      <c r="CYJ4" s="1513"/>
      <c r="CYK4" s="1513"/>
      <c r="CYL4" s="1513"/>
      <c r="CYM4" s="1513"/>
      <c r="CYN4" s="1513"/>
      <c r="CYO4" s="1513"/>
      <c r="CYP4" s="1513"/>
      <c r="CYQ4" s="1513"/>
      <c r="CYR4" s="1513"/>
      <c r="CYS4" s="1513"/>
      <c r="CYT4" s="1513"/>
      <c r="CYU4" s="1513"/>
      <c r="CYV4" s="1513"/>
      <c r="CYW4" s="1513"/>
      <c r="CYX4" s="1513"/>
      <c r="CYY4" s="1513"/>
      <c r="CYZ4" s="1513"/>
      <c r="CZA4" s="1513"/>
      <c r="CZB4" s="1513"/>
      <c r="CZC4" s="1513"/>
      <c r="CZD4" s="1513"/>
      <c r="CZE4" s="1513"/>
      <c r="CZF4" s="1513"/>
      <c r="CZG4" s="1513"/>
      <c r="CZH4" s="1513"/>
      <c r="CZI4" s="1513"/>
      <c r="CZJ4" s="1513"/>
      <c r="CZK4" s="1513"/>
      <c r="CZL4" s="1513"/>
      <c r="CZM4" s="1513"/>
      <c r="CZN4" s="1513"/>
      <c r="CZO4" s="1513"/>
      <c r="CZP4" s="1513"/>
      <c r="CZQ4" s="1513"/>
      <c r="CZR4" s="1513"/>
      <c r="CZS4" s="1513"/>
      <c r="CZT4" s="1513"/>
      <c r="CZU4" s="1513"/>
      <c r="CZV4" s="1513"/>
      <c r="CZW4" s="1513"/>
      <c r="CZX4" s="1513"/>
      <c r="CZY4" s="1513"/>
      <c r="CZZ4" s="1513"/>
      <c r="DAA4" s="1513"/>
      <c r="DAB4" s="1513"/>
      <c r="DAC4" s="1513"/>
      <c r="DAD4" s="1513"/>
      <c r="DAE4" s="1513"/>
      <c r="DAF4" s="1513"/>
      <c r="DAG4" s="1513"/>
      <c r="DAH4" s="1513"/>
      <c r="DAI4" s="1513"/>
      <c r="DAJ4" s="1513"/>
      <c r="DAK4" s="1513"/>
      <c r="DAL4" s="1513"/>
      <c r="DAM4" s="1513"/>
      <c r="DAN4" s="1513"/>
      <c r="DAO4" s="1513"/>
      <c r="DAP4" s="1513"/>
      <c r="DAQ4" s="1513"/>
      <c r="DAR4" s="1513"/>
      <c r="DAS4" s="1513"/>
      <c r="DAT4" s="1513"/>
      <c r="DAU4" s="1513"/>
      <c r="DAV4" s="1513"/>
      <c r="DAW4" s="1513"/>
      <c r="DAX4" s="1513"/>
      <c r="DAY4" s="1513"/>
      <c r="DAZ4" s="1513"/>
      <c r="DBA4" s="1513"/>
      <c r="DBB4" s="1513"/>
      <c r="DBC4" s="1513"/>
      <c r="DBD4" s="1513"/>
      <c r="DBE4" s="1513"/>
      <c r="DBF4" s="1513"/>
      <c r="DBG4" s="1513"/>
      <c r="DBH4" s="1513"/>
      <c r="DBI4" s="1513"/>
      <c r="DBJ4" s="1513"/>
      <c r="DBK4" s="1513"/>
      <c r="DBL4" s="1513"/>
      <c r="DBM4" s="1513"/>
      <c r="DBN4" s="1513"/>
      <c r="DBO4" s="1513"/>
      <c r="DBP4" s="1513"/>
      <c r="DBQ4" s="1513"/>
      <c r="DBR4" s="1513"/>
      <c r="DBS4" s="1513"/>
      <c r="DBT4" s="1513"/>
      <c r="DBU4" s="1513"/>
      <c r="DBV4" s="1513"/>
      <c r="DBW4" s="1513"/>
      <c r="DBX4" s="1513"/>
      <c r="DBY4" s="1513"/>
      <c r="DBZ4" s="1513"/>
      <c r="DCA4" s="1513"/>
      <c r="DCB4" s="1513"/>
      <c r="DCC4" s="1513"/>
      <c r="DCD4" s="1513"/>
      <c r="DCE4" s="1513"/>
      <c r="DCF4" s="1513"/>
      <c r="DCG4" s="1513"/>
      <c r="DCH4" s="1513"/>
      <c r="DCI4" s="1513"/>
      <c r="DCJ4" s="1513"/>
      <c r="DCK4" s="1513"/>
      <c r="DCL4" s="1513"/>
      <c r="DCM4" s="1513"/>
      <c r="DCN4" s="1513"/>
      <c r="DCO4" s="1513"/>
      <c r="DCP4" s="1513"/>
      <c r="DCQ4" s="1513"/>
      <c r="DCR4" s="1513"/>
      <c r="DCS4" s="1513"/>
      <c r="DCT4" s="1513"/>
      <c r="DCU4" s="1513"/>
      <c r="DCV4" s="1513"/>
      <c r="DCW4" s="1513"/>
      <c r="DCX4" s="1513"/>
      <c r="DCY4" s="1513"/>
      <c r="DCZ4" s="1513"/>
      <c r="DDA4" s="1513"/>
      <c r="DDB4" s="1513"/>
      <c r="DDC4" s="1513"/>
      <c r="DDD4" s="1513"/>
      <c r="DDE4" s="1513"/>
      <c r="DDF4" s="1513"/>
      <c r="DDG4" s="1513"/>
      <c r="DDH4" s="1513"/>
      <c r="DDI4" s="1513"/>
      <c r="DDJ4" s="1513"/>
      <c r="DDK4" s="1513"/>
      <c r="DDL4" s="1513"/>
      <c r="DDM4" s="1513"/>
      <c r="DDN4" s="1513"/>
      <c r="DDO4" s="1513"/>
      <c r="DDP4" s="1513"/>
      <c r="DDQ4" s="1513"/>
      <c r="DDR4" s="1513"/>
      <c r="DDS4" s="1513"/>
      <c r="DDT4" s="1513"/>
      <c r="DDU4" s="1513"/>
      <c r="DDV4" s="1513"/>
      <c r="DDW4" s="1513"/>
      <c r="DDX4" s="1513"/>
      <c r="DDY4" s="1513"/>
      <c r="DDZ4" s="1513"/>
      <c r="DEA4" s="1513"/>
      <c r="DEB4" s="1513"/>
      <c r="DEC4" s="1513"/>
      <c r="DED4" s="1513"/>
      <c r="DEE4" s="1513"/>
      <c r="DEF4" s="1513"/>
      <c r="DEG4" s="1513"/>
      <c r="DEH4" s="1513"/>
      <c r="DEI4" s="1513"/>
      <c r="DEJ4" s="1513"/>
      <c r="DEK4" s="1513"/>
      <c r="DEL4" s="1513"/>
      <c r="DEM4" s="1513"/>
      <c r="DEN4" s="1513"/>
      <c r="DEO4" s="1513"/>
      <c r="DEP4" s="1513"/>
      <c r="DEQ4" s="1513"/>
      <c r="DER4" s="1513"/>
      <c r="DES4" s="1513"/>
      <c r="DET4" s="1513"/>
      <c r="DEU4" s="1513"/>
      <c r="DEV4" s="1513"/>
      <c r="DEW4" s="1513"/>
      <c r="DEX4" s="1513"/>
      <c r="DEY4" s="1513"/>
      <c r="DEZ4" s="1513"/>
      <c r="DFA4" s="1513"/>
      <c r="DFB4" s="1513"/>
      <c r="DFC4" s="1513"/>
      <c r="DFD4" s="1513"/>
      <c r="DFE4" s="1513"/>
      <c r="DFF4" s="1513"/>
      <c r="DFG4" s="1513"/>
      <c r="DFH4" s="1513"/>
      <c r="DFI4" s="1513"/>
      <c r="DFJ4" s="1513"/>
      <c r="DFK4" s="1513"/>
      <c r="DFL4" s="1513"/>
      <c r="DFM4" s="1513"/>
      <c r="DFN4" s="1513"/>
      <c r="DFO4" s="1513"/>
      <c r="DFP4" s="1513"/>
      <c r="DFQ4" s="1513"/>
      <c r="DFR4" s="1513"/>
      <c r="DFS4" s="1513"/>
      <c r="DFT4" s="1513"/>
      <c r="DFU4" s="1513"/>
      <c r="DFV4" s="1513"/>
      <c r="DFW4" s="1513"/>
      <c r="DFX4" s="1513"/>
      <c r="DFY4" s="1513"/>
      <c r="DFZ4" s="1513"/>
      <c r="DGA4" s="1513"/>
      <c r="DGB4" s="1513"/>
      <c r="DGC4" s="1513"/>
      <c r="DGD4" s="1513"/>
      <c r="DGE4" s="1513"/>
      <c r="DGF4" s="1513"/>
      <c r="DGG4" s="1513"/>
      <c r="DGH4" s="1513"/>
      <c r="DGI4" s="1513"/>
      <c r="DGJ4" s="1513"/>
      <c r="DGK4" s="1513"/>
      <c r="DGL4" s="1513"/>
      <c r="DGM4" s="1513"/>
      <c r="DGN4" s="1513"/>
      <c r="DGO4" s="1513"/>
      <c r="DGP4" s="1513"/>
      <c r="DGQ4" s="1513"/>
      <c r="DGR4" s="1513"/>
      <c r="DGS4" s="1513"/>
      <c r="DGT4" s="1513"/>
      <c r="DGU4" s="1513"/>
      <c r="DGV4" s="1513"/>
      <c r="DGW4" s="1513"/>
      <c r="DGX4" s="1513"/>
      <c r="DGY4" s="1513"/>
      <c r="DGZ4" s="1513"/>
      <c r="DHA4" s="1513"/>
      <c r="DHB4" s="1513"/>
      <c r="DHC4" s="1513"/>
      <c r="DHD4" s="1513"/>
      <c r="DHE4" s="1513"/>
      <c r="DHF4" s="1513"/>
      <c r="DHG4" s="1513"/>
      <c r="DHH4" s="1513"/>
      <c r="DHI4" s="1513"/>
      <c r="DHJ4" s="1513"/>
      <c r="DHK4" s="1513"/>
      <c r="DHL4" s="1513"/>
      <c r="DHM4" s="1513"/>
      <c r="DHN4" s="1513"/>
      <c r="DHO4" s="1513"/>
      <c r="DHP4" s="1513"/>
      <c r="DHQ4" s="1513"/>
      <c r="DHR4" s="1513"/>
      <c r="DHS4" s="1513"/>
      <c r="DHT4" s="1513"/>
      <c r="DHU4" s="1513"/>
      <c r="DHV4" s="1513"/>
      <c r="DHW4" s="1513"/>
      <c r="DHX4" s="1513"/>
      <c r="DHY4" s="1513"/>
      <c r="DHZ4" s="1513"/>
      <c r="DIA4" s="1513"/>
      <c r="DIB4" s="1513"/>
      <c r="DIC4" s="1513"/>
      <c r="DID4" s="1513"/>
      <c r="DIE4" s="1513"/>
      <c r="DIF4" s="1513"/>
      <c r="DIG4" s="1513"/>
      <c r="DIH4" s="1513"/>
      <c r="DII4" s="1513"/>
      <c r="DIJ4" s="1513"/>
      <c r="DIK4" s="1513"/>
      <c r="DIL4" s="1513"/>
      <c r="DIM4" s="1513"/>
      <c r="DIN4" s="1513"/>
      <c r="DIO4" s="1513"/>
      <c r="DIP4" s="1513"/>
      <c r="DIQ4" s="1513"/>
      <c r="DIR4" s="1513"/>
      <c r="DIS4" s="1513"/>
      <c r="DIT4" s="1513"/>
      <c r="DIU4" s="1513"/>
      <c r="DIV4" s="1513"/>
      <c r="DIW4" s="1513"/>
      <c r="DIX4" s="1513"/>
      <c r="DIY4" s="1513"/>
      <c r="DIZ4" s="1513"/>
      <c r="DJA4" s="1513"/>
      <c r="DJB4" s="1513"/>
      <c r="DJC4" s="1513"/>
      <c r="DJD4" s="1513"/>
      <c r="DJE4" s="1513"/>
      <c r="DJF4" s="1513"/>
      <c r="DJG4" s="1513"/>
      <c r="DJH4" s="1513"/>
      <c r="DJI4" s="1513"/>
      <c r="DJJ4" s="1513"/>
      <c r="DJK4" s="1513"/>
      <c r="DJL4" s="1513"/>
      <c r="DJM4" s="1513"/>
      <c r="DJN4" s="1513"/>
      <c r="DJO4" s="1513"/>
      <c r="DJP4" s="1513"/>
      <c r="DJQ4" s="1513"/>
      <c r="DJR4" s="1513"/>
      <c r="DJS4" s="1513"/>
      <c r="DJT4" s="1513"/>
      <c r="DJU4" s="1513"/>
      <c r="DJV4" s="1513"/>
      <c r="DJW4" s="1513"/>
      <c r="DJX4" s="1513"/>
      <c r="DJY4" s="1513"/>
      <c r="DJZ4" s="1513"/>
      <c r="DKA4" s="1513"/>
      <c r="DKB4" s="1513"/>
      <c r="DKC4" s="1513"/>
      <c r="DKD4" s="1513"/>
      <c r="DKE4" s="1513"/>
      <c r="DKF4" s="1513"/>
      <c r="DKG4" s="1513"/>
      <c r="DKH4" s="1513"/>
      <c r="DKI4" s="1513"/>
      <c r="DKJ4" s="1513"/>
      <c r="DKK4" s="1513"/>
      <c r="DKL4" s="1513"/>
      <c r="DKM4" s="1513"/>
      <c r="DKN4" s="1513"/>
      <c r="DKO4" s="1513"/>
      <c r="DKP4" s="1513"/>
      <c r="DKQ4" s="1513"/>
      <c r="DKR4" s="1513"/>
      <c r="DKS4" s="1513"/>
      <c r="DKT4" s="1513"/>
      <c r="DKU4" s="1513"/>
      <c r="DKV4" s="1513"/>
      <c r="DKW4" s="1513"/>
      <c r="DKX4" s="1513"/>
      <c r="DKY4" s="1513"/>
      <c r="DKZ4" s="1513"/>
      <c r="DLA4" s="1513"/>
      <c r="DLB4" s="1513"/>
      <c r="DLC4" s="1513"/>
      <c r="DLD4" s="1513"/>
      <c r="DLE4" s="1513"/>
      <c r="DLF4" s="1513"/>
      <c r="DLG4" s="1513"/>
      <c r="DLH4" s="1513"/>
      <c r="DLI4" s="1513"/>
      <c r="DLJ4" s="1513"/>
      <c r="DLK4" s="1513"/>
      <c r="DLL4" s="1513"/>
      <c r="DLM4" s="1513"/>
      <c r="DLN4" s="1513"/>
      <c r="DLO4" s="1513"/>
      <c r="DLP4" s="1513"/>
      <c r="DLQ4" s="1513"/>
      <c r="DLR4" s="1513"/>
      <c r="DLS4" s="1513"/>
      <c r="DLT4" s="1513"/>
      <c r="DLU4" s="1513"/>
      <c r="DLV4" s="1513"/>
      <c r="DLW4" s="1513"/>
      <c r="DLX4" s="1513"/>
      <c r="DLY4" s="1513"/>
      <c r="DLZ4" s="1513"/>
      <c r="DMA4" s="1513"/>
      <c r="DMB4" s="1513"/>
      <c r="DMC4" s="1513"/>
      <c r="DMD4" s="1513"/>
      <c r="DME4" s="1513"/>
      <c r="DMF4" s="1513"/>
      <c r="DMG4" s="1513"/>
      <c r="DMH4" s="1513"/>
      <c r="DMI4" s="1513"/>
      <c r="DMJ4" s="1513"/>
      <c r="DMK4" s="1513"/>
      <c r="DML4" s="1513"/>
      <c r="DMM4" s="1513"/>
      <c r="DMN4" s="1513"/>
      <c r="DMO4" s="1513"/>
      <c r="DMP4" s="1513"/>
      <c r="DMQ4" s="1513"/>
      <c r="DMR4" s="1513"/>
      <c r="DMS4" s="1513"/>
      <c r="DMT4" s="1513"/>
      <c r="DMU4" s="1513"/>
      <c r="DMV4" s="1513"/>
      <c r="DMW4" s="1513"/>
      <c r="DMX4" s="1513"/>
      <c r="DMY4" s="1513"/>
      <c r="DMZ4" s="1513"/>
      <c r="DNA4" s="1513"/>
      <c r="DNB4" s="1513"/>
      <c r="DNC4" s="1513"/>
      <c r="DND4" s="1513"/>
      <c r="DNE4" s="1513"/>
      <c r="DNF4" s="1513"/>
      <c r="DNG4" s="1513"/>
      <c r="DNH4" s="1513"/>
      <c r="DNI4" s="1513"/>
      <c r="DNJ4" s="1513"/>
      <c r="DNK4" s="1513"/>
      <c r="DNL4" s="1513"/>
      <c r="DNM4" s="1513"/>
      <c r="DNN4" s="1513"/>
      <c r="DNO4" s="1513"/>
      <c r="DNP4" s="1513"/>
      <c r="DNQ4" s="1513"/>
      <c r="DNR4" s="1513"/>
      <c r="DNS4" s="1513"/>
      <c r="DNT4" s="1513"/>
      <c r="DNU4" s="1513"/>
      <c r="DNV4" s="1513"/>
      <c r="DNW4" s="1513"/>
      <c r="DNX4" s="1513"/>
      <c r="DNY4" s="1513"/>
      <c r="DNZ4" s="1513"/>
      <c r="DOA4" s="1513"/>
      <c r="DOB4" s="1513"/>
      <c r="DOC4" s="1513"/>
      <c r="DOD4" s="1513"/>
      <c r="DOE4" s="1513"/>
      <c r="DOF4" s="1513"/>
      <c r="DOG4" s="1513"/>
      <c r="DOH4" s="1513"/>
      <c r="DOI4" s="1513"/>
      <c r="DOJ4" s="1513"/>
      <c r="DOK4" s="1513"/>
      <c r="DOL4" s="1513"/>
      <c r="DOM4" s="1513"/>
      <c r="DON4" s="1513"/>
      <c r="DOO4" s="1513"/>
      <c r="DOP4" s="1513"/>
      <c r="DOQ4" s="1513"/>
      <c r="DOR4" s="1513"/>
      <c r="DOS4" s="1513"/>
      <c r="DOT4" s="1513"/>
      <c r="DOU4" s="1513"/>
      <c r="DOV4" s="1513"/>
      <c r="DOW4" s="1513"/>
      <c r="DOX4" s="1513"/>
      <c r="DOY4" s="1513"/>
      <c r="DOZ4" s="1513"/>
      <c r="DPA4" s="1513"/>
      <c r="DPB4" s="1513"/>
      <c r="DPC4" s="1513"/>
      <c r="DPD4" s="1513"/>
      <c r="DPE4" s="1513"/>
      <c r="DPF4" s="1513"/>
      <c r="DPG4" s="1513"/>
      <c r="DPH4" s="1513"/>
      <c r="DPI4" s="1513"/>
      <c r="DPJ4" s="1513"/>
      <c r="DPK4" s="1513"/>
      <c r="DPL4" s="1513"/>
      <c r="DPM4" s="1513"/>
      <c r="DPN4" s="1513"/>
      <c r="DPO4" s="1513"/>
      <c r="DPP4" s="1513"/>
      <c r="DPQ4" s="1513"/>
      <c r="DPR4" s="1513"/>
      <c r="DPS4" s="1513"/>
      <c r="DPT4" s="1513"/>
      <c r="DPU4" s="1513"/>
      <c r="DPV4" s="1513"/>
      <c r="DPW4" s="1513"/>
      <c r="DPX4" s="1513"/>
      <c r="DPY4" s="1513"/>
      <c r="DPZ4" s="1513"/>
      <c r="DQA4" s="1513"/>
      <c r="DQB4" s="1513"/>
      <c r="DQC4" s="1513"/>
      <c r="DQD4" s="1513"/>
      <c r="DQE4" s="1513"/>
      <c r="DQF4" s="1513"/>
      <c r="DQG4" s="1513"/>
      <c r="DQH4" s="1513"/>
      <c r="DQI4" s="1513"/>
      <c r="DQJ4" s="1513"/>
      <c r="DQK4" s="1513"/>
      <c r="DQL4" s="1513"/>
      <c r="DQM4" s="1513"/>
      <c r="DQN4" s="1513"/>
      <c r="DQO4" s="1513"/>
      <c r="DQP4" s="1513"/>
      <c r="DQQ4" s="1513"/>
      <c r="DQR4" s="1513"/>
      <c r="DQS4" s="1513"/>
      <c r="DQT4" s="1513"/>
      <c r="DQU4" s="1513"/>
      <c r="DQV4" s="1513"/>
      <c r="DQW4" s="1513"/>
      <c r="DQX4" s="1513"/>
      <c r="DQY4" s="1513"/>
      <c r="DQZ4" s="1513"/>
      <c r="DRA4" s="1513"/>
      <c r="DRB4" s="1513"/>
      <c r="DRC4" s="1513"/>
      <c r="DRD4" s="1513"/>
      <c r="DRE4" s="1513"/>
      <c r="DRF4" s="1513"/>
      <c r="DRG4" s="1513"/>
      <c r="DRH4" s="1513"/>
      <c r="DRI4" s="1513"/>
      <c r="DRJ4" s="1513"/>
      <c r="DRK4" s="1513"/>
      <c r="DRL4" s="1513"/>
      <c r="DRM4" s="1513"/>
      <c r="DRN4" s="1513"/>
      <c r="DRO4" s="1513"/>
      <c r="DRP4" s="1513"/>
      <c r="DRQ4" s="1513"/>
      <c r="DRR4" s="1513"/>
      <c r="DRS4" s="1513"/>
      <c r="DRT4" s="1513"/>
      <c r="DRU4" s="1513"/>
      <c r="DRV4" s="1513"/>
      <c r="DRW4" s="1513"/>
      <c r="DRX4" s="1513"/>
      <c r="DRY4" s="1513"/>
      <c r="DRZ4" s="1513"/>
      <c r="DSA4" s="1513"/>
      <c r="DSB4" s="1513"/>
      <c r="DSC4" s="1513"/>
      <c r="DSD4" s="1513"/>
      <c r="DSE4" s="1513"/>
      <c r="DSF4" s="1513"/>
      <c r="DSG4" s="1513"/>
      <c r="DSH4" s="1513"/>
      <c r="DSI4" s="1513"/>
      <c r="DSJ4" s="1513"/>
      <c r="DSK4" s="1513"/>
      <c r="DSL4" s="1513"/>
      <c r="DSM4" s="1513"/>
      <c r="DSN4" s="1513"/>
      <c r="DSO4" s="1513"/>
      <c r="DSP4" s="1513"/>
      <c r="DSQ4" s="1513"/>
      <c r="DSR4" s="1513"/>
      <c r="DSS4" s="1513"/>
      <c r="DST4" s="1513"/>
      <c r="DSU4" s="1513"/>
      <c r="DSV4" s="1513"/>
      <c r="DSW4" s="1513"/>
      <c r="DSX4" s="1513"/>
      <c r="DSY4" s="1513"/>
      <c r="DSZ4" s="1513"/>
      <c r="DTA4" s="1513"/>
      <c r="DTB4" s="1513"/>
      <c r="DTC4" s="1513"/>
      <c r="DTD4" s="1513"/>
      <c r="DTE4" s="1513"/>
      <c r="DTF4" s="1513"/>
      <c r="DTG4" s="1513"/>
      <c r="DTH4" s="1513"/>
      <c r="DTI4" s="1513"/>
      <c r="DTJ4" s="1513"/>
      <c r="DTK4" s="1513"/>
      <c r="DTL4" s="1513"/>
      <c r="DTM4" s="1513"/>
      <c r="DTN4" s="1513"/>
      <c r="DTO4" s="1513"/>
      <c r="DTP4" s="1513"/>
      <c r="DTQ4" s="1513"/>
      <c r="DTR4" s="1513"/>
      <c r="DTS4" s="1513"/>
      <c r="DTT4" s="1513"/>
      <c r="DTU4" s="1513"/>
      <c r="DTV4" s="1513"/>
      <c r="DTW4" s="1513"/>
      <c r="DTX4" s="1513"/>
      <c r="DTY4" s="1513"/>
      <c r="DTZ4" s="1513"/>
      <c r="DUA4" s="1513"/>
      <c r="DUB4" s="1513"/>
      <c r="DUC4" s="1513"/>
      <c r="DUD4" s="1513"/>
      <c r="DUE4" s="1513"/>
      <c r="DUF4" s="1513"/>
      <c r="DUG4" s="1513"/>
      <c r="DUH4" s="1513"/>
      <c r="DUI4" s="1513"/>
      <c r="DUJ4" s="1513"/>
      <c r="DUK4" s="1513"/>
      <c r="DUL4" s="1513"/>
      <c r="DUM4" s="1513"/>
      <c r="DUN4" s="1513"/>
      <c r="DUO4" s="1513"/>
      <c r="DUP4" s="1513"/>
      <c r="DUQ4" s="1513"/>
      <c r="DUR4" s="1513"/>
      <c r="DUS4" s="1513"/>
      <c r="DUT4" s="1513"/>
      <c r="DUU4" s="1513"/>
      <c r="DUV4" s="1513"/>
      <c r="DUW4" s="1513"/>
      <c r="DUX4" s="1513"/>
      <c r="DUY4" s="1513"/>
      <c r="DUZ4" s="1513"/>
      <c r="DVA4" s="1513"/>
      <c r="DVB4" s="1513"/>
      <c r="DVC4" s="1513"/>
      <c r="DVD4" s="1513"/>
      <c r="DVE4" s="1513"/>
      <c r="DVF4" s="1513"/>
      <c r="DVG4" s="1513"/>
      <c r="DVH4" s="1513"/>
      <c r="DVI4" s="1513"/>
      <c r="DVJ4" s="1513"/>
      <c r="DVK4" s="1513"/>
      <c r="DVL4" s="1513"/>
      <c r="DVM4" s="1513"/>
      <c r="DVN4" s="1513"/>
      <c r="DVO4" s="1513"/>
      <c r="DVP4" s="1513"/>
      <c r="DVQ4" s="1513"/>
      <c r="DVR4" s="1513"/>
      <c r="DVS4" s="1513"/>
      <c r="DVT4" s="1513"/>
      <c r="DVU4" s="1513"/>
      <c r="DVV4" s="1513"/>
      <c r="DVW4" s="1513"/>
      <c r="DVX4" s="1513"/>
      <c r="DVY4" s="1513"/>
      <c r="DVZ4" s="1513"/>
      <c r="DWA4" s="1513"/>
      <c r="DWB4" s="1513"/>
      <c r="DWC4" s="1513"/>
      <c r="DWD4" s="1513"/>
      <c r="DWE4" s="1513"/>
      <c r="DWF4" s="1513"/>
      <c r="DWG4" s="1513"/>
      <c r="DWH4" s="1513"/>
      <c r="DWI4" s="1513"/>
      <c r="DWJ4" s="1513"/>
      <c r="DWK4" s="1513"/>
      <c r="DWL4" s="1513"/>
      <c r="DWM4" s="1513"/>
      <c r="DWN4" s="1513"/>
      <c r="DWO4" s="1513"/>
      <c r="DWP4" s="1513"/>
      <c r="DWQ4" s="1513"/>
      <c r="DWR4" s="1513"/>
      <c r="DWS4" s="1513"/>
      <c r="DWT4" s="1513"/>
      <c r="DWU4" s="1513"/>
      <c r="DWV4" s="1513"/>
      <c r="DWW4" s="1513"/>
      <c r="DWX4" s="1513"/>
      <c r="DWY4" s="1513"/>
      <c r="DWZ4" s="1513"/>
      <c r="DXA4" s="1513"/>
      <c r="DXB4" s="1513"/>
      <c r="DXC4" s="1513"/>
      <c r="DXD4" s="1513"/>
      <c r="DXE4" s="1513"/>
      <c r="DXF4" s="1513"/>
      <c r="DXG4" s="1513"/>
      <c r="DXH4" s="1513"/>
      <c r="DXI4" s="1513"/>
      <c r="DXJ4" s="1513"/>
      <c r="DXK4" s="1513"/>
      <c r="DXL4" s="1513"/>
      <c r="DXM4" s="1513"/>
      <c r="DXN4" s="1513"/>
      <c r="DXO4" s="1513"/>
      <c r="DXP4" s="1513"/>
      <c r="DXQ4" s="1513"/>
      <c r="DXR4" s="1513"/>
      <c r="DXS4" s="1513"/>
      <c r="DXT4" s="1513"/>
      <c r="DXU4" s="1513"/>
      <c r="DXV4" s="1513"/>
      <c r="DXW4" s="1513"/>
      <c r="DXX4" s="1513"/>
      <c r="DXY4" s="1513"/>
      <c r="DXZ4" s="1513"/>
      <c r="DYA4" s="1513"/>
      <c r="DYB4" s="1513"/>
      <c r="DYC4" s="1513"/>
      <c r="DYD4" s="1513"/>
      <c r="DYE4" s="1513"/>
      <c r="DYF4" s="1513"/>
      <c r="DYG4" s="1513"/>
      <c r="DYH4" s="1513"/>
      <c r="DYI4" s="1513"/>
      <c r="DYJ4" s="1513"/>
      <c r="DYK4" s="1513"/>
      <c r="DYL4" s="1513"/>
      <c r="DYM4" s="1513"/>
      <c r="DYN4" s="1513"/>
      <c r="DYO4" s="1513"/>
      <c r="DYP4" s="1513"/>
      <c r="DYQ4" s="1513"/>
      <c r="DYR4" s="1513"/>
      <c r="DYS4" s="1513"/>
      <c r="DYT4" s="1513"/>
      <c r="DYU4" s="1513"/>
      <c r="DYV4" s="1513"/>
      <c r="DYW4" s="1513"/>
      <c r="DYX4" s="1513"/>
      <c r="DYY4" s="1513"/>
      <c r="DYZ4" s="1513"/>
      <c r="DZA4" s="1513"/>
      <c r="DZB4" s="1513"/>
      <c r="DZC4" s="1513"/>
      <c r="DZD4" s="1513"/>
      <c r="DZE4" s="1513"/>
      <c r="DZF4" s="1513"/>
      <c r="DZG4" s="1513"/>
      <c r="DZH4" s="1513"/>
      <c r="DZI4" s="1513"/>
      <c r="DZJ4" s="1513"/>
      <c r="DZK4" s="1513"/>
      <c r="DZL4" s="1513"/>
      <c r="DZM4" s="1513"/>
      <c r="DZN4" s="1513"/>
      <c r="DZO4" s="1513"/>
      <c r="DZP4" s="1513"/>
      <c r="DZQ4" s="1513"/>
      <c r="DZR4" s="1513"/>
      <c r="DZS4" s="1513"/>
      <c r="DZT4" s="1513"/>
      <c r="DZU4" s="1513"/>
      <c r="DZV4" s="1513"/>
      <c r="DZW4" s="1513"/>
      <c r="DZX4" s="1513"/>
      <c r="DZY4" s="1513"/>
      <c r="DZZ4" s="1513"/>
      <c r="EAA4" s="1513"/>
      <c r="EAB4" s="1513"/>
      <c r="EAC4" s="1513"/>
      <c r="EAD4" s="1513"/>
      <c r="EAE4" s="1513"/>
      <c r="EAF4" s="1513"/>
      <c r="EAG4" s="1513"/>
      <c r="EAH4" s="1513"/>
      <c r="EAI4" s="1513"/>
      <c r="EAJ4" s="1513"/>
      <c r="EAK4" s="1513"/>
      <c r="EAL4" s="1513"/>
      <c r="EAM4" s="1513"/>
      <c r="EAN4" s="1513"/>
      <c r="EAO4" s="1513"/>
      <c r="EAP4" s="1513"/>
      <c r="EAQ4" s="1513"/>
      <c r="EAR4" s="1513"/>
      <c r="EAS4" s="1513"/>
      <c r="EAT4" s="1513"/>
      <c r="EAU4" s="1513"/>
      <c r="EAV4" s="1513"/>
      <c r="EAW4" s="1513"/>
      <c r="EAX4" s="1513"/>
      <c r="EAY4" s="1513"/>
      <c r="EAZ4" s="1513"/>
      <c r="EBA4" s="1513"/>
      <c r="EBB4" s="1513"/>
      <c r="EBC4" s="1513"/>
      <c r="EBD4" s="1513"/>
      <c r="EBE4" s="1513"/>
      <c r="EBF4" s="1513"/>
      <c r="EBG4" s="1513"/>
      <c r="EBH4" s="1513"/>
      <c r="EBI4" s="1513"/>
      <c r="EBJ4" s="1513"/>
      <c r="EBK4" s="1513"/>
      <c r="EBL4" s="1513"/>
      <c r="EBM4" s="1513"/>
      <c r="EBN4" s="1513"/>
      <c r="EBO4" s="1513"/>
      <c r="EBP4" s="1513"/>
      <c r="EBQ4" s="1513"/>
      <c r="EBR4" s="1513"/>
      <c r="EBS4" s="1513"/>
      <c r="EBT4" s="1513"/>
      <c r="EBU4" s="1513"/>
      <c r="EBV4" s="1513"/>
      <c r="EBW4" s="1513"/>
      <c r="EBX4" s="1513"/>
      <c r="EBY4" s="1513"/>
      <c r="EBZ4" s="1513"/>
      <c r="ECA4" s="1513"/>
      <c r="ECB4" s="1513"/>
      <c r="ECC4" s="1513"/>
      <c r="ECD4" s="1513"/>
      <c r="ECE4" s="1513"/>
      <c r="ECF4" s="1513"/>
      <c r="ECG4" s="1513"/>
      <c r="ECH4" s="1513"/>
      <c r="ECI4" s="1513"/>
      <c r="ECJ4" s="1513"/>
      <c r="ECK4" s="1513"/>
      <c r="ECL4" s="1513"/>
      <c r="ECM4" s="1513"/>
      <c r="ECN4" s="1513"/>
      <c r="ECO4" s="1513"/>
      <c r="ECP4" s="1513"/>
      <c r="ECQ4" s="1513"/>
      <c r="ECR4" s="1513"/>
      <c r="ECS4" s="1513"/>
      <c r="ECT4" s="1513"/>
      <c r="ECU4" s="1513"/>
      <c r="ECV4" s="1513"/>
      <c r="ECW4" s="1513"/>
      <c r="ECX4" s="1513"/>
      <c r="ECY4" s="1513"/>
      <c r="ECZ4" s="1513"/>
      <c r="EDA4" s="1513"/>
      <c r="EDB4" s="1513"/>
      <c r="EDC4" s="1513"/>
      <c r="EDD4" s="1513"/>
      <c r="EDE4" s="1513"/>
      <c r="EDF4" s="1513"/>
      <c r="EDG4" s="1513"/>
      <c r="EDH4" s="1513"/>
      <c r="EDI4" s="1513"/>
      <c r="EDJ4" s="1513"/>
      <c r="EDK4" s="1513"/>
      <c r="EDL4" s="1513"/>
      <c r="EDM4" s="1513"/>
      <c r="EDN4" s="1513"/>
      <c r="EDO4" s="1513"/>
      <c r="EDP4" s="1513"/>
      <c r="EDQ4" s="1513"/>
      <c r="EDR4" s="1513"/>
      <c r="EDS4" s="1513"/>
      <c r="EDT4" s="1513"/>
      <c r="EDU4" s="1513"/>
      <c r="EDV4" s="1513"/>
      <c r="EDW4" s="1513"/>
      <c r="EDX4" s="1513"/>
      <c r="EDY4" s="1513"/>
      <c r="EDZ4" s="1513"/>
      <c r="EEA4" s="1513"/>
      <c r="EEB4" s="1513"/>
      <c r="EEC4" s="1513"/>
      <c r="EED4" s="1513"/>
      <c r="EEE4" s="1513"/>
      <c r="EEF4" s="1513"/>
      <c r="EEG4" s="1513"/>
      <c r="EEH4" s="1513"/>
      <c r="EEI4" s="1513"/>
      <c r="EEJ4" s="1513"/>
      <c r="EEK4" s="1513"/>
      <c r="EEL4" s="1513"/>
      <c r="EEM4" s="1513"/>
      <c r="EEN4" s="1513"/>
      <c r="EEO4" s="1513"/>
      <c r="EEP4" s="1513"/>
      <c r="EEQ4" s="1513"/>
      <c r="EER4" s="1513"/>
      <c r="EES4" s="1513"/>
      <c r="EET4" s="1513"/>
      <c r="EEU4" s="1513"/>
      <c r="EEV4" s="1513"/>
      <c r="EEW4" s="1513"/>
      <c r="EEX4" s="1513"/>
      <c r="EEY4" s="1513"/>
      <c r="EEZ4" s="1513"/>
      <c r="EFA4" s="1513"/>
      <c r="EFB4" s="1513"/>
      <c r="EFC4" s="1513"/>
      <c r="EFD4" s="1513"/>
      <c r="EFE4" s="1513"/>
      <c r="EFF4" s="1513"/>
      <c r="EFG4" s="1513"/>
      <c r="EFH4" s="1513"/>
      <c r="EFI4" s="1513"/>
      <c r="EFJ4" s="1513"/>
      <c r="EFK4" s="1513"/>
      <c r="EFL4" s="1513"/>
      <c r="EFM4" s="1513"/>
      <c r="EFN4" s="1513"/>
      <c r="EFO4" s="1513"/>
      <c r="EFP4" s="1513"/>
      <c r="EFQ4" s="1513"/>
      <c r="EFR4" s="1513"/>
      <c r="EFS4" s="1513"/>
      <c r="EFT4" s="1513"/>
      <c r="EFU4" s="1513"/>
      <c r="EFV4" s="1513"/>
      <c r="EFW4" s="1513"/>
      <c r="EFX4" s="1513"/>
      <c r="EFY4" s="1513"/>
      <c r="EFZ4" s="1513"/>
      <c r="EGA4" s="1513"/>
      <c r="EGB4" s="1513"/>
      <c r="EGC4" s="1513"/>
      <c r="EGD4" s="1513"/>
      <c r="EGE4" s="1513"/>
      <c r="EGF4" s="1513"/>
      <c r="EGG4" s="1513"/>
      <c r="EGH4" s="1513"/>
      <c r="EGI4" s="1513"/>
      <c r="EGJ4" s="1513"/>
      <c r="EGK4" s="1513"/>
      <c r="EGL4" s="1513"/>
      <c r="EGM4" s="1513"/>
      <c r="EGN4" s="1513"/>
      <c r="EGO4" s="1513"/>
      <c r="EGP4" s="1513"/>
      <c r="EGQ4" s="1513"/>
      <c r="EGR4" s="1513"/>
      <c r="EGS4" s="1513"/>
      <c r="EGT4" s="1513"/>
      <c r="EGU4" s="1513"/>
      <c r="EGV4" s="1513"/>
      <c r="EGW4" s="1513"/>
      <c r="EGX4" s="1513"/>
      <c r="EGY4" s="1513"/>
      <c r="EGZ4" s="1513"/>
      <c r="EHA4" s="1513"/>
      <c r="EHB4" s="1513"/>
      <c r="EHC4" s="1513"/>
      <c r="EHD4" s="1513"/>
      <c r="EHE4" s="1513"/>
      <c r="EHF4" s="1513"/>
      <c r="EHG4" s="1513"/>
      <c r="EHH4" s="1513"/>
      <c r="EHI4" s="1513"/>
      <c r="EHJ4" s="1513"/>
      <c r="EHK4" s="1513"/>
      <c r="EHL4" s="1513"/>
      <c r="EHM4" s="1513"/>
      <c r="EHN4" s="1513"/>
      <c r="EHO4" s="1513"/>
      <c r="EHP4" s="1513"/>
      <c r="EHQ4" s="1513"/>
      <c r="EHR4" s="1513"/>
      <c r="EHS4" s="1513"/>
      <c r="EHT4" s="1513"/>
      <c r="EHU4" s="1513"/>
      <c r="EHV4" s="1513"/>
      <c r="EHW4" s="1513"/>
      <c r="EHX4" s="1513"/>
      <c r="EHY4" s="1513"/>
      <c r="EHZ4" s="1513"/>
      <c r="EIA4" s="1513"/>
      <c r="EIB4" s="1513"/>
      <c r="EIC4" s="1513"/>
      <c r="EID4" s="1513"/>
      <c r="EIE4" s="1513"/>
      <c r="EIF4" s="1513"/>
      <c r="EIG4" s="1513"/>
      <c r="EIH4" s="1513"/>
      <c r="EII4" s="1513"/>
      <c r="EIJ4" s="1513"/>
      <c r="EIK4" s="1513"/>
      <c r="EIL4" s="1513"/>
      <c r="EIM4" s="1513"/>
      <c r="EIN4" s="1513"/>
      <c r="EIO4" s="1513"/>
      <c r="EIP4" s="1513"/>
      <c r="EIQ4" s="1513"/>
      <c r="EIR4" s="1513"/>
      <c r="EIS4" s="1513"/>
      <c r="EIT4" s="1513"/>
      <c r="EIU4" s="1513"/>
      <c r="EIV4" s="1513"/>
      <c r="EIW4" s="1513"/>
      <c r="EIX4" s="1513"/>
      <c r="EIY4" s="1513"/>
      <c r="EIZ4" s="1513"/>
      <c r="EJA4" s="1513"/>
      <c r="EJB4" s="1513"/>
      <c r="EJC4" s="1513"/>
      <c r="EJD4" s="1513"/>
      <c r="EJE4" s="1513"/>
      <c r="EJF4" s="1513"/>
      <c r="EJG4" s="1513"/>
      <c r="EJH4" s="1513"/>
      <c r="EJI4" s="1513"/>
      <c r="EJJ4" s="1513"/>
      <c r="EJK4" s="1513"/>
      <c r="EJL4" s="1513"/>
      <c r="EJM4" s="1513"/>
      <c r="EJN4" s="1513"/>
      <c r="EJO4" s="1513"/>
      <c r="EJP4" s="1513"/>
      <c r="EJQ4" s="1513"/>
      <c r="EJR4" s="1513"/>
      <c r="EJS4" s="1513"/>
      <c r="EJT4" s="1513"/>
      <c r="EJU4" s="1513"/>
      <c r="EJV4" s="1513"/>
      <c r="EJW4" s="1513"/>
      <c r="EJX4" s="1513"/>
      <c r="EJY4" s="1513"/>
      <c r="EJZ4" s="1513"/>
      <c r="EKA4" s="1513"/>
      <c r="EKB4" s="1513"/>
      <c r="EKC4" s="1513"/>
      <c r="EKD4" s="1513"/>
      <c r="EKE4" s="1513"/>
      <c r="EKF4" s="1513"/>
      <c r="EKG4" s="1513"/>
      <c r="EKH4" s="1513"/>
      <c r="EKI4" s="1513"/>
      <c r="EKJ4" s="1513"/>
      <c r="EKK4" s="1513"/>
      <c r="EKL4" s="1513"/>
      <c r="EKM4" s="1513"/>
      <c r="EKN4" s="1513"/>
      <c r="EKO4" s="1513"/>
      <c r="EKP4" s="1513"/>
      <c r="EKQ4" s="1513"/>
      <c r="EKR4" s="1513"/>
      <c r="EKS4" s="1513"/>
      <c r="EKT4" s="1513"/>
      <c r="EKU4" s="1513"/>
      <c r="EKV4" s="1513"/>
      <c r="EKW4" s="1513"/>
      <c r="EKX4" s="1513"/>
      <c r="EKY4" s="1513"/>
      <c r="EKZ4" s="1513"/>
      <c r="ELA4" s="1513"/>
      <c r="ELB4" s="1513"/>
      <c r="ELC4" s="1513"/>
      <c r="ELD4" s="1513"/>
      <c r="ELE4" s="1513"/>
      <c r="ELF4" s="1513"/>
      <c r="ELG4" s="1513"/>
      <c r="ELH4" s="1513"/>
      <c r="ELI4" s="1513"/>
      <c r="ELJ4" s="1513"/>
      <c r="ELK4" s="1513"/>
      <c r="ELL4" s="1513"/>
      <c r="ELM4" s="1513"/>
      <c r="ELN4" s="1513"/>
      <c r="ELO4" s="1513"/>
      <c r="ELP4" s="1513"/>
      <c r="ELQ4" s="1513"/>
      <c r="ELR4" s="1513"/>
      <c r="ELS4" s="1513"/>
      <c r="ELT4" s="1513"/>
      <c r="ELU4" s="1513"/>
      <c r="ELV4" s="1513"/>
      <c r="ELW4" s="1513"/>
      <c r="ELX4" s="1513"/>
      <c r="ELY4" s="1513"/>
      <c r="ELZ4" s="1513"/>
      <c r="EMA4" s="1513"/>
      <c r="EMB4" s="1513"/>
      <c r="EMC4" s="1513"/>
      <c r="EMD4" s="1513"/>
      <c r="EME4" s="1513"/>
      <c r="EMF4" s="1513"/>
      <c r="EMG4" s="1513"/>
      <c r="EMH4" s="1513"/>
      <c r="EMI4" s="1513"/>
      <c r="EMJ4" s="1513"/>
      <c r="EMK4" s="1513"/>
      <c r="EML4" s="1513"/>
      <c r="EMM4" s="1513"/>
      <c r="EMN4" s="1513"/>
      <c r="EMO4" s="1513"/>
      <c r="EMP4" s="1513"/>
      <c r="EMQ4" s="1513"/>
      <c r="EMR4" s="1513"/>
      <c r="EMS4" s="1513"/>
      <c r="EMT4" s="1513"/>
      <c r="EMU4" s="1513"/>
      <c r="EMV4" s="1513"/>
      <c r="EMW4" s="1513"/>
      <c r="EMX4" s="1513"/>
      <c r="EMY4" s="1513"/>
      <c r="EMZ4" s="1513"/>
      <c r="ENA4" s="1513"/>
      <c r="ENB4" s="1513"/>
      <c r="ENC4" s="1513"/>
      <c r="END4" s="1513"/>
      <c r="ENE4" s="1513"/>
      <c r="ENF4" s="1513"/>
      <c r="ENG4" s="1513"/>
      <c r="ENH4" s="1513"/>
      <c r="ENI4" s="1513"/>
      <c r="ENJ4" s="1513"/>
      <c r="ENK4" s="1513"/>
      <c r="ENL4" s="1513"/>
      <c r="ENM4" s="1513"/>
      <c r="ENN4" s="1513"/>
      <c r="ENO4" s="1513"/>
      <c r="ENP4" s="1513"/>
      <c r="ENQ4" s="1513"/>
      <c r="ENR4" s="1513"/>
      <c r="ENS4" s="1513"/>
      <c r="ENT4" s="1513"/>
      <c r="ENU4" s="1513"/>
      <c r="ENV4" s="1513"/>
      <c r="ENW4" s="1513"/>
      <c r="ENX4" s="1513"/>
      <c r="ENY4" s="1513"/>
      <c r="ENZ4" s="1513"/>
      <c r="EOA4" s="1513"/>
      <c r="EOB4" s="1513"/>
      <c r="EOC4" s="1513"/>
      <c r="EOD4" s="1513"/>
      <c r="EOE4" s="1513"/>
      <c r="EOF4" s="1513"/>
      <c r="EOG4" s="1513"/>
      <c r="EOH4" s="1513"/>
      <c r="EOI4" s="1513"/>
      <c r="EOJ4" s="1513"/>
      <c r="EOK4" s="1513"/>
      <c r="EOL4" s="1513"/>
      <c r="EOM4" s="1513"/>
      <c r="EON4" s="1513"/>
      <c r="EOO4" s="1513"/>
      <c r="EOP4" s="1513"/>
      <c r="EOQ4" s="1513"/>
      <c r="EOR4" s="1513"/>
      <c r="EOS4" s="1513"/>
      <c r="EOT4" s="1513"/>
      <c r="EOU4" s="1513"/>
      <c r="EOV4" s="1513"/>
      <c r="EOW4" s="1513"/>
      <c r="EOX4" s="1513"/>
      <c r="EOY4" s="1513"/>
      <c r="EOZ4" s="1513"/>
      <c r="EPA4" s="1513"/>
      <c r="EPB4" s="1513"/>
      <c r="EPC4" s="1513"/>
      <c r="EPD4" s="1513"/>
      <c r="EPE4" s="1513"/>
      <c r="EPF4" s="1513"/>
      <c r="EPG4" s="1513"/>
      <c r="EPH4" s="1513"/>
      <c r="EPI4" s="1513"/>
      <c r="EPJ4" s="1513"/>
      <c r="EPK4" s="1513"/>
      <c r="EPL4" s="1513"/>
      <c r="EPM4" s="1513"/>
      <c r="EPN4" s="1513"/>
      <c r="EPO4" s="1513"/>
      <c r="EPP4" s="1513"/>
      <c r="EPQ4" s="1513"/>
      <c r="EPR4" s="1513"/>
      <c r="EPS4" s="1513"/>
      <c r="EPT4" s="1513"/>
      <c r="EPU4" s="1513"/>
      <c r="EPV4" s="1513"/>
      <c r="EPW4" s="1513"/>
      <c r="EPX4" s="1513"/>
      <c r="EPY4" s="1513"/>
      <c r="EPZ4" s="1513"/>
      <c r="EQA4" s="1513"/>
      <c r="EQB4" s="1513"/>
      <c r="EQC4" s="1513"/>
      <c r="EQD4" s="1513"/>
      <c r="EQE4" s="1513"/>
      <c r="EQF4" s="1513"/>
      <c r="EQG4" s="1513"/>
      <c r="EQH4" s="1513"/>
      <c r="EQI4" s="1513"/>
      <c r="EQJ4" s="1513"/>
      <c r="EQK4" s="1513"/>
      <c r="EQL4" s="1513"/>
      <c r="EQM4" s="1513"/>
      <c r="EQN4" s="1513"/>
      <c r="EQO4" s="1513"/>
      <c r="EQP4" s="1513"/>
      <c r="EQQ4" s="1513"/>
      <c r="EQR4" s="1513"/>
      <c r="EQS4" s="1513"/>
      <c r="EQT4" s="1513"/>
      <c r="EQU4" s="1513"/>
      <c r="EQV4" s="1513"/>
      <c r="EQW4" s="1513"/>
      <c r="EQX4" s="1513"/>
      <c r="EQY4" s="1513"/>
      <c r="EQZ4" s="1513"/>
      <c r="ERA4" s="1513"/>
      <c r="ERB4" s="1513"/>
      <c r="ERC4" s="1513"/>
      <c r="ERD4" s="1513"/>
      <c r="ERE4" s="1513"/>
      <c r="ERF4" s="1513"/>
      <c r="ERG4" s="1513"/>
      <c r="ERH4" s="1513"/>
      <c r="ERI4" s="1513"/>
      <c r="ERJ4" s="1513"/>
      <c r="ERK4" s="1513"/>
      <c r="ERL4" s="1513"/>
      <c r="ERM4" s="1513"/>
      <c r="ERN4" s="1513"/>
      <c r="ERO4" s="1513"/>
      <c r="ERP4" s="1513"/>
      <c r="ERQ4" s="1513"/>
      <c r="ERR4" s="1513"/>
      <c r="ERS4" s="1513"/>
      <c r="ERT4" s="1513"/>
      <c r="ERU4" s="1513"/>
      <c r="ERV4" s="1513"/>
      <c r="ERW4" s="1513"/>
      <c r="ERX4" s="1513"/>
      <c r="ERY4" s="1513"/>
      <c r="ERZ4" s="1513"/>
      <c r="ESA4" s="1513"/>
      <c r="ESB4" s="1513"/>
      <c r="ESC4" s="1513"/>
      <c r="ESD4" s="1513"/>
      <c r="ESE4" s="1513"/>
      <c r="ESF4" s="1513"/>
      <c r="ESG4" s="1513"/>
      <c r="ESH4" s="1513"/>
      <c r="ESI4" s="1513"/>
      <c r="ESJ4" s="1513"/>
      <c r="ESK4" s="1513"/>
      <c r="ESL4" s="1513"/>
      <c r="ESM4" s="1513"/>
      <c r="ESN4" s="1513"/>
      <c r="ESO4" s="1513"/>
      <c r="ESP4" s="1513"/>
      <c r="ESQ4" s="1513"/>
      <c r="ESR4" s="1513"/>
      <c r="ESS4" s="1513"/>
      <c r="EST4" s="1513"/>
      <c r="ESU4" s="1513"/>
      <c r="ESV4" s="1513"/>
      <c r="ESW4" s="1513"/>
      <c r="ESX4" s="1513"/>
      <c r="ESY4" s="1513"/>
      <c r="ESZ4" s="1513"/>
      <c r="ETA4" s="1513"/>
      <c r="ETB4" s="1513"/>
      <c r="ETC4" s="1513"/>
      <c r="ETD4" s="1513"/>
      <c r="ETE4" s="1513"/>
      <c r="ETF4" s="1513"/>
      <c r="ETG4" s="1513"/>
      <c r="ETH4" s="1513"/>
      <c r="ETI4" s="1513"/>
      <c r="ETJ4" s="1513"/>
      <c r="ETK4" s="1513"/>
      <c r="ETL4" s="1513"/>
      <c r="ETM4" s="1513"/>
      <c r="ETN4" s="1513"/>
      <c r="ETO4" s="1513"/>
      <c r="ETP4" s="1513"/>
      <c r="ETQ4" s="1513"/>
      <c r="ETR4" s="1513"/>
      <c r="ETS4" s="1513"/>
      <c r="ETT4" s="1513"/>
      <c r="ETU4" s="1513"/>
      <c r="ETV4" s="1513"/>
      <c r="ETW4" s="1513"/>
      <c r="ETX4" s="1513"/>
      <c r="ETY4" s="1513"/>
      <c r="ETZ4" s="1513"/>
      <c r="EUA4" s="1513"/>
      <c r="EUB4" s="1513"/>
      <c r="EUC4" s="1513"/>
      <c r="EUD4" s="1513"/>
      <c r="EUE4" s="1513"/>
      <c r="EUF4" s="1513"/>
      <c r="EUG4" s="1513"/>
      <c r="EUH4" s="1513"/>
      <c r="EUI4" s="1513"/>
      <c r="EUJ4" s="1513"/>
      <c r="EUK4" s="1513"/>
      <c r="EUL4" s="1513"/>
      <c r="EUM4" s="1513"/>
      <c r="EUN4" s="1513"/>
      <c r="EUO4" s="1513"/>
      <c r="EUP4" s="1513"/>
      <c r="EUQ4" s="1513"/>
      <c r="EUR4" s="1513"/>
      <c r="EUS4" s="1513"/>
      <c r="EUT4" s="1513"/>
      <c r="EUU4" s="1513"/>
      <c r="EUV4" s="1513"/>
      <c r="EUW4" s="1513"/>
      <c r="EUX4" s="1513"/>
      <c r="EUY4" s="1513"/>
      <c r="EUZ4" s="1513"/>
      <c r="EVA4" s="1513"/>
      <c r="EVB4" s="1513"/>
      <c r="EVC4" s="1513"/>
      <c r="EVD4" s="1513"/>
      <c r="EVE4" s="1513"/>
      <c r="EVF4" s="1513"/>
      <c r="EVG4" s="1513"/>
      <c r="EVH4" s="1513"/>
      <c r="EVI4" s="1513"/>
      <c r="EVJ4" s="1513"/>
      <c r="EVK4" s="1513"/>
      <c r="EVL4" s="1513"/>
      <c r="EVM4" s="1513"/>
      <c r="EVN4" s="1513"/>
      <c r="EVO4" s="1513"/>
      <c r="EVP4" s="1513"/>
      <c r="EVQ4" s="1513"/>
      <c r="EVR4" s="1513"/>
      <c r="EVS4" s="1513"/>
      <c r="EVT4" s="1513"/>
      <c r="EVU4" s="1513"/>
      <c r="EVV4" s="1513"/>
      <c r="EVW4" s="1513"/>
      <c r="EVX4" s="1513"/>
      <c r="EVY4" s="1513"/>
      <c r="EVZ4" s="1513"/>
      <c r="EWA4" s="1513"/>
      <c r="EWB4" s="1513"/>
      <c r="EWC4" s="1513"/>
      <c r="EWD4" s="1513"/>
      <c r="EWE4" s="1513"/>
      <c r="EWF4" s="1513"/>
      <c r="EWG4" s="1513"/>
      <c r="EWH4" s="1513"/>
      <c r="EWI4" s="1513"/>
      <c r="EWJ4" s="1513"/>
      <c r="EWK4" s="1513"/>
      <c r="EWL4" s="1513"/>
      <c r="EWM4" s="1513"/>
      <c r="EWN4" s="1513"/>
      <c r="EWO4" s="1513"/>
      <c r="EWP4" s="1513"/>
      <c r="EWQ4" s="1513"/>
      <c r="EWR4" s="1513"/>
      <c r="EWS4" s="1513"/>
      <c r="EWT4" s="1513"/>
      <c r="EWU4" s="1513"/>
      <c r="EWV4" s="1513"/>
      <c r="EWW4" s="1513"/>
      <c r="EWX4" s="1513"/>
      <c r="EWY4" s="1513"/>
      <c r="EWZ4" s="1513"/>
      <c r="EXA4" s="1513"/>
      <c r="EXB4" s="1513"/>
      <c r="EXC4" s="1513"/>
      <c r="EXD4" s="1513"/>
      <c r="EXE4" s="1513"/>
      <c r="EXF4" s="1513"/>
      <c r="EXG4" s="1513"/>
      <c r="EXH4" s="1513"/>
      <c r="EXI4" s="1513"/>
      <c r="EXJ4" s="1513"/>
      <c r="EXK4" s="1513"/>
      <c r="EXL4" s="1513"/>
      <c r="EXM4" s="1513"/>
      <c r="EXN4" s="1513"/>
      <c r="EXO4" s="1513"/>
      <c r="EXP4" s="1513"/>
      <c r="EXQ4" s="1513"/>
      <c r="EXR4" s="1513"/>
      <c r="EXS4" s="1513"/>
      <c r="EXT4" s="1513"/>
      <c r="EXU4" s="1513"/>
      <c r="EXV4" s="1513"/>
      <c r="EXW4" s="1513"/>
      <c r="EXX4" s="1513"/>
      <c r="EXY4" s="1513"/>
      <c r="EXZ4" s="1513"/>
      <c r="EYA4" s="1513"/>
      <c r="EYB4" s="1513"/>
      <c r="EYC4" s="1513"/>
      <c r="EYD4" s="1513"/>
      <c r="EYE4" s="1513"/>
      <c r="EYF4" s="1513"/>
      <c r="EYG4" s="1513"/>
      <c r="EYH4" s="1513"/>
      <c r="EYI4" s="1513"/>
      <c r="EYJ4" s="1513"/>
      <c r="EYK4" s="1513"/>
      <c r="EYL4" s="1513"/>
      <c r="EYM4" s="1513"/>
      <c r="EYN4" s="1513"/>
      <c r="EYO4" s="1513"/>
      <c r="EYP4" s="1513"/>
      <c r="EYQ4" s="1513"/>
      <c r="EYR4" s="1513"/>
      <c r="EYS4" s="1513"/>
      <c r="EYT4" s="1513"/>
      <c r="EYU4" s="1513"/>
      <c r="EYV4" s="1513"/>
      <c r="EYW4" s="1513"/>
      <c r="EYX4" s="1513"/>
      <c r="EYY4" s="1513"/>
      <c r="EYZ4" s="1513"/>
      <c r="EZA4" s="1513"/>
      <c r="EZB4" s="1513"/>
      <c r="EZC4" s="1513"/>
      <c r="EZD4" s="1513"/>
      <c r="EZE4" s="1513"/>
      <c r="EZF4" s="1513"/>
      <c r="EZG4" s="1513"/>
      <c r="EZH4" s="1513"/>
      <c r="EZI4" s="1513"/>
      <c r="EZJ4" s="1513"/>
      <c r="EZK4" s="1513"/>
      <c r="EZL4" s="1513"/>
      <c r="EZM4" s="1513"/>
      <c r="EZN4" s="1513"/>
      <c r="EZO4" s="1513"/>
      <c r="EZP4" s="1513"/>
      <c r="EZQ4" s="1513"/>
      <c r="EZR4" s="1513"/>
      <c r="EZS4" s="1513"/>
      <c r="EZT4" s="1513"/>
      <c r="EZU4" s="1513"/>
      <c r="EZV4" s="1513"/>
      <c r="EZW4" s="1513"/>
      <c r="EZX4" s="1513"/>
      <c r="EZY4" s="1513"/>
      <c r="EZZ4" s="1513"/>
      <c r="FAA4" s="1513"/>
      <c r="FAB4" s="1513"/>
      <c r="FAC4" s="1513"/>
      <c r="FAD4" s="1513"/>
      <c r="FAE4" s="1513"/>
      <c r="FAF4" s="1513"/>
      <c r="FAG4" s="1513"/>
      <c r="FAH4" s="1513"/>
      <c r="FAI4" s="1513"/>
      <c r="FAJ4" s="1513"/>
      <c r="FAK4" s="1513"/>
      <c r="FAL4" s="1513"/>
      <c r="FAM4" s="1513"/>
      <c r="FAN4" s="1513"/>
      <c r="FAO4" s="1513"/>
      <c r="FAP4" s="1513"/>
      <c r="FAQ4" s="1513"/>
      <c r="FAR4" s="1513"/>
      <c r="FAS4" s="1513"/>
      <c r="FAT4" s="1513"/>
      <c r="FAU4" s="1513"/>
      <c r="FAV4" s="1513"/>
      <c r="FAW4" s="1513"/>
      <c r="FAX4" s="1513"/>
      <c r="FAY4" s="1513"/>
      <c r="FAZ4" s="1513"/>
      <c r="FBA4" s="1513"/>
      <c r="FBB4" s="1513"/>
      <c r="FBC4" s="1513"/>
      <c r="FBD4" s="1513"/>
      <c r="FBE4" s="1513"/>
      <c r="FBF4" s="1513"/>
      <c r="FBG4" s="1513"/>
      <c r="FBH4" s="1513"/>
      <c r="FBI4" s="1513"/>
      <c r="FBJ4" s="1513"/>
      <c r="FBK4" s="1513"/>
      <c r="FBL4" s="1513"/>
      <c r="FBM4" s="1513"/>
      <c r="FBN4" s="1513"/>
      <c r="FBO4" s="1513"/>
      <c r="FBP4" s="1513"/>
      <c r="FBQ4" s="1513"/>
      <c r="FBR4" s="1513"/>
      <c r="FBS4" s="1513"/>
      <c r="FBT4" s="1513"/>
      <c r="FBU4" s="1513"/>
      <c r="FBV4" s="1513"/>
      <c r="FBW4" s="1513"/>
      <c r="FBX4" s="1513"/>
      <c r="FBY4" s="1513"/>
      <c r="FBZ4" s="1513"/>
      <c r="FCA4" s="1513"/>
      <c r="FCB4" s="1513"/>
      <c r="FCC4" s="1513"/>
      <c r="FCD4" s="1513"/>
      <c r="FCE4" s="1513"/>
      <c r="FCF4" s="1513"/>
      <c r="FCG4" s="1513"/>
      <c r="FCH4" s="1513"/>
      <c r="FCI4" s="1513"/>
      <c r="FCJ4" s="1513"/>
      <c r="FCK4" s="1513"/>
      <c r="FCL4" s="1513"/>
      <c r="FCM4" s="1513"/>
      <c r="FCN4" s="1513"/>
      <c r="FCO4" s="1513"/>
      <c r="FCP4" s="1513"/>
      <c r="FCQ4" s="1513"/>
      <c r="FCR4" s="1513"/>
      <c r="FCS4" s="1513"/>
      <c r="FCT4" s="1513"/>
      <c r="FCU4" s="1513"/>
      <c r="FCV4" s="1513"/>
      <c r="FCW4" s="1513"/>
      <c r="FCX4" s="1513"/>
      <c r="FCY4" s="1513"/>
      <c r="FCZ4" s="1513"/>
      <c r="FDA4" s="1513"/>
      <c r="FDB4" s="1513"/>
      <c r="FDC4" s="1513"/>
      <c r="FDD4" s="1513"/>
      <c r="FDE4" s="1513"/>
      <c r="FDF4" s="1513"/>
      <c r="FDG4" s="1513"/>
      <c r="FDH4" s="1513"/>
      <c r="FDI4" s="1513"/>
      <c r="FDJ4" s="1513"/>
      <c r="FDK4" s="1513"/>
      <c r="FDL4" s="1513"/>
      <c r="FDM4" s="1513"/>
      <c r="FDN4" s="1513"/>
      <c r="FDO4" s="1513"/>
      <c r="FDP4" s="1513"/>
      <c r="FDQ4" s="1513"/>
      <c r="FDR4" s="1513"/>
      <c r="FDS4" s="1513"/>
      <c r="FDT4" s="1513"/>
      <c r="FDU4" s="1513"/>
      <c r="FDV4" s="1513"/>
      <c r="FDW4" s="1513"/>
      <c r="FDX4" s="1513"/>
      <c r="FDY4" s="1513"/>
      <c r="FDZ4" s="1513"/>
      <c r="FEA4" s="1513"/>
      <c r="FEB4" s="1513"/>
      <c r="FEC4" s="1513"/>
      <c r="FED4" s="1513"/>
      <c r="FEE4" s="1513"/>
      <c r="FEF4" s="1513"/>
      <c r="FEG4" s="1513"/>
      <c r="FEH4" s="1513"/>
      <c r="FEI4" s="1513"/>
      <c r="FEJ4" s="1513"/>
      <c r="FEK4" s="1513"/>
      <c r="FEL4" s="1513"/>
      <c r="FEM4" s="1513"/>
      <c r="FEN4" s="1513"/>
      <c r="FEO4" s="1513"/>
      <c r="FEP4" s="1513"/>
      <c r="FEQ4" s="1513"/>
      <c r="FER4" s="1513"/>
      <c r="FES4" s="1513"/>
      <c r="FET4" s="1513"/>
      <c r="FEU4" s="1513"/>
      <c r="FEV4" s="1513"/>
      <c r="FEW4" s="1513"/>
      <c r="FEX4" s="1513"/>
      <c r="FEY4" s="1513"/>
      <c r="FEZ4" s="1513"/>
      <c r="FFA4" s="1513"/>
      <c r="FFB4" s="1513"/>
      <c r="FFC4" s="1513"/>
      <c r="FFD4" s="1513"/>
      <c r="FFE4" s="1513"/>
      <c r="FFF4" s="1513"/>
      <c r="FFG4" s="1513"/>
      <c r="FFH4" s="1513"/>
      <c r="FFI4" s="1513"/>
      <c r="FFJ4" s="1513"/>
      <c r="FFK4" s="1513"/>
      <c r="FFL4" s="1513"/>
      <c r="FFM4" s="1513"/>
      <c r="FFN4" s="1513"/>
      <c r="FFO4" s="1513"/>
      <c r="FFP4" s="1513"/>
      <c r="FFQ4" s="1513"/>
      <c r="FFR4" s="1513"/>
      <c r="FFS4" s="1513"/>
      <c r="FFT4" s="1513"/>
      <c r="FFU4" s="1513"/>
      <c r="FFV4" s="1513"/>
      <c r="FFW4" s="1513"/>
      <c r="FFX4" s="1513"/>
      <c r="FFY4" s="1513"/>
      <c r="FFZ4" s="1513"/>
      <c r="FGA4" s="1513"/>
      <c r="FGB4" s="1513"/>
      <c r="FGC4" s="1513"/>
      <c r="FGD4" s="1513"/>
      <c r="FGE4" s="1513"/>
      <c r="FGF4" s="1513"/>
      <c r="FGG4" s="1513"/>
      <c r="FGH4" s="1513"/>
      <c r="FGI4" s="1513"/>
      <c r="FGJ4" s="1513"/>
      <c r="FGK4" s="1513"/>
      <c r="FGL4" s="1513"/>
      <c r="FGM4" s="1513"/>
      <c r="FGN4" s="1513"/>
      <c r="FGO4" s="1513"/>
      <c r="FGP4" s="1513"/>
      <c r="FGQ4" s="1513"/>
      <c r="FGR4" s="1513"/>
      <c r="FGS4" s="1513"/>
      <c r="FGT4" s="1513"/>
      <c r="FGU4" s="1513"/>
      <c r="FGV4" s="1513"/>
      <c r="FGW4" s="1513"/>
      <c r="FGX4" s="1513"/>
      <c r="FGY4" s="1513"/>
      <c r="FGZ4" s="1513"/>
      <c r="FHA4" s="1513"/>
      <c r="FHB4" s="1513"/>
      <c r="FHC4" s="1513"/>
      <c r="FHD4" s="1513"/>
      <c r="FHE4" s="1513"/>
      <c r="FHF4" s="1513"/>
      <c r="FHG4" s="1513"/>
      <c r="FHH4" s="1513"/>
      <c r="FHI4" s="1513"/>
      <c r="FHJ4" s="1513"/>
      <c r="FHK4" s="1513"/>
      <c r="FHL4" s="1513"/>
      <c r="FHM4" s="1513"/>
      <c r="FHN4" s="1513"/>
      <c r="FHO4" s="1513"/>
      <c r="FHP4" s="1513"/>
      <c r="FHQ4" s="1513"/>
      <c r="FHR4" s="1513"/>
      <c r="FHS4" s="1513"/>
      <c r="FHT4" s="1513"/>
      <c r="FHU4" s="1513"/>
      <c r="FHV4" s="1513"/>
      <c r="FHW4" s="1513"/>
      <c r="FHX4" s="1513"/>
      <c r="FHY4" s="1513"/>
      <c r="FHZ4" s="1513"/>
      <c r="FIA4" s="1513"/>
      <c r="FIB4" s="1513"/>
      <c r="FIC4" s="1513"/>
      <c r="FID4" s="1513"/>
      <c r="FIE4" s="1513"/>
      <c r="FIF4" s="1513"/>
      <c r="FIG4" s="1513"/>
      <c r="FIH4" s="1513"/>
      <c r="FII4" s="1513"/>
      <c r="FIJ4" s="1513"/>
      <c r="FIK4" s="1513"/>
      <c r="FIL4" s="1513"/>
      <c r="FIM4" s="1513"/>
      <c r="FIN4" s="1513"/>
      <c r="FIO4" s="1513"/>
      <c r="FIP4" s="1513"/>
      <c r="FIQ4" s="1513"/>
      <c r="FIR4" s="1513"/>
      <c r="FIS4" s="1513"/>
      <c r="FIT4" s="1513"/>
      <c r="FIU4" s="1513"/>
      <c r="FIV4" s="1513"/>
      <c r="FIW4" s="1513"/>
      <c r="FIX4" s="1513"/>
      <c r="FIY4" s="1513"/>
      <c r="FIZ4" s="1513"/>
      <c r="FJA4" s="1513"/>
      <c r="FJB4" s="1513"/>
      <c r="FJC4" s="1513"/>
      <c r="FJD4" s="1513"/>
      <c r="FJE4" s="1513"/>
      <c r="FJF4" s="1513"/>
      <c r="FJG4" s="1513"/>
      <c r="FJH4" s="1513"/>
      <c r="FJI4" s="1513"/>
      <c r="FJJ4" s="1513"/>
      <c r="FJK4" s="1513"/>
      <c r="FJL4" s="1513"/>
      <c r="FJM4" s="1513"/>
      <c r="FJN4" s="1513"/>
      <c r="FJO4" s="1513"/>
      <c r="FJP4" s="1513"/>
      <c r="FJQ4" s="1513"/>
      <c r="FJR4" s="1513"/>
      <c r="FJS4" s="1513"/>
      <c r="FJT4" s="1513"/>
      <c r="FJU4" s="1513"/>
      <c r="FJV4" s="1513"/>
      <c r="FJW4" s="1513"/>
      <c r="FJX4" s="1513"/>
      <c r="FJY4" s="1513"/>
      <c r="FJZ4" s="1513"/>
      <c r="FKA4" s="1513"/>
      <c r="FKB4" s="1513"/>
      <c r="FKC4" s="1513"/>
      <c r="FKD4" s="1513"/>
      <c r="FKE4" s="1513"/>
      <c r="FKF4" s="1513"/>
      <c r="FKG4" s="1513"/>
      <c r="FKH4" s="1513"/>
      <c r="FKI4" s="1513"/>
      <c r="FKJ4" s="1513"/>
      <c r="FKK4" s="1513"/>
      <c r="FKL4" s="1513"/>
      <c r="FKM4" s="1513"/>
      <c r="FKN4" s="1513"/>
      <c r="FKO4" s="1513"/>
      <c r="FKP4" s="1513"/>
      <c r="FKQ4" s="1513"/>
      <c r="FKR4" s="1513"/>
      <c r="FKS4" s="1513"/>
      <c r="FKT4" s="1513"/>
      <c r="FKU4" s="1513"/>
      <c r="FKV4" s="1513"/>
      <c r="FKW4" s="1513"/>
      <c r="FKX4" s="1513"/>
      <c r="FKY4" s="1513"/>
      <c r="FKZ4" s="1513"/>
      <c r="FLA4" s="1513"/>
      <c r="FLB4" s="1513"/>
      <c r="FLC4" s="1513"/>
      <c r="FLD4" s="1513"/>
      <c r="FLE4" s="1513"/>
      <c r="FLF4" s="1513"/>
      <c r="FLG4" s="1513"/>
      <c r="FLH4" s="1513"/>
      <c r="FLI4" s="1513"/>
      <c r="FLJ4" s="1513"/>
      <c r="FLK4" s="1513"/>
      <c r="FLL4" s="1513"/>
      <c r="FLM4" s="1513"/>
      <c r="FLN4" s="1513"/>
      <c r="FLO4" s="1513"/>
      <c r="FLP4" s="1513"/>
      <c r="FLQ4" s="1513"/>
      <c r="FLR4" s="1513"/>
      <c r="FLS4" s="1513"/>
      <c r="FLT4" s="1513"/>
      <c r="FLU4" s="1513"/>
      <c r="FLV4" s="1513"/>
      <c r="FLW4" s="1513"/>
      <c r="FLX4" s="1513"/>
      <c r="FLY4" s="1513"/>
      <c r="FLZ4" s="1513"/>
      <c r="FMA4" s="1513"/>
      <c r="FMB4" s="1513"/>
      <c r="FMC4" s="1513"/>
      <c r="FMD4" s="1513"/>
      <c r="FME4" s="1513"/>
      <c r="FMF4" s="1513"/>
      <c r="FMG4" s="1513"/>
      <c r="FMH4" s="1513"/>
      <c r="FMI4" s="1513"/>
      <c r="FMJ4" s="1513"/>
      <c r="FMK4" s="1513"/>
      <c r="FML4" s="1513"/>
      <c r="FMM4" s="1513"/>
      <c r="FMN4" s="1513"/>
      <c r="FMO4" s="1513"/>
      <c r="FMP4" s="1513"/>
      <c r="FMQ4" s="1513"/>
      <c r="FMR4" s="1513"/>
      <c r="FMS4" s="1513"/>
      <c r="FMT4" s="1513"/>
      <c r="FMU4" s="1513"/>
      <c r="FMV4" s="1513"/>
      <c r="FMW4" s="1513"/>
      <c r="FMX4" s="1513"/>
      <c r="FMY4" s="1513"/>
      <c r="FMZ4" s="1513"/>
      <c r="FNA4" s="1513"/>
      <c r="FNB4" s="1513"/>
      <c r="FNC4" s="1513"/>
      <c r="FND4" s="1513"/>
      <c r="FNE4" s="1513"/>
      <c r="FNF4" s="1513"/>
      <c r="FNG4" s="1513"/>
      <c r="FNH4" s="1513"/>
      <c r="FNI4" s="1513"/>
      <c r="FNJ4" s="1513"/>
      <c r="FNK4" s="1513"/>
      <c r="FNL4" s="1513"/>
      <c r="FNM4" s="1513"/>
      <c r="FNN4" s="1513"/>
      <c r="FNO4" s="1513"/>
      <c r="FNP4" s="1513"/>
      <c r="FNQ4" s="1513"/>
      <c r="FNR4" s="1513"/>
      <c r="FNS4" s="1513"/>
      <c r="FNT4" s="1513"/>
      <c r="FNU4" s="1513"/>
      <c r="FNV4" s="1513"/>
      <c r="FNW4" s="1513"/>
      <c r="FNX4" s="1513"/>
      <c r="FNY4" s="1513"/>
      <c r="FNZ4" s="1513"/>
      <c r="FOA4" s="1513"/>
      <c r="FOB4" s="1513"/>
      <c r="FOC4" s="1513"/>
      <c r="FOD4" s="1513"/>
      <c r="FOE4" s="1513"/>
      <c r="FOF4" s="1513"/>
      <c r="FOG4" s="1513"/>
      <c r="FOH4" s="1513"/>
      <c r="FOI4" s="1513"/>
      <c r="FOJ4" s="1513"/>
      <c r="FOK4" s="1513"/>
      <c r="FOL4" s="1513"/>
      <c r="FOM4" s="1513"/>
      <c r="FON4" s="1513"/>
      <c r="FOO4" s="1513"/>
      <c r="FOP4" s="1513"/>
      <c r="FOQ4" s="1513"/>
      <c r="FOR4" s="1513"/>
      <c r="FOS4" s="1513"/>
      <c r="FOT4" s="1513"/>
      <c r="FOU4" s="1513"/>
      <c r="FOV4" s="1513"/>
      <c r="FOW4" s="1513"/>
      <c r="FOX4" s="1513"/>
      <c r="FOY4" s="1513"/>
      <c r="FOZ4" s="1513"/>
      <c r="FPA4" s="1513"/>
      <c r="FPB4" s="1513"/>
      <c r="FPC4" s="1513"/>
      <c r="FPD4" s="1513"/>
      <c r="FPE4" s="1513"/>
      <c r="FPF4" s="1513"/>
      <c r="FPG4" s="1513"/>
      <c r="FPH4" s="1513"/>
      <c r="FPI4" s="1513"/>
      <c r="FPJ4" s="1513"/>
      <c r="FPK4" s="1513"/>
      <c r="FPL4" s="1513"/>
      <c r="FPM4" s="1513"/>
      <c r="FPN4" s="1513"/>
      <c r="FPO4" s="1513"/>
      <c r="FPP4" s="1513"/>
      <c r="FPQ4" s="1513"/>
      <c r="FPR4" s="1513"/>
      <c r="FPS4" s="1513"/>
      <c r="FPT4" s="1513"/>
      <c r="FPU4" s="1513"/>
      <c r="FPV4" s="1513"/>
      <c r="FPW4" s="1513"/>
      <c r="FPX4" s="1513"/>
      <c r="FPY4" s="1513"/>
      <c r="FPZ4" s="1513"/>
      <c r="FQA4" s="1513"/>
      <c r="FQB4" s="1513"/>
      <c r="FQC4" s="1513"/>
      <c r="FQD4" s="1513"/>
      <c r="FQE4" s="1513"/>
      <c r="FQF4" s="1513"/>
      <c r="FQG4" s="1513"/>
      <c r="FQH4" s="1513"/>
      <c r="FQI4" s="1513"/>
      <c r="FQJ4" s="1513"/>
      <c r="FQK4" s="1513"/>
      <c r="FQL4" s="1513"/>
      <c r="FQM4" s="1513"/>
      <c r="FQN4" s="1513"/>
      <c r="FQO4" s="1513"/>
      <c r="FQP4" s="1513"/>
      <c r="FQQ4" s="1513"/>
      <c r="FQR4" s="1513"/>
      <c r="FQS4" s="1513"/>
      <c r="FQT4" s="1513"/>
      <c r="FQU4" s="1513"/>
      <c r="FQV4" s="1513"/>
      <c r="FQW4" s="1513"/>
      <c r="FQX4" s="1513"/>
      <c r="FQY4" s="1513"/>
      <c r="FQZ4" s="1513"/>
      <c r="FRA4" s="1513"/>
      <c r="FRB4" s="1513"/>
      <c r="FRC4" s="1513"/>
      <c r="FRD4" s="1513"/>
      <c r="FRE4" s="1513"/>
      <c r="FRF4" s="1513"/>
      <c r="FRG4" s="1513"/>
      <c r="FRH4" s="1513"/>
      <c r="FRI4" s="1513"/>
      <c r="FRJ4" s="1513"/>
      <c r="FRK4" s="1513"/>
      <c r="FRL4" s="1513"/>
      <c r="FRM4" s="1513"/>
      <c r="FRN4" s="1513"/>
      <c r="FRO4" s="1513"/>
      <c r="FRP4" s="1513"/>
      <c r="FRQ4" s="1513"/>
      <c r="FRR4" s="1513"/>
      <c r="FRS4" s="1513"/>
      <c r="FRT4" s="1513"/>
      <c r="FRU4" s="1513"/>
      <c r="FRV4" s="1513"/>
      <c r="FRW4" s="1513"/>
      <c r="FRX4" s="1513"/>
      <c r="FRY4" s="1513"/>
      <c r="FRZ4" s="1513"/>
      <c r="FSA4" s="1513"/>
      <c r="FSB4" s="1513"/>
      <c r="FSC4" s="1513"/>
      <c r="FSD4" s="1513"/>
      <c r="FSE4" s="1513"/>
      <c r="FSF4" s="1513"/>
      <c r="FSG4" s="1513"/>
      <c r="FSH4" s="1513"/>
      <c r="FSI4" s="1513"/>
      <c r="FSJ4" s="1513"/>
      <c r="FSK4" s="1513"/>
      <c r="FSL4" s="1513"/>
      <c r="FSM4" s="1513"/>
      <c r="FSN4" s="1513"/>
      <c r="FSO4" s="1513"/>
      <c r="FSP4" s="1513"/>
      <c r="FSQ4" s="1513"/>
      <c r="FSR4" s="1513"/>
      <c r="FSS4" s="1513"/>
      <c r="FST4" s="1513"/>
      <c r="FSU4" s="1513"/>
      <c r="FSV4" s="1513"/>
      <c r="FSW4" s="1513"/>
      <c r="FSX4" s="1513"/>
      <c r="FSY4" s="1513"/>
      <c r="FSZ4" s="1513"/>
      <c r="FTA4" s="1513"/>
      <c r="FTB4" s="1513"/>
      <c r="FTC4" s="1513"/>
      <c r="FTD4" s="1513"/>
      <c r="FTE4" s="1513"/>
      <c r="FTF4" s="1513"/>
      <c r="FTG4" s="1513"/>
      <c r="FTH4" s="1513"/>
      <c r="FTI4" s="1513"/>
      <c r="FTJ4" s="1513"/>
      <c r="FTK4" s="1513"/>
      <c r="FTL4" s="1513"/>
      <c r="FTM4" s="1513"/>
      <c r="FTN4" s="1513"/>
      <c r="FTO4" s="1513"/>
      <c r="FTP4" s="1513"/>
      <c r="FTQ4" s="1513"/>
      <c r="FTR4" s="1513"/>
      <c r="FTS4" s="1513"/>
      <c r="FTT4" s="1513"/>
      <c r="FTU4" s="1513"/>
      <c r="FTV4" s="1513"/>
      <c r="FTW4" s="1513"/>
      <c r="FTX4" s="1513"/>
      <c r="FTY4" s="1513"/>
      <c r="FTZ4" s="1513"/>
      <c r="FUA4" s="1513"/>
      <c r="FUB4" s="1513"/>
      <c r="FUC4" s="1513"/>
      <c r="FUD4" s="1513"/>
      <c r="FUE4" s="1513"/>
      <c r="FUF4" s="1513"/>
      <c r="FUG4" s="1513"/>
      <c r="FUH4" s="1513"/>
      <c r="FUI4" s="1513"/>
      <c r="FUJ4" s="1513"/>
      <c r="FUK4" s="1513"/>
      <c r="FUL4" s="1513"/>
      <c r="FUM4" s="1513"/>
      <c r="FUN4" s="1513"/>
      <c r="FUO4" s="1513"/>
      <c r="FUP4" s="1513"/>
      <c r="FUQ4" s="1513"/>
      <c r="FUR4" s="1513"/>
      <c r="FUS4" s="1513"/>
      <c r="FUT4" s="1513"/>
      <c r="FUU4" s="1513"/>
      <c r="FUV4" s="1513"/>
      <c r="FUW4" s="1513"/>
      <c r="FUX4" s="1513"/>
      <c r="FUY4" s="1513"/>
      <c r="FUZ4" s="1513"/>
      <c r="FVA4" s="1513"/>
      <c r="FVB4" s="1513"/>
      <c r="FVC4" s="1513"/>
      <c r="FVD4" s="1513"/>
      <c r="FVE4" s="1513"/>
      <c r="FVF4" s="1513"/>
      <c r="FVG4" s="1513"/>
      <c r="FVH4" s="1513"/>
      <c r="FVI4" s="1513"/>
      <c r="FVJ4" s="1513"/>
      <c r="FVK4" s="1513"/>
      <c r="FVL4" s="1513"/>
      <c r="FVM4" s="1513"/>
      <c r="FVN4" s="1513"/>
      <c r="FVO4" s="1513"/>
      <c r="FVP4" s="1513"/>
      <c r="FVQ4" s="1513"/>
      <c r="FVR4" s="1513"/>
      <c r="FVS4" s="1513"/>
      <c r="FVT4" s="1513"/>
      <c r="FVU4" s="1513"/>
      <c r="FVV4" s="1513"/>
      <c r="FVW4" s="1513"/>
      <c r="FVX4" s="1513"/>
      <c r="FVY4" s="1513"/>
      <c r="FVZ4" s="1513"/>
      <c r="FWA4" s="1513"/>
      <c r="FWB4" s="1513"/>
      <c r="FWC4" s="1513"/>
      <c r="FWD4" s="1513"/>
      <c r="FWE4" s="1513"/>
      <c r="FWF4" s="1513"/>
      <c r="FWG4" s="1513"/>
      <c r="FWH4" s="1513"/>
      <c r="FWI4" s="1513"/>
      <c r="FWJ4" s="1513"/>
      <c r="FWK4" s="1513"/>
      <c r="FWL4" s="1513"/>
      <c r="FWM4" s="1513"/>
      <c r="FWN4" s="1513"/>
      <c r="FWO4" s="1513"/>
      <c r="FWP4" s="1513"/>
      <c r="FWQ4" s="1513"/>
      <c r="FWR4" s="1513"/>
      <c r="FWS4" s="1513"/>
      <c r="FWT4" s="1513"/>
      <c r="FWU4" s="1513"/>
      <c r="FWV4" s="1513"/>
      <c r="FWW4" s="1513"/>
      <c r="FWX4" s="1513"/>
      <c r="FWY4" s="1513"/>
      <c r="FWZ4" s="1513"/>
      <c r="FXA4" s="1513"/>
      <c r="FXB4" s="1513"/>
      <c r="FXC4" s="1513"/>
      <c r="FXD4" s="1513"/>
      <c r="FXE4" s="1513"/>
      <c r="FXF4" s="1513"/>
      <c r="FXG4" s="1513"/>
      <c r="FXH4" s="1513"/>
      <c r="FXI4" s="1513"/>
      <c r="FXJ4" s="1513"/>
      <c r="FXK4" s="1513"/>
      <c r="FXL4" s="1513"/>
      <c r="FXM4" s="1513"/>
      <c r="FXN4" s="1513"/>
      <c r="FXO4" s="1513"/>
      <c r="FXP4" s="1513"/>
      <c r="FXQ4" s="1513"/>
      <c r="FXR4" s="1513"/>
      <c r="FXS4" s="1513"/>
      <c r="FXT4" s="1513"/>
      <c r="FXU4" s="1513"/>
      <c r="FXV4" s="1513"/>
      <c r="FXW4" s="1513"/>
      <c r="FXX4" s="1513"/>
      <c r="FXY4" s="1513"/>
      <c r="FXZ4" s="1513"/>
      <c r="FYA4" s="1513"/>
      <c r="FYB4" s="1513"/>
      <c r="FYC4" s="1513"/>
      <c r="FYD4" s="1513"/>
      <c r="FYE4" s="1513"/>
      <c r="FYF4" s="1513"/>
      <c r="FYG4" s="1513"/>
      <c r="FYH4" s="1513"/>
      <c r="FYI4" s="1513"/>
      <c r="FYJ4" s="1513"/>
      <c r="FYK4" s="1513"/>
      <c r="FYL4" s="1513"/>
      <c r="FYM4" s="1513"/>
      <c r="FYN4" s="1513"/>
      <c r="FYO4" s="1513"/>
      <c r="FYP4" s="1513"/>
      <c r="FYQ4" s="1513"/>
      <c r="FYR4" s="1513"/>
      <c r="FYS4" s="1513"/>
      <c r="FYT4" s="1513"/>
      <c r="FYU4" s="1513"/>
      <c r="FYV4" s="1513"/>
      <c r="FYW4" s="1513"/>
      <c r="FYX4" s="1513"/>
      <c r="FYY4" s="1513"/>
      <c r="FYZ4" s="1513"/>
      <c r="FZA4" s="1513"/>
      <c r="FZB4" s="1513"/>
      <c r="FZC4" s="1513"/>
      <c r="FZD4" s="1513"/>
      <c r="FZE4" s="1513"/>
      <c r="FZF4" s="1513"/>
      <c r="FZG4" s="1513"/>
      <c r="FZH4" s="1513"/>
      <c r="FZI4" s="1513"/>
      <c r="FZJ4" s="1513"/>
      <c r="FZK4" s="1513"/>
      <c r="FZL4" s="1513"/>
      <c r="FZM4" s="1513"/>
      <c r="FZN4" s="1513"/>
      <c r="FZO4" s="1513"/>
      <c r="FZP4" s="1513"/>
      <c r="FZQ4" s="1513"/>
      <c r="FZR4" s="1513"/>
      <c r="FZS4" s="1513"/>
      <c r="FZT4" s="1513"/>
      <c r="FZU4" s="1513"/>
      <c r="FZV4" s="1513"/>
      <c r="FZW4" s="1513"/>
      <c r="FZX4" s="1513"/>
      <c r="FZY4" s="1513"/>
      <c r="FZZ4" s="1513"/>
      <c r="GAA4" s="1513"/>
      <c r="GAB4" s="1513"/>
      <c r="GAC4" s="1513"/>
      <c r="GAD4" s="1513"/>
      <c r="GAE4" s="1513"/>
      <c r="GAF4" s="1513"/>
      <c r="GAG4" s="1513"/>
      <c r="GAH4" s="1513"/>
      <c r="GAI4" s="1513"/>
      <c r="GAJ4" s="1513"/>
      <c r="GAK4" s="1513"/>
      <c r="GAL4" s="1513"/>
      <c r="GAM4" s="1513"/>
      <c r="GAN4" s="1513"/>
      <c r="GAO4" s="1513"/>
      <c r="GAP4" s="1513"/>
      <c r="GAQ4" s="1513"/>
      <c r="GAR4" s="1513"/>
      <c r="GAS4" s="1513"/>
      <c r="GAT4" s="1513"/>
      <c r="GAU4" s="1513"/>
      <c r="GAV4" s="1513"/>
      <c r="GAW4" s="1513"/>
      <c r="GAX4" s="1513"/>
      <c r="GAY4" s="1513"/>
      <c r="GAZ4" s="1513"/>
      <c r="GBA4" s="1513"/>
      <c r="GBB4" s="1513"/>
      <c r="GBC4" s="1513"/>
      <c r="GBD4" s="1513"/>
      <c r="GBE4" s="1513"/>
      <c r="GBF4" s="1513"/>
      <c r="GBG4" s="1513"/>
      <c r="GBH4" s="1513"/>
      <c r="GBI4" s="1513"/>
      <c r="GBJ4" s="1513"/>
      <c r="GBK4" s="1513"/>
      <c r="GBL4" s="1513"/>
      <c r="GBM4" s="1513"/>
      <c r="GBN4" s="1513"/>
      <c r="GBO4" s="1513"/>
      <c r="GBP4" s="1513"/>
      <c r="GBQ4" s="1513"/>
      <c r="GBR4" s="1513"/>
      <c r="GBS4" s="1513"/>
      <c r="GBT4" s="1513"/>
      <c r="GBU4" s="1513"/>
      <c r="GBV4" s="1513"/>
      <c r="GBW4" s="1513"/>
      <c r="GBX4" s="1513"/>
      <c r="GBY4" s="1513"/>
      <c r="GBZ4" s="1513"/>
      <c r="GCA4" s="1513"/>
      <c r="GCB4" s="1513"/>
      <c r="GCC4" s="1513"/>
      <c r="GCD4" s="1513"/>
      <c r="GCE4" s="1513"/>
      <c r="GCF4" s="1513"/>
      <c r="GCG4" s="1513"/>
      <c r="GCH4" s="1513"/>
      <c r="GCI4" s="1513"/>
      <c r="GCJ4" s="1513"/>
      <c r="GCK4" s="1513"/>
      <c r="GCL4" s="1513"/>
      <c r="GCM4" s="1513"/>
      <c r="GCN4" s="1513"/>
      <c r="GCO4" s="1513"/>
      <c r="GCP4" s="1513"/>
      <c r="GCQ4" s="1513"/>
      <c r="GCR4" s="1513"/>
      <c r="GCS4" s="1513"/>
      <c r="GCT4" s="1513"/>
      <c r="GCU4" s="1513"/>
      <c r="GCV4" s="1513"/>
      <c r="GCW4" s="1513"/>
      <c r="GCX4" s="1513"/>
      <c r="GCY4" s="1513"/>
      <c r="GCZ4" s="1513"/>
      <c r="GDA4" s="1513"/>
      <c r="GDB4" s="1513"/>
      <c r="GDC4" s="1513"/>
      <c r="GDD4" s="1513"/>
      <c r="GDE4" s="1513"/>
      <c r="GDF4" s="1513"/>
      <c r="GDG4" s="1513"/>
      <c r="GDH4" s="1513"/>
      <c r="GDI4" s="1513"/>
      <c r="GDJ4" s="1513"/>
      <c r="GDK4" s="1513"/>
      <c r="GDL4" s="1513"/>
      <c r="GDM4" s="1513"/>
      <c r="GDN4" s="1513"/>
      <c r="GDO4" s="1513"/>
      <c r="GDP4" s="1513"/>
      <c r="GDQ4" s="1513"/>
      <c r="GDR4" s="1513"/>
      <c r="GDS4" s="1513"/>
      <c r="GDT4" s="1513"/>
      <c r="GDU4" s="1513"/>
      <c r="GDV4" s="1513"/>
      <c r="GDW4" s="1513"/>
      <c r="GDX4" s="1513"/>
      <c r="GDY4" s="1513"/>
      <c r="GDZ4" s="1513"/>
      <c r="GEA4" s="1513"/>
      <c r="GEB4" s="1513"/>
      <c r="GEC4" s="1513"/>
      <c r="GED4" s="1513"/>
      <c r="GEE4" s="1513"/>
      <c r="GEF4" s="1513"/>
      <c r="GEG4" s="1513"/>
      <c r="GEH4" s="1513"/>
      <c r="GEI4" s="1513"/>
      <c r="GEJ4" s="1513"/>
      <c r="GEK4" s="1513"/>
      <c r="GEL4" s="1513"/>
      <c r="GEM4" s="1513"/>
      <c r="GEN4" s="1513"/>
      <c r="GEO4" s="1513"/>
      <c r="GEP4" s="1513"/>
      <c r="GEQ4" s="1513"/>
      <c r="GER4" s="1513"/>
      <c r="GES4" s="1513"/>
      <c r="GET4" s="1513"/>
      <c r="GEU4" s="1513"/>
      <c r="GEV4" s="1513"/>
      <c r="GEW4" s="1513"/>
      <c r="GEX4" s="1513"/>
      <c r="GEY4" s="1513"/>
      <c r="GEZ4" s="1513"/>
      <c r="GFA4" s="1513"/>
      <c r="GFB4" s="1513"/>
      <c r="GFC4" s="1513"/>
      <c r="GFD4" s="1513"/>
      <c r="GFE4" s="1513"/>
      <c r="GFF4" s="1513"/>
      <c r="GFG4" s="1513"/>
      <c r="GFH4" s="1513"/>
      <c r="GFI4" s="1513"/>
      <c r="GFJ4" s="1513"/>
      <c r="GFK4" s="1513"/>
      <c r="GFL4" s="1513"/>
      <c r="GFM4" s="1513"/>
      <c r="GFN4" s="1513"/>
      <c r="GFO4" s="1513"/>
      <c r="GFP4" s="1513"/>
      <c r="GFQ4" s="1513"/>
      <c r="GFR4" s="1513"/>
      <c r="GFS4" s="1513"/>
      <c r="GFT4" s="1513"/>
      <c r="GFU4" s="1513"/>
      <c r="GFV4" s="1513"/>
      <c r="GFW4" s="1513"/>
      <c r="GFX4" s="1513"/>
      <c r="GFY4" s="1513"/>
      <c r="GFZ4" s="1513"/>
      <c r="GGA4" s="1513"/>
      <c r="GGB4" s="1513"/>
      <c r="GGC4" s="1513"/>
      <c r="GGD4" s="1513"/>
      <c r="GGE4" s="1513"/>
      <c r="GGF4" s="1513"/>
      <c r="GGG4" s="1513"/>
      <c r="GGH4" s="1513"/>
      <c r="GGI4" s="1513"/>
      <c r="GGJ4" s="1513"/>
      <c r="GGK4" s="1513"/>
      <c r="GGL4" s="1513"/>
      <c r="GGM4" s="1513"/>
      <c r="GGN4" s="1513"/>
      <c r="GGO4" s="1513"/>
      <c r="GGP4" s="1513"/>
      <c r="GGQ4" s="1513"/>
      <c r="GGR4" s="1513"/>
      <c r="GGS4" s="1513"/>
      <c r="GGT4" s="1513"/>
      <c r="GGU4" s="1513"/>
      <c r="GGV4" s="1513"/>
      <c r="GGW4" s="1513"/>
      <c r="GGX4" s="1513"/>
      <c r="GGY4" s="1513"/>
      <c r="GGZ4" s="1513"/>
      <c r="GHA4" s="1513"/>
      <c r="GHB4" s="1513"/>
      <c r="GHC4" s="1513"/>
      <c r="GHD4" s="1513"/>
      <c r="GHE4" s="1513"/>
      <c r="GHF4" s="1513"/>
      <c r="GHG4" s="1513"/>
      <c r="GHH4" s="1513"/>
      <c r="GHI4" s="1513"/>
      <c r="GHJ4" s="1513"/>
      <c r="GHK4" s="1513"/>
      <c r="GHL4" s="1513"/>
      <c r="GHM4" s="1513"/>
      <c r="GHN4" s="1513"/>
      <c r="GHO4" s="1513"/>
      <c r="GHP4" s="1513"/>
      <c r="GHQ4" s="1513"/>
      <c r="GHR4" s="1513"/>
      <c r="GHS4" s="1513"/>
      <c r="GHT4" s="1513"/>
      <c r="GHU4" s="1513"/>
      <c r="GHV4" s="1513"/>
      <c r="GHW4" s="1513"/>
      <c r="GHX4" s="1513"/>
      <c r="GHY4" s="1513"/>
      <c r="GHZ4" s="1513"/>
      <c r="GIA4" s="1513"/>
      <c r="GIB4" s="1513"/>
      <c r="GIC4" s="1513"/>
      <c r="GID4" s="1513"/>
      <c r="GIE4" s="1513"/>
      <c r="GIF4" s="1513"/>
      <c r="GIG4" s="1513"/>
      <c r="GIH4" s="1513"/>
      <c r="GII4" s="1513"/>
      <c r="GIJ4" s="1513"/>
      <c r="GIK4" s="1513"/>
      <c r="GIL4" s="1513"/>
      <c r="GIM4" s="1513"/>
      <c r="GIN4" s="1513"/>
      <c r="GIO4" s="1513"/>
      <c r="GIP4" s="1513"/>
      <c r="GIQ4" s="1513"/>
      <c r="GIR4" s="1513"/>
      <c r="GIS4" s="1513"/>
      <c r="GIT4" s="1513"/>
      <c r="GIU4" s="1513"/>
      <c r="GIV4" s="1513"/>
      <c r="GIW4" s="1513"/>
      <c r="GIX4" s="1513"/>
      <c r="GIY4" s="1513"/>
      <c r="GIZ4" s="1513"/>
      <c r="GJA4" s="1513"/>
      <c r="GJB4" s="1513"/>
      <c r="GJC4" s="1513"/>
      <c r="GJD4" s="1513"/>
      <c r="GJE4" s="1513"/>
      <c r="GJF4" s="1513"/>
      <c r="GJG4" s="1513"/>
      <c r="GJH4" s="1513"/>
      <c r="GJI4" s="1513"/>
      <c r="GJJ4" s="1513"/>
      <c r="GJK4" s="1513"/>
      <c r="GJL4" s="1513"/>
      <c r="GJM4" s="1513"/>
      <c r="GJN4" s="1513"/>
      <c r="GJO4" s="1513"/>
      <c r="GJP4" s="1513"/>
      <c r="GJQ4" s="1513"/>
      <c r="GJR4" s="1513"/>
      <c r="GJS4" s="1513"/>
      <c r="GJT4" s="1513"/>
      <c r="GJU4" s="1513"/>
      <c r="GJV4" s="1513"/>
      <c r="GJW4" s="1513"/>
      <c r="GJX4" s="1513"/>
      <c r="GJY4" s="1513"/>
      <c r="GJZ4" s="1513"/>
      <c r="GKA4" s="1513"/>
      <c r="GKB4" s="1513"/>
      <c r="GKC4" s="1513"/>
      <c r="GKD4" s="1513"/>
      <c r="GKE4" s="1513"/>
      <c r="GKF4" s="1513"/>
      <c r="GKG4" s="1513"/>
      <c r="GKH4" s="1513"/>
      <c r="GKI4" s="1513"/>
      <c r="GKJ4" s="1513"/>
      <c r="GKK4" s="1513"/>
      <c r="GKL4" s="1513"/>
      <c r="GKM4" s="1513"/>
      <c r="GKN4" s="1513"/>
      <c r="GKO4" s="1513"/>
      <c r="GKP4" s="1513"/>
      <c r="GKQ4" s="1513"/>
      <c r="GKR4" s="1513"/>
      <c r="GKS4" s="1513"/>
      <c r="GKT4" s="1513"/>
      <c r="GKU4" s="1513"/>
      <c r="GKV4" s="1513"/>
      <c r="GKW4" s="1513"/>
      <c r="GKX4" s="1513"/>
      <c r="GKY4" s="1513"/>
      <c r="GKZ4" s="1513"/>
      <c r="GLA4" s="1513"/>
      <c r="GLB4" s="1513"/>
      <c r="GLC4" s="1513"/>
      <c r="GLD4" s="1513"/>
      <c r="GLE4" s="1513"/>
      <c r="GLF4" s="1513"/>
      <c r="GLG4" s="1513"/>
      <c r="GLH4" s="1513"/>
      <c r="GLI4" s="1513"/>
      <c r="GLJ4" s="1513"/>
      <c r="GLK4" s="1513"/>
      <c r="GLL4" s="1513"/>
      <c r="GLM4" s="1513"/>
      <c r="GLN4" s="1513"/>
      <c r="GLO4" s="1513"/>
      <c r="GLP4" s="1513"/>
      <c r="GLQ4" s="1513"/>
      <c r="GLR4" s="1513"/>
      <c r="GLS4" s="1513"/>
      <c r="GLT4" s="1513"/>
      <c r="GLU4" s="1513"/>
      <c r="GLV4" s="1513"/>
      <c r="GLW4" s="1513"/>
      <c r="GLX4" s="1513"/>
      <c r="GLY4" s="1513"/>
      <c r="GLZ4" s="1513"/>
      <c r="GMA4" s="1513"/>
      <c r="GMB4" s="1513"/>
      <c r="GMC4" s="1513"/>
      <c r="GMD4" s="1513"/>
      <c r="GME4" s="1513"/>
      <c r="GMF4" s="1513"/>
      <c r="GMG4" s="1513"/>
      <c r="GMH4" s="1513"/>
      <c r="GMI4" s="1513"/>
      <c r="GMJ4" s="1513"/>
      <c r="GMK4" s="1513"/>
      <c r="GML4" s="1513"/>
      <c r="GMM4" s="1513"/>
      <c r="GMN4" s="1513"/>
      <c r="GMO4" s="1513"/>
      <c r="GMP4" s="1513"/>
      <c r="GMQ4" s="1513"/>
      <c r="GMR4" s="1513"/>
      <c r="GMS4" s="1513"/>
      <c r="GMT4" s="1513"/>
      <c r="GMU4" s="1513"/>
      <c r="GMV4" s="1513"/>
      <c r="GMW4" s="1513"/>
      <c r="GMX4" s="1513"/>
      <c r="GMY4" s="1513"/>
      <c r="GMZ4" s="1513"/>
      <c r="GNA4" s="1513"/>
      <c r="GNB4" s="1513"/>
      <c r="GNC4" s="1513"/>
      <c r="GND4" s="1513"/>
      <c r="GNE4" s="1513"/>
      <c r="GNF4" s="1513"/>
      <c r="GNG4" s="1513"/>
      <c r="GNH4" s="1513"/>
      <c r="GNI4" s="1513"/>
      <c r="GNJ4" s="1513"/>
      <c r="GNK4" s="1513"/>
      <c r="GNL4" s="1513"/>
      <c r="GNM4" s="1513"/>
      <c r="GNN4" s="1513"/>
      <c r="GNO4" s="1513"/>
      <c r="GNP4" s="1513"/>
      <c r="GNQ4" s="1513"/>
      <c r="GNR4" s="1513"/>
      <c r="GNS4" s="1513"/>
      <c r="GNT4" s="1513"/>
      <c r="GNU4" s="1513"/>
      <c r="GNV4" s="1513"/>
      <c r="GNW4" s="1513"/>
      <c r="GNX4" s="1513"/>
      <c r="GNY4" s="1513"/>
      <c r="GNZ4" s="1513"/>
      <c r="GOA4" s="1513"/>
      <c r="GOB4" s="1513"/>
      <c r="GOC4" s="1513"/>
      <c r="GOD4" s="1513"/>
      <c r="GOE4" s="1513"/>
      <c r="GOF4" s="1513"/>
      <c r="GOG4" s="1513"/>
      <c r="GOH4" s="1513"/>
      <c r="GOI4" s="1513"/>
      <c r="GOJ4" s="1513"/>
      <c r="GOK4" s="1513"/>
      <c r="GOL4" s="1513"/>
      <c r="GOM4" s="1513"/>
      <c r="GON4" s="1513"/>
      <c r="GOO4" s="1513"/>
      <c r="GOP4" s="1513"/>
      <c r="GOQ4" s="1513"/>
      <c r="GOR4" s="1513"/>
      <c r="GOS4" s="1513"/>
      <c r="GOT4" s="1513"/>
      <c r="GOU4" s="1513"/>
      <c r="GOV4" s="1513"/>
      <c r="GOW4" s="1513"/>
      <c r="GOX4" s="1513"/>
      <c r="GOY4" s="1513"/>
      <c r="GOZ4" s="1513"/>
      <c r="GPA4" s="1513"/>
      <c r="GPB4" s="1513"/>
      <c r="GPC4" s="1513"/>
      <c r="GPD4" s="1513"/>
      <c r="GPE4" s="1513"/>
      <c r="GPF4" s="1513"/>
      <c r="GPG4" s="1513"/>
      <c r="GPH4" s="1513"/>
      <c r="GPI4" s="1513"/>
      <c r="GPJ4" s="1513"/>
      <c r="GPK4" s="1513"/>
      <c r="GPL4" s="1513"/>
      <c r="GPM4" s="1513"/>
      <c r="GPN4" s="1513"/>
      <c r="GPO4" s="1513"/>
      <c r="GPP4" s="1513"/>
      <c r="GPQ4" s="1513"/>
      <c r="GPR4" s="1513"/>
      <c r="GPS4" s="1513"/>
      <c r="GPT4" s="1513"/>
      <c r="GPU4" s="1513"/>
      <c r="GPV4" s="1513"/>
      <c r="GPW4" s="1513"/>
      <c r="GPX4" s="1513"/>
      <c r="GPY4" s="1513"/>
      <c r="GPZ4" s="1513"/>
      <c r="GQA4" s="1513"/>
      <c r="GQB4" s="1513"/>
      <c r="GQC4" s="1513"/>
      <c r="GQD4" s="1513"/>
      <c r="GQE4" s="1513"/>
      <c r="GQF4" s="1513"/>
      <c r="GQG4" s="1513"/>
      <c r="GQH4" s="1513"/>
      <c r="GQI4" s="1513"/>
      <c r="GQJ4" s="1513"/>
      <c r="GQK4" s="1513"/>
      <c r="GQL4" s="1513"/>
      <c r="GQM4" s="1513"/>
      <c r="GQN4" s="1513"/>
      <c r="GQO4" s="1513"/>
      <c r="GQP4" s="1513"/>
      <c r="GQQ4" s="1513"/>
      <c r="GQR4" s="1513"/>
      <c r="GQS4" s="1513"/>
      <c r="GQT4" s="1513"/>
      <c r="GQU4" s="1513"/>
      <c r="GQV4" s="1513"/>
      <c r="GQW4" s="1513"/>
      <c r="GQX4" s="1513"/>
      <c r="GQY4" s="1513"/>
      <c r="GQZ4" s="1513"/>
      <c r="GRA4" s="1513"/>
      <c r="GRB4" s="1513"/>
      <c r="GRC4" s="1513"/>
      <c r="GRD4" s="1513"/>
      <c r="GRE4" s="1513"/>
      <c r="GRF4" s="1513"/>
      <c r="GRG4" s="1513"/>
      <c r="GRH4" s="1513"/>
      <c r="GRI4" s="1513"/>
      <c r="GRJ4" s="1513"/>
      <c r="GRK4" s="1513"/>
      <c r="GRL4" s="1513"/>
      <c r="GRM4" s="1513"/>
      <c r="GRN4" s="1513"/>
      <c r="GRO4" s="1513"/>
      <c r="GRP4" s="1513"/>
      <c r="GRQ4" s="1513"/>
      <c r="GRR4" s="1513"/>
      <c r="GRS4" s="1513"/>
      <c r="GRT4" s="1513"/>
      <c r="GRU4" s="1513"/>
      <c r="GRV4" s="1513"/>
      <c r="GRW4" s="1513"/>
      <c r="GRX4" s="1513"/>
      <c r="GRY4" s="1513"/>
      <c r="GRZ4" s="1513"/>
      <c r="GSA4" s="1513"/>
      <c r="GSB4" s="1513"/>
      <c r="GSC4" s="1513"/>
      <c r="GSD4" s="1513"/>
      <c r="GSE4" s="1513"/>
      <c r="GSF4" s="1513"/>
      <c r="GSG4" s="1513"/>
      <c r="GSH4" s="1513"/>
      <c r="GSI4" s="1513"/>
      <c r="GSJ4" s="1513"/>
      <c r="GSK4" s="1513"/>
      <c r="GSL4" s="1513"/>
      <c r="GSM4" s="1513"/>
      <c r="GSN4" s="1513"/>
      <c r="GSO4" s="1513"/>
      <c r="GSP4" s="1513"/>
      <c r="GSQ4" s="1513"/>
      <c r="GSR4" s="1513"/>
      <c r="GSS4" s="1513"/>
      <c r="GST4" s="1513"/>
      <c r="GSU4" s="1513"/>
      <c r="GSV4" s="1513"/>
      <c r="GSW4" s="1513"/>
      <c r="GSX4" s="1513"/>
      <c r="GSY4" s="1513"/>
      <c r="GSZ4" s="1513"/>
      <c r="GTA4" s="1513"/>
      <c r="GTB4" s="1513"/>
      <c r="GTC4" s="1513"/>
      <c r="GTD4" s="1513"/>
      <c r="GTE4" s="1513"/>
      <c r="GTF4" s="1513"/>
      <c r="GTG4" s="1513"/>
      <c r="GTH4" s="1513"/>
      <c r="GTI4" s="1513"/>
      <c r="GTJ4" s="1513"/>
      <c r="GTK4" s="1513"/>
      <c r="GTL4" s="1513"/>
      <c r="GTM4" s="1513"/>
      <c r="GTN4" s="1513"/>
      <c r="GTO4" s="1513"/>
      <c r="GTP4" s="1513"/>
      <c r="GTQ4" s="1513"/>
      <c r="GTR4" s="1513"/>
      <c r="GTS4" s="1513"/>
      <c r="GTT4" s="1513"/>
      <c r="GTU4" s="1513"/>
      <c r="GTV4" s="1513"/>
      <c r="GTW4" s="1513"/>
      <c r="GTX4" s="1513"/>
      <c r="GTY4" s="1513"/>
      <c r="GTZ4" s="1513"/>
      <c r="GUA4" s="1513"/>
      <c r="GUB4" s="1513"/>
      <c r="GUC4" s="1513"/>
      <c r="GUD4" s="1513"/>
      <c r="GUE4" s="1513"/>
      <c r="GUF4" s="1513"/>
      <c r="GUG4" s="1513"/>
      <c r="GUH4" s="1513"/>
      <c r="GUI4" s="1513"/>
      <c r="GUJ4" s="1513"/>
      <c r="GUK4" s="1513"/>
      <c r="GUL4" s="1513"/>
      <c r="GUM4" s="1513"/>
      <c r="GUN4" s="1513"/>
      <c r="GUO4" s="1513"/>
      <c r="GUP4" s="1513"/>
      <c r="GUQ4" s="1513"/>
      <c r="GUR4" s="1513"/>
      <c r="GUS4" s="1513"/>
      <c r="GUT4" s="1513"/>
      <c r="GUU4" s="1513"/>
      <c r="GUV4" s="1513"/>
      <c r="GUW4" s="1513"/>
      <c r="GUX4" s="1513"/>
      <c r="GUY4" s="1513"/>
      <c r="GUZ4" s="1513"/>
      <c r="GVA4" s="1513"/>
      <c r="GVB4" s="1513"/>
      <c r="GVC4" s="1513"/>
      <c r="GVD4" s="1513"/>
      <c r="GVE4" s="1513"/>
      <c r="GVF4" s="1513"/>
      <c r="GVG4" s="1513"/>
      <c r="GVH4" s="1513"/>
      <c r="GVI4" s="1513"/>
      <c r="GVJ4" s="1513"/>
      <c r="GVK4" s="1513"/>
      <c r="GVL4" s="1513"/>
      <c r="GVM4" s="1513"/>
      <c r="GVN4" s="1513"/>
      <c r="GVO4" s="1513"/>
      <c r="GVP4" s="1513"/>
      <c r="GVQ4" s="1513"/>
      <c r="GVR4" s="1513"/>
      <c r="GVS4" s="1513"/>
      <c r="GVT4" s="1513"/>
      <c r="GVU4" s="1513"/>
      <c r="GVV4" s="1513"/>
      <c r="GVW4" s="1513"/>
      <c r="GVX4" s="1513"/>
      <c r="GVY4" s="1513"/>
      <c r="GVZ4" s="1513"/>
      <c r="GWA4" s="1513"/>
      <c r="GWB4" s="1513"/>
      <c r="GWC4" s="1513"/>
      <c r="GWD4" s="1513"/>
      <c r="GWE4" s="1513"/>
      <c r="GWF4" s="1513"/>
      <c r="GWG4" s="1513"/>
      <c r="GWH4" s="1513"/>
      <c r="GWI4" s="1513"/>
      <c r="GWJ4" s="1513"/>
      <c r="GWK4" s="1513"/>
      <c r="GWL4" s="1513"/>
      <c r="GWM4" s="1513"/>
      <c r="GWN4" s="1513"/>
      <c r="GWO4" s="1513"/>
      <c r="GWP4" s="1513"/>
      <c r="GWQ4" s="1513"/>
      <c r="GWR4" s="1513"/>
      <c r="GWS4" s="1513"/>
      <c r="GWT4" s="1513"/>
      <c r="GWU4" s="1513"/>
      <c r="GWV4" s="1513"/>
      <c r="GWW4" s="1513"/>
      <c r="GWX4" s="1513"/>
      <c r="GWY4" s="1513"/>
      <c r="GWZ4" s="1513"/>
      <c r="GXA4" s="1513"/>
      <c r="GXB4" s="1513"/>
      <c r="GXC4" s="1513"/>
      <c r="GXD4" s="1513"/>
      <c r="GXE4" s="1513"/>
      <c r="GXF4" s="1513"/>
      <c r="GXG4" s="1513"/>
      <c r="GXH4" s="1513"/>
      <c r="GXI4" s="1513"/>
      <c r="GXJ4" s="1513"/>
      <c r="GXK4" s="1513"/>
      <c r="GXL4" s="1513"/>
      <c r="GXM4" s="1513"/>
      <c r="GXN4" s="1513"/>
      <c r="GXO4" s="1513"/>
      <c r="GXP4" s="1513"/>
      <c r="GXQ4" s="1513"/>
      <c r="GXR4" s="1513"/>
      <c r="GXS4" s="1513"/>
      <c r="GXT4" s="1513"/>
      <c r="GXU4" s="1513"/>
      <c r="GXV4" s="1513"/>
      <c r="GXW4" s="1513"/>
      <c r="GXX4" s="1513"/>
      <c r="GXY4" s="1513"/>
      <c r="GXZ4" s="1513"/>
      <c r="GYA4" s="1513"/>
      <c r="GYB4" s="1513"/>
      <c r="GYC4" s="1513"/>
      <c r="GYD4" s="1513"/>
      <c r="GYE4" s="1513"/>
      <c r="GYF4" s="1513"/>
      <c r="GYG4" s="1513"/>
      <c r="GYH4" s="1513"/>
      <c r="GYI4" s="1513"/>
      <c r="GYJ4" s="1513"/>
      <c r="GYK4" s="1513"/>
      <c r="GYL4" s="1513"/>
      <c r="GYM4" s="1513"/>
      <c r="GYN4" s="1513"/>
      <c r="GYO4" s="1513"/>
      <c r="GYP4" s="1513"/>
      <c r="GYQ4" s="1513"/>
      <c r="GYR4" s="1513"/>
      <c r="GYS4" s="1513"/>
      <c r="GYT4" s="1513"/>
      <c r="GYU4" s="1513"/>
      <c r="GYV4" s="1513"/>
      <c r="GYW4" s="1513"/>
      <c r="GYX4" s="1513"/>
      <c r="GYY4" s="1513"/>
      <c r="GYZ4" s="1513"/>
      <c r="GZA4" s="1513"/>
      <c r="GZB4" s="1513"/>
      <c r="GZC4" s="1513"/>
      <c r="GZD4" s="1513"/>
      <c r="GZE4" s="1513"/>
      <c r="GZF4" s="1513"/>
      <c r="GZG4" s="1513"/>
      <c r="GZH4" s="1513"/>
      <c r="GZI4" s="1513"/>
      <c r="GZJ4" s="1513"/>
      <c r="GZK4" s="1513"/>
      <c r="GZL4" s="1513"/>
      <c r="GZM4" s="1513"/>
      <c r="GZN4" s="1513"/>
      <c r="GZO4" s="1513"/>
      <c r="GZP4" s="1513"/>
      <c r="GZQ4" s="1513"/>
      <c r="GZR4" s="1513"/>
      <c r="GZS4" s="1513"/>
      <c r="GZT4" s="1513"/>
      <c r="GZU4" s="1513"/>
      <c r="GZV4" s="1513"/>
      <c r="GZW4" s="1513"/>
      <c r="GZX4" s="1513"/>
      <c r="GZY4" s="1513"/>
      <c r="GZZ4" s="1513"/>
      <c r="HAA4" s="1513"/>
      <c r="HAB4" s="1513"/>
      <c r="HAC4" s="1513"/>
      <c r="HAD4" s="1513"/>
      <c r="HAE4" s="1513"/>
      <c r="HAF4" s="1513"/>
      <c r="HAG4" s="1513"/>
      <c r="HAH4" s="1513"/>
      <c r="HAI4" s="1513"/>
      <c r="HAJ4" s="1513"/>
      <c r="HAK4" s="1513"/>
      <c r="HAL4" s="1513"/>
      <c r="HAM4" s="1513"/>
      <c r="HAN4" s="1513"/>
      <c r="HAO4" s="1513"/>
      <c r="HAP4" s="1513"/>
      <c r="HAQ4" s="1513"/>
      <c r="HAR4" s="1513"/>
      <c r="HAS4" s="1513"/>
      <c r="HAT4" s="1513"/>
      <c r="HAU4" s="1513"/>
      <c r="HAV4" s="1513"/>
      <c r="HAW4" s="1513"/>
      <c r="HAX4" s="1513"/>
      <c r="HAY4" s="1513"/>
      <c r="HAZ4" s="1513"/>
      <c r="HBA4" s="1513"/>
      <c r="HBB4" s="1513"/>
      <c r="HBC4" s="1513"/>
      <c r="HBD4" s="1513"/>
      <c r="HBE4" s="1513"/>
      <c r="HBF4" s="1513"/>
      <c r="HBG4" s="1513"/>
      <c r="HBH4" s="1513"/>
      <c r="HBI4" s="1513"/>
      <c r="HBJ4" s="1513"/>
      <c r="HBK4" s="1513"/>
      <c r="HBL4" s="1513"/>
      <c r="HBM4" s="1513"/>
      <c r="HBN4" s="1513"/>
      <c r="HBO4" s="1513"/>
      <c r="HBP4" s="1513"/>
      <c r="HBQ4" s="1513"/>
      <c r="HBR4" s="1513"/>
      <c r="HBS4" s="1513"/>
      <c r="HBT4" s="1513"/>
      <c r="HBU4" s="1513"/>
      <c r="HBV4" s="1513"/>
      <c r="HBW4" s="1513"/>
      <c r="HBX4" s="1513"/>
      <c r="HBY4" s="1513"/>
      <c r="HBZ4" s="1513"/>
      <c r="HCA4" s="1513"/>
      <c r="HCB4" s="1513"/>
      <c r="HCC4" s="1513"/>
      <c r="HCD4" s="1513"/>
      <c r="HCE4" s="1513"/>
      <c r="HCF4" s="1513"/>
      <c r="HCG4" s="1513"/>
      <c r="HCH4" s="1513"/>
      <c r="HCI4" s="1513"/>
      <c r="HCJ4" s="1513"/>
      <c r="HCK4" s="1513"/>
      <c r="HCL4" s="1513"/>
      <c r="HCM4" s="1513"/>
      <c r="HCN4" s="1513"/>
      <c r="HCO4" s="1513"/>
      <c r="HCP4" s="1513"/>
      <c r="HCQ4" s="1513"/>
      <c r="HCR4" s="1513"/>
      <c r="HCS4" s="1513"/>
      <c r="HCT4" s="1513"/>
      <c r="HCU4" s="1513"/>
      <c r="HCV4" s="1513"/>
      <c r="HCW4" s="1513"/>
      <c r="HCX4" s="1513"/>
      <c r="HCY4" s="1513"/>
      <c r="HCZ4" s="1513"/>
      <c r="HDA4" s="1513"/>
      <c r="HDB4" s="1513"/>
      <c r="HDC4" s="1513"/>
      <c r="HDD4" s="1513"/>
      <c r="HDE4" s="1513"/>
      <c r="HDF4" s="1513"/>
      <c r="HDG4" s="1513"/>
      <c r="HDH4" s="1513"/>
      <c r="HDI4" s="1513"/>
      <c r="HDJ4" s="1513"/>
      <c r="HDK4" s="1513"/>
      <c r="HDL4" s="1513"/>
      <c r="HDM4" s="1513"/>
      <c r="HDN4" s="1513"/>
      <c r="HDO4" s="1513"/>
      <c r="HDP4" s="1513"/>
      <c r="HDQ4" s="1513"/>
      <c r="HDR4" s="1513"/>
      <c r="HDS4" s="1513"/>
      <c r="HDT4" s="1513"/>
      <c r="HDU4" s="1513"/>
      <c r="HDV4" s="1513"/>
      <c r="HDW4" s="1513"/>
      <c r="HDX4" s="1513"/>
      <c r="HDY4" s="1513"/>
      <c r="HDZ4" s="1513"/>
      <c r="HEA4" s="1513"/>
      <c r="HEB4" s="1513"/>
      <c r="HEC4" s="1513"/>
      <c r="HED4" s="1513"/>
      <c r="HEE4" s="1513"/>
      <c r="HEF4" s="1513"/>
      <c r="HEG4" s="1513"/>
      <c r="HEH4" s="1513"/>
      <c r="HEI4" s="1513"/>
      <c r="HEJ4" s="1513"/>
      <c r="HEK4" s="1513"/>
      <c r="HEL4" s="1513"/>
      <c r="HEM4" s="1513"/>
      <c r="HEN4" s="1513"/>
      <c r="HEO4" s="1513"/>
      <c r="HEP4" s="1513"/>
      <c r="HEQ4" s="1513"/>
      <c r="HER4" s="1513"/>
      <c r="HES4" s="1513"/>
      <c r="HET4" s="1513"/>
      <c r="HEU4" s="1513"/>
      <c r="HEV4" s="1513"/>
      <c r="HEW4" s="1513"/>
      <c r="HEX4" s="1513"/>
      <c r="HEY4" s="1513"/>
      <c r="HEZ4" s="1513"/>
      <c r="HFA4" s="1513"/>
      <c r="HFB4" s="1513"/>
      <c r="HFC4" s="1513"/>
      <c r="HFD4" s="1513"/>
      <c r="HFE4" s="1513"/>
      <c r="HFF4" s="1513"/>
      <c r="HFG4" s="1513"/>
      <c r="HFH4" s="1513"/>
      <c r="HFI4" s="1513"/>
      <c r="HFJ4" s="1513"/>
      <c r="HFK4" s="1513"/>
      <c r="HFL4" s="1513"/>
      <c r="HFM4" s="1513"/>
      <c r="HFN4" s="1513"/>
      <c r="HFO4" s="1513"/>
      <c r="HFP4" s="1513"/>
      <c r="HFQ4" s="1513"/>
      <c r="HFR4" s="1513"/>
      <c r="HFS4" s="1513"/>
      <c r="HFT4" s="1513"/>
      <c r="HFU4" s="1513"/>
      <c r="HFV4" s="1513"/>
      <c r="HFW4" s="1513"/>
      <c r="HFX4" s="1513"/>
      <c r="HFY4" s="1513"/>
      <c r="HFZ4" s="1513"/>
      <c r="HGA4" s="1513"/>
      <c r="HGB4" s="1513"/>
      <c r="HGC4" s="1513"/>
      <c r="HGD4" s="1513"/>
      <c r="HGE4" s="1513"/>
      <c r="HGF4" s="1513"/>
      <c r="HGG4" s="1513"/>
      <c r="HGH4" s="1513"/>
      <c r="HGI4" s="1513"/>
      <c r="HGJ4" s="1513"/>
      <c r="HGK4" s="1513"/>
      <c r="HGL4" s="1513"/>
      <c r="HGM4" s="1513"/>
      <c r="HGN4" s="1513"/>
      <c r="HGO4" s="1513"/>
      <c r="HGP4" s="1513"/>
      <c r="HGQ4" s="1513"/>
      <c r="HGR4" s="1513"/>
      <c r="HGS4" s="1513"/>
      <c r="HGT4" s="1513"/>
      <c r="HGU4" s="1513"/>
      <c r="HGV4" s="1513"/>
      <c r="HGW4" s="1513"/>
      <c r="HGX4" s="1513"/>
      <c r="HGY4" s="1513"/>
      <c r="HGZ4" s="1513"/>
      <c r="HHA4" s="1513"/>
      <c r="HHB4" s="1513"/>
      <c r="HHC4" s="1513"/>
      <c r="HHD4" s="1513"/>
      <c r="HHE4" s="1513"/>
      <c r="HHF4" s="1513"/>
      <c r="HHG4" s="1513"/>
      <c r="HHH4" s="1513"/>
      <c r="HHI4" s="1513"/>
      <c r="HHJ4" s="1513"/>
      <c r="HHK4" s="1513"/>
      <c r="HHL4" s="1513"/>
      <c r="HHM4" s="1513"/>
      <c r="HHN4" s="1513"/>
      <c r="HHO4" s="1513"/>
      <c r="HHP4" s="1513"/>
      <c r="HHQ4" s="1513"/>
      <c r="HHR4" s="1513"/>
      <c r="HHS4" s="1513"/>
      <c r="HHT4" s="1513"/>
      <c r="HHU4" s="1513"/>
      <c r="HHV4" s="1513"/>
      <c r="HHW4" s="1513"/>
      <c r="HHX4" s="1513"/>
      <c r="HHY4" s="1513"/>
      <c r="HHZ4" s="1513"/>
      <c r="HIA4" s="1513"/>
      <c r="HIB4" s="1513"/>
      <c r="HIC4" s="1513"/>
      <c r="HID4" s="1513"/>
      <c r="HIE4" s="1513"/>
      <c r="HIF4" s="1513"/>
      <c r="HIG4" s="1513"/>
      <c r="HIH4" s="1513"/>
      <c r="HII4" s="1513"/>
      <c r="HIJ4" s="1513"/>
      <c r="HIK4" s="1513"/>
      <c r="HIL4" s="1513"/>
      <c r="HIM4" s="1513"/>
      <c r="HIN4" s="1513"/>
      <c r="HIO4" s="1513"/>
      <c r="HIP4" s="1513"/>
      <c r="HIQ4" s="1513"/>
      <c r="HIR4" s="1513"/>
      <c r="HIS4" s="1513"/>
      <c r="HIT4" s="1513"/>
      <c r="HIU4" s="1513"/>
      <c r="HIV4" s="1513"/>
      <c r="HIW4" s="1513"/>
      <c r="HIX4" s="1513"/>
      <c r="HIY4" s="1513"/>
      <c r="HIZ4" s="1513"/>
      <c r="HJA4" s="1513"/>
      <c r="HJB4" s="1513"/>
      <c r="HJC4" s="1513"/>
      <c r="HJD4" s="1513"/>
      <c r="HJE4" s="1513"/>
      <c r="HJF4" s="1513"/>
      <c r="HJG4" s="1513"/>
      <c r="HJH4" s="1513"/>
      <c r="HJI4" s="1513"/>
      <c r="HJJ4" s="1513"/>
      <c r="HJK4" s="1513"/>
      <c r="HJL4" s="1513"/>
      <c r="HJM4" s="1513"/>
      <c r="HJN4" s="1513"/>
      <c r="HJO4" s="1513"/>
      <c r="HJP4" s="1513"/>
      <c r="HJQ4" s="1513"/>
      <c r="HJR4" s="1513"/>
      <c r="HJS4" s="1513"/>
      <c r="HJT4" s="1513"/>
      <c r="HJU4" s="1513"/>
      <c r="HJV4" s="1513"/>
      <c r="HJW4" s="1513"/>
      <c r="HJX4" s="1513"/>
      <c r="HJY4" s="1513"/>
      <c r="HJZ4" s="1513"/>
      <c r="HKA4" s="1513"/>
      <c r="HKB4" s="1513"/>
      <c r="HKC4" s="1513"/>
      <c r="HKD4" s="1513"/>
      <c r="HKE4" s="1513"/>
      <c r="HKF4" s="1513"/>
      <c r="HKG4" s="1513"/>
      <c r="HKH4" s="1513"/>
      <c r="HKI4" s="1513"/>
      <c r="HKJ4" s="1513"/>
      <c r="HKK4" s="1513"/>
      <c r="HKL4" s="1513"/>
      <c r="HKM4" s="1513"/>
      <c r="HKN4" s="1513"/>
      <c r="HKO4" s="1513"/>
      <c r="HKP4" s="1513"/>
      <c r="HKQ4" s="1513"/>
      <c r="HKR4" s="1513"/>
      <c r="HKS4" s="1513"/>
      <c r="HKT4" s="1513"/>
      <c r="HKU4" s="1513"/>
      <c r="HKV4" s="1513"/>
      <c r="HKW4" s="1513"/>
      <c r="HKX4" s="1513"/>
      <c r="HKY4" s="1513"/>
      <c r="HKZ4" s="1513"/>
      <c r="HLA4" s="1513"/>
      <c r="HLB4" s="1513"/>
      <c r="HLC4" s="1513"/>
      <c r="HLD4" s="1513"/>
      <c r="HLE4" s="1513"/>
      <c r="HLF4" s="1513"/>
      <c r="HLG4" s="1513"/>
      <c r="HLH4" s="1513"/>
      <c r="HLI4" s="1513"/>
      <c r="HLJ4" s="1513"/>
      <c r="HLK4" s="1513"/>
      <c r="HLL4" s="1513"/>
      <c r="HLM4" s="1513"/>
      <c r="HLN4" s="1513"/>
      <c r="HLO4" s="1513"/>
      <c r="HLP4" s="1513"/>
      <c r="HLQ4" s="1513"/>
      <c r="HLR4" s="1513"/>
      <c r="HLS4" s="1513"/>
      <c r="HLT4" s="1513"/>
      <c r="HLU4" s="1513"/>
      <c r="HLV4" s="1513"/>
      <c r="HLW4" s="1513"/>
      <c r="HLX4" s="1513"/>
      <c r="HLY4" s="1513"/>
      <c r="HLZ4" s="1513"/>
      <c r="HMA4" s="1513"/>
      <c r="HMB4" s="1513"/>
      <c r="HMC4" s="1513"/>
      <c r="HMD4" s="1513"/>
      <c r="HME4" s="1513"/>
      <c r="HMF4" s="1513"/>
      <c r="HMG4" s="1513"/>
      <c r="HMH4" s="1513"/>
      <c r="HMI4" s="1513"/>
      <c r="HMJ4" s="1513"/>
      <c r="HMK4" s="1513"/>
      <c r="HML4" s="1513"/>
      <c r="HMM4" s="1513"/>
      <c r="HMN4" s="1513"/>
      <c r="HMO4" s="1513"/>
      <c r="HMP4" s="1513"/>
      <c r="HMQ4" s="1513"/>
      <c r="HMR4" s="1513"/>
      <c r="HMS4" s="1513"/>
      <c r="HMT4" s="1513"/>
      <c r="HMU4" s="1513"/>
      <c r="HMV4" s="1513"/>
      <c r="HMW4" s="1513"/>
      <c r="HMX4" s="1513"/>
      <c r="HMY4" s="1513"/>
      <c r="HMZ4" s="1513"/>
      <c r="HNA4" s="1513"/>
      <c r="HNB4" s="1513"/>
      <c r="HNC4" s="1513"/>
      <c r="HND4" s="1513"/>
      <c r="HNE4" s="1513"/>
      <c r="HNF4" s="1513"/>
      <c r="HNG4" s="1513"/>
      <c r="HNH4" s="1513"/>
      <c r="HNI4" s="1513"/>
      <c r="HNJ4" s="1513"/>
      <c r="HNK4" s="1513"/>
      <c r="HNL4" s="1513"/>
      <c r="HNM4" s="1513"/>
      <c r="HNN4" s="1513"/>
      <c r="HNO4" s="1513"/>
      <c r="HNP4" s="1513"/>
      <c r="HNQ4" s="1513"/>
      <c r="HNR4" s="1513"/>
      <c r="HNS4" s="1513"/>
      <c r="HNT4" s="1513"/>
      <c r="HNU4" s="1513"/>
      <c r="HNV4" s="1513"/>
      <c r="HNW4" s="1513"/>
      <c r="HNX4" s="1513"/>
      <c r="HNY4" s="1513"/>
      <c r="HNZ4" s="1513"/>
      <c r="HOA4" s="1513"/>
      <c r="HOB4" s="1513"/>
      <c r="HOC4" s="1513"/>
      <c r="HOD4" s="1513"/>
      <c r="HOE4" s="1513"/>
      <c r="HOF4" s="1513"/>
      <c r="HOG4" s="1513"/>
      <c r="HOH4" s="1513"/>
      <c r="HOI4" s="1513"/>
      <c r="HOJ4" s="1513"/>
      <c r="HOK4" s="1513"/>
      <c r="HOL4" s="1513"/>
      <c r="HOM4" s="1513"/>
      <c r="HON4" s="1513"/>
      <c r="HOO4" s="1513"/>
      <c r="HOP4" s="1513"/>
      <c r="HOQ4" s="1513"/>
      <c r="HOR4" s="1513"/>
      <c r="HOS4" s="1513"/>
      <c r="HOT4" s="1513"/>
      <c r="HOU4" s="1513"/>
      <c r="HOV4" s="1513"/>
      <c r="HOW4" s="1513"/>
      <c r="HOX4" s="1513"/>
      <c r="HOY4" s="1513"/>
      <c r="HOZ4" s="1513"/>
      <c r="HPA4" s="1513"/>
      <c r="HPB4" s="1513"/>
      <c r="HPC4" s="1513"/>
      <c r="HPD4" s="1513"/>
      <c r="HPE4" s="1513"/>
      <c r="HPF4" s="1513"/>
      <c r="HPG4" s="1513"/>
      <c r="HPH4" s="1513"/>
      <c r="HPI4" s="1513"/>
      <c r="HPJ4" s="1513"/>
      <c r="HPK4" s="1513"/>
      <c r="HPL4" s="1513"/>
      <c r="HPM4" s="1513"/>
      <c r="HPN4" s="1513"/>
      <c r="HPO4" s="1513"/>
      <c r="HPP4" s="1513"/>
      <c r="HPQ4" s="1513"/>
      <c r="HPR4" s="1513"/>
      <c r="HPS4" s="1513"/>
      <c r="HPT4" s="1513"/>
      <c r="HPU4" s="1513"/>
      <c r="HPV4" s="1513"/>
      <c r="HPW4" s="1513"/>
      <c r="HPX4" s="1513"/>
      <c r="HPY4" s="1513"/>
      <c r="HPZ4" s="1513"/>
      <c r="HQA4" s="1513"/>
      <c r="HQB4" s="1513"/>
      <c r="HQC4" s="1513"/>
      <c r="HQD4" s="1513"/>
      <c r="HQE4" s="1513"/>
      <c r="HQF4" s="1513"/>
      <c r="HQG4" s="1513"/>
      <c r="HQH4" s="1513"/>
      <c r="HQI4" s="1513"/>
      <c r="HQJ4" s="1513"/>
      <c r="HQK4" s="1513"/>
      <c r="HQL4" s="1513"/>
      <c r="HQM4" s="1513"/>
      <c r="HQN4" s="1513"/>
      <c r="HQO4" s="1513"/>
      <c r="HQP4" s="1513"/>
      <c r="HQQ4" s="1513"/>
      <c r="HQR4" s="1513"/>
      <c r="HQS4" s="1513"/>
      <c r="HQT4" s="1513"/>
      <c r="HQU4" s="1513"/>
      <c r="HQV4" s="1513"/>
      <c r="HQW4" s="1513"/>
      <c r="HQX4" s="1513"/>
      <c r="HQY4" s="1513"/>
      <c r="HQZ4" s="1513"/>
      <c r="HRA4" s="1513"/>
      <c r="HRB4" s="1513"/>
      <c r="HRC4" s="1513"/>
      <c r="HRD4" s="1513"/>
      <c r="HRE4" s="1513"/>
      <c r="HRF4" s="1513"/>
      <c r="HRG4" s="1513"/>
      <c r="HRH4" s="1513"/>
      <c r="HRI4" s="1513"/>
      <c r="HRJ4" s="1513"/>
      <c r="HRK4" s="1513"/>
      <c r="HRL4" s="1513"/>
      <c r="HRM4" s="1513"/>
      <c r="HRN4" s="1513"/>
      <c r="HRO4" s="1513"/>
      <c r="HRP4" s="1513"/>
      <c r="HRQ4" s="1513"/>
      <c r="HRR4" s="1513"/>
      <c r="HRS4" s="1513"/>
      <c r="HRT4" s="1513"/>
      <c r="HRU4" s="1513"/>
      <c r="HRV4" s="1513"/>
      <c r="HRW4" s="1513"/>
      <c r="HRX4" s="1513"/>
      <c r="HRY4" s="1513"/>
      <c r="HRZ4" s="1513"/>
      <c r="HSA4" s="1513"/>
      <c r="HSB4" s="1513"/>
      <c r="HSC4" s="1513"/>
      <c r="HSD4" s="1513"/>
      <c r="HSE4" s="1513"/>
      <c r="HSF4" s="1513"/>
      <c r="HSG4" s="1513"/>
      <c r="HSH4" s="1513"/>
      <c r="HSI4" s="1513"/>
      <c r="HSJ4" s="1513"/>
      <c r="HSK4" s="1513"/>
      <c r="HSL4" s="1513"/>
      <c r="HSM4" s="1513"/>
      <c r="HSN4" s="1513"/>
      <c r="HSO4" s="1513"/>
      <c r="HSP4" s="1513"/>
      <c r="HSQ4" s="1513"/>
      <c r="HSR4" s="1513"/>
      <c r="HSS4" s="1513"/>
      <c r="HST4" s="1513"/>
      <c r="HSU4" s="1513"/>
      <c r="HSV4" s="1513"/>
      <c r="HSW4" s="1513"/>
      <c r="HSX4" s="1513"/>
      <c r="HSY4" s="1513"/>
      <c r="HSZ4" s="1513"/>
      <c r="HTA4" s="1513"/>
      <c r="HTB4" s="1513"/>
      <c r="HTC4" s="1513"/>
      <c r="HTD4" s="1513"/>
      <c r="HTE4" s="1513"/>
      <c r="HTF4" s="1513"/>
      <c r="HTG4" s="1513"/>
      <c r="HTH4" s="1513"/>
      <c r="HTI4" s="1513"/>
      <c r="HTJ4" s="1513"/>
      <c r="HTK4" s="1513"/>
      <c r="HTL4" s="1513"/>
      <c r="HTM4" s="1513"/>
      <c r="HTN4" s="1513"/>
      <c r="HTO4" s="1513"/>
      <c r="HTP4" s="1513"/>
      <c r="HTQ4" s="1513"/>
      <c r="HTR4" s="1513"/>
      <c r="HTS4" s="1513"/>
      <c r="HTT4" s="1513"/>
      <c r="HTU4" s="1513"/>
      <c r="HTV4" s="1513"/>
      <c r="HTW4" s="1513"/>
      <c r="HTX4" s="1513"/>
      <c r="HTY4" s="1513"/>
      <c r="HTZ4" s="1513"/>
      <c r="HUA4" s="1513"/>
      <c r="HUB4" s="1513"/>
      <c r="HUC4" s="1513"/>
      <c r="HUD4" s="1513"/>
      <c r="HUE4" s="1513"/>
      <c r="HUF4" s="1513"/>
      <c r="HUG4" s="1513"/>
      <c r="HUH4" s="1513"/>
      <c r="HUI4" s="1513"/>
      <c r="HUJ4" s="1513"/>
      <c r="HUK4" s="1513"/>
      <c r="HUL4" s="1513"/>
      <c r="HUM4" s="1513"/>
      <c r="HUN4" s="1513"/>
      <c r="HUO4" s="1513"/>
      <c r="HUP4" s="1513"/>
      <c r="HUQ4" s="1513"/>
      <c r="HUR4" s="1513"/>
      <c r="HUS4" s="1513"/>
      <c r="HUT4" s="1513"/>
      <c r="HUU4" s="1513"/>
      <c r="HUV4" s="1513"/>
      <c r="HUW4" s="1513"/>
      <c r="HUX4" s="1513"/>
      <c r="HUY4" s="1513"/>
      <c r="HUZ4" s="1513"/>
      <c r="HVA4" s="1513"/>
      <c r="HVB4" s="1513"/>
      <c r="HVC4" s="1513"/>
      <c r="HVD4" s="1513"/>
      <c r="HVE4" s="1513"/>
      <c r="HVF4" s="1513"/>
      <c r="HVG4" s="1513"/>
      <c r="HVH4" s="1513"/>
      <c r="HVI4" s="1513"/>
      <c r="HVJ4" s="1513"/>
      <c r="HVK4" s="1513"/>
      <c r="HVL4" s="1513"/>
      <c r="HVM4" s="1513"/>
      <c r="HVN4" s="1513"/>
      <c r="HVO4" s="1513"/>
      <c r="HVP4" s="1513"/>
      <c r="HVQ4" s="1513"/>
      <c r="HVR4" s="1513"/>
      <c r="HVS4" s="1513"/>
      <c r="HVT4" s="1513"/>
      <c r="HVU4" s="1513"/>
      <c r="HVV4" s="1513"/>
      <c r="HVW4" s="1513"/>
      <c r="HVX4" s="1513"/>
      <c r="HVY4" s="1513"/>
      <c r="HVZ4" s="1513"/>
      <c r="HWA4" s="1513"/>
      <c r="HWB4" s="1513"/>
      <c r="HWC4" s="1513"/>
      <c r="HWD4" s="1513"/>
      <c r="HWE4" s="1513"/>
      <c r="HWF4" s="1513"/>
      <c r="HWG4" s="1513"/>
      <c r="HWH4" s="1513"/>
      <c r="HWI4" s="1513"/>
      <c r="HWJ4" s="1513"/>
      <c r="HWK4" s="1513"/>
      <c r="HWL4" s="1513"/>
      <c r="HWM4" s="1513"/>
      <c r="HWN4" s="1513"/>
      <c r="HWO4" s="1513"/>
      <c r="HWP4" s="1513"/>
      <c r="HWQ4" s="1513"/>
      <c r="HWR4" s="1513"/>
      <c r="HWS4" s="1513"/>
      <c r="HWT4" s="1513"/>
      <c r="HWU4" s="1513"/>
      <c r="HWV4" s="1513"/>
      <c r="HWW4" s="1513"/>
      <c r="HWX4" s="1513"/>
      <c r="HWY4" s="1513"/>
      <c r="HWZ4" s="1513"/>
      <c r="HXA4" s="1513"/>
      <c r="HXB4" s="1513"/>
      <c r="HXC4" s="1513"/>
      <c r="HXD4" s="1513"/>
      <c r="HXE4" s="1513"/>
      <c r="HXF4" s="1513"/>
      <c r="HXG4" s="1513"/>
      <c r="HXH4" s="1513"/>
      <c r="HXI4" s="1513"/>
      <c r="HXJ4" s="1513"/>
      <c r="HXK4" s="1513"/>
      <c r="HXL4" s="1513"/>
      <c r="HXM4" s="1513"/>
      <c r="HXN4" s="1513"/>
      <c r="HXO4" s="1513"/>
      <c r="HXP4" s="1513"/>
      <c r="HXQ4" s="1513"/>
      <c r="HXR4" s="1513"/>
      <c r="HXS4" s="1513"/>
      <c r="HXT4" s="1513"/>
      <c r="HXU4" s="1513"/>
      <c r="HXV4" s="1513"/>
      <c r="HXW4" s="1513"/>
      <c r="HXX4" s="1513"/>
      <c r="HXY4" s="1513"/>
      <c r="HXZ4" s="1513"/>
      <c r="HYA4" s="1513"/>
      <c r="HYB4" s="1513"/>
      <c r="HYC4" s="1513"/>
      <c r="HYD4" s="1513"/>
      <c r="HYE4" s="1513"/>
      <c r="HYF4" s="1513"/>
      <c r="HYG4" s="1513"/>
      <c r="HYH4" s="1513"/>
      <c r="HYI4" s="1513"/>
      <c r="HYJ4" s="1513"/>
      <c r="HYK4" s="1513"/>
      <c r="HYL4" s="1513"/>
      <c r="HYM4" s="1513"/>
      <c r="HYN4" s="1513"/>
      <c r="HYO4" s="1513"/>
      <c r="HYP4" s="1513"/>
      <c r="HYQ4" s="1513"/>
      <c r="HYR4" s="1513"/>
      <c r="HYS4" s="1513"/>
      <c r="HYT4" s="1513"/>
      <c r="HYU4" s="1513"/>
      <c r="HYV4" s="1513"/>
      <c r="HYW4" s="1513"/>
      <c r="HYX4" s="1513"/>
      <c r="HYY4" s="1513"/>
      <c r="HYZ4" s="1513"/>
      <c r="HZA4" s="1513"/>
      <c r="HZB4" s="1513"/>
      <c r="HZC4" s="1513"/>
      <c r="HZD4" s="1513"/>
      <c r="HZE4" s="1513"/>
      <c r="HZF4" s="1513"/>
      <c r="HZG4" s="1513"/>
      <c r="HZH4" s="1513"/>
      <c r="HZI4" s="1513"/>
      <c r="HZJ4" s="1513"/>
      <c r="HZK4" s="1513"/>
      <c r="HZL4" s="1513"/>
      <c r="HZM4" s="1513"/>
      <c r="HZN4" s="1513"/>
      <c r="HZO4" s="1513"/>
      <c r="HZP4" s="1513"/>
      <c r="HZQ4" s="1513"/>
      <c r="HZR4" s="1513"/>
      <c r="HZS4" s="1513"/>
      <c r="HZT4" s="1513"/>
      <c r="HZU4" s="1513"/>
      <c r="HZV4" s="1513"/>
      <c r="HZW4" s="1513"/>
      <c r="HZX4" s="1513"/>
      <c r="HZY4" s="1513"/>
      <c r="HZZ4" s="1513"/>
      <c r="IAA4" s="1513"/>
      <c r="IAB4" s="1513"/>
      <c r="IAC4" s="1513"/>
      <c r="IAD4" s="1513"/>
      <c r="IAE4" s="1513"/>
      <c r="IAF4" s="1513"/>
      <c r="IAG4" s="1513"/>
      <c r="IAH4" s="1513"/>
      <c r="IAI4" s="1513"/>
      <c r="IAJ4" s="1513"/>
      <c r="IAK4" s="1513"/>
      <c r="IAL4" s="1513"/>
      <c r="IAM4" s="1513"/>
      <c r="IAN4" s="1513"/>
      <c r="IAO4" s="1513"/>
      <c r="IAP4" s="1513"/>
      <c r="IAQ4" s="1513"/>
      <c r="IAR4" s="1513"/>
      <c r="IAS4" s="1513"/>
      <c r="IAT4" s="1513"/>
      <c r="IAU4" s="1513"/>
      <c r="IAV4" s="1513"/>
      <c r="IAW4" s="1513"/>
      <c r="IAX4" s="1513"/>
      <c r="IAY4" s="1513"/>
      <c r="IAZ4" s="1513"/>
      <c r="IBA4" s="1513"/>
      <c r="IBB4" s="1513"/>
      <c r="IBC4" s="1513"/>
      <c r="IBD4" s="1513"/>
      <c r="IBE4" s="1513"/>
      <c r="IBF4" s="1513"/>
      <c r="IBG4" s="1513"/>
      <c r="IBH4" s="1513"/>
      <c r="IBI4" s="1513"/>
      <c r="IBJ4" s="1513"/>
      <c r="IBK4" s="1513"/>
      <c r="IBL4" s="1513"/>
      <c r="IBM4" s="1513"/>
      <c r="IBN4" s="1513"/>
      <c r="IBO4" s="1513"/>
      <c r="IBP4" s="1513"/>
      <c r="IBQ4" s="1513"/>
      <c r="IBR4" s="1513"/>
      <c r="IBS4" s="1513"/>
      <c r="IBT4" s="1513"/>
      <c r="IBU4" s="1513"/>
      <c r="IBV4" s="1513"/>
      <c r="IBW4" s="1513"/>
      <c r="IBX4" s="1513"/>
      <c r="IBY4" s="1513"/>
      <c r="IBZ4" s="1513"/>
      <c r="ICA4" s="1513"/>
      <c r="ICB4" s="1513"/>
      <c r="ICC4" s="1513"/>
      <c r="ICD4" s="1513"/>
      <c r="ICE4" s="1513"/>
      <c r="ICF4" s="1513"/>
      <c r="ICG4" s="1513"/>
      <c r="ICH4" s="1513"/>
      <c r="ICI4" s="1513"/>
      <c r="ICJ4" s="1513"/>
      <c r="ICK4" s="1513"/>
      <c r="ICL4" s="1513"/>
      <c r="ICM4" s="1513"/>
      <c r="ICN4" s="1513"/>
      <c r="ICO4" s="1513"/>
      <c r="ICP4" s="1513"/>
      <c r="ICQ4" s="1513"/>
      <c r="ICR4" s="1513"/>
      <c r="ICS4" s="1513"/>
      <c r="ICT4" s="1513"/>
      <c r="ICU4" s="1513"/>
      <c r="ICV4" s="1513"/>
      <c r="ICW4" s="1513"/>
      <c r="ICX4" s="1513"/>
      <c r="ICY4" s="1513"/>
      <c r="ICZ4" s="1513"/>
      <c r="IDA4" s="1513"/>
      <c r="IDB4" s="1513"/>
      <c r="IDC4" s="1513"/>
      <c r="IDD4" s="1513"/>
      <c r="IDE4" s="1513"/>
      <c r="IDF4" s="1513"/>
      <c r="IDG4" s="1513"/>
      <c r="IDH4" s="1513"/>
      <c r="IDI4" s="1513"/>
      <c r="IDJ4" s="1513"/>
      <c r="IDK4" s="1513"/>
      <c r="IDL4" s="1513"/>
      <c r="IDM4" s="1513"/>
      <c r="IDN4" s="1513"/>
      <c r="IDO4" s="1513"/>
      <c r="IDP4" s="1513"/>
      <c r="IDQ4" s="1513"/>
      <c r="IDR4" s="1513"/>
      <c r="IDS4" s="1513"/>
      <c r="IDT4" s="1513"/>
      <c r="IDU4" s="1513"/>
      <c r="IDV4" s="1513"/>
      <c r="IDW4" s="1513"/>
      <c r="IDX4" s="1513"/>
      <c r="IDY4" s="1513"/>
      <c r="IDZ4" s="1513"/>
      <c r="IEA4" s="1513"/>
      <c r="IEB4" s="1513"/>
      <c r="IEC4" s="1513"/>
      <c r="IED4" s="1513"/>
      <c r="IEE4" s="1513"/>
      <c r="IEF4" s="1513"/>
      <c r="IEG4" s="1513"/>
      <c r="IEH4" s="1513"/>
      <c r="IEI4" s="1513"/>
      <c r="IEJ4" s="1513"/>
      <c r="IEK4" s="1513"/>
      <c r="IEL4" s="1513"/>
      <c r="IEM4" s="1513"/>
      <c r="IEN4" s="1513"/>
      <c r="IEO4" s="1513"/>
      <c r="IEP4" s="1513"/>
      <c r="IEQ4" s="1513"/>
      <c r="IER4" s="1513"/>
      <c r="IES4" s="1513"/>
      <c r="IET4" s="1513"/>
      <c r="IEU4" s="1513"/>
      <c r="IEV4" s="1513"/>
      <c r="IEW4" s="1513"/>
      <c r="IEX4" s="1513"/>
      <c r="IEY4" s="1513"/>
      <c r="IEZ4" s="1513"/>
      <c r="IFA4" s="1513"/>
      <c r="IFB4" s="1513"/>
      <c r="IFC4" s="1513"/>
      <c r="IFD4" s="1513"/>
      <c r="IFE4" s="1513"/>
      <c r="IFF4" s="1513"/>
      <c r="IFG4" s="1513"/>
      <c r="IFH4" s="1513"/>
      <c r="IFI4" s="1513"/>
      <c r="IFJ4" s="1513"/>
      <c r="IFK4" s="1513"/>
      <c r="IFL4" s="1513"/>
      <c r="IFM4" s="1513"/>
      <c r="IFN4" s="1513"/>
      <c r="IFO4" s="1513"/>
      <c r="IFP4" s="1513"/>
      <c r="IFQ4" s="1513"/>
      <c r="IFR4" s="1513"/>
      <c r="IFS4" s="1513"/>
      <c r="IFT4" s="1513"/>
      <c r="IFU4" s="1513"/>
      <c r="IFV4" s="1513"/>
      <c r="IFW4" s="1513"/>
      <c r="IFX4" s="1513"/>
      <c r="IFY4" s="1513"/>
      <c r="IFZ4" s="1513"/>
      <c r="IGA4" s="1513"/>
      <c r="IGB4" s="1513"/>
      <c r="IGC4" s="1513"/>
      <c r="IGD4" s="1513"/>
      <c r="IGE4" s="1513"/>
      <c r="IGF4" s="1513"/>
      <c r="IGG4" s="1513"/>
      <c r="IGH4" s="1513"/>
      <c r="IGI4" s="1513"/>
      <c r="IGJ4" s="1513"/>
      <c r="IGK4" s="1513"/>
      <c r="IGL4" s="1513"/>
      <c r="IGM4" s="1513"/>
      <c r="IGN4" s="1513"/>
      <c r="IGO4" s="1513"/>
      <c r="IGP4" s="1513"/>
      <c r="IGQ4" s="1513"/>
      <c r="IGR4" s="1513"/>
      <c r="IGS4" s="1513"/>
      <c r="IGT4" s="1513"/>
      <c r="IGU4" s="1513"/>
      <c r="IGV4" s="1513"/>
      <c r="IGW4" s="1513"/>
      <c r="IGX4" s="1513"/>
      <c r="IGY4" s="1513"/>
      <c r="IGZ4" s="1513"/>
      <c r="IHA4" s="1513"/>
      <c r="IHB4" s="1513"/>
      <c r="IHC4" s="1513"/>
      <c r="IHD4" s="1513"/>
      <c r="IHE4" s="1513"/>
      <c r="IHF4" s="1513"/>
      <c r="IHG4" s="1513"/>
      <c r="IHH4" s="1513"/>
      <c r="IHI4" s="1513"/>
      <c r="IHJ4" s="1513"/>
      <c r="IHK4" s="1513"/>
      <c r="IHL4" s="1513"/>
      <c r="IHM4" s="1513"/>
      <c r="IHN4" s="1513"/>
      <c r="IHO4" s="1513"/>
      <c r="IHP4" s="1513"/>
      <c r="IHQ4" s="1513"/>
      <c r="IHR4" s="1513"/>
      <c r="IHS4" s="1513"/>
      <c r="IHT4" s="1513"/>
      <c r="IHU4" s="1513"/>
      <c r="IHV4" s="1513"/>
      <c r="IHW4" s="1513"/>
      <c r="IHX4" s="1513"/>
      <c r="IHY4" s="1513"/>
      <c r="IHZ4" s="1513"/>
      <c r="IIA4" s="1513"/>
      <c r="IIB4" s="1513"/>
      <c r="IIC4" s="1513"/>
      <c r="IID4" s="1513"/>
      <c r="IIE4" s="1513"/>
      <c r="IIF4" s="1513"/>
      <c r="IIG4" s="1513"/>
      <c r="IIH4" s="1513"/>
      <c r="III4" s="1513"/>
      <c r="IIJ4" s="1513"/>
      <c r="IIK4" s="1513"/>
      <c r="IIL4" s="1513"/>
      <c r="IIM4" s="1513"/>
      <c r="IIN4" s="1513"/>
      <c r="IIO4" s="1513"/>
      <c r="IIP4" s="1513"/>
      <c r="IIQ4" s="1513"/>
      <c r="IIR4" s="1513"/>
      <c r="IIS4" s="1513"/>
      <c r="IIT4" s="1513"/>
      <c r="IIU4" s="1513"/>
      <c r="IIV4" s="1513"/>
      <c r="IIW4" s="1513"/>
      <c r="IIX4" s="1513"/>
      <c r="IIY4" s="1513"/>
      <c r="IIZ4" s="1513"/>
      <c r="IJA4" s="1513"/>
      <c r="IJB4" s="1513"/>
      <c r="IJC4" s="1513"/>
      <c r="IJD4" s="1513"/>
      <c r="IJE4" s="1513"/>
      <c r="IJF4" s="1513"/>
      <c r="IJG4" s="1513"/>
      <c r="IJH4" s="1513"/>
      <c r="IJI4" s="1513"/>
      <c r="IJJ4" s="1513"/>
      <c r="IJK4" s="1513"/>
      <c r="IJL4" s="1513"/>
      <c r="IJM4" s="1513"/>
      <c r="IJN4" s="1513"/>
      <c r="IJO4" s="1513"/>
      <c r="IJP4" s="1513"/>
      <c r="IJQ4" s="1513"/>
      <c r="IJR4" s="1513"/>
      <c r="IJS4" s="1513"/>
      <c r="IJT4" s="1513"/>
      <c r="IJU4" s="1513"/>
      <c r="IJV4" s="1513"/>
      <c r="IJW4" s="1513"/>
      <c r="IJX4" s="1513"/>
      <c r="IJY4" s="1513"/>
      <c r="IJZ4" s="1513"/>
      <c r="IKA4" s="1513"/>
      <c r="IKB4" s="1513"/>
      <c r="IKC4" s="1513"/>
      <c r="IKD4" s="1513"/>
      <c r="IKE4" s="1513"/>
      <c r="IKF4" s="1513"/>
      <c r="IKG4" s="1513"/>
      <c r="IKH4" s="1513"/>
      <c r="IKI4" s="1513"/>
      <c r="IKJ4" s="1513"/>
      <c r="IKK4" s="1513"/>
      <c r="IKL4" s="1513"/>
      <c r="IKM4" s="1513"/>
      <c r="IKN4" s="1513"/>
      <c r="IKO4" s="1513"/>
      <c r="IKP4" s="1513"/>
      <c r="IKQ4" s="1513"/>
      <c r="IKR4" s="1513"/>
      <c r="IKS4" s="1513"/>
      <c r="IKT4" s="1513"/>
      <c r="IKU4" s="1513"/>
      <c r="IKV4" s="1513"/>
      <c r="IKW4" s="1513"/>
      <c r="IKX4" s="1513"/>
      <c r="IKY4" s="1513"/>
      <c r="IKZ4" s="1513"/>
      <c r="ILA4" s="1513"/>
      <c r="ILB4" s="1513"/>
      <c r="ILC4" s="1513"/>
      <c r="ILD4" s="1513"/>
      <c r="ILE4" s="1513"/>
      <c r="ILF4" s="1513"/>
      <c r="ILG4" s="1513"/>
      <c r="ILH4" s="1513"/>
      <c r="ILI4" s="1513"/>
      <c r="ILJ4" s="1513"/>
      <c r="ILK4" s="1513"/>
      <c r="ILL4" s="1513"/>
      <c r="ILM4" s="1513"/>
      <c r="ILN4" s="1513"/>
      <c r="ILO4" s="1513"/>
      <c r="ILP4" s="1513"/>
      <c r="ILQ4" s="1513"/>
      <c r="ILR4" s="1513"/>
      <c r="ILS4" s="1513"/>
      <c r="ILT4" s="1513"/>
      <c r="ILU4" s="1513"/>
      <c r="ILV4" s="1513"/>
      <c r="ILW4" s="1513"/>
      <c r="ILX4" s="1513"/>
      <c r="ILY4" s="1513"/>
      <c r="ILZ4" s="1513"/>
      <c r="IMA4" s="1513"/>
      <c r="IMB4" s="1513"/>
      <c r="IMC4" s="1513"/>
      <c r="IMD4" s="1513"/>
      <c r="IME4" s="1513"/>
      <c r="IMF4" s="1513"/>
      <c r="IMG4" s="1513"/>
      <c r="IMH4" s="1513"/>
      <c r="IMI4" s="1513"/>
      <c r="IMJ4" s="1513"/>
      <c r="IMK4" s="1513"/>
      <c r="IML4" s="1513"/>
      <c r="IMM4" s="1513"/>
      <c r="IMN4" s="1513"/>
      <c r="IMO4" s="1513"/>
      <c r="IMP4" s="1513"/>
      <c r="IMQ4" s="1513"/>
      <c r="IMR4" s="1513"/>
      <c r="IMS4" s="1513"/>
      <c r="IMT4" s="1513"/>
      <c r="IMU4" s="1513"/>
      <c r="IMV4" s="1513"/>
      <c r="IMW4" s="1513"/>
      <c r="IMX4" s="1513"/>
      <c r="IMY4" s="1513"/>
      <c r="IMZ4" s="1513"/>
      <c r="INA4" s="1513"/>
      <c r="INB4" s="1513"/>
      <c r="INC4" s="1513"/>
      <c r="IND4" s="1513"/>
      <c r="INE4" s="1513"/>
      <c r="INF4" s="1513"/>
      <c r="ING4" s="1513"/>
      <c r="INH4" s="1513"/>
      <c r="INI4" s="1513"/>
      <c r="INJ4" s="1513"/>
      <c r="INK4" s="1513"/>
      <c r="INL4" s="1513"/>
      <c r="INM4" s="1513"/>
      <c r="INN4" s="1513"/>
      <c r="INO4" s="1513"/>
      <c r="INP4" s="1513"/>
      <c r="INQ4" s="1513"/>
      <c r="INR4" s="1513"/>
      <c r="INS4" s="1513"/>
      <c r="INT4" s="1513"/>
      <c r="INU4" s="1513"/>
      <c r="INV4" s="1513"/>
      <c r="INW4" s="1513"/>
      <c r="INX4" s="1513"/>
      <c r="INY4" s="1513"/>
      <c r="INZ4" s="1513"/>
      <c r="IOA4" s="1513"/>
      <c r="IOB4" s="1513"/>
      <c r="IOC4" s="1513"/>
      <c r="IOD4" s="1513"/>
      <c r="IOE4" s="1513"/>
      <c r="IOF4" s="1513"/>
      <c r="IOG4" s="1513"/>
      <c r="IOH4" s="1513"/>
      <c r="IOI4" s="1513"/>
      <c r="IOJ4" s="1513"/>
      <c r="IOK4" s="1513"/>
      <c r="IOL4" s="1513"/>
      <c r="IOM4" s="1513"/>
      <c r="ION4" s="1513"/>
      <c r="IOO4" s="1513"/>
      <c r="IOP4" s="1513"/>
      <c r="IOQ4" s="1513"/>
      <c r="IOR4" s="1513"/>
      <c r="IOS4" s="1513"/>
      <c r="IOT4" s="1513"/>
      <c r="IOU4" s="1513"/>
      <c r="IOV4" s="1513"/>
      <c r="IOW4" s="1513"/>
      <c r="IOX4" s="1513"/>
      <c r="IOY4" s="1513"/>
      <c r="IOZ4" s="1513"/>
      <c r="IPA4" s="1513"/>
      <c r="IPB4" s="1513"/>
      <c r="IPC4" s="1513"/>
      <c r="IPD4" s="1513"/>
      <c r="IPE4" s="1513"/>
      <c r="IPF4" s="1513"/>
      <c r="IPG4" s="1513"/>
      <c r="IPH4" s="1513"/>
      <c r="IPI4" s="1513"/>
      <c r="IPJ4" s="1513"/>
      <c r="IPK4" s="1513"/>
      <c r="IPL4" s="1513"/>
      <c r="IPM4" s="1513"/>
      <c r="IPN4" s="1513"/>
      <c r="IPO4" s="1513"/>
      <c r="IPP4" s="1513"/>
      <c r="IPQ4" s="1513"/>
      <c r="IPR4" s="1513"/>
      <c r="IPS4" s="1513"/>
      <c r="IPT4" s="1513"/>
      <c r="IPU4" s="1513"/>
      <c r="IPV4" s="1513"/>
      <c r="IPW4" s="1513"/>
      <c r="IPX4" s="1513"/>
      <c r="IPY4" s="1513"/>
      <c r="IPZ4" s="1513"/>
      <c r="IQA4" s="1513"/>
      <c r="IQB4" s="1513"/>
      <c r="IQC4" s="1513"/>
      <c r="IQD4" s="1513"/>
      <c r="IQE4" s="1513"/>
      <c r="IQF4" s="1513"/>
      <c r="IQG4" s="1513"/>
      <c r="IQH4" s="1513"/>
      <c r="IQI4" s="1513"/>
      <c r="IQJ4" s="1513"/>
      <c r="IQK4" s="1513"/>
      <c r="IQL4" s="1513"/>
      <c r="IQM4" s="1513"/>
      <c r="IQN4" s="1513"/>
      <c r="IQO4" s="1513"/>
      <c r="IQP4" s="1513"/>
      <c r="IQQ4" s="1513"/>
      <c r="IQR4" s="1513"/>
      <c r="IQS4" s="1513"/>
      <c r="IQT4" s="1513"/>
      <c r="IQU4" s="1513"/>
      <c r="IQV4" s="1513"/>
      <c r="IQW4" s="1513"/>
      <c r="IQX4" s="1513"/>
      <c r="IQY4" s="1513"/>
      <c r="IQZ4" s="1513"/>
      <c r="IRA4" s="1513"/>
      <c r="IRB4" s="1513"/>
      <c r="IRC4" s="1513"/>
      <c r="IRD4" s="1513"/>
      <c r="IRE4" s="1513"/>
      <c r="IRF4" s="1513"/>
      <c r="IRG4" s="1513"/>
      <c r="IRH4" s="1513"/>
      <c r="IRI4" s="1513"/>
      <c r="IRJ4" s="1513"/>
      <c r="IRK4" s="1513"/>
      <c r="IRL4" s="1513"/>
      <c r="IRM4" s="1513"/>
      <c r="IRN4" s="1513"/>
      <c r="IRO4" s="1513"/>
      <c r="IRP4" s="1513"/>
      <c r="IRQ4" s="1513"/>
      <c r="IRR4" s="1513"/>
      <c r="IRS4" s="1513"/>
      <c r="IRT4" s="1513"/>
      <c r="IRU4" s="1513"/>
      <c r="IRV4" s="1513"/>
      <c r="IRW4" s="1513"/>
      <c r="IRX4" s="1513"/>
      <c r="IRY4" s="1513"/>
      <c r="IRZ4" s="1513"/>
      <c r="ISA4" s="1513"/>
      <c r="ISB4" s="1513"/>
      <c r="ISC4" s="1513"/>
      <c r="ISD4" s="1513"/>
      <c r="ISE4" s="1513"/>
      <c r="ISF4" s="1513"/>
      <c r="ISG4" s="1513"/>
      <c r="ISH4" s="1513"/>
      <c r="ISI4" s="1513"/>
      <c r="ISJ4" s="1513"/>
      <c r="ISK4" s="1513"/>
      <c r="ISL4" s="1513"/>
      <c r="ISM4" s="1513"/>
      <c r="ISN4" s="1513"/>
      <c r="ISO4" s="1513"/>
      <c r="ISP4" s="1513"/>
      <c r="ISQ4" s="1513"/>
      <c r="ISR4" s="1513"/>
      <c r="ISS4" s="1513"/>
      <c r="IST4" s="1513"/>
      <c r="ISU4" s="1513"/>
      <c r="ISV4" s="1513"/>
      <c r="ISW4" s="1513"/>
      <c r="ISX4" s="1513"/>
      <c r="ISY4" s="1513"/>
      <c r="ISZ4" s="1513"/>
      <c r="ITA4" s="1513"/>
      <c r="ITB4" s="1513"/>
      <c r="ITC4" s="1513"/>
      <c r="ITD4" s="1513"/>
      <c r="ITE4" s="1513"/>
      <c r="ITF4" s="1513"/>
      <c r="ITG4" s="1513"/>
      <c r="ITH4" s="1513"/>
      <c r="ITI4" s="1513"/>
      <c r="ITJ4" s="1513"/>
      <c r="ITK4" s="1513"/>
      <c r="ITL4" s="1513"/>
      <c r="ITM4" s="1513"/>
      <c r="ITN4" s="1513"/>
      <c r="ITO4" s="1513"/>
      <c r="ITP4" s="1513"/>
      <c r="ITQ4" s="1513"/>
      <c r="ITR4" s="1513"/>
      <c r="ITS4" s="1513"/>
      <c r="ITT4" s="1513"/>
      <c r="ITU4" s="1513"/>
      <c r="ITV4" s="1513"/>
      <c r="ITW4" s="1513"/>
      <c r="ITX4" s="1513"/>
      <c r="ITY4" s="1513"/>
      <c r="ITZ4" s="1513"/>
      <c r="IUA4" s="1513"/>
      <c r="IUB4" s="1513"/>
      <c r="IUC4" s="1513"/>
      <c r="IUD4" s="1513"/>
      <c r="IUE4" s="1513"/>
      <c r="IUF4" s="1513"/>
      <c r="IUG4" s="1513"/>
      <c r="IUH4" s="1513"/>
      <c r="IUI4" s="1513"/>
      <c r="IUJ4" s="1513"/>
      <c r="IUK4" s="1513"/>
      <c r="IUL4" s="1513"/>
      <c r="IUM4" s="1513"/>
      <c r="IUN4" s="1513"/>
      <c r="IUO4" s="1513"/>
      <c r="IUP4" s="1513"/>
      <c r="IUQ4" s="1513"/>
      <c r="IUR4" s="1513"/>
      <c r="IUS4" s="1513"/>
      <c r="IUT4" s="1513"/>
      <c r="IUU4" s="1513"/>
      <c r="IUV4" s="1513"/>
      <c r="IUW4" s="1513"/>
      <c r="IUX4" s="1513"/>
      <c r="IUY4" s="1513"/>
      <c r="IUZ4" s="1513"/>
      <c r="IVA4" s="1513"/>
      <c r="IVB4" s="1513"/>
      <c r="IVC4" s="1513"/>
      <c r="IVD4" s="1513"/>
      <c r="IVE4" s="1513"/>
      <c r="IVF4" s="1513"/>
      <c r="IVG4" s="1513"/>
      <c r="IVH4" s="1513"/>
      <c r="IVI4" s="1513"/>
      <c r="IVJ4" s="1513"/>
      <c r="IVK4" s="1513"/>
      <c r="IVL4" s="1513"/>
      <c r="IVM4" s="1513"/>
      <c r="IVN4" s="1513"/>
      <c r="IVO4" s="1513"/>
      <c r="IVP4" s="1513"/>
      <c r="IVQ4" s="1513"/>
      <c r="IVR4" s="1513"/>
      <c r="IVS4" s="1513"/>
      <c r="IVT4" s="1513"/>
      <c r="IVU4" s="1513"/>
      <c r="IVV4" s="1513"/>
      <c r="IVW4" s="1513"/>
      <c r="IVX4" s="1513"/>
      <c r="IVY4" s="1513"/>
      <c r="IVZ4" s="1513"/>
      <c r="IWA4" s="1513"/>
      <c r="IWB4" s="1513"/>
      <c r="IWC4" s="1513"/>
      <c r="IWD4" s="1513"/>
      <c r="IWE4" s="1513"/>
      <c r="IWF4" s="1513"/>
      <c r="IWG4" s="1513"/>
      <c r="IWH4" s="1513"/>
      <c r="IWI4" s="1513"/>
      <c r="IWJ4" s="1513"/>
      <c r="IWK4" s="1513"/>
      <c r="IWL4" s="1513"/>
      <c r="IWM4" s="1513"/>
      <c r="IWN4" s="1513"/>
      <c r="IWO4" s="1513"/>
      <c r="IWP4" s="1513"/>
      <c r="IWQ4" s="1513"/>
      <c r="IWR4" s="1513"/>
      <c r="IWS4" s="1513"/>
      <c r="IWT4" s="1513"/>
      <c r="IWU4" s="1513"/>
      <c r="IWV4" s="1513"/>
      <c r="IWW4" s="1513"/>
      <c r="IWX4" s="1513"/>
      <c r="IWY4" s="1513"/>
      <c r="IWZ4" s="1513"/>
      <c r="IXA4" s="1513"/>
      <c r="IXB4" s="1513"/>
      <c r="IXC4" s="1513"/>
      <c r="IXD4" s="1513"/>
      <c r="IXE4" s="1513"/>
      <c r="IXF4" s="1513"/>
      <c r="IXG4" s="1513"/>
      <c r="IXH4" s="1513"/>
      <c r="IXI4" s="1513"/>
      <c r="IXJ4" s="1513"/>
      <c r="IXK4" s="1513"/>
      <c r="IXL4" s="1513"/>
      <c r="IXM4" s="1513"/>
      <c r="IXN4" s="1513"/>
      <c r="IXO4" s="1513"/>
      <c r="IXP4" s="1513"/>
      <c r="IXQ4" s="1513"/>
      <c r="IXR4" s="1513"/>
      <c r="IXS4" s="1513"/>
      <c r="IXT4" s="1513"/>
      <c r="IXU4" s="1513"/>
      <c r="IXV4" s="1513"/>
      <c r="IXW4" s="1513"/>
      <c r="IXX4" s="1513"/>
      <c r="IXY4" s="1513"/>
      <c r="IXZ4" s="1513"/>
      <c r="IYA4" s="1513"/>
      <c r="IYB4" s="1513"/>
      <c r="IYC4" s="1513"/>
      <c r="IYD4" s="1513"/>
      <c r="IYE4" s="1513"/>
      <c r="IYF4" s="1513"/>
      <c r="IYG4" s="1513"/>
      <c r="IYH4" s="1513"/>
      <c r="IYI4" s="1513"/>
      <c r="IYJ4" s="1513"/>
      <c r="IYK4" s="1513"/>
      <c r="IYL4" s="1513"/>
      <c r="IYM4" s="1513"/>
      <c r="IYN4" s="1513"/>
      <c r="IYO4" s="1513"/>
      <c r="IYP4" s="1513"/>
      <c r="IYQ4" s="1513"/>
      <c r="IYR4" s="1513"/>
      <c r="IYS4" s="1513"/>
      <c r="IYT4" s="1513"/>
      <c r="IYU4" s="1513"/>
      <c r="IYV4" s="1513"/>
      <c r="IYW4" s="1513"/>
      <c r="IYX4" s="1513"/>
      <c r="IYY4" s="1513"/>
      <c r="IYZ4" s="1513"/>
      <c r="IZA4" s="1513"/>
      <c r="IZB4" s="1513"/>
      <c r="IZC4" s="1513"/>
      <c r="IZD4" s="1513"/>
      <c r="IZE4" s="1513"/>
      <c r="IZF4" s="1513"/>
      <c r="IZG4" s="1513"/>
      <c r="IZH4" s="1513"/>
      <c r="IZI4" s="1513"/>
      <c r="IZJ4" s="1513"/>
      <c r="IZK4" s="1513"/>
      <c r="IZL4" s="1513"/>
      <c r="IZM4" s="1513"/>
      <c r="IZN4" s="1513"/>
      <c r="IZO4" s="1513"/>
      <c r="IZP4" s="1513"/>
      <c r="IZQ4" s="1513"/>
      <c r="IZR4" s="1513"/>
      <c r="IZS4" s="1513"/>
      <c r="IZT4" s="1513"/>
      <c r="IZU4" s="1513"/>
      <c r="IZV4" s="1513"/>
      <c r="IZW4" s="1513"/>
      <c r="IZX4" s="1513"/>
      <c r="IZY4" s="1513"/>
      <c r="IZZ4" s="1513"/>
      <c r="JAA4" s="1513"/>
      <c r="JAB4" s="1513"/>
      <c r="JAC4" s="1513"/>
      <c r="JAD4" s="1513"/>
      <c r="JAE4" s="1513"/>
      <c r="JAF4" s="1513"/>
      <c r="JAG4" s="1513"/>
      <c r="JAH4" s="1513"/>
      <c r="JAI4" s="1513"/>
      <c r="JAJ4" s="1513"/>
      <c r="JAK4" s="1513"/>
      <c r="JAL4" s="1513"/>
      <c r="JAM4" s="1513"/>
      <c r="JAN4" s="1513"/>
      <c r="JAO4" s="1513"/>
      <c r="JAP4" s="1513"/>
      <c r="JAQ4" s="1513"/>
      <c r="JAR4" s="1513"/>
      <c r="JAS4" s="1513"/>
      <c r="JAT4" s="1513"/>
      <c r="JAU4" s="1513"/>
      <c r="JAV4" s="1513"/>
      <c r="JAW4" s="1513"/>
      <c r="JAX4" s="1513"/>
      <c r="JAY4" s="1513"/>
      <c r="JAZ4" s="1513"/>
      <c r="JBA4" s="1513"/>
      <c r="JBB4" s="1513"/>
      <c r="JBC4" s="1513"/>
      <c r="JBD4" s="1513"/>
      <c r="JBE4" s="1513"/>
      <c r="JBF4" s="1513"/>
      <c r="JBG4" s="1513"/>
      <c r="JBH4" s="1513"/>
      <c r="JBI4" s="1513"/>
      <c r="JBJ4" s="1513"/>
      <c r="JBK4" s="1513"/>
      <c r="JBL4" s="1513"/>
      <c r="JBM4" s="1513"/>
      <c r="JBN4" s="1513"/>
      <c r="JBO4" s="1513"/>
      <c r="JBP4" s="1513"/>
      <c r="JBQ4" s="1513"/>
      <c r="JBR4" s="1513"/>
      <c r="JBS4" s="1513"/>
      <c r="JBT4" s="1513"/>
      <c r="JBU4" s="1513"/>
      <c r="JBV4" s="1513"/>
      <c r="JBW4" s="1513"/>
      <c r="JBX4" s="1513"/>
      <c r="JBY4" s="1513"/>
      <c r="JBZ4" s="1513"/>
      <c r="JCA4" s="1513"/>
      <c r="JCB4" s="1513"/>
      <c r="JCC4" s="1513"/>
      <c r="JCD4" s="1513"/>
      <c r="JCE4" s="1513"/>
      <c r="JCF4" s="1513"/>
      <c r="JCG4" s="1513"/>
      <c r="JCH4" s="1513"/>
      <c r="JCI4" s="1513"/>
      <c r="JCJ4" s="1513"/>
      <c r="JCK4" s="1513"/>
      <c r="JCL4" s="1513"/>
      <c r="JCM4" s="1513"/>
      <c r="JCN4" s="1513"/>
      <c r="JCO4" s="1513"/>
      <c r="JCP4" s="1513"/>
      <c r="JCQ4" s="1513"/>
      <c r="JCR4" s="1513"/>
      <c r="JCS4" s="1513"/>
      <c r="JCT4" s="1513"/>
      <c r="JCU4" s="1513"/>
      <c r="JCV4" s="1513"/>
      <c r="JCW4" s="1513"/>
      <c r="JCX4" s="1513"/>
      <c r="JCY4" s="1513"/>
      <c r="JCZ4" s="1513"/>
      <c r="JDA4" s="1513"/>
      <c r="JDB4" s="1513"/>
      <c r="JDC4" s="1513"/>
      <c r="JDD4" s="1513"/>
      <c r="JDE4" s="1513"/>
      <c r="JDF4" s="1513"/>
      <c r="JDG4" s="1513"/>
      <c r="JDH4" s="1513"/>
      <c r="JDI4" s="1513"/>
      <c r="JDJ4" s="1513"/>
      <c r="JDK4" s="1513"/>
      <c r="JDL4" s="1513"/>
      <c r="JDM4" s="1513"/>
      <c r="JDN4" s="1513"/>
      <c r="JDO4" s="1513"/>
      <c r="JDP4" s="1513"/>
      <c r="JDQ4" s="1513"/>
      <c r="JDR4" s="1513"/>
      <c r="JDS4" s="1513"/>
      <c r="JDT4" s="1513"/>
      <c r="JDU4" s="1513"/>
      <c r="JDV4" s="1513"/>
      <c r="JDW4" s="1513"/>
      <c r="JDX4" s="1513"/>
      <c r="JDY4" s="1513"/>
      <c r="JDZ4" s="1513"/>
      <c r="JEA4" s="1513"/>
      <c r="JEB4" s="1513"/>
      <c r="JEC4" s="1513"/>
      <c r="JED4" s="1513"/>
      <c r="JEE4" s="1513"/>
      <c r="JEF4" s="1513"/>
      <c r="JEG4" s="1513"/>
      <c r="JEH4" s="1513"/>
      <c r="JEI4" s="1513"/>
      <c r="JEJ4" s="1513"/>
      <c r="JEK4" s="1513"/>
      <c r="JEL4" s="1513"/>
      <c r="JEM4" s="1513"/>
      <c r="JEN4" s="1513"/>
      <c r="JEO4" s="1513"/>
      <c r="JEP4" s="1513"/>
      <c r="JEQ4" s="1513"/>
      <c r="JER4" s="1513"/>
      <c r="JES4" s="1513"/>
      <c r="JET4" s="1513"/>
      <c r="JEU4" s="1513"/>
      <c r="JEV4" s="1513"/>
      <c r="JEW4" s="1513"/>
      <c r="JEX4" s="1513"/>
      <c r="JEY4" s="1513"/>
      <c r="JEZ4" s="1513"/>
      <c r="JFA4" s="1513"/>
      <c r="JFB4" s="1513"/>
      <c r="JFC4" s="1513"/>
      <c r="JFD4" s="1513"/>
      <c r="JFE4" s="1513"/>
      <c r="JFF4" s="1513"/>
      <c r="JFG4" s="1513"/>
      <c r="JFH4" s="1513"/>
      <c r="JFI4" s="1513"/>
      <c r="JFJ4" s="1513"/>
      <c r="JFK4" s="1513"/>
      <c r="JFL4" s="1513"/>
      <c r="JFM4" s="1513"/>
      <c r="JFN4" s="1513"/>
      <c r="JFO4" s="1513"/>
      <c r="JFP4" s="1513"/>
      <c r="JFQ4" s="1513"/>
      <c r="JFR4" s="1513"/>
      <c r="JFS4" s="1513"/>
      <c r="JFT4" s="1513"/>
      <c r="JFU4" s="1513"/>
      <c r="JFV4" s="1513"/>
      <c r="JFW4" s="1513"/>
      <c r="JFX4" s="1513"/>
      <c r="JFY4" s="1513"/>
      <c r="JFZ4" s="1513"/>
      <c r="JGA4" s="1513"/>
      <c r="JGB4" s="1513"/>
      <c r="JGC4" s="1513"/>
      <c r="JGD4" s="1513"/>
      <c r="JGE4" s="1513"/>
      <c r="JGF4" s="1513"/>
      <c r="JGG4" s="1513"/>
      <c r="JGH4" s="1513"/>
      <c r="JGI4" s="1513"/>
      <c r="JGJ4" s="1513"/>
      <c r="JGK4" s="1513"/>
      <c r="JGL4" s="1513"/>
      <c r="JGM4" s="1513"/>
      <c r="JGN4" s="1513"/>
      <c r="JGO4" s="1513"/>
      <c r="JGP4" s="1513"/>
      <c r="JGQ4" s="1513"/>
      <c r="JGR4" s="1513"/>
      <c r="JGS4" s="1513"/>
      <c r="JGT4" s="1513"/>
      <c r="JGU4" s="1513"/>
      <c r="JGV4" s="1513"/>
      <c r="JGW4" s="1513"/>
      <c r="JGX4" s="1513"/>
      <c r="JGY4" s="1513"/>
      <c r="JGZ4" s="1513"/>
      <c r="JHA4" s="1513"/>
      <c r="JHB4" s="1513"/>
      <c r="JHC4" s="1513"/>
      <c r="JHD4" s="1513"/>
      <c r="JHE4" s="1513"/>
      <c r="JHF4" s="1513"/>
      <c r="JHG4" s="1513"/>
      <c r="JHH4" s="1513"/>
      <c r="JHI4" s="1513"/>
      <c r="JHJ4" s="1513"/>
      <c r="JHK4" s="1513"/>
      <c r="JHL4" s="1513"/>
      <c r="JHM4" s="1513"/>
      <c r="JHN4" s="1513"/>
      <c r="JHO4" s="1513"/>
      <c r="JHP4" s="1513"/>
      <c r="JHQ4" s="1513"/>
      <c r="JHR4" s="1513"/>
      <c r="JHS4" s="1513"/>
      <c r="JHT4" s="1513"/>
      <c r="JHU4" s="1513"/>
      <c r="JHV4" s="1513"/>
      <c r="JHW4" s="1513"/>
      <c r="JHX4" s="1513"/>
      <c r="JHY4" s="1513"/>
      <c r="JHZ4" s="1513"/>
      <c r="JIA4" s="1513"/>
      <c r="JIB4" s="1513"/>
      <c r="JIC4" s="1513"/>
      <c r="JID4" s="1513"/>
      <c r="JIE4" s="1513"/>
      <c r="JIF4" s="1513"/>
      <c r="JIG4" s="1513"/>
      <c r="JIH4" s="1513"/>
      <c r="JII4" s="1513"/>
      <c r="JIJ4" s="1513"/>
      <c r="JIK4" s="1513"/>
      <c r="JIL4" s="1513"/>
      <c r="JIM4" s="1513"/>
      <c r="JIN4" s="1513"/>
      <c r="JIO4" s="1513"/>
      <c r="JIP4" s="1513"/>
      <c r="JIQ4" s="1513"/>
      <c r="JIR4" s="1513"/>
      <c r="JIS4" s="1513"/>
      <c r="JIT4" s="1513"/>
      <c r="JIU4" s="1513"/>
      <c r="JIV4" s="1513"/>
      <c r="JIW4" s="1513"/>
      <c r="JIX4" s="1513"/>
      <c r="JIY4" s="1513"/>
      <c r="JIZ4" s="1513"/>
      <c r="JJA4" s="1513"/>
      <c r="JJB4" s="1513"/>
      <c r="JJC4" s="1513"/>
      <c r="JJD4" s="1513"/>
      <c r="JJE4" s="1513"/>
      <c r="JJF4" s="1513"/>
      <c r="JJG4" s="1513"/>
      <c r="JJH4" s="1513"/>
      <c r="JJI4" s="1513"/>
      <c r="JJJ4" s="1513"/>
      <c r="JJK4" s="1513"/>
      <c r="JJL4" s="1513"/>
      <c r="JJM4" s="1513"/>
      <c r="JJN4" s="1513"/>
      <c r="JJO4" s="1513"/>
      <c r="JJP4" s="1513"/>
      <c r="JJQ4" s="1513"/>
      <c r="JJR4" s="1513"/>
      <c r="JJS4" s="1513"/>
      <c r="JJT4" s="1513"/>
      <c r="JJU4" s="1513"/>
      <c r="JJV4" s="1513"/>
      <c r="JJW4" s="1513"/>
      <c r="JJX4" s="1513"/>
      <c r="JJY4" s="1513"/>
      <c r="JJZ4" s="1513"/>
      <c r="JKA4" s="1513"/>
      <c r="JKB4" s="1513"/>
      <c r="JKC4" s="1513"/>
      <c r="JKD4" s="1513"/>
      <c r="JKE4" s="1513"/>
      <c r="JKF4" s="1513"/>
      <c r="JKG4" s="1513"/>
      <c r="JKH4" s="1513"/>
      <c r="JKI4" s="1513"/>
      <c r="JKJ4" s="1513"/>
      <c r="JKK4" s="1513"/>
      <c r="JKL4" s="1513"/>
      <c r="JKM4" s="1513"/>
      <c r="JKN4" s="1513"/>
      <c r="JKO4" s="1513"/>
      <c r="JKP4" s="1513"/>
      <c r="JKQ4" s="1513"/>
      <c r="JKR4" s="1513"/>
      <c r="JKS4" s="1513"/>
      <c r="JKT4" s="1513"/>
      <c r="JKU4" s="1513"/>
      <c r="JKV4" s="1513"/>
      <c r="JKW4" s="1513"/>
      <c r="JKX4" s="1513"/>
      <c r="JKY4" s="1513"/>
      <c r="JKZ4" s="1513"/>
      <c r="JLA4" s="1513"/>
      <c r="JLB4" s="1513"/>
      <c r="JLC4" s="1513"/>
      <c r="JLD4" s="1513"/>
      <c r="JLE4" s="1513"/>
      <c r="JLF4" s="1513"/>
      <c r="JLG4" s="1513"/>
      <c r="JLH4" s="1513"/>
      <c r="JLI4" s="1513"/>
      <c r="JLJ4" s="1513"/>
      <c r="JLK4" s="1513"/>
      <c r="JLL4" s="1513"/>
      <c r="JLM4" s="1513"/>
      <c r="JLN4" s="1513"/>
      <c r="JLO4" s="1513"/>
      <c r="JLP4" s="1513"/>
      <c r="JLQ4" s="1513"/>
      <c r="JLR4" s="1513"/>
      <c r="JLS4" s="1513"/>
      <c r="JLT4" s="1513"/>
      <c r="JLU4" s="1513"/>
      <c r="JLV4" s="1513"/>
      <c r="JLW4" s="1513"/>
      <c r="JLX4" s="1513"/>
      <c r="JLY4" s="1513"/>
      <c r="JLZ4" s="1513"/>
      <c r="JMA4" s="1513"/>
      <c r="JMB4" s="1513"/>
      <c r="JMC4" s="1513"/>
      <c r="JMD4" s="1513"/>
      <c r="JME4" s="1513"/>
      <c r="JMF4" s="1513"/>
      <c r="JMG4" s="1513"/>
      <c r="JMH4" s="1513"/>
      <c r="JMI4" s="1513"/>
      <c r="JMJ4" s="1513"/>
      <c r="JMK4" s="1513"/>
      <c r="JML4" s="1513"/>
      <c r="JMM4" s="1513"/>
      <c r="JMN4" s="1513"/>
      <c r="JMO4" s="1513"/>
      <c r="JMP4" s="1513"/>
      <c r="JMQ4" s="1513"/>
      <c r="JMR4" s="1513"/>
      <c r="JMS4" s="1513"/>
      <c r="JMT4" s="1513"/>
      <c r="JMU4" s="1513"/>
      <c r="JMV4" s="1513"/>
      <c r="JMW4" s="1513"/>
      <c r="JMX4" s="1513"/>
      <c r="JMY4" s="1513"/>
      <c r="JMZ4" s="1513"/>
      <c r="JNA4" s="1513"/>
      <c r="JNB4" s="1513"/>
      <c r="JNC4" s="1513"/>
      <c r="JND4" s="1513"/>
      <c r="JNE4" s="1513"/>
      <c r="JNF4" s="1513"/>
      <c r="JNG4" s="1513"/>
      <c r="JNH4" s="1513"/>
      <c r="JNI4" s="1513"/>
      <c r="JNJ4" s="1513"/>
      <c r="JNK4" s="1513"/>
      <c r="JNL4" s="1513"/>
      <c r="JNM4" s="1513"/>
      <c r="JNN4" s="1513"/>
      <c r="JNO4" s="1513"/>
      <c r="JNP4" s="1513"/>
      <c r="JNQ4" s="1513"/>
      <c r="JNR4" s="1513"/>
      <c r="JNS4" s="1513"/>
      <c r="JNT4" s="1513"/>
      <c r="JNU4" s="1513"/>
      <c r="JNV4" s="1513"/>
      <c r="JNW4" s="1513"/>
      <c r="JNX4" s="1513"/>
      <c r="JNY4" s="1513"/>
      <c r="JNZ4" s="1513"/>
      <c r="JOA4" s="1513"/>
      <c r="JOB4" s="1513"/>
      <c r="JOC4" s="1513"/>
      <c r="JOD4" s="1513"/>
      <c r="JOE4" s="1513"/>
      <c r="JOF4" s="1513"/>
      <c r="JOG4" s="1513"/>
      <c r="JOH4" s="1513"/>
      <c r="JOI4" s="1513"/>
      <c r="JOJ4" s="1513"/>
      <c r="JOK4" s="1513"/>
      <c r="JOL4" s="1513"/>
      <c r="JOM4" s="1513"/>
      <c r="JON4" s="1513"/>
      <c r="JOO4" s="1513"/>
      <c r="JOP4" s="1513"/>
      <c r="JOQ4" s="1513"/>
      <c r="JOR4" s="1513"/>
      <c r="JOS4" s="1513"/>
      <c r="JOT4" s="1513"/>
      <c r="JOU4" s="1513"/>
      <c r="JOV4" s="1513"/>
      <c r="JOW4" s="1513"/>
      <c r="JOX4" s="1513"/>
      <c r="JOY4" s="1513"/>
      <c r="JOZ4" s="1513"/>
      <c r="JPA4" s="1513"/>
      <c r="JPB4" s="1513"/>
      <c r="JPC4" s="1513"/>
      <c r="JPD4" s="1513"/>
      <c r="JPE4" s="1513"/>
      <c r="JPF4" s="1513"/>
      <c r="JPG4" s="1513"/>
      <c r="JPH4" s="1513"/>
      <c r="JPI4" s="1513"/>
      <c r="JPJ4" s="1513"/>
      <c r="JPK4" s="1513"/>
      <c r="JPL4" s="1513"/>
      <c r="JPM4" s="1513"/>
      <c r="JPN4" s="1513"/>
      <c r="JPO4" s="1513"/>
      <c r="JPP4" s="1513"/>
      <c r="JPQ4" s="1513"/>
      <c r="JPR4" s="1513"/>
      <c r="JPS4" s="1513"/>
      <c r="JPT4" s="1513"/>
      <c r="JPU4" s="1513"/>
      <c r="JPV4" s="1513"/>
      <c r="JPW4" s="1513"/>
      <c r="JPX4" s="1513"/>
      <c r="JPY4" s="1513"/>
      <c r="JPZ4" s="1513"/>
      <c r="JQA4" s="1513"/>
      <c r="JQB4" s="1513"/>
      <c r="JQC4" s="1513"/>
      <c r="JQD4" s="1513"/>
      <c r="JQE4" s="1513"/>
      <c r="JQF4" s="1513"/>
      <c r="JQG4" s="1513"/>
      <c r="JQH4" s="1513"/>
      <c r="JQI4" s="1513"/>
      <c r="JQJ4" s="1513"/>
      <c r="JQK4" s="1513"/>
      <c r="JQL4" s="1513"/>
      <c r="JQM4" s="1513"/>
      <c r="JQN4" s="1513"/>
      <c r="JQO4" s="1513"/>
      <c r="JQP4" s="1513"/>
      <c r="JQQ4" s="1513"/>
      <c r="JQR4" s="1513"/>
      <c r="JQS4" s="1513"/>
      <c r="JQT4" s="1513"/>
      <c r="JQU4" s="1513"/>
      <c r="JQV4" s="1513"/>
      <c r="JQW4" s="1513"/>
      <c r="JQX4" s="1513"/>
      <c r="JQY4" s="1513"/>
      <c r="JQZ4" s="1513"/>
      <c r="JRA4" s="1513"/>
      <c r="JRB4" s="1513"/>
      <c r="JRC4" s="1513"/>
      <c r="JRD4" s="1513"/>
      <c r="JRE4" s="1513"/>
      <c r="JRF4" s="1513"/>
      <c r="JRG4" s="1513"/>
      <c r="JRH4" s="1513"/>
      <c r="JRI4" s="1513"/>
      <c r="JRJ4" s="1513"/>
      <c r="JRK4" s="1513"/>
      <c r="JRL4" s="1513"/>
      <c r="JRM4" s="1513"/>
      <c r="JRN4" s="1513"/>
      <c r="JRO4" s="1513"/>
      <c r="JRP4" s="1513"/>
      <c r="JRQ4" s="1513"/>
      <c r="JRR4" s="1513"/>
      <c r="JRS4" s="1513"/>
      <c r="JRT4" s="1513"/>
      <c r="JRU4" s="1513"/>
      <c r="JRV4" s="1513"/>
      <c r="JRW4" s="1513"/>
      <c r="JRX4" s="1513"/>
      <c r="JRY4" s="1513"/>
      <c r="JRZ4" s="1513"/>
      <c r="JSA4" s="1513"/>
      <c r="JSB4" s="1513"/>
      <c r="JSC4" s="1513"/>
      <c r="JSD4" s="1513"/>
      <c r="JSE4" s="1513"/>
      <c r="JSF4" s="1513"/>
      <c r="JSG4" s="1513"/>
      <c r="JSH4" s="1513"/>
      <c r="JSI4" s="1513"/>
      <c r="JSJ4" s="1513"/>
      <c r="JSK4" s="1513"/>
      <c r="JSL4" s="1513"/>
      <c r="JSM4" s="1513"/>
      <c r="JSN4" s="1513"/>
      <c r="JSO4" s="1513"/>
      <c r="JSP4" s="1513"/>
      <c r="JSQ4" s="1513"/>
      <c r="JSR4" s="1513"/>
      <c r="JSS4" s="1513"/>
      <c r="JST4" s="1513"/>
      <c r="JSU4" s="1513"/>
      <c r="JSV4" s="1513"/>
      <c r="JSW4" s="1513"/>
      <c r="JSX4" s="1513"/>
      <c r="JSY4" s="1513"/>
      <c r="JSZ4" s="1513"/>
      <c r="JTA4" s="1513"/>
      <c r="JTB4" s="1513"/>
      <c r="JTC4" s="1513"/>
      <c r="JTD4" s="1513"/>
      <c r="JTE4" s="1513"/>
      <c r="JTF4" s="1513"/>
      <c r="JTG4" s="1513"/>
      <c r="JTH4" s="1513"/>
      <c r="JTI4" s="1513"/>
      <c r="JTJ4" s="1513"/>
      <c r="JTK4" s="1513"/>
      <c r="JTL4" s="1513"/>
      <c r="JTM4" s="1513"/>
      <c r="JTN4" s="1513"/>
      <c r="JTO4" s="1513"/>
      <c r="JTP4" s="1513"/>
      <c r="JTQ4" s="1513"/>
      <c r="JTR4" s="1513"/>
      <c r="JTS4" s="1513"/>
      <c r="JTT4" s="1513"/>
      <c r="JTU4" s="1513"/>
      <c r="JTV4" s="1513"/>
      <c r="JTW4" s="1513"/>
      <c r="JTX4" s="1513"/>
      <c r="JTY4" s="1513"/>
      <c r="JTZ4" s="1513"/>
      <c r="JUA4" s="1513"/>
      <c r="JUB4" s="1513"/>
      <c r="JUC4" s="1513"/>
      <c r="JUD4" s="1513"/>
      <c r="JUE4" s="1513"/>
      <c r="JUF4" s="1513"/>
      <c r="JUG4" s="1513"/>
      <c r="JUH4" s="1513"/>
      <c r="JUI4" s="1513"/>
      <c r="JUJ4" s="1513"/>
      <c r="JUK4" s="1513"/>
      <c r="JUL4" s="1513"/>
      <c r="JUM4" s="1513"/>
      <c r="JUN4" s="1513"/>
      <c r="JUO4" s="1513"/>
      <c r="JUP4" s="1513"/>
      <c r="JUQ4" s="1513"/>
      <c r="JUR4" s="1513"/>
      <c r="JUS4" s="1513"/>
      <c r="JUT4" s="1513"/>
      <c r="JUU4" s="1513"/>
      <c r="JUV4" s="1513"/>
      <c r="JUW4" s="1513"/>
      <c r="JUX4" s="1513"/>
      <c r="JUY4" s="1513"/>
      <c r="JUZ4" s="1513"/>
      <c r="JVA4" s="1513"/>
      <c r="JVB4" s="1513"/>
      <c r="JVC4" s="1513"/>
      <c r="JVD4" s="1513"/>
      <c r="JVE4" s="1513"/>
      <c r="JVF4" s="1513"/>
      <c r="JVG4" s="1513"/>
      <c r="JVH4" s="1513"/>
      <c r="JVI4" s="1513"/>
      <c r="JVJ4" s="1513"/>
      <c r="JVK4" s="1513"/>
      <c r="JVL4" s="1513"/>
      <c r="JVM4" s="1513"/>
      <c r="JVN4" s="1513"/>
      <c r="JVO4" s="1513"/>
      <c r="JVP4" s="1513"/>
      <c r="JVQ4" s="1513"/>
      <c r="JVR4" s="1513"/>
      <c r="JVS4" s="1513"/>
      <c r="JVT4" s="1513"/>
      <c r="JVU4" s="1513"/>
      <c r="JVV4" s="1513"/>
      <c r="JVW4" s="1513"/>
      <c r="JVX4" s="1513"/>
      <c r="JVY4" s="1513"/>
      <c r="JVZ4" s="1513"/>
      <c r="JWA4" s="1513"/>
      <c r="JWB4" s="1513"/>
      <c r="JWC4" s="1513"/>
      <c r="JWD4" s="1513"/>
      <c r="JWE4" s="1513"/>
      <c r="JWF4" s="1513"/>
      <c r="JWG4" s="1513"/>
      <c r="JWH4" s="1513"/>
      <c r="JWI4" s="1513"/>
      <c r="JWJ4" s="1513"/>
      <c r="JWK4" s="1513"/>
      <c r="JWL4" s="1513"/>
      <c r="JWM4" s="1513"/>
      <c r="JWN4" s="1513"/>
      <c r="JWO4" s="1513"/>
      <c r="JWP4" s="1513"/>
      <c r="JWQ4" s="1513"/>
      <c r="JWR4" s="1513"/>
      <c r="JWS4" s="1513"/>
      <c r="JWT4" s="1513"/>
      <c r="JWU4" s="1513"/>
      <c r="JWV4" s="1513"/>
      <c r="JWW4" s="1513"/>
      <c r="JWX4" s="1513"/>
      <c r="JWY4" s="1513"/>
      <c r="JWZ4" s="1513"/>
      <c r="JXA4" s="1513"/>
      <c r="JXB4" s="1513"/>
      <c r="JXC4" s="1513"/>
      <c r="JXD4" s="1513"/>
      <c r="JXE4" s="1513"/>
      <c r="JXF4" s="1513"/>
      <c r="JXG4" s="1513"/>
      <c r="JXH4" s="1513"/>
      <c r="JXI4" s="1513"/>
      <c r="JXJ4" s="1513"/>
      <c r="JXK4" s="1513"/>
      <c r="JXL4" s="1513"/>
      <c r="JXM4" s="1513"/>
      <c r="JXN4" s="1513"/>
      <c r="JXO4" s="1513"/>
      <c r="JXP4" s="1513"/>
      <c r="JXQ4" s="1513"/>
      <c r="JXR4" s="1513"/>
      <c r="JXS4" s="1513"/>
      <c r="JXT4" s="1513"/>
      <c r="JXU4" s="1513"/>
      <c r="JXV4" s="1513"/>
      <c r="JXW4" s="1513"/>
      <c r="JXX4" s="1513"/>
      <c r="JXY4" s="1513"/>
      <c r="JXZ4" s="1513"/>
      <c r="JYA4" s="1513"/>
      <c r="JYB4" s="1513"/>
      <c r="JYC4" s="1513"/>
      <c r="JYD4" s="1513"/>
      <c r="JYE4" s="1513"/>
      <c r="JYF4" s="1513"/>
      <c r="JYG4" s="1513"/>
      <c r="JYH4" s="1513"/>
      <c r="JYI4" s="1513"/>
      <c r="JYJ4" s="1513"/>
      <c r="JYK4" s="1513"/>
      <c r="JYL4" s="1513"/>
      <c r="JYM4" s="1513"/>
      <c r="JYN4" s="1513"/>
      <c r="JYO4" s="1513"/>
      <c r="JYP4" s="1513"/>
      <c r="JYQ4" s="1513"/>
      <c r="JYR4" s="1513"/>
      <c r="JYS4" s="1513"/>
      <c r="JYT4" s="1513"/>
      <c r="JYU4" s="1513"/>
      <c r="JYV4" s="1513"/>
      <c r="JYW4" s="1513"/>
      <c r="JYX4" s="1513"/>
      <c r="JYY4" s="1513"/>
      <c r="JYZ4" s="1513"/>
      <c r="JZA4" s="1513"/>
      <c r="JZB4" s="1513"/>
      <c r="JZC4" s="1513"/>
      <c r="JZD4" s="1513"/>
      <c r="JZE4" s="1513"/>
      <c r="JZF4" s="1513"/>
      <c r="JZG4" s="1513"/>
      <c r="JZH4" s="1513"/>
      <c r="JZI4" s="1513"/>
      <c r="JZJ4" s="1513"/>
      <c r="JZK4" s="1513"/>
      <c r="JZL4" s="1513"/>
      <c r="JZM4" s="1513"/>
      <c r="JZN4" s="1513"/>
      <c r="JZO4" s="1513"/>
      <c r="JZP4" s="1513"/>
      <c r="JZQ4" s="1513"/>
      <c r="JZR4" s="1513"/>
      <c r="JZS4" s="1513"/>
      <c r="JZT4" s="1513"/>
      <c r="JZU4" s="1513"/>
      <c r="JZV4" s="1513"/>
      <c r="JZW4" s="1513"/>
      <c r="JZX4" s="1513"/>
      <c r="JZY4" s="1513"/>
      <c r="JZZ4" s="1513"/>
      <c r="KAA4" s="1513"/>
      <c r="KAB4" s="1513"/>
      <c r="KAC4" s="1513"/>
      <c r="KAD4" s="1513"/>
      <c r="KAE4" s="1513"/>
      <c r="KAF4" s="1513"/>
      <c r="KAG4" s="1513"/>
      <c r="KAH4" s="1513"/>
      <c r="KAI4" s="1513"/>
      <c r="KAJ4" s="1513"/>
      <c r="KAK4" s="1513"/>
      <c r="KAL4" s="1513"/>
      <c r="KAM4" s="1513"/>
      <c r="KAN4" s="1513"/>
      <c r="KAO4" s="1513"/>
      <c r="KAP4" s="1513"/>
      <c r="KAQ4" s="1513"/>
      <c r="KAR4" s="1513"/>
      <c r="KAS4" s="1513"/>
      <c r="KAT4" s="1513"/>
      <c r="KAU4" s="1513"/>
      <c r="KAV4" s="1513"/>
      <c r="KAW4" s="1513"/>
      <c r="KAX4" s="1513"/>
      <c r="KAY4" s="1513"/>
      <c r="KAZ4" s="1513"/>
      <c r="KBA4" s="1513"/>
      <c r="KBB4" s="1513"/>
      <c r="KBC4" s="1513"/>
      <c r="KBD4" s="1513"/>
      <c r="KBE4" s="1513"/>
      <c r="KBF4" s="1513"/>
      <c r="KBG4" s="1513"/>
      <c r="KBH4" s="1513"/>
      <c r="KBI4" s="1513"/>
      <c r="KBJ4" s="1513"/>
      <c r="KBK4" s="1513"/>
      <c r="KBL4" s="1513"/>
      <c r="KBM4" s="1513"/>
      <c r="KBN4" s="1513"/>
      <c r="KBO4" s="1513"/>
      <c r="KBP4" s="1513"/>
      <c r="KBQ4" s="1513"/>
      <c r="KBR4" s="1513"/>
      <c r="KBS4" s="1513"/>
      <c r="KBT4" s="1513"/>
      <c r="KBU4" s="1513"/>
      <c r="KBV4" s="1513"/>
      <c r="KBW4" s="1513"/>
      <c r="KBX4" s="1513"/>
      <c r="KBY4" s="1513"/>
      <c r="KBZ4" s="1513"/>
      <c r="KCA4" s="1513"/>
      <c r="KCB4" s="1513"/>
      <c r="KCC4" s="1513"/>
      <c r="KCD4" s="1513"/>
      <c r="KCE4" s="1513"/>
      <c r="KCF4" s="1513"/>
      <c r="KCG4" s="1513"/>
      <c r="KCH4" s="1513"/>
      <c r="KCI4" s="1513"/>
      <c r="KCJ4" s="1513"/>
      <c r="KCK4" s="1513"/>
      <c r="KCL4" s="1513"/>
      <c r="KCM4" s="1513"/>
      <c r="KCN4" s="1513"/>
      <c r="KCO4" s="1513"/>
      <c r="KCP4" s="1513"/>
      <c r="KCQ4" s="1513"/>
      <c r="KCR4" s="1513"/>
      <c r="KCS4" s="1513"/>
      <c r="KCT4" s="1513"/>
      <c r="KCU4" s="1513"/>
      <c r="KCV4" s="1513"/>
      <c r="KCW4" s="1513"/>
      <c r="KCX4" s="1513"/>
      <c r="KCY4" s="1513"/>
      <c r="KCZ4" s="1513"/>
      <c r="KDA4" s="1513"/>
      <c r="KDB4" s="1513"/>
      <c r="KDC4" s="1513"/>
      <c r="KDD4" s="1513"/>
      <c r="KDE4" s="1513"/>
      <c r="KDF4" s="1513"/>
      <c r="KDG4" s="1513"/>
      <c r="KDH4" s="1513"/>
      <c r="KDI4" s="1513"/>
      <c r="KDJ4" s="1513"/>
      <c r="KDK4" s="1513"/>
      <c r="KDL4" s="1513"/>
      <c r="KDM4" s="1513"/>
      <c r="KDN4" s="1513"/>
      <c r="KDO4" s="1513"/>
      <c r="KDP4" s="1513"/>
      <c r="KDQ4" s="1513"/>
      <c r="KDR4" s="1513"/>
      <c r="KDS4" s="1513"/>
      <c r="KDT4" s="1513"/>
      <c r="KDU4" s="1513"/>
      <c r="KDV4" s="1513"/>
      <c r="KDW4" s="1513"/>
      <c r="KDX4" s="1513"/>
      <c r="KDY4" s="1513"/>
      <c r="KDZ4" s="1513"/>
      <c r="KEA4" s="1513"/>
      <c r="KEB4" s="1513"/>
      <c r="KEC4" s="1513"/>
      <c r="KED4" s="1513"/>
      <c r="KEE4" s="1513"/>
      <c r="KEF4" s="1513"/>
      <c r="KEG4" s="1513"/>
      <c r="KEH4" s="1513"/>
      <c r="KEI4" s="1513"/>
      <c r="KEJ4" s="1513"/>
      <c r="KEK4" s="1513"/>
      <c r="KEL4" s="1513"/>
      <c r="KEM4" s="1513"/>
      <c r="KEN4" s="1513"/>
      <c r="KEO4" s="1513"/>
      <c r="KEP4" s="1513"/>
      <c r="KEQ4" s="1513"/>
      <c r="KER4" s="1513"/>
      <c r="KES4" s="1513"/>
      <c r="KET4" s="1513"/>
      <c r="KEU4" s="1513"/>
      <c r="KEV4" s="1513"/>
      <c r="KEW4" s="1513"/>
      <c r="KEX4" s="1513"/>
      <c r="KEY4" s="1513"/>
      <c r="KEZ4" s="1513"/>
      <c r="KFA4" s="1513"/>
      <c r="KFB4" s="1513"/>
      <c r="KFC4" s="1513"/>
      <c r="KFD4" s="1513"/>
      <c r="KFE4" s="1513"/>
      <c r="KFF4" s="1513"/>
      <c r="KFG4" s="1513"/>
      <c r="KFH4" s="1513"/>
      <c r="KFI4" s="1513"/>
      <c r="KFJ4" s="1513"/>
      <c r="KFK4" s="1513"/>
      <c r="KFL4" s="1513"/>
      <c r="KFM4" s="1513"/>
      <c r="KFN4" s="1513"/>
      <c r="KFO4" s="1513"/>
      <c r="KFP4" s="1513"/>
      <c r="KFQ4" s="1513"/>
      <c r="KFR4" s="1513"/>
      <c r="KFS4" s="1513"/>
      <c r="KFT4" s="1513"/>
      <c r="KFU4" s="1513"/>
      <c r="KFV4" s="1513"/>
      <c r="KFW4" s="1513"/>
      <c r="KFX4" s="1513"/>
      <c r="KFY4" s="1513"/>
      <c r="KFZ4" s="1513"/>
      <c r="KGA4" s="1513"/>
      <c r="KGB4" s="1513"/>
      <c r="KGC4" s="1513"/>
      <c r="KGD4" s="1513"/>
      <c r="KGE4" s="1513"/>
      <c r="KGF4" s="1513"/>
      <c r="KGG4" s="1513"/>
      <c r="KGH4" s="1513"/>
      <c r="KGI4" s="1513"/>
      <c r="KGJ4" s="1513"/>
      <c r="KGK4" s="1513"/>
      <c r="KGL4" s="1513"/>
      <c r="KGM4" s="1513"/>
      <c r="KGN4" s="1513"/>
      <c r="KGO4" s="1513"/>
      <c r="KGP4" s="1513"/>
      <c r="KGQ4" s="1513"/>
      <c r="KGR4" s="1513"/>
      <c r="KGS4" s="1513"/>
      <c r="KGT4" s="1513"/>
      <c r="KGU4" s="1513"/>
      <c r="KGV4" s="1513"/>
      <c r="KGW4" s="1513"/>
      <c r="KGX4" s="1513"/>
      <c r="KGY4" s="1513"/>
      <c r="KGZ4" s="1513"/>
      <c r="KHA4" s="1513"/>
      <c r="KHB4" s="1513"/>
      <c r="KHC4" s="1513"/>
      <c r="KHD4" s="1513"/>
      <c r="KHE4" s="1513"/>
      <c r="KHF4" s="1513"/>
      <c r="KHG4" s="1513"/>
      <c r="KHH4" s="1513"/>
      <c r="KHI4" s="1513"/>
      <c r="KHJ4" s="1513"/>
      <c r="KHK4" s="1513"/>
      <c r="KHL4" s="1513"/>
      <c r="KHM4" s="1513"/>
      <c r="KHN4" s="1513"/>
      <c r="KHO4" s="1513"/>
      <c r="KHP4" s="1513"/>
      <c r="KHQ4" s="1513"/>
      <c r="KHR4" s="1513"/>
      <c r="KHS4" s="1513"/>
      <c r="KHT4" s="1513"/>
      <c r="KHU4" s="1513"/>
      <c r="KHV4" s="1513"/>
      <c r="KHW4" s="1513"/>
      <c r="KHX4" s="1513"/>
      <c r="KHY4" s="1513"/>
      <c r="KHZ4" s="1513"/>
      <c r="KIA4" s="1513"/>
      <c r="KIB4" s="1513"/>
      <c r="KIC4" s="1513"/>
      <c r="KID4" s="1513"/>
      <c r="KIE4" s="1513"/>
      <c r="KIF4" s="1513"/>
      <c r="KIG4" s="1513"/>
      <c r="KIH4" s="1513"/>
      <c r="KII4" s="1513"/>
      <c r="KIJ4" s="1513"/>
      <c r="KIK4" s="1513"/>
      <c r="KIL4" s="1513"/>
      <c r="KIM4" s="1513"/>
      <c r="KIN4" s="1513"/>
      <c r="KIO4" s="1513"/>
      <c r="KIP4" s="1513"/>
      <c r="KIQ4" s="1513"/>
      <c r="KIR4" s="1513"/>
      <c r="KIS4" s="1513"/>
      <c r="KIT4" s="1513"/>
      <c r="KIU4" s="1513"/>
      <c r="KIV4" s="1513"/>
      <c r="KIW4" s="1513"/>
      <c r="KIX4" s="1513"/>
      <c r="KIY4" s="1513"/>
      <c r="KIZ4" s="1513"/>
      <c r="KJA4" s="1513"/>
      <c r="KJB4" s="1513"/>
      <c r="KJC4" s="1513"/>
      <c r="KJD4" s="1513"/>
      <c r="KJE4" s="1513"/>
      <c r="KJF4" s="1513"/>
      <c r="KJG4" s="1513"/>
      <c r="KJH4" s="1513"/>
      <c r="KJI4" s="1513"/>
      <c r="KJJ4" s="1513"/>
      <c r="KJK4" s="1513"/>
      <c r="KJL4" s="1513"/>
      <c r="KJM4" s="1513"/>
      <c r="KJN4" s="1513"/>
      <c r="KJO4" s="1513"/>
      <c r="KJP4" s="1513"/>
      <c r="KJQ4" s="1513"/>
      <c r="KJR4" s="1513"/>
      <c r="KJS4" s="1513"/>
      <c r="KJT4" s="1513"/>
      <c r="KJU4" s="1513"/>
      <c r="KJV4" s="1513"/>
      <c r="KJW4" s="1513"/>
      <c r="KJX4" s="1513"/>
      <c r="KJY4" s="1513"/>
      <c r="KJZ4" s="1513"/>
      <c r="KKA4" s="1513"/>
      <c r="KKB4" s="1513"/>
      <c r="KKC4" s="1513"/>
      <c r="KKD4" s="1513"/>
      <c r="KKE4" s="1513"/>
      <c r="KKF4" s="1513"/>
      <c r="KKG4" s="1513"/>
      <c r="KKH4" s="1513"/>
      <c r="KKI4" s="1513"/>
      <c r="KKJ4" s="1513"/>
      <c r="KKK4" s="1513"/>
      <c r="KKL4" s="1513"/>
      <c r="KKM4" s="1513"/>
      <c r="KKN4" s="1513"/>
      <c r="KKO4" s="1513"/>
      <c r="KKP4" s="1513"/>
      <c r="KKQ4" s="1513"/>
      <c r="KKR4" s="1513"/>
      <c r="KKS4" s="1513"/>
      <c r="KKT4" s="1513"/>
      <c r="KKU4" s="1513"/>
      <c r="KKV4" s="1513"/>
      <c r="KKW4" s="1513"/>
      <c r="KKX4" s="1513"/>
      <c r="KKY4" s="1513"/>
      <c r="KKZ4" s="1513"/>
      <c r="KLA4" s="1513"/>
      <c r="KLB4" s="1513"/>
      <c r="KLC4" s="1513"/>
      <c r="KLD4" s="1513"/>
      <c r="KLE4" s="1513"/>
      <c r="KLF4" s="1513"/>
      <c r="KLG4" s="1513"/>
      <c r="KLH4" s="1513"/>
      <c r="KLI4" s="1513"/>
      <c r="KLJ4" s="1513"/>
      <c r="KLK4" s="1513"/>
      <c r="KLL4" s="1513"/>
      <c r="KLM4" s="1513"/>
      <c r="KLN4" s="1513"/>
      <c r="KLO4" s="1513"/>
      <c r="KLP4" s="1513"/>
      <c r="KLQ4" s="1513"/>
      <c r="KLR4" s="1513"/>
      <c r="KLS4" s="1513"/>
      <c r="KLT4" s="1513"/>
      <c r="KLU4" s="1513"/>
      <c r="KLV4" s="1513"/>
      <c r="KLW4" s="1513"/>
      <c r="KLX4" s="1513"/>
      <c r="KLY4" s="1513"/>
      <c r="KLZ4" s="1513"/>
      <c r="KMA4" s="1513"/>
      <c r="KMB4" s="1513"/>
      <c r="KMC4" s="1513"/>
      <c r="KMD4" s="1513"/>
      <c r="KME4" s="1513"/>
      <c r="KMF4" s="1513"/>
      <c r="KMG4" s="1513"/>
      <c r="KMH4" s="1513"/>
      <c r="KMI4" s="1513"/>
      <c r="KMJ4" s="1513"/>
      <c r="KMK4" s="1513"/>
      <c r="KML4" s="1513"/>
      <c r="KMM4" s="1513"/>
      <c r="KMN4" s="1513"/>
      <c r="KMO4" s="1513"/>
      <c r="KMP4" s="1513"/>
      <c r="KMQ4" s="1513"/>
      <c r="KMR4" s="1513"/>
      <c r="KMS4" s="1513"/>
      <c r="KMT4" s="1513"/>
      <c r="KMU4" s="1513"/>
      <c r="KMV4" s="1513"/>
      <c r="KMW4" s="1513"/>
      <c r="KMX4" s="1513"/>
      <c r="KMY4" s="1513"/>
      <c r="KMZ4" s="1513"/>
      <c r="KNA4" s="1513"/>
      <c r="KNB4" s="1513"/>
      <c r="KNC4" s="1513"/>
      <c r="KND4" s="1513"/>
      <c r="KNE4" s="1513"/>
      <c r="KNF4" s="1513"/>
      <c r="KNG4" s="1513"/>
      <c r="KNH4" s="1513"/>
      <c r="KNI4" s="1513"/>
      <c r="KNJ4" s="1513"/>
      <c r="KNK4" s="1513"/>
      <c r="KNL4" s="1513"/>
      <c r="KNM4" s="1513"/>
      <c r="KNN4" s="1513"/>
      <c r="KNO4" s="1513"/>
      <c r="KNP4" s="1513"/>
      <c r="KNQ4" s="1513"/>
      <c r="KNR4" s="1513"/>
      <c r="KNS4" s="1513"/>
      <c r="KNT4" s="1513"/>
      <c r="KNU4" s="1513"/>
      <c r="KNV4" s="1513"/>
      <c r="KNW4" s="1513"/>
      <c r="KNX4" s="1513"/>
      <c r="KNY4" s="1513"/>
      <c r="KNZ4" s="1513"/>
      <c r="KOA4" s="1513"/>
      <c r="KOB4" s="1513"/>
      <c r="KOC4" s="1513"/>
      <c r="KOD4" s="1513"/>
      <c r="KOE4" s="1513"/>
      <c r="KOF4" s="1513"/>
      <c r="KOG4" s="1513"/>
      <c r="KOH4" s="1513"/>
      <c r="KOI4" s="1513"/>
      <c r="KOJ4" s="1513"/>
      <c r="KOK4" s="1513"/>
      <c r="KOL4" s="1513"/>
      <c r="KOM4" s="1513"/>
      <c r="KON4" s="1513"/>
      <c r="KOO4" s="1513"/>
      <c r="KOP4" s="1513"/>
      <c r="KOQ4" s="1513"/>
      <c r="KOR4" s="1513"/>
      <c r="KOS4" s="1513"/>
      <c r="KOT4" s="1513"/>
      <c r="KOU4" s="1513"/>
      <c r="KOV4" s="1513"/>
      <c r="KOW4" s="1513"/>
      <c r="KOX4" s="1513"/>
      <c r="KOY4" s="1513"/>
      <c r="KOZ4" s="1513"/>
      <c r="KPA4" s="1513"/>
      <c r="KPB4" s="1513"/>
      <c r="KPC4" s="1513"/>
      <c r="KPD4" s="1513"/>
      <c r="KPE4" s="1513"/>
      <c r="KPF4" s="1513"/>
      <c r="KPG4" s="1513"/>
      <c r="KPH4" s="1513"/>
      <c r="KPI4" s="1513"/>
      <c r="KPJ4" s="1513"/>
      <c r="KPK4" s="1513"/>
      <c r="KPL4" s="1513"/>
      <c r="KPM4" s="1513"/>
      <c r="KPN4" s="1513"/>
      <c r="KPO4" s="1513"/>
      <c r="KPP4" s="1513"/>
      <c r="KPQ4" s="1513"/>
      <c r="KPR4" s="1513"/>
      <c r="KPS4" s="1513"/>
      <c r="KPT4" s="1513"/>
      <c r="KPU4" s="1513"/>
      <c r="KPV4" s="1513"/>
      <c r="KPW4" s="1513"/>
      <c r="KPX4" s="1513"/>
      <c r="KPY4" s="1513"/>
      <c r="KPZ4" s="1513"/>
      <c r="KQA4" s="1513"/>
      <c r="KQB4" s="1513"/>
      <c r="KQC4" s="1513"/>
      <c r="KQD4" s="1513"/>
      <c r="KQE4" s="1513"/>
      <c r="KQF4" s="1513"/>
      <c r="KQG4" s="1513"/>
      <c r="KQH4" s="1513"/>
      <c r="KQI4" s="1513"/>
      <c r="KQJ4" s="1513"/>
      <c r="KQK4" s="1513"/>
      <c r="KQL4" s="1513"/>
      <c r="KQM4" s="1513"/>
      <c r="KQN4" s="1513"/>
      <c r="KQO4" s="1513"/>
      <c r="KQP4" s="1513"/>
      <c r="KQQ4" s="1513"/>
      <c r="KQR4" s="1513"/>
      <c r="KQS4" s="1513"/>
      <c r="KQT4" s="1513"/>
      <c r="KQU4" s="1513"/>
      <c r="KQV4" s="1513"/>
      <c r="KQW4" s="1513"/>
      <c r="KQX4" s="1513"/>
      <c r="KQY4" s="1513"/>
      <c r="KQZ4" s="1513"/>
      <c r="KRA4" s="1513"/>
      <c r="KRB4" s="1513"/>
      <c r="KRC4" s="1513"/>
      <c r="KRD4" s="1513"/>
      <c r="KRE4" s="1513"/>
      <c r="KRF4" s="1513"/>
      <c r="KRG4" s="1513"/>
      <c r="KRH4" s="1513"/>
      <c r="KRI4" s="1513"/>
      <c r="KRJ4" s="1513"/>
      <c r="KRK4" s="1513"/>
      <c r="KRL4" s="1513"/>
      <c r="KRM4" s="1513"/>
      <c r="KRN4" s="1513"/>
      <c r="KRO4" s="1513"/>
      <c r="KRP4" s="1513"/>
      <c r="KRQ4" s="1513"/>
      <c r="KRR4" s="1513"/>
      <c r="KRS4" s="1513"/>
      <c r="KRT4" s="1513"/>
      <c r="KRU4" s="1513"/>
      <c r="KRV4" s="1513"/>
      <c r="KRW4" s="1513"/>
      <c r="KRX4" s="1513"/>
      <c r="KRY4" s="1513"/>
      <c r="KRZ4" s="1513"/>
      <c r="KSA4" s="1513"/>
      <c r="KSB4" s="1513"/>
      <c r="KSC4" s="1513"/>
      <c r="KSD4" s="1513"/>
      <c r="KSE4" s="1513"/>
      <c r="KSF4" s="1513"/>
      <c r="KSG4" s="1513"/>
      <c r="KSH4" s="1513"/>
      <c r="KSI4" s="1513"/>
      <c r="KSJ4" s="1513"/>
      <c r="KSK4" s="1513"/>
      <c r="KSL4" s="1513"/>
      <c r="KSM4" s="1513"/>
      <c r="KSN4" s="1513"/>
      <c r="KSO4" s="1513"/>
      <c r="KSP4" s="1513"/>
      <c r="KSQ4" s="1513"/>
      <c r="KSR4" s="1513"/>
      <c r="KSS4" s="1513"/>
      <c r="KST4" s="1513"/>
      <c r="KSU4" s="1513"/>
      <c r="KSV4" s="1513"/>
      <c r="KSW4" s="1513"/>
      <c r="KSX4" s="1513"/>
      <c r="KSY4" s="1513"/>
      <c r="KSZ4" s="1513"/>
      <c r="KTA4" s="1513"/>
      <c r="KTB4" s="1513"/>
      <c r="KTC4" s="1513"/>
      <c r="KTD4" s="1513"/>
      <c r="KTE4" s="1513"/>
      <c r="KTF4" s="1513"/>
      <c r="KTG4" s="1513"/>
      <c r="KTH4" s="1513"/>
      <c r="KTI4" s="1513"/>
      <c r="KTJ4" s="1513"/>
      <c r="KTK4" s="1513"/>
      <c r="KTL4" s="1513"/>
      <c r="KTM4" s="1513"/>
      <c r="KTN4" s="1513"/>
      <c r="KTO4" s="1513"/>
      <c r="KTP4" s="1513"/>
      <c r="KTQ4" s="1513"/>
      <c r="KTR4" s="1513"/>
      <c r="KTS4" s="1513"/>
      <c r="KTT4" s="1513"/>
      <c r="KTU4" s="1513"/>
      <c r="KTV4" s="1513"/>
      <c r="KTW4" s="1513"/>
      <c r="KTX4" s="1513"/>
      <c r="KTY4" s="1513"/>
      <c r="KTZ4" s="1513"/>
      <c r="KUA4" s="1513"/>
      <c r="KUB4" s="1513"/>
      <c r="KUC4" s="1513"/>
      <c r="KUD4" s="1513"/>
      <c r="KUE4" s="1513"/>
      <c r="KUF4" s="1513"/>
      <c r="KUG4" s="1513"/>
      <c r="KUH4" s="1513"/>
      <c r="KUI4" s="1513"/>
      <c r="KUJ4" s="1513"/>
      <c r="KUK4" s="1513"/>
      <c r="KUL4" s="1513"/>
      <c r="KUM4" s="1513"/>
      <c r="KUN4" s="1513"/>
      <c r="KUO4" s="1513"/>
      <c r="KUP4" s="1513"/>
      <c r="KUQ4" s="1513"/>
      <c r="KUR4" s="1513"/>
      <c r="KUS4" s="1513"/>
      <c r="KUT4" s="1513"/>
      <c r="KUU4" s="1513"/>
      <c r="KUV4" s="1513"/>
      <c r="KUW4" s="1513"/>
      <c r="KUX4" s="1513"/>
      <c r="KUY4" s="1513"/>
      <c r="KUZ4" s="1513"/>
      <c r="KVA4" s="1513"/>
      <c r="KVB4" s="1513"/>
      <c r="KVC4" s="1513"/>
      <c r="KVD4" s="1513"/>
      <c r="KVE4" s="1513"/>
      <c r="KVF4" s="1513"/>
      <c r="KVG4" s="1513"/>
      <c r="KVH4" s="1513"/>
      <c r="KVI4" s="1513"/>
      <c r="KVJ4" s="1513"/>
      <c r="KVK4" s="1513"/>
      <c r="KVL4" s="1513"/>
      <c r="KVM4" s="1513"/>
      <c r="KVN4" s="1513"/>
      <c r="KVO4" s="1513"/>
      <c r="KVP4" s="1513"/>
      <c r="KVQ4" s="1513"/>
      <c r="KVR4" s="1513"/>
      <c r="KVS4" s="1513"/>
      <c r="KVT4" s="1513"/>
      <c r="KVU4" s="1513"/>
      <c r="KVV4" s="1513"/>
      <c r="KVW4" s="1513"/>
      <c r="KVX4" s="1513"/>
      <c r="KVY4" s="1513"/>
      <c r="KVZ4" s="1513"/>
      <c r="KWA4" s="1513"/>
      <c r="KWB4" s="1513"/>
      <c r="KWC4" s="1513"/>
      <c r="KWD4" s="1513"/>
      <c r="KWE4" s="1513"/>
      <c r="KWF4" s="1513"/>
      <c r="KWG4" s="1513"/>
      <c r="KWH4" s="1513"/>
      <c r="KWI4" s="1513"/>
      <c r="KWJ4" s="1513"/>
      <c r="KWK4" s="1513"/>
      <c r="KWL4" s="1513"/>
      <c r="KWM4" s="1513"/>
      <c r="KWN4" s="1513"/>
      <c r="KWO4" s="1513"/>
      <c r="KWP4" s="1513"/>
      <c r="KWQ4" s="1513"/>
      <c r="KWR4" s="1513"/>
      <c r="KWS4" s="1513"/>
      <c r="KWT4" s="1513"/>
      <c r="KWU4" s="1513"/>
      <c r="KWV4" s="1513"/>
      <c r="KWW4" s="1513"/>
      <c r="KWX4" s="1513"/>
      <c r="KWY4" s="1513"/>
      <c r="KWZ4" s="1513"/>
      <c r="KXA4" s="1513"/>
      <c r="KXB4" s="1513"/>
      <c r="KXC4" s="1513"/>
      <c r="KXD4" s="1513"/>
      <c r="KXE4" s="1513"/>
      <c r="KXF4" s="1513"/>
      <c r="KXG4" s="1513"/>
      <c r="KXH4" s="1513"/>
      <c r="KXI4" s="1513"/>
      <c r="KXJ4" s="1513"/>
      <c r="KXK4" s="1513"/>
      <c r="KXL4" s="1513"/>
      <c r="KXM4" s="1513"/>
      <c r="KXN4" s="1513"/>
      <c r="KXO4" s="1513"/>
      <c r="KXP4" s="1513"/>
      <c r="KXQ4" s="1513"/>
      <c r="KXR4" s="1513"/>
      <c r="KXS4" s="1513"/>
      <c r="KXT4" s="1513"/>
      <c r="KXU4" s="1513"/>
      <c r="KXV4" s="1513"/>
      <c r="KXW4" s="1513"/>
      <c r="KXX4" s="1513"/>
      <c r="KXY4" s="1513"/>
      <c r="KXZ4" s="1513"/>
      <c r="KYA4" s="1513"/>
      <c r="KYB4" s="1513"/>
      <c r="KYC4" s="1513"/>
      <c r="KYD4" s="1513"/>
      <c r="KYE4" s="1513"/>
      <c r="KYF4" s="1513"/>
      <c r="KYG4" s="1513"/>
      <c r="KYH4" s="1513"/>
      <c r="KYI4" s="1513"/>
      <c r="KYJ4" s="1513"/>
      <c r="KYK4" s="1513"/>
      <c r="KYL4" s="1513"/>
      <c r="KYM4" s="1513"/>
      <c r="KYN4" s="1513"/>
      <c r="KYO4" s="1513"/>
      <c r="KYP4" s="1513"/>
      <c r="KYQ4" s="1513"/>
      <c r="KYR4" s="1513"/>
      <c r="KYS4" s="1513"/>
      <c r="KYT4" s="1513"/>
      <c r="KYU4" s="1513"/>
      <c r="KYV4" s="1513"/>
      <c r="KYW4" s="1513"/>
      <c r="KYX4" s="1513"/>
      <c r="KYY4" s="1513"/>
      <c r="KYZ4" s="1513"/>
      <c r="KZA4" s="1513"/>
      <c r="KZB4" s="1513"/>
      <c r="KZC4" s="1513"/>
      <c r="KZD4" s="1513"/>
      <c r="KZE4" s="1513"/>
      <c r="KZF4" s="1513"/>
      <c r="KZG4" s="1513"/>
      <c r="KZH4" s="1513"/>
      <c r="KZI4" s="1513"/>
      <c r="KZJ4" s="1513"/>
      <c r="KZK4" s="1513"/>
      <c r="KZL4" s="1513"/>
      <c r="KZM4" s="1513"/>
      <c r="KZN4" s="1513"/>
      <c r="KZO4" s="1513"/>
      <c r="KZP4" s="1513"/>
      <c r="KZQ4" s="1513"/>
      <c r="KZR4" s="1513"/>
      <c r="KZS4" s="1513"/>
      <c r="KZT4" s="1513"/>
      <c r="KZU4" s="1513"/>
      <c r="KZV4" s="1513"/>
      <c r="KZW4" s="1513"/>
      <c r="KZX4" s="1513"/>
      <c r="KZY4" s="1513"/>
      <c r="KZZ4" s="1513"/>
      <c r="LAA4" s="1513"/>
      <c r="LAB4" s="1513"/>
      <c r="LAC4" s="1513"/>
      <c r="LAD4" s="1513"/>
      <c r="LAE4" s="1513"/>
      <c r="LAF4" s="1513"/>
      <c r="LAG4" s="1513"/>
      <c r="LAH4" s="1513"/>
      <c r="LAI4" s="1513"/>
      <c r="LAJ4" s="1513"/>
      <c r="LAK4" s="1513"/>
      <c r="LAL4" s="1513"/>
      <c r="LAM4" s="1513"/>
      <c r="LAN4" s="1513"/>
      <c r="LAO4" s="1513"/>
      <c r="LAP4" s="1513"/>
      <c r="LAQ4" s="1513"/>
      <c r="LAR4" s="1513"/>
      <c r="LAS4" s="1513"/>
      <c r="LAT4" s="1513"/>
      <c r="LAU4" s="1513"/>
      <c r="LAV4" s="1513"/>
      <c r="LAW4" s="1513"/>
      <c r="LAX4" s="1513"/>
      <c r="LAY4" s="1513"/>
      <c r="LAZ4" s="1513"/>
      <c r="LBA4" s="1513"/>
      <c r="LBB4" s="1513"/>
      <c r="LBC4" s="1513"/>
      <c r="LBD4" s="1513"/>
      <c r="LBE4" s="1513"/>
      <c r="LBF4" s="1513"/>
      <c r="LBG4" s="1513"/>
      <c r="LBH4" s="1513"/>
      <c r="LBI4" s="1513"/>
      <c r="LBJ4" s="1513"/>
      <c r="LBK4" s="1513"/>
      <c r="LBL4" s="1513"/>
      <c r="LBM4" s="1513"/>
      <c r="LBN4" s="1513"/>
      <c r="LBO4" s="1513"/>
      <c r="LBP4" s="1513"/>
      <c r="LBQ4" s="1513"/>
      <c r="LBR4" s="1513"/>
      <c r="LBS4" s="1513"/>
      <c r="LBT4" s="1513"/>
      <c r="LBU4" s="1513"/>
      <c r="LBV4" s="1513"/>
      <c r="LBW4" s="1513"/>
      <c r="LBX4" s="1513"/>
      <c r="LBY4" s="1513"/>
      <c r="LBZ4" s="1513"/>
      <c r="LCA4" s="1513"/>
      <c r="LCB4" s="1513"/>
      <c r="LCC4" s="1513"/>
      <c r="LCD4" s="1513"/>
      <c r="LCE4" s="1513"/>
      <c r="LCF4" s="1513"/>
      <c r="LCG4" s="1513"/>
      <c r="LCH4" s="1513"/>
      <c r="LCI4" s="1513"/>
      <c r="LCJ4" s="1513"/>
      <c r="LCK4" s="1513"/>
      <c r="LCL4" s="1513"/>
      <c r="LCM4" s="1513"/>
      <c r="LCN4" s="1513"/>
      <c r="LCO4" s="1513"/>
      <c r="LCP4" s="1513"/>
      <c r="LCQ4" s="1513"/>
      <c r="LCR4" s="1513"/>
      <c r="LCS4" s="1513"/>
      <c r="LCT4" s="1513"/>
      <c r="LCU4" s="1513"/>
      <c r="LCV4" s="1513"/>
      <c r="LCW4" s="1513"/>
      <c r="LCX4" s="1513"/>
      <c r="LCY4" s="1513"/>
      <c r="LCZ4" s="1513"/>
      <c r="LDA4" s="1513"/>
      <c r="LDB4" s="1513"/>
      <c r="LDC4" s="1513"/>
      <c r="LDD4" s="1513"/>
      <c r="LDE4" s="1513"/>
      <c r="LDF4" s="1513"/>
      <c r="LDG4" s="1513"/>
      <c r="LDH4" s="1513"/>
      <c r="LDI4" s="1513"/>
      <c r="LDJ4" s="1513"/>
      <c r="LDK4" s="1513"/>
      <c r="LDL4" s="1513"/>
      <c r="LDM4" s="1513"/>
      <c r="LDN4" s="1513"/>
      <c r="LDO4" s="1513"/>
      <c r="LDP4" s="1513"/>
      <c r="LDQ4" s="1513"/>
      <c r="LDR4" s="1513"/>
      <c r="LDS4" s="1513"/>
      <c r="LDT4" s="1513"/>
      <c r="LDU4" s="1513"/>
      <c r="LDV4" s="1513"/>
      <c r="LDW4" s="1513"/>
      <c r="LDX4" s="1513"/>
      <c r="LDY4" s="1513"/>
      <c r="LDZ4" s="1513"/>
      <c r="LEA4" s="1513"/>
      <c r="LEB4" s="1513"/>
      <c r="LEC4" s="1513"/>
      <c r="LED4" s="1513"/>
      <c r="LEE4" s="1513"/>
      <c r="LEF4" s="1513"/>
      <c r="LEG4" s="1513"/>
      <c r="LEH4" s="1513"/>
      <c r="LEI4" s="1513"/>
      <c r="LEJ4" s="1513"/>
      <c r="LEK4" s="1513"/>
      <c r="LEL4" s="1513"/>
      <c r="LEM4" s="1513"/>
      <c r="LEN4" s="1513"/>
      <c r="LEO4" s="1513"/>
      <c r="LEP4" s="1513"/>
      <c r="LEQ4" s="1513"/>
      <c r="LER4" s="1513"/>
      <c r="LES4" s="1513"/>
      <c r="LET4" s="1513"/>
      <c r="LEU4" s="1513"/>
      <c r="LEV4" s="1513"/>
      <c r="LEW4" s="1513"/>
      <c r="LEX4" s="1513"/>
      <c r="LEY4" s="1513"/>
      <c r="LEZ4" s="1513"/>
      <c r="LFA4" s="1513"/>
      <c r="LFB4" s="1513"/>
      <c r="LFC4" s="1513"/>
      <c r="LFD4" s="1513"/>
      <c r="LFE4" s="1513"/>
      <c r="LFF4" s="1513"/>
      <c r="LFG4" s="1513"/>
      <c r="LFH4" s="1513"/>
      <c r="LFI4" s="1513"/>
      <c r="LFJ4" s="1513"/>
      <c r="LFK4" s="1513"/>
      <c r="LFL4" s="1513"/>
      <c r="LFM4" s="1513"/>
      <c r="LFN4" s="1513"/>
      <c r="LFO4" s="1513"/>
      <c r="LFP4" s="1513"/>
      <c r="LFQ4" s="1513"/>
      <c r="LFR4" s="1513"/>
      <c r="LFS4" s="1513"/>
      <c r="LFT4" s="1513"/>
      <c r="LFU4" s="1513"/>
      <c r="LFV4" s="1513"/>
      <c r="LFW4" s="1513"/>
      <c r="LFX4" s="1513"/>
      <c r="LFY4" s="1513"/>
      <c r="LFZ4" s="1513"/>
      <c r="LGA4" s="1513"/>
      <c r="LGB4" s="1513"/>
      <c r="LGC4" s="1513"/>
      <c r="LGD4" s="1513"/>
      <c r="LGE4" s="1513"/>
      <c r="LGF4" s="1513"/>
      <c r="LGG4" s="1513"/>
      <c r="LGH4" s="1513"/>
      <c r="LGI4" s="1513"/>
      <c r="LGJ4" s="1513"/>
      <c r="LGK4" s="1513"/>
      <c r="LGL4" s="1513"/>
      <c r="LGM4" s="1513"/>
      <c r="LGN4" s="1513"/>
      <c r="LGO4" s="1513"/>
      <c r="LGP4" s="1513"/>
      <c r="LGQ4" s="1513"/>
      <c r="LGR4" s="1513"/>
      <c r="LGS4" s="1513"/>
      <c r="LGT4" s="1513"/>
      <c r="LGU4" s="1513"/>
      <c r="LGV4" s="1513"/>
      <c r="LGW4" s="1513"/>
      <c r="LGX4" s="1513"/>
      <c r="LGY4" s="1513"/>
      <c r="LGZ4" s="1513"/>
      <c r="LHA4" s="1513"/>
      <c r="LHB4" s="1513"/>
      <c r="LHC4" s="1513"/>
      <c r="LHD4" s="1513"/>
      <c r="LHE4" s="1513"/>
      <c r="LHF4" s="1513"/>
      <c r="LHG4" s="1513"/>
      <c r="LHH4" s="1513"/>
      <c r="LHI4" s="1513"/>
      <c r="LHJ4" s="1513"/>
      <c r="LHK4" s="1513"/>
      <c r="LHL4" s="1513"/>
      <c r="LHM4" s="1513"/>
      <c r="LHN4" s="1513"/>
      <c r="LHO4" s="1513"/>
      <c r="LHP4" s="1513"/>
      <c r="LHQ4" s="1513"/>
      <c r="LHR4" s="1513"/>
      <c r="LHS4" s="1513"/>
      <c r="LHT4" s="1513"/>
      <c r="LHU4" s="1513"/>
      <c r="LHV4" s="1513"/>
      <c r="LHW4" s="1513"/>
      <c r="LHX4" s="1513"/>
      <c r="LHY4" s="1513"/>
      <c r="LHZ4" s="1513"/>
      <c r="LIA4" s="1513"/>
      <c r="LIB4" s="1513"/>
      <c r="LIC4" s="1513"/>
      <c r="LID4" s="1513"/>
      <c r="LIE4" s="1513"/>
      <c r="LIF4" s="1513"/>
      <c r="LIG4" s="1513"/>
      <c r="LIH4" s="1513"/>
      <c r="LII4" s="1513"/>
      <c r="LIJ4" s="1513"/>
      <c r="LIK4" s="1513"/>
      <c r="LIL4" s="1513"/>
      <c r="LIM4" s="1513"/>
      <c r="LIN4" s="1513"/>
      <c r="LIO4" s="1513"/>
      <c r="LIP4" s="1513"/>
      <c r="LIQ4" s="1513"/>
      <c r="LIR4" s="1513"/>
      <c r="LIS4" s="1513"/>
      <c r="LIT4" s="1513"/>
      <c r="LIU4" s="1513"/>
      <c r="LIV4" s="1513"/>
      <c r="LIW4" s="1513"/>
      <c r="LIX4" s="1513"/>
      <c r="LIY4" s="1513"/>
      <c r="LIZ4" s="1513"/>
      <c r="LJA4" s="1513"/>
      <c r="LJB4" s="1513"/>
      <c r="LJC4" s="1513"/>
      <c r="LJD4" s="1513"/>
      <c r="LJE4" s="1513"/>
      <c r="LJF4" s="1513"/>
      <c r="LJG4" s="1513"/>
      <c r="LJH4" s="1513"/>
      <c r="LJI4" s="1513"/>
      <c r="LJJ4" s="1513"/>
      <c r="LJK4" s="1513"/>
      <c r="LJL4" s="1513"/>
      <c r="LJM4" s="1513"/>
      <c r="LJN4" s="1513"/>
      <c r="LJO4" s="1513"/>
      <c r="LJP4" s="1513"/>
      <c r="LJQ4" s="1513"/>
      <c r="LJR4" s="1513"/>
      <c r="LJS4" s="1513"/>
      <c r="LJT4" s="1513"/>
      <c r="LJU4" s="1513"/>
      <c r="LJV4" s="1513"/>
      <c r="LJW4" s="1513"/>
      <c r="LJX4" s="1513"/>
      <c r="LJY4" s="1513"/>
      <c r="LJZ4" s="1513"/>
      <c r="LKA4" s="1513"/>
      <c r="LKB4" s="1513"/>
      <c r="LKC4" s="1513"/>
      <c r="LKD4" s="1513"/>
      <c r="LKE4" s="1513"/>
      <c r="LKF4" s="1513"/>
      <c r="LKG4" s="1513"/>
      <c r="LKH4" s="1513"/>
      <c r="LKI4" s="1513"/>
      <c r="LKJ4" s="1513"/>
      <c r="LKK4" s="1513"/>
      <c r="LKL4" s="1513"/>
      <c r="LKM4" s="1513"/>
      <c r="LKN4" s="1513"/>
      <c r="LKO4" s="1513"/>
      <c r="LKP4" s="1513"/>
      <c r="LKQ4" s="1513"/>
      <c r="LKR4" s="1513"/>
      <c r="LKS4" s="1513"/>
      <c r="LKT4" s="1513"/>
      <c r="LKU4" s="1513"/>
      <c r="LKV4" s="1513"/>
      <c r="LKW4" s="1513"/>
      <c r="LKX4" s="1513"/>
      <c r="LKY4" s="1513"/>
      <c r="LKZ4" s="1513"/>
      <c r="LLA4" s="1513"/>
      <c r="LLB4" s="1513"/>
      <c r="LLC4" s="1513"/>
      <c r="LLD4" s="1513"/>
      <c r="LLE4" s="1513"/>
      <c r="LLF4" s="1513"/>
      <c r="LLG4" s="1513"/>
      <c r="LLH4" s="1513"/>
      <c r="LLI4" s="1513"/>
      <c r="LLJ4" s="1513"/>
      <c r="LLK4" s="1513"/>
      <c r="LLL4" s="1513"/>
      <c r="LLM4" s="1513"/>
      <c r="LLN4" s="1513"/>
      <c r="LLO4" s="1513"/>
      <c r="LLP4" s="1513"/>
      <c r="LLQ4" s="1513"/>
      <c r="LLR4" s="1513"/>
      <c r="LLS4" s="1513"/>
      <c r="LLT4" s="1513"/>
      <c r="LLU4" s="1513"/>
      <c r="LLV4" s="1513"/>
      <c r="LLW4" s="1513"/>
      <c r="LLX4" s="1513"/>
      <c r="LLY4" s="1513"/>
      <c r="LLZ4" s="1513"/>
      <c r="LMA4" s="1513"/>
      <c r="LMB4" s="1513"/>
      <c r="LMC4" s="1513"/>
      <c r="LMD4" s="1513"/>
      <c r="LME4" s="1513"/>
      <c r="LMF4" s="1513"/>
      <c r="LMG4" s="1513"/>
      <c r="LMH4" s="1513"/>
      <c r="LMI4" s="1513"/>
      <c r="LMJ4" s="1513"/>
      <c r="LMK4" s="1513"/>
      <c r="LML4" s="1513"/>
      <c r="LMM4" s="1513"/>
      <c r="LMN4" s="1513"/>
      <c r="LMO4" s="1513"/>
      <c r="LMP4" s="1513"/>
      <c r="LMQ4" s="1513"/>
      <c r="LMR4" s="1513"/>
      <c r="LMS4" s="1513"/>
      <c r="LMT4" s="1513"/>
      <c r="LMU4" s="1513"/>
      <c r="LMV4" s="1513"/>
      <c r="LMW4" s="1513"/>
      <c r="LMX4" s="1513"/>
      <c r="LMY4" s="1513"/>
      <c r="LMZ4" s="1513"/>
      <c r="LNA4" s="1513"/>
      <c r="LNB4" s="1513"/>
      <c r="LNC4" s="1513"/>
      <c r="LND4" s="1513"/>
      <c r="LNE4" s="1513"/>
      <c r="LNF4" s="1513"/>
      <c r="LNG4" s="1513"/>
      <c r="LNH4" s="1513"/>
      <c r="LNI4" s="1513"/>
      <c r="LNJ4" s="1513"/>
      <c r="LNK4" s="1513"/>
      <c r="LNL4" s="1513"/>
      <c r="LNM4" s="1513"/>
      <c r="LNN4" s="1513"/>
      <c r="LNO4" s="1513"/>
      <c r="LNP4" s="1513"/>
      <c r="LNQ4" s="1513"/>
      <c r="LNR4" s="1513"/>
      <c r="LNS4" s="1513"/>
      <c r="LNT4" s="1513"/>
      <c r="LNU4" s="1513"/>
      <c r="LNV4" s="1513"/>
      <c r="LNW4" s="1513"/>
      <c r="LNX4" s="1513"/>
      <c r="LNY4" s="1513"/>
      <c r="LNZ4" s="1513"/>
      <c r="LOA4" s="1513"/>
      <c r="LOB4" s="1513"/>
      <c r="LOC4" s="1513"/>
      <c r="LOD4" s="1513"/>
      <c r="LOE4" s="1513"/>
      <c r="LOF4" s="1513"/>
      <c r="LOG4" s="1513"/>
      <c r="LOH4" s="1513"/>
      <c r="LOI4" s="1513"/>
      <c r="LOJ4" s="1513"/>
      <c r="LOK4" s="1513"/>
      <c r="LOL4" s="1513"/>
      <c r="LOM4" s="1513"/>
      <c r="LON4" s="1513"/>
      <c r="LOO4" s="1513"/>
      <c r="LOP4" s="1513"/>
      <c r="LOQ4" s="1513"/>
      <c r="LOR4" s="1513"/>
      <c r="LOS4" s="1513"/>
      <c r="LOT4" s="1513"/>
      <c r="LOU4" s="1513"/>
      <c r="LOV4" s="1513"/>
      <c r="LOW4" s="1513"/>
      <c r="LOX4" s="1513"/>
      <c r="LOY4" s="1513"/>
      <c r="LOZ4" s="1513"/>
      <c r="LPA4" s="1513"/>
      <c r="LPB4" s="1513"/>
      <c r="LPC4" s="1513"/>
      <c r="LPD4" s="1513"/>
      <c r="LPE4" s="1513"/>
      <c r="LPF4" s="1513"/>
      <c r="LPG4" s="1513"/>
      <c r="LPH4" s="1513"/>
      <c r="LPI4" s="1513"/>
      <c r="LPJ4" s="1513"/>
      <c r="LPK4" s="1513"/>
      <c r="LPL4" s="1513"/>
      <c r="LPM4" s="1513"/>
      <c r="LPN4" s="1513"/>
      <c r="LPO4" s="1513"/>
      <c r="LPP4" s="1513"/>
      <c r="LPQ4" s="1513"/>
      <c r="LPR4" s="1513"/>
      <c r="LPS4" s="1513"/>
      <c r="LPT4" s="1513"/>
      <c r="LPU4" s="1513"/>
      <c r="LPV4" s="1513"/>
      <c r="LPW4" s="1513"/>
      <c r="LPX4" s="1513"/>
      <c r="LPY4" s="1513"/>
      <c r="LPZ4" s="1513"/>
      <c r="LQA4" s="1513"/>
      <c r="LQB4" s="1513"/>
      <c r="LQC4" s="1513"/>
      <c r="LQD4" s="1513"/>
      <c r="LQE4" s="1513"/>
      <c r="LQF4" s="1513"/>
      <c r="LQG4" s="1513"/>
      <c r="LQH4" s="1513"/>
      <c r="LQI4" s="1513"/>
      <c r="LQJ4" s="1513"/>
      <c r="LQK4" s="1513"/>
      <c r="LQL4" s="1513"/>
      <c r="LQM4" s="1513"/>
      <c r="LQN4" s="1513"/>
      <c r="LQO4" s="1513"/>
      <c r="LQP4" s="1513"/>
      <c r="LQQ4" s="1513"/>
      <c r="LQR4" s="1513"/>
      <c r="LQS4" s="1513"/>
      <c r="LQT4" s="1513"/>
      <c r="LQU4" s="1513"/>
      <c r="LQV4" s="1513"/>
      <c r="LQW4" s="1513"/>
      <c r="LQX4" s="1513"/>
      <c r="LQY4" s="1513"/>
      <c r="LQZ4" s="1513"/>
      <c r="LRA4" s="1513"/>
      <c r="LRB4" s="1513"/>
      <c r="LRC4" s="1513"/>
      <c r="LRD4" s="1513"/>
      <c r="LRE4" s="1513"/>
      <c r="LRF4" s="1513"/>
      <c r="LRG4" s="1513"/>
      <c r="LRH4" s="1513"/>
      <c r="LRI4" s="1513"/>
      <c r="LRJ4" s="1513"/>
      <c r="LRK4" s="1513"/>
      <c r="LRL4" s="1513"/>
      <c r="LRM4" s="1513"/>
      <c r="LRN4" s="1513"/>
      <c r="LRO4" s="1513"/>
      <c r="LRP4" s="1513"/>
      <c r="LRQ4" s="1513"/>
      <c r="LRR4" s="1513"/>
      <c r="LRS4" s="1513"/>
      <c r="LRT4" s="1513"/>
      <c r="LRU4" s="1513"/>
      <c r="LRV4" s="1513"/>
      <c r="LRW4" s="1513"/>
      <c r="LRX4" s="1513"/>
      <c r="LRY4" s="1513"/>
      <c r="LRZ4" s="1513"/>
      <c r="LSA4" s="1513"/>
      <c r="LSB4" s="1513"/>
      <c r="LSC4" s="1513"/>
      <c r="LSD4" s="1513"/>
      <c r="LSE4" s="1513"/>
      <c r="LSF4" s="1513"/>
      <c r="LSG4" s="1513"/>
      <c r="LSH4" s="1513"/>
      <c r="LSI4" s="1513"/>
      <c r="LSJ4" s="1513"/>
      <c r="LSK4" s="1513"/>
      <c r="LSL4" s="1513"/>
      <c r="LSM4" s="1513"/>
      <c r="LSN4" s="1513"/>
      <c r="LSO4" s="1513"/>
      <c r="LSP4" s="1513"/>
      <c r="LSQ4" s="1513"/>
      <c r="LSR4" s="1513"/>
      <c r="LSS4" s="1513"/>
      <c r="LST4" s="1513"/>
      <c r="LSU4" s="1513"/>
      <c r="LSV4" s="1513"/>
      <c r="LSW4" s="1513"/>
      <c r="LSX4" s="1513"/>
      <c r="LSY4" s="1513"/>
      <c r="LSZ4" s="1513"/>
      <c r="LTA4" s="1513"/>
      <c r="LTB4" s="1513"/>
      <c r="LTC4" s="1513"/>
      <c r="LTD4" s="1513"/>
      <c r="LTE4" s="1513"/>
      <c r="LTF4" s="1513"/>
      <c r="LTG4" s="1513"/>
      <c r="LTH4" s="1513"/>
      <c r="LTI4" s="1513"/>
      <c r="LTJ4" s="1513"/>
      <c r="LTK4" s="1513"/>
      <c r="LTL4" s="1513"/>
      <c r="LTM4" s="1513"/>
      <c r="LTN4" s="1513"/>
      <c r="LTO4" s="1513"/>
      <c r="LTP4" s="1513"/>
      <c r="LTQ4" s="1513"/>
      <c r="LTR4" s="1513"/>
      <c r="LTS4" s="1513"/>
      <c r="LTT4" s="1513"/>
      <c r="LTU4" s="1513"/>
      <c r="LTV4" s="1513"/>
      <c r="LTW4" s="1513"/>
      <c r="LTX4" s="1513"/>
      <c r="LTY4" s="1513"/>
      <c r="LTZ4" s="1513"/>
      <c r="LUA4" s="1513"/>
      <c r="LUB4" s="1513"/>
      <c r="LUC4" s="1513"/>
      <c r="LUD4" s="1513"/>
      <c r="LUE4" s="1513"/>
      <c r="LUF4" s="1513"/>
      <c r="LUG4" s="1513"/>
      <c r="LUH4" s="1513"/>
      <c r="LUI4" s="1513"/>
      <c r="LUJ4" s="1513"/>
      <c r="LUK4" s="1513"/>
      <c r="LUL4" s="1513"/>
      <c r="LUM4" s="1513"/>
      <c r="LUN4" s="1513"/>
      <c r="LUO4" s="1513"/>
      <c r="LUP4" s="1513"/>
      <c r="LUQ4" s="1513"/>
      <c r="LUR4" s="1513"/>
      <c r="LUS4" s="1513"/>
      <c r="LUT4" s="1513"/>
      <c r="LUU4" s="1513"/>
      <c r="LUV4" s="1513"/>
      <c r="LUW4" s="1513"/>
      <c r="LUX4" s="1513"/>
      <c r="LUY4" s="1513"/>
      <c r="LUZ4" s="1513"/>
      <c r="LVA4" s="1513"/>
      <c r="LVB4" s="1513"/>
      <c r="LVC4" s="1513"/>
      <c r="LVD4" s="1513"/>
      <c r="LVE4" s="1513"/>
      <c r="LVF4" s="1513"/>
      <c r="LVG4" s="1513"/>
      <c r="LVH4" s="1513"/>
      <c r="LVI4" s="1513"/>
      <c r="LVJ4" s="1513"/>
      <c r="LVK4" s="1513"/>
      <c r="LVL4" s="1513"/>
      <c r="LVM4" s="1513"/>
      <c r="LVN4" s="1513"/>
      <c r="LVO4" s="1513"/>
      <c r="LVP4" s="1513"/>
      <c r="LVQ4" s="1513"/>
      <c r="LVR4" s="1513"/>
      <c r="LVS4" s="1513"/>
      <c r="LVT4" s="1513"/>
      <c r="LVU4" s="1513"/>
      <c r="LVV4" s="1513"/>
      <c r="LVW4" s="1513"/>
      <c r="LVX4" s="1513"/>
      <c r="LVY4" s="1513"/>
      <c r="LVZ4" s="1513"/>
      <c r="LWA4" s="1513"/>
      <c r="LWB4" s="1513"/>
      <c r="LWC4" s="1513"/>
      <c r="LWD4" s="1513"/>
      <c r="LWE4" s="1513"/>
      <c r="LWF4" s="1513"/>
      <c r="LWG4" s="1513"/>
      <c r="LWH4" s="1513"/>
      <c r="LWI4" s="1513"/>
      <c r="LWJ4" s="1513"/>
      <c r="LWK4" s="1513"/>
      <c r="LWL4" s="1513"/>
      <c r="LWM4" s="1513"/>
      <c r="LWN4" s="1513"/>
      <c r="LWO4" s="1513"/>
      <c r="LWP4" s="1513"/>
      <c r="LWQ4" s="1513"/>
      <c r="LWR4" s="1513"/>
      <c r="LWS4" s="1513"/>
      <c r="LWT4" s="1513"/>
      <c r="LWU4" s="1513"/>
      <c r="LWV4" s="1513"/>
      <c r="LWW4" s="1513"/>
      <c r="LWX4" s="1513"/>
      <c r="LWY4" s="1513"/>
      <c r="LWZ4" s="1513"/>
      <c r="LXA4" s="1513"/>
      <c r="LXB4" s="1513"/>
      <c r="LXC4" s="1513"/>
      <c r="LXD4" s="1513"/>
      <c r="LXE4" s="1513"/>
      <c r="LXF4" s="1513"/>
      <c r="LXG4" s="1513"/>
      <c r="LXH4" s="1513"/>
      <c r="LXI4" s="1513"/>
      <c r="LXJ4" s="1513"/>
      <c r="LXK4" s="1513"/>
      <c r="LXL4" s="1513"/>
      <c r="LXM4" s="1513"/>
      <c r="LXN4" s="1513"/>
      <c r="LXO4" s="1513"/>
      <c r="LXP4" s="1513"/>
      <c r="LXQ4" s="1513"/>
      <c r="LXR4" s="1513"/>
      <c r="LXS4" s="1513"/>
      <c r="LXT4" s="1513"/>
      <c r="LXU4" s="1513"/>
      <c r="LXV4" s="1513"/>
      <c r="LXW4" s="1513"/>
      <c r="LXX4" s="1513"/>
      <c r="LXY4" s="1513"/>
      <c r="LXZ4" s="1513"/>
      <c r="LYA4" s="1513"/>
      <c r="LYB4" s="1513"/>
      <c r="LYC4" s="1513"/>
      <c r="LYD4" s="1513"/>
      <c r="LYE4" s="1513"/>
      <c r="LYF4" s="1513"/>
      <c r="LYG4" s="1513"/>
      <c r="LYH4" s="1513"/>
      <c r="LYI4" s="1513"/>
      <c r="LYJ4" s="1513"/>
      <c r="LYK4" s="1513"/>
      <c r="LYL4" s="1513"/>
      <c r="LYM4" s="1513"/>
      <c r="LYN4" s="1513"/>
      <c r="LYO4" s="1513"/>
      <c r="LYP4" s="1513"/>
      <c r="LYQ4" s="1513"/>
      <c r="LYR4" s="1513"/>
      <c r="LYS4" s="1513"/>
      <c r="LYT4" s="1513"/>
      <c r="LYU4" s="1513"/>
      <c r="LYV4" s="1513"/>
      <c r="LYW4" s="1513"/>
      <c r="LYX4" s="1513"/>
      <c r="LYY4" s="1513"/>
      <c r="LYZ4" s="1513"/>
      <c r="LZA4" s="1513"/>
      <c r="LZB4" s="1513"/>
      <c r="LZC4" s="1513"/>
      <c r="LZD4" s="1513"/>
      <c r="LZE4" s="1513"/>
      <c r="LZF4" s="1513"/>
      <c r="LZG4" s="1513"/>
      <c r="LZH4" s="1513"/>
      <c r="LZI4" s="1513"/>
      <c r="LZJ4" s="1513"/>
      <c r="LZK4" s="1513"/>
      <c r="LZL4" s="1513"/>
      <c r="LZM4" s="1513"/>
      <c r="LZN4" s="1513"/>
      <c r="LZO4" s="1513"/>
      <c r="LZP4" s="1513"/>
      <c r="LZQ4" s="1513"/>
      <c r="LZR4" s="1513"/>
      <c r="LZS4" s="1513"/>
      <c r="LZT4" s="1513"/>
      <c r="LZU4" s="1513"/>
      <c r="LZV4" s="1513"/>
      <c r="LZW4" s="1513"/>
      <c r="LZX4" s="1513"/>
      <c r="LZY4" s="1513"/>
      <c r="LZZ4" s="1513"/>
      <c r="MAA4" s="1513"/>
      <c r="MAB4" s="1513"/>
      <c r="MAC4" s="1513"/>
      <c r="MAD4" s="1513"/>
      <c r="MAE4" s="1513"/>
      <c r="MAF4" s="1513"/>
      <c r="MAG4" s="1513"/>
      <c r="MAH4" s="1513"/>
      <c r="MAI4" s="1513"/>
      <c r="MAJ4" s="1513"/>
      <c r="MAK4" s="1513"/>
      <c r="MAL4" s="1513"/>
      <c r="MAM4" s="1513"/>
      <c r="MAN4" s="1513"/>
      <c r="MAO4" s="1513"/>
      <c r="MAP4" s="1513"/>
      <c r="MAQ4" s="1513"/>
      <c r="MAR4" s="1513"/>
      <c r="MAS4" s="1513"/>
      <c r="MAT4" s="1513"/>
      <c r="MAU4" s="1513"/>
      <c r="MAV4" s="1513"/>
      <c r="MAW4" s="1513"/>
      <c r="MAX4" s="1513"/>
      <c r="MAY4" s="1513"/>
      <c r="MAZ4" s="1513"/>
      <c r="MBA4" s="1513"/>
      <c r="MBB4" s="1513"/>
      <c r="MBC4" s="1513"/>
      <c r="MBD4" s="1513"/>
      <c r="MBE4" s="1513"/>
      <c r="MBF4" s="1513"/>
      <c r="MBG4" s="1513"/>
      <c r="MBH4" s="1513"/>
      <c r="MBI4" s="1513"/>
      <c r="MBJ4" s="1513"/>
      <c r="MBK4" s="1513"/>
      <c r="MBL4" s="1513"/>
      <c r="MBM4" s="1513"/>
      <c r="MBN4" s="1513"/>
      <c r="MBO4" s="1513"/>
      <c r="MBP4" s="1513"/>
      <c r="MBQ4" s="1513"/>
      <c r="MBR4" s="1513"/>
      <c r="MBS4" s="1513"/>
      <c r="MBT4" s="1513"/>
      <c r="MBU4" s="1513"/>
      <c r="MBV4" s="1513"/>
      <c r="MBW4" s="1513"/>
      <c r="MBX4" s="1513"/>
      <c r="MBY4" s="1513"/>
      <c r="MBZ4" s="1513"/>
      <c r="MCA4" s="1513"/>
      <c r="MCB4" s="1513"/>
      <c r="MCC4" s="1513"/>
      <c r="MCD4" s="1513"/>
      <c r="MCE4" s="1513"/>
      <c r="MCF4" s="1513"/>
      <c r="MCG4" s="1513"/>
      <c r="MCH4" s="1513"/>
      <c r="MCI4" s="1513"/>
      <c r="MCJ4" s="1513"/>
      <c r="MCK4" s="1513"/>
      <c r="MCL4" s="1513"/>
      <c r="MCM4" s="1513"/>
      <c r="MCN4" s="1513"/>
      <c r="MCO4" s="1513"/>
      <c r="MCP4" s="1513"/>
      <c r="MCQ4" s="1513"/>
      <c r="MCR4" s="1513"/>
      <c r="MCS4" s="1513"/>
      <c r="MCT4" s="1513"/>
      <c r="MCU4" s="1513"/>
      <c r="MCV4" s="1513"/>
      <c r="MCW4" s="1513"/>
      <c r="MCX4" s="1513"/>
      <c r="MCY4" s="1513"/>
      <c r="MCZ4" s="1513"/>
      <c r="MDA4" s="1513"/>
      <c r="MDB4" s="1513"/>
      <c r="MDC4" s="1513"/>
      <c r="MDD4" s="1513"/>
      <c r="MDE4" s="1513"/>
      <c r="MDF4" s="1513"/>
      <c r="MDG4" s="1513"/>
      <c r="MDH4" s="1513"/>
      <c r="MDI4" s="1513"/>
      <c r="MDJ4" s="1513"/>
      <c r="MDK4" s="1513"/>
      <c r="MDL4" s="1513"/>
      <c r="MDM4" s="1513"/>
      <c r="MDN4" s="1513"/>
      <c r="MDO4" s="1513"/>
      <c r="MDP4" s="1513"/>
      <c r="MDQ4" s="1513"/>
      <c r="MDR4" s="1513"/>
      <c r="MDS4" s="1513"/>
      <c r="MDT4" s="1513"/>
      <c r="MDU4" s="1513"/>
      <c r="MDV4" s="1513"/>
      <c r="MDW4" s="1513"/>
      <c r="MDX4" s="1513"/>
      <c r="MDY4" s="1513"/>
      <c r="MDZ4" s="1513"/>
      <c r="MEA4" s="1513"/>
      <c r="MEB4" s="1513"/>
      <c r="MEC4" s="1513"/>
      <c r="MED4" s="1513"/>
      <c r="MEE4" s="1513"/>
      <c r="MEF4" s="1513"/>
      <c r="MEG4" s="1513"/>
      <c r="MEH4" s="1513"/>
      <c r="MEI4" s="1513"/>
      <c r="MEJ4" s="1513"/>
      <c r="MEK4" s="1513"/>
      <c r="MEL4" s="1513"/>
      <c r="MEM4" s="1513"/>
      <c r="MEN4" s="1513"/>
      <c r="MEO4" s="1513"/>
      <c r="MEP4" s="1513"/>
      <c r="MEQ4" s="1513"/>
      <c r="MER4" s="1513"/>
      <c r="MES4" s="1513"/>
      <c r="MET4" s="1513"/>
      <c r="MEU4" s="1513"/>
      <c r="MEV4" s="1513"/>
      <c r="MEW4" s="1513"/>
      <c r="MEX4" s="1513"/>
      <c r="MEY4" s="1513"/>
      <c r="MEZ4" s="1513"/>
      <c r="MFA4" s="1513"/>
      <c r="MFB4" s="1513"/>
      <c r="MFC4" s="1513"/>
      <c r="MFD4" s="1513"/>
      <c r="MFE4" s="1513"/>
      <c r="MFF4" s="1513"/>
      <c r="MFG4" s="1513"/>
      <c r="MFH4" s="1513"/>
      <c r="MFI4" s="1513"/>
      <c r="MFJ4" s="1513"/>
      <c r="MFK4" s="1513"/>
      <c r="MFL4" s="1513"/>
      <c r="MFM4" s="1513"/>
      <c r="MFN4" s="1513"/>
      <c r="MFO4" s="1513"/>
      <c r="MFP4" s="1513"/>
      <c r="MFQ4" s="1513"/>
      <c r="MFR4" s="1513"/>
      <c r="MFS4" s="1513"/>
      <c r="MFT4" s="1513"/>
      <c r="MFU4" s="1513"/>
      <c r="MFV4" s="1513"/>
      <c r="MFW4" s="1513"/>
      <c r="MFX4" s="1513"/>
      <c r="MFY4" s="1513"/>
      <c r="MFZ4" s="1513"/>
      <c r="MGA4" s="1513"/>
      <c r="MGB4" s="1513"/>
      <c r="MGC4" s="1513"/>
      <c r="MGD4" s="1513"/>
      <c r="MGE4" s="1513"/>
      <c r="MGF4" s="1513"/>
      <c r="MGG4" s="1513"/>
      <c r="MGH4" s="1513"/>
      <c r="MGI4" s="1513"/>
      <c r="MGJ4" s="1513"/>
      <c r="MGK4" s="1513"/>
      <c r="MGL4" s="1513"/>
      <c r="MGM4" s="1513"/>
      <c r="MGN4" s="1513"/>
      <c r="MGO4" s="1513"/>
      <c r="MGP4" s="1513"/>
      <c r="MGQ4" s="1513"/>
      <c r="MGR4" s="1513"/>
      <c r="MGS4" s="1513"/>
      <c r="MGT4" s="1513"/>
      <c r="MGU4" s="1513"/>
      <c r="MGV4" s="1513"/>
      <c r="MGW4" s="1513"/>
      <c r="MGX4" s="1513"/>
      <c r="MGY4" s="1513"/>
      <c r="MGZ4" s="1513"/>
      <c r="MHA4" s="1513"/>
      <c r="MHB4" s="1513"/>
      <c r="MHC4" s="1513"/>
      <c r="MHD4" s="1513"/>
      <c r="MHE4" s="1513"/>
      <c r="MHF4" s="1513"/>
      <c r="MHG4" s="1513"/>
      <c r="MHH4" s="1513"/>
      <c r="MHI4" s="1513"/>
      <c r="MHJ4" s="1513"/>
      <c r="MHK4" s="1513"/>
      <c r="MHL4" s="1513"/>
      <c r="MHM4" s="1513"/>
      <c r="MHN4" s="1513"/>
      <c r="MHO4" s="1513"/>
      <c r="MHP4" s="1513"/>
      <c r="MHQ4" s="1513"/>
      <c r="MHR4" s="1513"/>
      <c r="MHS4" s="1513"/>
      <c r="MHT4" s="1513"/>
      <c r="MHU4" s="1513"/>
      <c r="MHV4" s="1513"/>
      <c r="MHW4" s="1513"/>
      <c r="MHX4" s="1513"/>
      <c r="MHY4" s="1513"/>
      <c r="MHZ4" s="1513"/>
      <c r="MIA4" s="1513"/>
      <c r="MIB4" s="1513"/>
      <c r="MIC4" s="1513"/>
      <c r="MID4" s="1513"/>
      <c r="MIE4" s="1513"/>
      <c r="MIF4" s="1513"/>
      <c r="MIG4" s="1513"/>
      <c r="MIH4" s="1513"/>
      <c r="MII4" s="1513"/>
      <c r="MIJ4" s="1513"/>
      <c r="MIK4" s="1513"/>
      <c r="MIL4" s="1513"/>
      <c r="MIM4" s="1513"/>
      <c r="MIN4" s="1513"/>
      <c r="MIO4" s="1513"/>
      <c r="MIP4" s="1513"/>
      <c r="MIQ4" s="1513"/>
      <c r="MIR4" s="1513"/>
      <c r="MIS4" s="1513"/>
      <c r="MIT4" s="1513"/>
      <c r="MIU4" s="1513"/>
      <c r="MIV4" s="1513"/>
      <c r="MIW4" s="1513"/>
      <c r="MIX4" s="1513"/>
      <c r="MIY4" s="1513"/>
      <c r="MIZ4" s="1513"/>
      <c r="MJA4" s="1513"/>
      <c r="MJB4" s="1513"/>
      <c r="MJC4" s="1513"/>
      <c r="MJD4" s="1513"/>
      <c r="MJE4" s="1513"/>
      <c r="MJF4" s="1513"/>
      <c r="MJG4" s="1513"/>
      <c r="MJH4" s="1513"/>
      <c r="MJI4" s="1513"/>
      <c r="MJJ4" s="1513"/>
      <c r="MJK4" s="1513"/>
      <c r="MJL4" s="1513"/>
      <c r="MJM4" s="1513"/>
      <c r="MJN4" s="1513"/>
      <c r="MJO4" s="1513"/>
      <c r="MJP4" s="1513"/>
      <c r="MJQ4" s="1513"/>
      <c r="MJR4" s="1513"/>
      <c r="MJS4" s="1513"/>
      <c r="MJT4" s="1513"/>
      <c r="MJU4" s="1513"/>
      <c r="MJV4" s="1513"/>
      <c r="MJW4" s="1513"/>
      <c r="MJX4" s="1513"/>
      <c r="MJY4" s="1513"/>
      <c r="MJZ4" s="1513"/>
      <c r="MKA4" s="1513"/>
      <c r="MKB4" s="1513"/>
      <c r="MKC4" s="1513"/>
      <c r="MKD4" s="1513"/>
      <c r="MKE4" s="1513"/>
      <c r="MKF4" s="1513"/>
      <c r="MKG4" s="1513"/>
      <c r="MKH4" s="1513"/>
      <c r="MKI4" s="1513"/>
      <c r="MKJ4" s="1513"/>
      <c r="MKK4" s="1513"/>
      <c r="MKL4" s="1513"/>
      <c r="MKM4" s="1513"/>
      <c r="MKN4" s="1513"/>
      <c r="MKO4" s="1513"/>
      <c r="MKP4" s="1513"/>
      <c r="MKQ4" s="1513"/>
      <c r="MKR4" s="1513"/>
      <c r="MKS4" s="1513"/>
      <c r="MKT4" s="1513"/>
      <c r="MKU4" s="1513"/>
      <c r="MKV4" s="1513"/>
      <c r="MKW4" s="1513"/>
      <c r="MKX4" s="1513"/>
      <c r="MKY4" s="1513"/>
      <c r="MKZ4" s="1513"/>
      <c r="MLA4" s="1513"/>
      <c r="MLB4" s="1513"/>
      <c r="MLC4" s="1513"/>
      <c r="MLD4" s="1513"/>
      <c r="MLE4" s="1513"/>
      <c r="MLF4" s="1513"/>
      <c r="MLG4" s="1513"/>
      <c r="MLH4" s="1513"/>
      <c r="MLI4" s="1513"/>
      <c r="MLJ4" s="1513"/>
      <c r="MLK4" s="1513"/>
      <c r="MLL4" s="1513"/>
      <c r="MLM4" s="1513"/>
      <c r="MLN4" s="1513"/>
      <c r="MLO4" s="1513"/>
      <c r="MLP4" s="1513"/>
      <c r="MLQ4" s="1513"/>
      <c r="MLR4" s="1513"/>
      <c r="MLS4" s="1513"/>
      <c r="MLT4" s="1513"/>
      <c r="MLU4" s="1513"/>
      <c r="MLV4" s="1513"/>
      <c r="MLW4" s="1513"/>
      <c r="MLX4" s="1513"/>
      <c r="MLY4" s="1513"/>
      <c r="MLZ4" s="1513"/>
      <c r="MMA4" s="1513"/>
      <c r="MMB4" s="1513"/>
      <c r="MMC4" s="1513"/>
      <c r="MMD4" s="1513"/>
      <c r="MME4" s="1513"/>
      <c r="MMF4" s="1513"/>
      <c r="MMG4" s="1513"/>
      <c r="MMH4" s="1513"/>
      <c r="MMI4" s="1513"/>
      <c r="MMJ4" s="1513"/>
      <c r="MMK4" s="1513"/>
      <c r="MML4" s="1513"/>
      <c r="MMM4" s="1513"/>
      <c r="MMN4" s="1513"/>
      <c r="MMO4" s="1513"/>
      <c r="MMP4" s="1513"/>
      <c r="MMQ4" s="1513"/>
      <c r="MMR4" s="1513"/>
      <c r="MMS4" s="1513"/>
      <c r="MMT4" s="1513"/>
      <c r="MMU4" s="1513"/>
      <c r="MMV4" s="1513"/>
      <c r="MMW4" s="1513"/>
      <c r="MMX4" s="1513"/>
      <c r="MMY4" s="1513"/>
      <c r="MMZ4" s="1513"/>
      <c r="MNA4" s="1513"/>
      <c r="MNB4" s="1513"/>
      <c r="MNC4" s="1513"/>
      <c r="MND4" s="1513"/>
      <c r="MNE4" s="1513"/>
      <c r="MNF4" s="1513"/>
      <c r="MNG4" s="1513"/>
      <c r="MNH4" s="1513"/>
      <c r="MNI4" s="1513"/>
      <c r="MNJ4" s="1513"/>
      <c r="MNK4" s="1513"/>
      <c r="MNL4" s="1513"/>
      <c r="MNM4" s="1513"/>
      <c r="MNN4" s="1513"/>
      <c r="MNO4" s="1513"/>
      <c r="MNP4" s="1513"/>
      <c r="MNQ4" s="1513"/>
      <c r="MNR4" s="1513"/>
      <c r="MNS4" s="1513"/>
      <c r="MNT4" s="1513"/>
      <c r="MNU4" s="1513"/>
      <c r="MNV4" s="1513"/>
      <c r="MNW4" s="1513"/>
      <c r="MNX4" s="1513"/>
      <c r="MNY4" s="1513"/>
      <c r="MNZ4" s="1513"/>
      <c r="MOA4" s="1513"/>
      <c r="MOB4" s="1513"/>
      <c r="MOC4" s="1513"/>
      <c r="MOD4" s="1513"/>
      <c r="MOE4" s="1513"/>
      <c r="MOF4" s="1513"/>
      <c r="MOG4" s="1513"/>
      <c r="MOH4" s="1513"/>
      <c r="MOI4" s="1513"/>
      <c r="MOJ4" s="1513"/>
      <c r="MOK4" s="1513"/>
      <c r="MOL4" s="1513"/>
      <c r="MOM4" s="1513"/>
      <c r="MON4" s="1513"/>
      <c r="MOO4" s="1513"/>
      <c r="MOP4" s="1513"/>
      <c r="MOQ4" s="1513"/>
      <c r="MOR4" s="1513"/>
      <c r="MOS4" s="1513"/>
      <c r="MOT4" s="1513"/>
      <c r="MOU4" s="1513"/>
      <c r="MOV4" s="1513"/>
      <c r="MOW4" s="1513"/>
      <c r="MOX4" s="1513"/>
      <c r="MOY4" s="1513"/>
      <c r="MOZ4" s="1513"/>
      <c r="MPA4" s="1513"/>
      <c r="MPB4" s="1513"/>
      <c r="MPC4" s="1513"/>
      <c r="MPD4" s="1513"/>
      <c r="MPE4" s="1513"/>
      <c r="MPF4" s="1513"/>
      <c r="MPG4" s="1513"/>
      <c r="MPH4" s="1513"/>
      <c r="MPI4" s="1513"/>
      <c r="MPJ4" s="1513"/>
      <c r="MPK4" s="1513"/>
      <c r="MPL4" s="1513"/>
      <c r="MPM4" s="1513"/>
      <c r="MPN4" s="1513"/>
      <c r="MPO4" s="1513"/>
      <c r="MPP4" s="1513"/>
      <c r="MPQ4" s="1513"/>
      <c r="MPR4" s="1513"/>
      <c r="MPS4" s="1513"/>
      <c r="MPT4" s="1513"/>
      <c r="MPU4" s="1513"/>
      <c r="MPV4" s="1513"/>
      <c r="MPW4" s="1513"/>
      <c r="MPX4" s="1513"/>
      <c r="MPY4" s="1513"/>
      <c r="MPZ4" s="1513"/>
      <c r="MQA4" s="1513"/>
      <c r="MQB4" s="1513"/>
      <c r="MQC4" s="1513"/>
      <c r="MQD4" s="1513"/>
      <c r="MQE4" s="1513"/>
      <c r="MQF4" s="1513"/>
      <c r="MQG4" s="1513"/>
      <c r="MQH4" s="1513"/>
      <c r="MQI4" s="1513"/>
      <c r="MQJ4" s="1513"/>
      <c r="MQK4" s="1513"/>
      <c r="MQL4" s="1513"/>
      <c r="MQM4" s="1513"/>
      <c r="MQN4" s="1513"/>
      <c r="MQO4" s="1513"/>
      <c r="MQP4" s="1513"/>
      <c r="MQQ4" s="1513"/>
      <c r="MQR4" s="1513"/>
      <c r="MQS4" s="1513"/>
      <c r="MQT4" s="1513"/>
      <c r="MQU4" s="1513"/>
      <c r="MQV4" s="1513"/>
      <c r="MQW4" s="1513"/>
      <c r="MQX4" s="1513"/>
      <c r="MQY4" s="1513"/>
      <c r="MQZ4" s="1513"/>
      <c r="MRA4" s="1513"/>
      <c r="MRB4" s="1513"/>
      <c r="MRC4" s="1513"/>
      <c r="MRD4" s="1513"/>
      <c r="MRE4" s="1513"/>
      <c r="MRF4" s="1513"/>
      <c r="MRG4" s="1513"/>
      <c r="MRH4" s="1513"/>
      <c r="MRI4" s="1513"/>
      <c r="MRJ4" s="1513"/>
      <c r="MRK4" s="1513"/>
      <c r="MRL4" s="1513"/>
      <c r="MRM4" s="1513"/>
      <c r="MRN4" s="1513"/>
      <c r="MRO4" s="1513"/>
      <c r="MRP4" s="1513"/>
      <c r="MRQ4" s="1513"/>
      <c r="MRR4" s="1513"/>
      <c r="MRS4" s="1513"/>
      <c r="MRT4" s="1513"/>
      <c r="MRU4" s="1513"/>
      <c r="MRV4" s="1513"/>
      <c r="MRW4" s="1513"/>
      <c r="MRX4" s="1513"/>
      <c r="MRY4" s="1513"/>
      <c r="MRZ4" s="1513"/>
      <c r="MSA4" s="1513"/>
      <c r="MSB4" s="1513"/>
      <c r="MSC4" s="1513"/>
      <c r="MSD4" s="1513"/>
      <c r="MSE4" s="1513"/>
      <c r="MSF4" s="1513"/>
      <c r="MSG4" s="1513"/>
      <c r="MSH4" s="1513"/>
      <c r="MSI4" s="1513"/>
      <c r="MSJ4" s="1513"/>
      <c r="MSK4" s="1513"/>
      <c r="MSL4" s="1513"/>
      <c r="MSM4" s="1513"/>
      <c r="MSN4" s="1513"/>
      <c r="MSO4" s="1513"/>
      <c r="MSP4" s="1513"/>
      <c r="MSQ4" s="1513"/>
      <c r="MSR4" s="1513"/>
      <c r="MSS4" s="1513"/>
      <c r="MST4" s="1513"/>
      <c r="MSU4" s="1513"/>
      <c r="MSV4" s="1513"/>
      <c r="MSW4" s="1513"/>
      <c r="MSX4" s="1513"/>
      <c r="MSY4" s="1513"/>
      <c r="MSZ4" s="1513"/>
      <c r="MTA4" s="1513"/>
      <c r="MTB4" s="1513"/>
      <c r="MTC4" s="1513"/>
      <c r="MTD4" s="1513"/>
      <c r="MTE4" s="1513"/>
      <c r="MTF4" s="1513"/>
      <c r="MTG4" s="1513"/>
      <c r="MTH4" s="1513"/>
      <c r="MTI4" s="1513"/>
      <c r="MTJ4" s="1513"/>
      <c r="MTK4" s="1513"/>
      <c r="MTL4" s="1513"/>
      <c r="MTM4" s="1513"/>
      <c r="MTN4" s="1513"/>
      <c r="MTO4" s="1513"/>
      <c r="MTP4" s="1513"/>
      <c r="MTQ4" s="1513"/>
      <c r="MTR4" s="1513"/>
      <c r="MTS4" s="1513"/>
      <c r="MTT4" s="1513"/>
      <c r="MTU4" s="1513"/>
      <c r="MTV4" s="1513"/>
      <c r="MTW4" s="1513"/>
      <c r="MTX4" s="1513"/>
      <c r="MTY4" s="1513"/>
      <c r="MTZ4" s="1513"/>
      <c r="MUA4" s="1513"/>
      <c r="MUB4" s="1513"/>
      <c r="MUC4" s="1513"/>
      <c r="MUD4" s="1513"/>
      <c r="MUE4" s="1513"/>
      <c r="MUF4" s="1513"/>
      <c r="MUG4" s="1513"/>
      <c r="MUH4" s="1513"/>
      <c r="MUI4" s="1513"/>
      <c r="MUJ4" s="1513"/>
      <c r="MUK4" s="1513"/>
      <c r="MUL4" s="1513"/>
      <c r="MUM4" s="1513"/>
      <c r="MUN4" s="1513"/>
      <c r="MUO4" s="1513"/>
      <c r="MUP4" s="1513"/>
      <c r="MUQ4" s="1513"/>
      <c r="MUR4" s="1513"/>
      <c r="MUS4" s="1513"/>
      <c r="MUT4" s="1513"/>
      <c r="MUU4" s="1513"/>
      <c r="MUV4" s="1513"/>
      <c r="MUW4" s="1513"/>
      <c r="MUX4" s="1513"/>
      <c r="MUY4" s="1513"/>
      <c r="MUZ4" s="1513"/>
      <c r="MVA4" s="1513"/>
      <c r="MVB4" s="1513"/>
      <c r="MVC4" s="1513"/>
      <c r="MVD4" s="1513"/>
      <c r="MVE4" s="1513"/>
      <c r="MVF4" s="1513"/>
      <c r="MVG4" s="1513"/>
      <c r="MVH4" s="1513"/>
      <c r="MVI4" s="1513"/>
      <c r="MVJ4" s="1513"/>
      <c r="MVK4" s="1513"/>
      <c r="MVL4" s="1513"/>
      <c r="MVM4" s="1513"/>
      <c r="MVN4" s="1513"/>
      <c r="MVO4" s="1513"/>
      <c r="MVP4" s="1513"/>
      <c r="MVQ4" s="1513"/>
      <c r="MVR4" s="1513"/>
      <c r="MVS4" s="1513"/>
      <c r="MVT4" s="1513"/>
      <c r="MVU4" s="1513"/>
      <c r="MVV4" s="1513"/>
      <c r="MVW4" s="1513"/>
      <c r="MVX4" s="1513"/>
      <c r="MVY4" s="1513"/>
      <c r="MVZ4" s="1513"/>
      <c r="MWA4" s="1513"/>
      <c r="MWB4" s="1513"/>
      <c r="MWC4" s="1513"/>
      <c r="MWD4" s="1513"/>
      <c r="MWE4" s="1513"/>
      <c r="MWF4" s="1513"/>
      <c r="MWG4" s="1513"/>
      <c r="MWH4" s="1513"/>
      <c r="MWI4" s="1513"/>
      <c r="MWJ4" s="1513"/>
      <c r="MWK4" s="1513"/>
      <c r="MWL4" s="1513"/>
      <c r="MWM4" s="1513"/>
      <c r="MWN4" s="1513"/>
      <c r="MWO4" s="1513"/>
      <c r="MWP4" s="1513"/>
      <c r="MWQ4" s="1513"/>
      <c r="MWR4" s="1513"/>
      <c r="MWS4" s="1513"/>
      <c r="MWT4" s="1513"/>
      <c r="MWU4" s="1513"/>
      <c r="MWV4" s="1513"/>
      <c r="MWW4" s="1513"/>
      <c r="MWX4" s="1513"/>
      <c r="MWY4" s="1513"/>
      <c r="MWZ4" s="1513"/>
      <c r="MXA4" s="1513"/>
      <c r="MXB4" s="1513"/>
      <c r="MXC4" s="1513"/>
      <c r="MXD4" s="1513"/>
      <c r="MXE4" s="1513"/>
      <c r="MXF4" s="1513"/>
      <c r="MXG4" s="1513"/>
      <c r="MXH4" s="1513"/>
      <c r="MXI4" s="1513"/>
      <c r="MXJ4" s="1513"/>
      <c r="MXK4" s="1513"/>
      <c r="MXL4" s="1513"/>
      <c r="MXM4" s="1513"/>
      <c r="MXN4" s="1513"/>
      <c r="MXO4" s="1513"/>
      <c r="MXP4" s="1513"/>
      <c r="MXQ4" s="1513"/>
      <c r="MXR4" s="1513"/>
      <c r="MXS4" s="1513"/>
      <c r="MXT4" s="1513"/>
      <c r="MXU4" s="1513"/>
      <c r="MXV4" s="1513"/>
      <c r="MXW4" s="1513"/>
      <c r="MXX4" s="1513"/>
      <c r="MXY4" s="1513"/>
      <c r="MXZ4" s="1513"/>
      <c r="MYA4" s="1513"/>
      <c r="MYB4" s="1513"/>
      <c r="MYC4" s="1513"/>
      <c r="MYD4" s="1513"/>
      <c r="MYE4" s="1513"/>
      <c r="MYF4" s="1513"/>
      <c r="MYG4" s="1513"/>
      <c r="MYH4" s="1513"/>
      <c r="MYI4" s="1513"/>
      <c r="MYJ4" s="1513"/>
      <c r="MYK4" s="1513"/>
      <c r="MYL4" s="1513"/>
      <c r="MYM4" s="1513"/>
      <c r="MYN4" s="1513"/>
      <c r="MYO4" s="1513"/>
      <c r="MYP4" s="1513"/>
      <c r="MYQ4" s="1513"/>
      <c r="MYR4" s="1513"/>
      <c r="MYS4" s="1513"/>
      <c r="MYT4" s="1513"/>
      <c r="MYU4" s="1513"/>
      <c r="MYV4" s="1513"/>
      <c r="MYW4" s="1513"/>
      <c r="MYX4" s="1513"/>
      <c r="MYY4" s="1513"/>
      <c r="MYZ4" s="1513"/>
      <c r="MZA4" s="1513"/>
      <c r="MZB4" s="1513"/>
      <c r="MZC4" s="1513"/>
      <c r="MZD4" s="1513"/>
      <c r="MZE4" s="1513"/>
      <c r="MZF4" s="1513"/>
      <c r="MZG4" s="1513"/>
      <c r="MZH4" s="1513"/>
      <c r="MZI4" s="1513"/>
      <c r="MZJ4" s="1513"/>
      <c r="MZK4" s="1513"/>
      <c r="MZL4" s="1513"/>
      <c r="MZM4" s="1513"/>
      <c r="MZN4" s="1513"/>
      <c r="MZO4" s="1513"/>
      <c r="MZP4" s="1513"/>
      <c r="MZQ4" s="1513"/>
      <c r="MZR4" s="1513"/>
      <c r="MZS4" s="1513"/>
      <c r="MZT4" s="1513"/>
      <c r="MZU4" s="1513"/>
      <c r="MZV4" s="1513"/>
      <c r="MZW4" s="1513"/>
      <c r="MZX4" s="1513"/>
      <c r="MZY4" s="1513"/>
      <c r="MZZ4" s="1513"/>
      <c r="NAA4" s="1513"/>
      <c r="NAB4" s="1513"/>
      <c r="NAC4" s="1513"/>
      <c r="NAD4" s="1513"/>
      <c r="NAE4" s="1513"/>
      <c r="NAF4" s="1513"/>
      <c r="NAG4" s="1513"/>
      <c r="NAH4" s="1513"/>
      <c r="NAI4" s="1513"/>
      <c r="NAJ4" s="1513"/>
      <c r="NAK4" s="1513"/>
      <c r="NAL4" s="1513"/>
      <c r="NAM4" s="1513"/>
      <c r="NAN4" s="1513"/>
      <c r="NAO4" s="1513"/>
      <c r="NAP4" s="1513"/>
      <c r="NAQ4" s="1513"/>
      <c r="NAR4" s="1513"/>
      <c r="NAS4" s="1513"/>
      <c r="NAT4" s="1513"/>
      <c r="NAU4" s="1513"/>
      <c r="NAV4" s="1513"/>
      <c r="NAW4" s="1513"/>
      <c r="NAX4" s="1513"/>
      <c r="NAY4" s="1513"/>
      <c r="NAZ4" s="1513"/>
      <c r="NBA4" s="1513"/>
      <c r="NBB4" s="1513"/>
      <c r="NBC4" s="1513"/>
      <c r="NBD4" s="1513"/>
      <c r="NBE4" s="1513"/>
      <c r="NBF4" s="1513"/>
      <c r="NBG4" s="1513"/>
      <c r="NBH4" s="1513"/>
      <c r="NBI4" s="1513"/>
      <c r="NBJ4" s="1513"/>
      <c r="NBK4" s="1513"/>
      <c r="NBL4" s="1513"/>
      <c r="NBM4" s="1513"/>
      <c r="NBN4" s="1513"/>
      <c r="NBO4" s="1513"/>
      <c r="NBP4" s="1513"/>
      <c r="NBQ4" s="1513"/>
      <c r="NBR4" s="1513"/>
      <c r="NBS4" s="1513"/>
      <c r="NBT4" s="1513"/>
      <c r="NBU4" s="1513"/>
      <c r="NBV4" s="1513"/>
      <c r="NBW4" s="1513"/>
      <c r="NBX4" s="1513"/>
      <c r="NBY4" s="1513"/>
      <c r="NBZ4" s="1513"/>
      <c r="NCA4" s="1513"/>
      <c r="NCB4" s="1513"/>
      <c r="NCC4" s="1513"/>
      <c r="NCD4" s="1513"/>
      <c r="NCE4" s="1513"/>
      <c r="NCF4" s="1513"/>
      <c r="NCG4" s="1513"/>
      <c r="NCH4" s="1513"/>
      <c r="NCI4" s="1513"/>
      <c r="NCJ4" s="1513"/>
      <c r="NCK4" s="1513"/>
      <c r="NCL4" s="1513"/>
      <c r="NCM4" s="1513"/>
      <c r="NCN4" s="1513"/>
      <c r="NCO4" s="1513"/>
      <c r="NCP4" s="1513"/>
      <c r="NCQ4" s="1513"/>
      <c r="NCR4" s="1513"/>
      <c r="NCS4" s="1513"/>
      <c r="NCT4" s="1513"/>
      <c r="NCU4" s="1513"/>
      <c r="NCV4" s="1513"/>
      <c r="NCW4" s="1513"/>
      <c r="NCX4" s="1513"/>
      <c r="NCY4" s="1513"/>
      <c r="NCZ4" s="1513"/>
      <c r="NDA4" s="1513"/>
      <c r="NDB4" s="1513"/>
      <c r="NDC4" s="1513"/>
      <c r="NDD4" s="1513"/>
      <c r="NDE4" s="1513"/>
      <c r="NDF4" s="1513"/>
      <c r="NDG4" s="1513"/>
      <c r="NDH4" s="1513"/>
      <c r="NDI4" s="1513"/>
      <c r="NDJ4" s="1513"/>
      <c r="NDK4" s="1513"/>
      <c r="NDL4" s="1513"/>
      <c r="NDM4" s="1513"/>
      <c r="NDN4" s="1513"/>
      <c r="NDO4" s="1513"/>
      <c r="NDP4" s="1513"/>
      <c r="NDQ4" s="1513"/>
      <c r="NDR4" s="1513"/>
      <c r="NDS4" s="1513"/>
      <c r="NDT4" s="1513"/>
      <c r="NDU4" s="1513"/>
      <c r="NDV4" s="1513"/>
      <c r="NDW4" s="1513"/>
      <c r="NDX4" s="1513"/>
      <c r="NDY4" s="1513"/>
      <c r="NDZ4" s="1513"/>
      <c r="NEA4" s="1513"/>
      <c r="NEB4" s="1513"/>
      <c r="NEC4" s="1513"/>
      <c r="NED4" s="1513"/>
      <c r="NEE4" s="1513"/>
      <c r="NEF4" s="1513"/>
      <c r="NEG4" s="1513"/>
      <c r="NEH4" s="1513"/>
      <c r="NEI4" s="1513"/>
      <c r="NEJ4" s="1513"/>
      <c r="NEK4" s="1513"/>
      <c r="NEL4" s="1513"/>
      <c r="NEM4" s="1513"/>
      <c r="NEN4" s="1513"/>
      <c r="NEO4" s="1513"/>
      <c r="NEP4" s="1513"/>
      <c r="NEQ4" s="1513"/>
      <c r="NER4" s="1513"/>
      <c r="NES4" s="1513"/>
      <c r="NET4" s="1513"/>
      <c r="NEU4" s="1513"/>
      <c r="NEV4" s="1513"/>
      <c r="NEW4" s="1513"/>
      <c r="NEX4" s="1513"/>
      <c r="NEY4" s="1513"/>
      <c r="NEZ4" s="1513"/>
      <c r="NFA4" s="1513"/>
      <c r="NFB4" s="1513"/>
      <c r="NFC4" s="1513"/>
      <c r="NFD4" s="1513"/>
      <c r="NFE4" s="1513"/>
      <c r="NFF4" s="1513"/>
      <c r="NFG4" s="1513"/>
      <c r="NFH4" s="1513"/>
      <c r="NFI4" s="1513"/>
      <c r="NFJ4" s="1513"/>
      <c r="NFK4" s="1513"/>
      <c r="NFL4" s="1513"/>
      <c r="NFM4" s="1513"/>
      <c r="NFN4" s="1513"/>
      <c r="NFO4" s="1513"/>
      <c r="NFP4" s="1513"/>
      <c r="NFQ4" s="1513"/>
      <c r="NFR4" s="1513"/>
      <c r="NFS4" s="1513"/>
      <c r="NFT4" s="1513"/>
      <c r="NFU4" s="1513"/>
      <c r="NFV4" s="1513"/>
      <c r="NFW4" s="1513"/>
      <c r="NFX4" s="1513"/>
      <c r="NFY4" s="1513"/>
      <c r="NFZ4" s="1513"/>
      <c r="NGA4" s="1513"/>
      <c r="NGB4" s="1513"/>
      <c r="NGC4" s="1513"/>
      <c r="NGD4" s="1513"/>
      <c r="NGE4" s="1513"/>
      <c r="NGF4" s="1513"/>
      <c r="NGG4" s="1513"/>
      <c r="NGH4" s="1513"/>
      <c r="NGI4" s="1513"/>
      <c r="NGJ4" s="1513"/>
      <c r="NGK4" s="1513"/>
      <c r="NGL4" s="1513"/>
      <c r="NGM4" s="1513"/>
      <c r="NGN4" s="1513"/>
      <c r="NGO4" s="1513"/>
      <c r="NGP4" s="1513"/>
      <c r="NGQ4" s="1513"/>
      <c r="NGR4" s="1513"/>
      <c r="NGS4" s="1513"/>
      <c r="NGT4" s="1513"/>
      <c r="NGU4" s="1513"/>
      <c r="NGV4" s="1513"/>
      <c r="NGW4" s="1513"/>
      <c r="NGX4" s="1513"/>
      <c r="NGY4" s="1513"/>
      <c r="NGZ4" s="1513"/>
      <c r="NHA4" s="1513"/>
      <c r="NHB4" s="1513"/>
      <c r="NHC4" s="1513"/>
      <c r="NHD4" s="1513"/>
      <c r="NHE4" s="1513"/>
      <c r="NHF4" s="1513"/>
      <c r="NHG4" s="1513"/>
      <c r="NHH4" s="1513"/>
      <c r="NHI4" s="1513"/>
      <c r="NHJ4" s="1513"/>
      <c r="NHK4" s="1513"/>
      <c r="NHL4" s="1513"/>
      <c r="NHM4" s="1513"/>
      <c r="NHN4" s="1513"/>
      <c r="NHO4" s="1513"/>
      <c r="NHP4" s="1513"/>
      <c r="NHQ4" s="1513"/>
      <c r="NHR4" s="1513"/>
      <c r="NHS4" s="1513"/>
      <c r="NHT4" s="1513"/>
      <c r="NHU4" s="1513"/>
      <c r="NHV4" s="1513"/>
      <c r="NHW4" s="1513"/>
      <c r="NHX4" s="1513"/>
      <c r="NHY4" s="1513"/>
      <c r="NHZ4" s="1513"/>
      <c r="NIA4" s="1513"/>
      <c r="NIB4" s="1513"/>
      <c r="NIC4" s="1513"/>
      <c r="NID4" s="1513"/>
      <c r="NIE4" s="1513"/>
      <c r="NIF4" s="1513"/>
      <c r="NIG4" s="1513"/>
      <c r="NIH4" s="1513"/>
      <c r="NII4" s="1513"/>
      <c r="NIJ4" s="1513"/>
      <c r="NIK4" s="1513"/>
      <c r="NIL4" s="1513"/>
      <c r="NIM4" s="1513"/>
      <c r="NIN4" s="1513"/>
      <c r="NIO4" s="1513"/>
      <c r="NIP4" s="1513"/>
      <c r="NIQ4" s="1513"/>
      <c r="NIR4" s="1513"/>
      <c r="NIS4" s="1513"/>
      <c r="NIT4" s="1513"/>
      <c r="NIU4" s="1513"/>
      <c r="NIV4" s="1513"/>
      <c r="NIW4" s="1513"/>
      <c r="NIX4" s="1513"/>
      <c r="NIY4" s="1513"/>
      <c r="NIZ4" s="1513"/>
      <c r="NJA4" s="1513"/>
      <c r="NJB4" s="1513"/>
      <c r="NJC4" s="1513"/>
      <c r="NJD4" s="1513"/>
      <c r="NJE4" s="1513"/>
      <c r="NJF4" s="1513"/>
      <c r="NJG4" s="1513"/>
      <c r="NJH4" s="1513"/>
      <c r="NJI4" s="1513"/>
      <c r="NJJ4" s="1513"/>
      <c r="NJK4" s="1513"/>
      <c r="NJL4" s="1513"/>
      <c r="NJM4" s="1513"/>
      <c r="NJN4" s="1513"/>
      <c r="NJO4" s="1513"/>
      <c r="NJP4" s="1513"/>
      <c r="NJQ4" s="1513"/>
      <c r="NJR4" s="1513"/>
      <c r="NJS4" s="1513"/>
      <c r="NJT4" s="1513"/>
      <c r="NJU4" s="1513"/>
      <c r="NJV4" s="1513"/>
      <c r="NJW4" s="1513"/>
      <c r="NJX4" s="1513"/>
      <c r="NJY4" s="1513"/>
      <c r="NJZ4" s="1513"/>
      <c r="NKA4" s="1513"/>
      <c r="NKB4" s="1513"/>
      <c r="NKC4" s="1513"/>
      <c r="NKD4" s="1513"/>
      <c r="NKE4" s="1513"/>
      <c r="NKF4" s="1513"/>
      <c r="NKG4" s="1513"/>
      <c r="NKH4" s="1513"/>
      <c r="NKI4" s="1513"/>
      <c r="NKJ4" s="1513"/>
      <c r="NKK4" s="1513"/>
      <c r="NKL4" s="1513"/>
      <c r="NKM4" s="1513"/>
      <c r="NKN4" s="1513"/>
      <c r="NKO4" s="1513"/>
      <c r="NKP4" s="1513"/>
      <c r="NKQ4" s="1513"/>
      <c r="NKR4" s="1513"/>
      <c r="NKS4" s="1513"/>
      <c r="NKT4" s="1513"/>
      <c r="NKU4" s="1513"/>
      <c r="NKV4" s="1513"/>
      <c r="NKW4" s="1513"/>
      <c r="NKX4" s="1513"/>
      <c r="NKY4" s="1513"/>
      <c r="NKZ4" s="1513"/>
      <c r="NLA4" s="1513"/>
      <c r="NLB4" s="1513"/>
      <c r="NLC4" s="1513"/>
      <c r="NLD4" s="1513"/>
      <c r="NLE4" s="1513"/>
      <c r="NLF4" s="1513"/>
      <c r="NLG4" s="1513"/>
      <c r="NLH4" s="1513"/>
      <c r="NLI4" s="1513"/>
      <c r="NLJ4" s="1513"/>
      <c r="NLK4" s="1513"/>
      <c r="NLL4" s="1513"/>
      <c r="NLM4" s="1513"/>
      <c r="NLN4" s="1513"/>
      <c r="NLO4" s="1513"/>
      <c r="NLP4" s="1513"/>
      <c r="NLQ4" s="1513"/>
      <c r="NLR4" s="1513"/>
      <c r="NLS4" s="1513"/>
      <c r="NLT4" s="1513"/>
      <c r="NLU4" s="1513"/>
      <c r="NLV4" s="1513"/>
      <c r="NLW4" s="1513"/>
      <c r="NLX4" s="1513"/>
      <c r="NLY4" s="1513"/>
      <c r="NLZ4" s="1513"/>
      <c r="NMA4" s="1513"/>
      <c r="NMB4" s="1513"/>
      <c r="NMC4" s="1513"/>
      <c r="NMD4" s="1513"/>
      <c r="NME4" s="1513"/>
      <c r="NMF4" s="1513"/>
      <c r="NMG4" s="1513"/>
      <c r="NMH4" s="1513"/>
      <c r="NMI4" s="1513"/>
      <c r="NMJ4" s="1513"/>
      <c r="NMK4" s="1513"/>
      <c r="NML4" s="1513"/>
      <c r="NMM4" s="1513"/>
      <c r="NMN4" s="1513"/>
      <c r="NMO4" s="1513"/>
      <c r="NMP4" s="1513"/>
      <c r="NMQ4" s="1513"/>
      <c r="NMR4" s="1513"/>
      <c r="NMS4" s="1513"/>
      <c r="NMT4" s="1513"/>
      <c r="NMU4" s="1513"/>
      <c r="NMV4" s="1513"/>
      <c r="NMW4" s="1513"/>
      <c r="NMX4" s="1513"/>
      <c r="NMY4" s="1513"/>
      <c r="NMZ4" s="1513"/>
      <c r="NNA4" s="1513"/>
      <c r="NNB4" s="1513"/>
      <c r="NNC4" s="1513"/>
      <c r="NND4" s="1513"/>
      <c r="NNE4" s="1513"/>
      <c r="NNF4" s="1513"/>
      <c r="NNG4" s="1513"/>
      <c r="NNH4" s="1513"/>
      <c r="NNI4" s="1513"/>
      <c r="NNJ4" s="1513"/>
      <c r="NNK4" s="1513"/>
      <c r="NNL4" s="1513"/>
      <c r="NNM4" s="1513"/>
      <c r="NNN4" s="1513"/>
      <c r="NNO4" s="1513"/>
      <c r="NNP4" s="1513"/>
      <c r="NNQ4" s="1513"/>
      <c r="NNR4" s="1513"/>
      <c r="NNS4" s="1513"/>
      <c r="NNT4" s="1513"/>
      <c r="NNU4" s="1513"/>
      <c r="NNV4" s="1513"/>
      <c r="NNW4" s="1513"/>
      <c r="NNX4" s="1513"/>
      <c r="NNY4" s="1513"/>
      <c r="NNZ4" s="1513"/>
      <c r="NOA4" s="1513"/>
      <c r="NOB4" s="1513"/>
      <c r="NOC4" s="1513"/>
      <c r="NOD4" s="1513"/>
      <c r="NOE4" s="1513"/>
      <c r="NOF4" s="1513"/>
      <c r="NOG4" s="1513"/>
      <c r="NOH4" s="1513"/>
      <c r="NOI4" s="1513"/>
      <c r="NOJ4" s="1513"/>
      <c r="NOK4" s="1513"/>
      <c r="NOL4" s="1513"/>
      <c r="NOM4" s="1513"/>
      <c r="NON4" s="1513"/>
      <c r="NOO4" s="1513"/>
      <c r="NOP4" s="1513"/>
      <c r="NOQ4" s="1513"/>
      <c r="NOR4" s="1513"/>
      <c r="NOS4" s="1513"/>
      <c r="NOT4" s="1513"/>
      <c r="NOU4" s="1513"/>
      <c r="NOV4" s="1513"/>
      <c r="NOW4" s="1513"/>
      <c r="NOX4" s="1513"/>
      <c r="NOY4" s="1513"/>
      <c r="NOZ4" s="1513"/>
      <c r="NPA4" s="1513"/>
      <c r="NPB4" s="1513"/>
      <c r="NPC4" s="1513"/>
      <c r="NPD4" s="1513"/>
      <c r="NPE4" s="1513"/>
      <c r="NPF4" s="1513"/>
      <c r="NPG4" s="1513"/>
      <c r="NPH4" s="1513"/>
      <c r="NPI4" s="1513"/>
      <c r="NPJ4" s="1513"/>
      <c r="NPK4" s="1513"/>
      <c r="NPL4" s="1513"/>
      <c r="NPM4" s="1513"/>
      <c r="NPN4" s="1513"/>
      <c r="NPO4" s="1513"/>
      <c r="NPP4" s="1513"/>
      <c r="NPQ4" s="1513"/>
      <c r="NPR4" s="1513"/>
      <c r="NPS4" s="1513"/>
      <c r="NPT4" s="1513"/>
      <c r="NPU4" s="1513"/>
      <c r="NPV4" s="1513"/>
      <c r="NPW4" s="1513"/>
      <c r="NPX4" s="1513"/>
      <c r="NPY4" s="1513"/>
      <c r="NPZ4" s="1513"/>
      <c r="NQA4" s="1513"/>
      <c r="NQB4" s="1513"/>
      <c r="NQC4" s="1513"/>
      <c r="NQD4" s="1513"/>
      <c r="NQE4" s="1513"/>
      <c r="NQF4" s="1513"/>
      <c r="NQG4" s="1513"/>
      <c r="NQH4" s="1513"/>
      <c r="NQI4" s="1513"/>
      <c r="NQJ4" s="1513"/>
      <c r="NQK4" s="1513"/>
      <c r="NQL4" s="1513"/>
      <c r="NQM4" s="1513"/>
      <c r="NQN4" s="1513"/>
      <c r="NQO4" s="1513"/>
      <c r="NQP4" s="1513"/>
      <c r="NQQ4" s="1513"/>
      <c r="NQR4" s="1513"/>
      <c r="NQS4" s="1513"/>
      <c r="NQT4" s="1513"/>
      <c r="NQU4" s="1513"/>
      <c r="NQV4" s="1513"/>
      <c r="NQW4" s="1513"/>
      <c r="NQX4" s="1513"/>
      <c r="NQY4" s="1513"/>
      <c r="NQZ4" s="1513"/>
      <c r="NRA4" s="1513"/>
      <c r="NRB4" s="1513"/>
      <c r="NRC4" s="1513"/>
      <c r="NRD4" s="1513"/>
      <c r="NRE4" s="1513"/>
      <c r="NRF4" s="1513"/>
      <c r="NRG4" s="1513"/>
      <c r="NRH4" s="1513"/>
      <c r="NRI4" s="1513"/>
      <c r="NRJ4" s="1513"/>
      <c r="NRK4" s="1513"/>
      <c r="NRL4" s="1513"/>
      <c r="NRM4" s="1513"/>
      <c r="NRN4" s="1513"/>
      <c r="NRO4" s="1513"/>
      <c r="NRP4" s="1513"/>
      <c r="NRQ4" s="1513"/>
      <c r="NRR4" s="1513"/>
      <c r="NRS4" s="1513"/>
      <c r="NRT4" s="1513"/>
      <c r="NRU4" s="1513"/>
      <c r="NRV4" s="1513"/>
      <c r="NRW4" s="1513"/>
      <c r="NRX4" s="1513"/>
      <c r="NRY4" s="1513"/>
      <c r="NRZ4" s="1513"/>
      <c r="NSA4" s="1513"/>
      <c r="NSB4" s="1513"/>
      <c r="NSC4" s="1513"/>
      <c r="NSD4" s="1513"/>
      <c r="NSE4" s="1513"/>
      <c r="NSF4" s="1513"/>
      <c r="NSG4" s="1513"/>
      <c r="NSH4" s="1513"/>
      <c r="NSI4" s="1513"/>
      <c r="NSJ4" s="1513"/>
      <c r="NSK4" s="1513"/>
      <c r="NSL4" s="1513"/>
      <c r="NSM4" s="1513"/>
      <c r="NSN4" s="1513"/>
      <c r="NSO4" s="1513"/>
      <c r="NSP4" s="1513"/>
      <c r="NSQ4" s="1513"/>
      <c r="NSR4" s="1513"/>
      <c r="NSS4" s="1513"/>
      <c r="NST4" s="1513"/>
      <c r="NSU4" s="1513"/>
      <c r="NSV4" s="1513"/>
      <c r="NSW4" s="1513"/>
      <c r="NSX4" s="1513"/>
      <c r="NSY4" s="1513"/>
      <c r="NSZ4" s="1513"/>
      <c r="NTA4" s="1513"/>
      <c r="NTB4" s="1513"/>
      <c r="NTC4" s="1513"/>
      <c r="NTD4" s="1513"/>
      <c r="NTE4" s="1513"/>
      <c r="NTF4" s="1513"/>
      <c r="NTG4" s="1513"/>
      <c r="NTH4" s="1513"/>
      <c r="NTI4" s="1513"/>
      <c r="NTJ4" s="1513"/>
      <c r="NTK4" s="1513"/>
      <c r="NTL4" s="1513"/>
      <c r="NTM4" s="1513"/>
      <c r="NTN4" s="1513"/>
      <c r="NTO4" s="1513"/>
      <c r="NTP4" s="1513"/>
      <c r="NTQ4" s="1513"/>
      <c r="NTR4" s="1513"/>
      <c r="NTS4" s="1513"/>
      <c r="NTT4" s="1513"/>
      <c r="NTU4" s="1513"/>
      <c r="NTV4" s="1513"/>
      <c r="NTW4" s="1513"/>
      <c r="NTX4" s="1513"/>
      <c r="NTY4" s="1513"/>
      <c r="NTZ4" s="1513"/>
      <c r="NUA4" s="1513"/>
      <c r="NUB4" s="1513"/>
      <c r="NUC4" s="1513"/>
      <c r="NUD4" s="1513"/>
      <c r="NUE4" s="1513"/>
      <c r="NUF4" s="1513"/>
      <c r="NUG4" s="1513"/>
      <c r="NUH4" s="1513"/>
      <c r="NUI4" s="1513"/>
      <c r="NUJ4" s="1513"/>
      <c r="NUK4" s="1513"/>
      <c r="NUL4" s="1513"/>
      <c r="NUM4" s="1513"/>
      <c r="NUN4" s="1513"/>
      <c r="NUO4" s="1513"/>
      <c r="NUP4" s="1513"/>
      <c r="NUQ4" s="1513"/>
      <c r="NUR4" s="1513"/>
      <c r="NUS4" s="1513"/>
      <c r="NUT4" s="1513"/>
      <c r="NUU4" s="1513"/>
      <c r="NUV4" s="1513"/>
      <c r="NUW4" s="1513"/>
      <c r="NUX4" s="1513"/>
      <c r="NUY4" s="1513"/>
      <c r="NUZ4" s="1513"/>
      <c r="NVA4" s="1513"/>
      <c r="NVB4" s="1513"/>
      <c r="NVC4" s="1513"/>
      <c r="NVD4" s="1513"/>
      <c r="NVE4" s="1513"/>
      <c r="NVF4" s="1513"/>
      <c r="NVG4" s="1513"/>
      <c r="NVH4" s="1513"/>
      <c r="NVI4" s="1513"/>
      <c r="NVJ4" s="1513"/>
      <c r="NVK4" s="1513"/>
      <c r="NVL4" s="1513"/>
      <c r="NVM4" s="1513"/>
      <c r="NVN4" s="1513"/>
      <c r="NVO4" s="1513"/>
      <c r="NVP4" s="1513"/>
      <c r="NVQ4" s="1513"/>
      <c r="NVR4" s="1513"/>
      <c r="NVS4" s="1513"/>
      <c r="NVT4" s="1513"/>
      <c r="NVU4" s="1513"/>
      <c r="NVV4" s="1513"/>
      <c r="NVW4" s="1513"/>
      <c r="NVX4" s="1513"/>
      <c r="NVY4" s="1513"/>
      <c r="NVZ4" s="1513"/>
      <c r="NWA4" s="1513"/>
      <c r="NWB4" s="1513"/>
      <c r="NWC4" s="1513"/>
      <c r="NWD4" s="1513"/>
      <c r="NWE4" s="1513"/>
      <c r="NWF4" s="1513"/>
      <c r="NWG4" s="1513"/>
      <c r="NWH4" s="1513"/>
      <c r="NWI4" s="1513"/>
      <c r="NWJ4" s="1513"/>
      <c r="NWK4" s="1513"/>
      <c r="NWL4" s="1513"/>
      <c r="NWM4" s="1513"/>
      <c r="NWN4" s="1513"/>
      <c r="NWO4" s="1513"/>
      <c r="NWP4" s="1513"/>
      <c r="NWQ4" s="1513"/>
      <c r="NWR4" s="1513"/>
      <c r="NWS4" s="1513"/>
      <c r="NWT4" s="1513"/>
      <c r="NWU4" s="1513"/>
      <c r="NWV4" s="1513"/>
      <c r="NWW4" s="1513"/>
      <c r="NWX4" s="1513"/>
      <c r="NWY4" s="1513"/>
      <c r="NWZ4" s="1513"/>
      <c r="NXA4" s="1513"/>
      <c r="NXB4" s="1513"/>
      <c r="NXC4" s="1513"/>
      <c r="NXD4" s="1513"/>
      <c r="NXE4" s="1513"/>
      <c r="NXF4" s="1513"/>
      <c r="NXG4" s="1513"/>
      <c r="NXH4" s="1513"/>
      <c r="NXI4" s="1513"/>
      <c r="NXJ4" s="1513"/>
      <c r="NXK4" s="1513"/>
      <c r="NXL4" s="1513"/>
      <c r="NXM4" s="1513"/>
      <c r="NXN4" s="1513"/>
      <c r="NXO4" s="1513"/>
      <c r="NXP4" s="1513"/>
      <c r="NXQ4" s="1513"/>
      <c r="NXR4" s="1513"/>
      <c r="NXS4" s="1513"/>
      <c r="NXT4" s="1513"/>
      <c r="NXU4" s="1513"/>
      <c r="NXV4" s="1513"/>
      <c r="NXW4" s="1513"/>
      <c r="NXX4" s="1513"/>
      <c r="NXY4" s="1513"/>
      <c r="NXZ4" s="1513"/>
      <c r="NYA4" s="1513"/>
      <c r="NYB4" s="1513"/>
      <c r="NYC4" s="1513"/>
      <c r="NYD4" s="1513"/>
      <c r="NYE4" s="1513"/>
      <c r="NYF4" s="1513"/>
      <c r="NYG4" s="1513"/>
      <c r="NYH4" s="1513"/>
      <c r="NYI4" s="1513"/>
      <c r="NYJ4" s="1513"/>
      <c r="NYK4" s="1513"/>
      <c r="NYL4" s="1513"/>
      <c r="NYM4" s="1513"/>
      <c r="NYN4" s="1513"/>
      <c r="NYO4" s="1513"/>
      <c r="NYP4" s="1513"/>
      <c r="NYQ4" s="1513"/>
      <c r="NYR4" s="1513"/>
      <c r="NYS4" s="1513"/>
      <c r="NYT4" s="1513"/>
      <c r="NYU4" s="1513"/>
      <c r="NYV4" s="1513"/>
      <c r="NYW4" s="1513"/>
      <c r="NYX4" s="1513"/>
      <c r="NYY4" s="1513"/>
      <c r="NYZ4" s="1513"/>
      <c r="NZA4" s="1513"/>
      <c r="NZB4" s="1513"/>
      <c r="NZC4" s="1513"/>
      <c r="NZD4" s="1513"/>
      <c r="NZE4" s="1513"/>
      <c r="NZF4" s="1513"/>
      <c r="NZG4" s="1513"/>
      <c r="NZH4" s="1513"/>
      <c r="NZI4" s="1513"/>
      <c r="NZJ4" s="1513"/>
      <c r="NZK4" s="1513"/>
      <c r="NZL4" s="1513"/>
      <c r="NZM4" s="1513"/>
      <c r="NZN4" s="1513"/>
      <c r="NZO4" s="1513"/>
      <c r="NZP4" s="1513"/>
      <c r="NZQ4" s="1513"/>
      <c r="NZR4" s="1513"/>
      <c r="NZS4" s="1513"/>
      <c r="NZT4" s="1513"/>
      <c r="NZU4" s="1513"/>
      <c r="NZV4" s="1513"/>
      <c r="NZW4" s="1513"/>
      <c r="NZX4" s="1513"/>
      <c r="NZY4" s="1513"/>
      <c r="NZZ4" s="1513"/>
      <c r="OAA4" s="1513"/>
      <c r="OAB4" s="1513"/>
      <c r="OAC4" s="1513"/>
      <c r="OAD4" s="1513"/>
      <c r="OAE4" s="1513"/>
      <c r="OAF4" s="1513"/>
      <c r="OAG4" s="1513"/>
      <c r="OAH4" s="1513"/>
      <c r="OAI4" s="1513"/>
      <c r="OAJ4" s="1513"/>
      <c r="OAK4" s="1513"/>
      <c r="OAL4" s="1513"/>
      <c r="OAM4" s="1513"/>
      <c r="OAN4" s="1513"/>
      <c r="OAO4" s="1513"/>
      <c r="OAP4" s="1513"/>
      <c r="OAQ4" s="1513"/>
      <c r="OAR4" s="1513"/>
      <c r="OAS4" s="1513"/>
      <c r="OAT4" s="1513"/>
      <c r="OAU4" s="1513"/>
      <c r="OAV4" s="1513"/>
      <c r="OAW4" s="1513"/>
      <c r="OAX4" s="1513"/>
      <c r="OAY4" s="1513"/>
      <c r="OAZ4" s="1513"/>
      <c r="OBA4" s="1513"/>
      <c r="OBB4" s="1513"/>
      <c r="OBC4" s="1513"/>
      <c r="OBD4" s="1513"/>
      <c r="OBE4" s="1513"/>
      <c r="OBF4" s="1513"/>
      <c r="OBG4" s="1513"/>
      <c r="OBH4" s="1513"/>
      <c r="OBI4" s="1513"/>
      <c r="OBJ4" s="1513"/>
      <c r="OBK4" s="1513"/>
      <c r="OBL4" s="1513"/>
      <c r="OBM4" s="1513"/>
      <c r="OBN4" s="1513"/>
      <c r="OBO4" s="1513"/>
      <c r="OBP4" s="1513"/>
      <c r="OBQ4" s="1513"/>
      <c r="OBR4" s="1513"/>
      <c r="OBS4" s="1513"/>
      <c r="OBT4" s="1513"/>
      <c r="OBU4" s="1513"/>
      <c r="OBV4" s="1513"/>
      <c r="OBW4" s="1513"/>
      <c r="OBX4" s="1513"/>
      <c r="OBY4" s="1513"/>
      <c r="OBZ4" s="1513"/>
      <c r="OCA4" s="1513"/>
      <c r="OCB4" s="1513"/>
      <c r="OCC4" s="1513"/>
      <c r="OCD4" s="1513"/>
      <c r="OCE4" s="1513"/>
      <c r="OCF4" s="1513"/>
      <c r="OCG4" s="1513"/>
      <c r="OCH4" s="1513"/>
      <c r="OCI4" s="1513"/>
      <c r="OCJ4" s="1513"/>
      <c r="OCK4" s="1513"/>
      <c r="OCL4" s="1513"/>
      <c r="OCM4" s="1513"/>
      <c r="OCN4" s="1513"/>
      <c r="OCO4" s="1513"/>
      <c r="OCP4" s="1513"/>
      <c r="OCQ4" s="1513"/>
      <c r="OCR4" s="1513"/>
      <c r="OCS4" s="1513"/>
      <c r="OCT4" s="1513"/>
      <c r="OCU4" s="1513"/>
      <c r="OCV4" s="1513"/>
      <c r="OCW4" s="1513"/>
      <c r="OCX4" s="1513"/>
      <c r="OCY4" s="1513"/>
      <c r="OCZ4" s="1513"/>
      <c r="ODA4" s="1513"/>
      <c r="ODB4" s="1513"/>
      <c r="ODC4" s="1513"/>
      <c r="ODD4" s="1513"/>
      <c r="ODE4" s="1513"/>
      <c r="ODF4" s="1513"/>
      <c r="ODG4" s="1513"/>
      <c r="ODH4" s="1513"/>
      <c r="ODI4" s="1513"/>
      <c r="ODJ4" s="1513"/>
      <c r="ODK4" s="1513"/>
      <c r="ODL4" s="1513"/>
      <c r="ODM4" s="1513"/>
      <c r="ODN4" s="1513"/>
      <c r="ODO4" s="1513"/>
      <c r="ODP4" s="1513"/>
      <c r="ODQ4" s="1513"/>
      <c r="ODR4" s="1513"/>
      <c r="ODS4" s="1513"/>
      <c r="ODT4" s="1513"/>
      <c r="ODU4" s="1513"/>
      <c r="ODV4" s="1513"/>
      <c r="ODW4" s="1513"/>
      <c r="ODX4" s="1513"/>
      <c r="ODY4" s="1513"/>
      <c r="ODZ4" s="1513"/>
      <c r="OEA4" s="1513"/>
      <c r="OEB4" s="1513"/>
      <c r="OEC4" s="1513"/>
      <c r="OED4" s="1513"/>
      <c r="OEE4" s="1513"/>
      <c r="OEF4" s="1513"/>
      <c r="OEG4" s="1513"/>
      <c r="OEH4" s="1513"/>
      <c r="OEI4" s="1513"/>
      <c r="OEJ4" s="1513"/>
      <c r="OEK4" s="1513"/>
      <c r="OEL4" s="1513"/>
      <c r="OEM4" s="1513"/>
      <c r="OEN4" s="1513"/>
      <c r="OEO4" s="1513"/>
      <c r="OEP4" s="1513"/>
      <c r="OEQ4" s="1513"/>
      <c r="OER4" s="1513"/>
      <c r="OES4" s="1513"/>
      <c r="OET4" s="1513"/>
      <c r="OEU4" s="1513"/>
      <c r="OEV4" s="1513"/>
      <c r="OEW4" s="1513"/>
      <c r="OEX4" s="1513"/>
      <c r="OEY4" s="1513"/>
      <c r="OEZ4" s="1513"/>
      <c r="OFA4" s="1513"/>
      <c r="OFB4" s="1513"/>
      <c r="OFC4" s="1513"/>
      <c r="OFD4" s="1513"/>
      <c r="OFE4" s="1513"/>
      <c r="OFF4" s="1513"/>
      <c r="OFG4" s="1513"/>
      <c r="OFH4" s="1513"/>
      <c r="OFI4" s="1513"/>
      <c r="OFJ4" s="1513"/>
      <c r="OFK4" s="1513"/>
      <c r="OFL4" s="1513"/>
      <c r="OFM4" s="1513"/>
      <c r="OFN4" s="1513"/>
      <c r="OFO4" s="1513"/>
      <c r="OFP4" s="1513"/>
      <c r="OFQ4" s="1513"/>
      <c r="OFR4" s="1513"/>
      <c r="OFS4" s="1513"/>
      <c r="OFT4" s="1513"/>
      <c r="OFU4" s="1513"/>
      <c r="OFV4" s="1513"/>
      <c r="OFW4" s="1513"/>
      <c r="OFX4" s="1513"/>
      <c r="OFY4" s="1513"/>
      <c r="OFZ4" s="1513"/>
      <c r="OGA4" s="1513"/>
      <c r="OGB4" s="1513"/>
      <c r="OGC4" s="1513"/>
      <c r="OGD4" s="1513"/>
      <c r="OGE4" s="1513"/>
      <c r="OGF4" s="1513"/>
      <c r="OGG4" s="1513"/>
      <c r="OGH4" s="1513"/>
      <c r="OGI4" s="1513"/>
      <c r="OGJ4" s="1513"/>
      <c r="OGK4" s="1513"/>
      <c r="OGL4" s="1513"/>
      <c r="OGM4" s="1513"/>
      <c r="OGN4" s="1513"/>
      <c r="OGO4" s="1513"/>
      <c r="OGP4" s="1513"/>
      <c r="OGQ4" s="1513"/>
      <c r="OGR4" s="1513"/>
      <c r="OGS4" s="1513"/>
      <c r="OGT4" s="1513"/>
      <c r="OGU4" s="1513"/>
      <c r="OGV4" s="1513"/>
      <c r="OGW4" s="1513"/>
      <c r="OGX4" s="1513"/>
      <c r="OGY4" s="1513"/>
      <c r="OGZ4" s="1513"/>
      <c r="OHA4" s="1513"/>
      <c r="OHB4" s="1513"/>
      <c r="OHC4" s="1513"/>
      <c r="OHD4" s="1513"/>
      <c r="OHE4" s="1513"/>
      <c r="OHF4" s="1513"/>
      <c r="OHG4" s="1513"/>
      <c r="OHH4" s="1513"/>
      <c r="OHI4" s="1513"/>
      <c r="OHJ4" s="1513"/>
      <c r="OHK4" s="1513"/>
      <c r="OHL4" s="1513"/>
      <c r="OHM4" s="1513"/>
      <c r="OHN4" s="1513"/>
      <c r="OHO4" s="1513"/>
      <c r="OHP4" s="1513"/>
      <c r="OHQ4" s="1513"/>
      <c r="OHR4" s="1513"/>
      <c r="OHS4" s="1513"/>
      <c r="OHT4" s="1513"/>
      <c r="OHU4" s="1513"/>
      <c r="OHV4" s="1513"/>
      <c r="OHW4" s="1513"/>
      <c r="OHX4" s="1513"/>
      <c r="OHY4" s="1513"/>
      <c r="OHZ4" s="1513"/>
      <c r="OIA4" s="1513"/>
      <c r="OIB4" s="1513"/>
      <c r="OIC4" s="1513"/>
      <c r="OID4" s="1513"/>
      <c r="OIE4" s="1513"/>
      <c r="OIF4" s="1513"/>
      <c r="OIG4" s="1513"/>
      <c r="OIH4" s="1513"/>
      <c r="OII4" s="1513"/>
      <c r="OIJ4" s="1513"/>
      <c r="OIK4" s="1513"/>
      <c r="OIL4" s="1513"/>
      <c r="OIM4" s="1513"/>
      <c r="OIN4" s="1513"/>
      <c r="OIO4" s="1513"/>
      <c r="OIP4" s="1513"/>
      <c r="OIQ4" s="1513"/>
      <c r="OIR4" s="1513"/>
      <c r="OIS4" s="1513"/>
      <c r="OIT4" s="1513"/>
      <c r="OIU4" s="1513"/>
      <c r="OIV4" s="1513"/>
      <c r="OIW4" s="1513"/>
      <c r="OIX4" s="1513"/>
      <c r="OIY4" s="1513"/>
      <c r="OIZ4" s="1513"/>
      <c r="OJA4" s="1513"/>
      <c r="OJB4" s="1513"/>
      <c r="OJC4" s="1513"/>
      <c r="OJD4" s="1513"/>
      <c r="OJE4" s="1513"/>
      <c r="OJF4" s="1513"/>
      <c r="OJG4" s="1513"/>
      <c r="OJH4" s="1513"/>
      <c r="OJI4" s="1513"/>
      <c r="OJJ4" s="1513"/>
      <c r="OJK4" s="1513"/>
      <c r="OJL4" s="1513"/>
      <c r="OJM4" s="1513"/>
      <c r="OJN4" s="1513"/>
      <c r="OJO4" s="1513"/>
      <c r="OJP4" s="1513"/>
      <c r="OJQ4" s="1513"/>
      <c r="OJR4" s="1513"/>
      <c r="OJS4" s="1513"/>
      <c r="OJT4" s="1513"/>
      <c r="OJU4" s="1513"/>
      <c r="OJV4" s="1513"/>
      <c r="OJW4" s="1513"/>
      <c r="OJX4" s="1513"/>
      <c r="OJY4" s="1513"/>
      <c r="OJZ4" s="1513"/>
      <c r="OKA4" s="1513"/>
      <c r="OKB4" s="1513"/>
      <c r="OKC4" s="1513"/>
      <c r="OKD4" s="1513"/>
      <c r="OKE4" s="1513"/>
      <c r="OKF4" s="1513"/>
      <c r="OKG4" s="1513"/>
      <c r="OKH4" s="1513"/>
      <c r="OKI4" s="1513"/>
      <c r="OKJ4" s="1513"/>
      <c r="OKK4" s="1513"/>
      <c r="OKL4" s="1513"/>
      <c r="OKM4" s="1513"/>
      <c r="OKN4" s="1513"/>
      <c r="OKO4" s="1513"/>
      <c r="OKP4" s="1513"/>
      <c r="OKQ4" s="1513"/>
      <c r="OKR4" s="1513"/>
      <c r="OKS4" s="1513"/>
      <c r="OKT4" s="1513"/>
      <c r="OKU4" s="1513"/>
      <c r="OKV4" s="1513"/>
      <c r="OKW4" s="1513"/>
      <c r="OKX4" s="1513"/>
      <c r="OKY4" s="1513"/>
      <c r="OKZ4" s="1513"/>
      <c r="OLA4" s="1513"/>
      <c r="OLB4" s="1513"/>
      <c r="OLC4" s="1513"/>
      <c r="OLD4" s="1513"/>
      <c r="OLE4" s="1513"/>
      <c r="OLF4" s="1513"/>
      <c r="OLG4" s="1513"/>
      <c r="OLH4" s="1513"/>
      <c r="OLI4" s="1513"/>
      <c r="OLJ4" s="1513"/>
      <c r="OLK4" s="1513"/>
      <c r="OLL4" s="1513"/>
      <c r="OLM4" s="1513"/>
      <c r="OLN4" s="1513"/>
      <c r="OLO4" s="1513"/>
      <c r="OLP4" s="1513"/>
      <c r="OLQ4" s="1513"/>
      <c r="OLR4" s="1513"/>
      <c r="OLS4" s="1513"/>
      <c r="OLT4" s="1513"/>
      <c r="OLU4" s="1513"/>
      <c r="OLV4" s="1513"/>
      <c r="OLW4" s="1513"/>
      <c r="OLX4" s="1513"/>
      <c r="OLY4" s="1513"/>
      <c r="OLZ4" s="1513"/>
      <c r="OMA4" s="1513"/>
      <c r="OMB4" s="1513"/>
      <c r="OMC4" s="1513"/>
      <c r="OMD4" s="1513"/>
      <c r="OME4" s="1513"/>
      <c r="OMF4" s="1513"/>
      <c r="OMG4" s="1513"/>
      <c r="OMH4" s="1513"/>
      <c r="OMI4" s="1513"/>
      <c r="OMJ4" s="1513"/>
      <c r="OMK4" s="1513"/>
      <c r="OML4" s="1513"/>
      <c r="OMM4" s="1513"/>
      <c r="OMN4" s="1513"/>
      <c r="OMO4" s="1513"/>
      <c r="OMP4" s="1513"/>
      <c r="OMQ4" s="1513"/>
      <c r="OMR4" s="1513"/>
      <c r="OMS4" s="1513"/>
      <c r="OMT4" s="1513"/>
      <c r="OMU4" s="1513"/>
      <c r="OMV4" s="1513"/>
      <c r="OMW4" s="1513"/>
      <c r="OMX4" s="1513"/>
      <c r="OMY4" s="1513"/>
      <c r="OMZ4" s="1513"/>
      <c r="ONA4" s="1513"/>
      <c r="ONB4" s="1513"/>
      <c r="ONC4" s="1513"/>
      <c r="OND4" s="1513"/>
      <c r="ONE4" s="1513"/>
      <c r="ONF4" s="1513"/>
      <c r="ONG4" s="1513"/>
      <c r="ONH4" s="1513"/>
      <c r="ONI4" s="1513"/>
      <c r="ONJ4" s="1513"/>
      <c r="ONK4" s="1513"/>
      <c r="ONL4" s="1513"/>
      <c r="ONM4" s="1513"/>
      <c r="ONN4" s="1513"/>
      <c r="ONO4" s="1513"/>
      <c r="ONP4" s="1513"/>
      <c r="ONQ4" s="1513"/>
      <c r="ONR4" s="1513"/>
      <c r="ONS4" s="1513"/>
      <c r="ONT4" s="1513"/>
      <c r="ONU4" s="1513"/>
      <c r="ONV4" s="1513"/>
      <c r="ONW4" s="1513"/>
      <c r="ONX4" s="1513"/>
      <c r="ONY4" s="1513"/>
      <c r="ONZ4" s="1513"/>
      <c r="OOA4" s="1513"/>
      <c r="OOB4" s="1513"/>
      <c r="OOC4" s="1513"/>
      <c r="OOD4" s="1513"/>
      <c r="OOE4" s="1513"/>
      <c r="OOF4" s="1513"/>
      <c r="OOG4" s="1513"/>
      <c r="OOH4" s="1513"/>
      <c r="OOI4" s="1513"/>
      <c r="OOJ4" s="1513"/>
      <c r="OOK4" s="1513"/>
      <c r="OOL4" s="1513"/>
      <c r="OOM4" s="1513"/>
      <c r="OON4" s="1513"/>
      <c r="OOO4" s="1513"/>
      <c r="OOP4" s="1513"/>
      <c r="OOQ4" s="1513"/>
      <c r="OOR4" s="1513"/>
      <c r="OOS4" s="1513"/>
      <c r="OOT4" s="1513"/>
      <c r="OOU4" s="1513"/>
      <c r="OOV4" s="1513"/>
      <c r="OOW4" s="1513"/>
      <c r="OOX4" s="1513"/>
      <c r="OOY4" s="1513"/>
      <c r="OOZ4" s="1513"/>
      <c r="OPA4" s="1513"/>
      <c r="OPB4" s="1513"/>
      <c r="OPC4" s="1513"/>
      <c r="OPD4" s="1513"/>
      <c r="OPE4" s="1513"/>
      <c r="OPF4" s="1513"/>
      <c r="OPG4" s="1513"/>
      <c r="OPH4" s="1513"/>
      <c r="OPI4" s="1513"/>
      <c r="OPJ4" s="1513"/>
      <c r="OPK4" s="1513"/>
      <c r="OPL4" s="1513"/>
      <c r="OPM4" s="1513"/>
      <c r="OPN4" s="1513"/>
      <c r="OPO4" s="1513"/>
      <c r="OPP4" s="1513"/>
      <c r="OPQ4" s="1513"/>
      <c r="OPR4" s="1513"/>
      <c r="OPS4" s="1513"/>
      <c r="OPT4" s="1513"/>
      <c r="OPU4" s="1513"/>
      <c r="OPV4" s="1513"/>
      <c r="OPW4" s="1513"/>
      <c r="OPX4" s="1513"/>
      <c r="OPY4" s="1513"/>
      <c r="OPZ4" s="1513"/>
      <c r="OQA4" s="1513"/>
      <c r="OQB4" s="1513"/>
      <c r="OQC4" s="1513"/>
      <c r="OQD4" s="1513"/>
      <c r="OQE4" s="1513"/>
      <c r="OQF4" s="1513"/>
      <c r="OQG4" s="1513"/>
      <c r="OQH4" s="1513"/>
      <c r="OQI4" s="1513"/>
      <c r="OQJ4" s="1513"/>
      <c r="OQK4" s="1513"/>
      <c r="OQL4" s="1513"/>
      <c r="OQM4" s="1513"/>
      <c r="OQN4" s="1513"/>
      <c r="OQO4" s="1513"/>
      <c r="OQP4" s="1513"/>
      <c r="OQQ4" s="1513"/>
      <c r="OQR4" s="1513"/>
      <c r="OQS4" s="1513"/>
      <c r="OQT4" s="1513"/>
      <c r="OQU4" s="1513"/>
      <c r="OQV4" s="1513"/>
      <c r="OQW4" s="1513"/>
      <c r="OQX4" s="1513"/>
      <c r="OQY4" s="1513"/>
      <c r="OQZ4" s="1513"/>
      <c r="ORA4" s="1513"/>
      <c r="ORB4" s="1513"/>
      <c r="ORC4" s="1513"/>
      <c r="ORD4" s="1513"/>
      <c r="ORE4" s="1513"/>
      <c r="ORF4" s="1513"/>
      <c r="ORG4" s="1513"/>
      <c r="ORH4" s="1513"/>
      <c r="ORI4" s="1513"/>
      <c r="ORJ4" s="1513"/>
      <c r="ORK4" s="1513"/>
      <c r="ORL4" s="1513"/>
      <c r="ORM4" s="1513"/>
      <c r="ORN4" s="1513"/>
      <c r="ORO4" s="1513"/>
      <c r="ORP4" s="1513"/>
      <c r="ORQ4" s="1513"/>
      <c r="ORR4" s="1513"/>
      <c r="ORS4" s="1513"/>
      <c r="ORT4" s="1513"/>
      <c r="ORU4" s="1513"/>
      <c r="ORV4" s="1513"/>
      <c r="ORW4" s="1513"/>
      <c r="ORX4" s="1513"/>
      <c r="ORY4" s="1513"/>
      <c r="ORZ4" s="1513"/>
      <c r="OSA4" s="1513"/>
      <c r="OSB4" s="1513"/>
      <c r="OSC4" s="1513"/>
      <c r="OSD4" s="1513"/>
      <c r="OSE4" s="1513"/>
      <c r="OSF4" s="1513"/>
      <c r="OSG4" s="1513"/>
      <c r="OSH4" s="1513"/>
      <c r="OSI4" s="1513"/>
      <c r="OSJ4" s="1513"/>
      <c r="OSK4" s="1513"/>
      <c r="OSL4" s="1513"/>
      <c r="OSM4" s="1513"/>
      <c r="OSN4" s="1513"/>
      <c r="OSO4" s="1513"/>
      <c r="OSP4" s="1513"/>
      <c r="OSQ4" s="1513"/>
      <c r="OSR4" s="1513"/>
      <c r="OSS4" s="1513"/>
      <c r="OST4" s="1513"/>
      <c r="OSU4" s="1513"/>
      <c r="OSV4" s="1513"/>
      <c r="OSW4" s="1513"/>
      <c r="OSX4" s="1513"/>
      <c r="OSY4" s="1513"/>
      <c r="OSZ4" s="1513"/>
      <c r="OTA4" s="1513"/>
      <c r="OTB4" s="1513"/>
      <c r="OTC4" s="1513"/>
      <c r="OTD4" s="1513"/>
      <c r="OTE4" s="1513"/>
      <c r="OTF4" s="1513"/>
      <c r="OTG4" s="1513"/>
      <c r="OTH4" s="1513"/>
      <c r="OTI4" s="1513"/>
      <c r="OTJ4" s="1513"/>
      <c r="OTK4" s="1513"/>
      <c r="OTL4" s="1513"/>
      <c r="OTM4" s="1513"/>
      <c r="OTN4" s="1513"/>
      <c r="OTO4" s="1513"/>
      <c r="OTP4" s="1513"/>
      <c r="OTQ4" s="1513"/>
      <c r="OTR4" s="1513"/>
      <c r="OTS4" s="1513"/>
      <c r="OTT4" s="1513"/>
      <c r="OTU4" s="1513"/>
      <c r="OTV4" s="1513"/>
      <c r="OTW4" s="1513"/>
      <c r="OTX4" s="1513"/>
      <c r="OTY4" s="1513"/>
      <c r="OTZ4" s="1513"/>
      <c r="OUA4" s="1513"/>
      <c r="OUB4" s="1513"/>
      <c r="OUC4" s="1513"/>
      <c r="OUD4" s="1513"/>
      <c r="OUE4" s="1513"/>
      <c r="OUF4" s="1513"/>
      <c r="OUG4" s="1513"/>
      <c r="OUH4" s="1513"/>
      <c r="OUI4" s="1513"/>
      <c r="OUJ4" s="1513"/>
      <c r="OUK4" s="1513"/>
      <c r="OUL4" s="1513"/>
      <c r="OUM4" s="1513"/>
      <c r="OUN4" s="1513"/>
      <c r="OUO4" s="1513"/>
      <c r="OUP4" s="1513"/>
      <c r="OUQ4" s="1513"/>
      <c r="OUR4" s="1513"/>
      <c r="OUS4" s="1513"/>
      <c r="OUT4" s="1513"/>
      <c r="OUU4" s="1513"/>
      <c r="OUV4" s="1513"/>
      <c r="OUW4" s="1513"/>
      <c r="OUX4" s="1513"/>
      <c r="OUY4" s="1513"/>
      <c r="OUZ4" s="1513"/>
      <c r="OVA4" s="1513"/>
      <c r="OVB4" s="1513"/>
      <c r="OVC4" s="1513"/>
      <c r="OVD4" s="1513"/>
      <c r="OVE4" s="1513"/>
      <c r="OVF4" s="1513"/>
      <c r="OVG4" s="1513"/>
      <c r="OVH4" s="1513"/>
      <c r="OVI4" s="1513"/>
      <c r="OVJ4" s="1513"/>
      <c r="OVK4" s="1513"/>
      <c r="OVL4" s="1513"/>
      <c r="OVM4" s="1513"/>
      <c r="OVN4" s="1513"/>
      <c r="OVO4" s="1513"/>
      <c r="OVP4" s="1513"/>
      <c r="OVQ4" s="1513"/>
      <c r="OVR4" s="1513"/>
      <c r="OVS4" s="1513"/>
      <c r="OVT4" s="1513"/>
      <c r="OVU4" s="1513"/>
      <c r="OVV4" s="1513"/>
      <c r="OVW4" s="1513"/>
      <c r="OVX4" s="1513"/>
      <c r="OVY4" s="1513"/>
      <c r="OVZ4" s="1513"/>
      <c r="OWA4" s="1513"/>
      <c r="OWB4" s="1513"/>
      <c r="OWC4" s="1513"/>
      <c r="OWD4" s="1513"/>
      <c r="OWE4" s="1513"/>
      <c r="OWF4" s="1513"/>
      <c r="OWG4" s="1513"/>
      <c r="OWH4" s="1513"/>
      <c r="OWI4" s="1513"/>
      <c r="OWJ4" s="1513"/>
      <c r="OWK4" s="1513"/>
      <c r="OWL4" s="1513"/>
      <c r="OWM4" s="1513"/>
      <c r="OWN4" s="1513"/>
      <c r="OWO4" s="1513"/>
      <c r="OWP4" s="1513"/>
      <c r="OWQ4" s="1513"/>
      <c r="OWR4" s="1513"/>
      <c r="OWS4" s="1513"/>
      <c r="OWT4" s="1513"/>
      <c r="OWU4" s="1513"/>
      <c r="OWV4" s="1513"/>
      <c r="OWW4" s="1513"/>
      <c r="OWX4" s="1513"/>
      <c r="OWY4" s="1513"/>
      <c r="OWZ4" s="1513"/>
      <c r="OXA4" s="1513"/>
      <c r="OXB4" s="1513"/>
      <c r="OXC4" s="1513"/>
      <c r="OXD4" s="1513"/>
      <c r="OXE4" s="1513"/>
      <c r="OXF4" s="1513"/>
      <c r="OXG4" s="1513"/>
      <c r="OXH4" s="1513"/>
      <c r="OXI4" s="1513"/>
      <c r="OXJ4" s="1513"/>
      <c r="OXK4" s="1513"/>
      <c r="OXL4" s="1513"/>
      <c r="OXM4" s="1513"/>
      <c r="OXN4" s="1513"/>
      <c r="OXO4" s="1513"/>
      <c r="OXP4" s="1513"/>
      <c r="OXQ4" s="1513"/>
      <c r="OXR4" s="1513"/>
      <c r="OXS4" s="1513"/>
      <c r="OXT4" s="1513"/>
      <c r="OXU4" s="1513"/>
      <c r="OXV4" s="1513"/>
      <c r="OXW4" s="1513"/>
      <c r="OXX4" s="1513"/>
      <c r="OXY4" s="1513"/>
      <c r="OXZ4" s="1513"/>
      <c r="OYA4" s="1513"/>
      <c r="OYB4" s="1513"/>
      <c r="OYC4" s="1513"/>
      <c r="OYD4" s="1513"/>
      <c r="OYE4" s="1513"/>
      <c r="OYF4" s="1513"/>
      <c r="OYG4" s="1513"/>
      <c r="OYH4" s="1513"/>
      <c r="OYI4" s="1513"/>
      <c r="OYJ4" s="1513"/>
      <c r="OYK4" s="1513"/>
      <c r="OYL4" s="1513"/>
      <c r="OYM4" s="1513"/>
      <c r="OYN4" s="1513"/>
      <c r="OYO4" s="1513"/>
      <c r="OYP4" s="1513"/>
      <c r="OYQ4" s="1513"/>
      <c r="OYR4" s="1513"/>
      <c r="OYS4" s="1513"/>
      <c r="OYT4" s="1513"/>
      <c r="OYU4" s="1513"/>
      <c r="OYV4" s="1513"/>
      <c r="OYW4" s="1513"/>
      <c r="OYX4" s="1513"/>
      <c r="OYY4" s="1513"/>
      <c r="OYZ4" s="1513"/>
      <c r="OZA4" s="1513"/>
      <c r="OZB4" s="1513"/>
      <c r="OZC4" s="1513"/>
      <c r="OZD4" s="1513"/>
      <c r="OZE4" s="1513"/>
      <c r="OZF4" s="1513"/>
      <c r="OZG4" s="1513"/>
      <c r="OZH4" s="1513"/>
      <c r="OZI4" s="1513"/>
      <c r="OZJ4" s="1513"/>
      <c r="OZK4" s="1513"/>
      <c r="OZL4" s="1513"/>
      <c r="OZM4" s="1513"/>
      <c r="OZN4" s="1513"/>
      <c r="OZO4" s="1513"/>
      <c r="OZP4" s="1513"/>
      <c r="OZQ4" s="1513"/>
      <c r="OZR4" s="1513"/>
      <c r="OZS4" s="1513"/>
      <c r="OZT4" s="1513"/>
      <c r="OZU4" s="1513"/>
      <c r="OZV4" s="1513"/>
      <c r="OZW4" s="1513"/>
      <c r="OZX4" s="1513"/>
      <c r="OZY4" s="1513"/>
      <c r="OZZ4" s="1513"/>
      <c r="PAA4" s="1513"/>
      <c r="PAB4" s="1513"/>
      <c r="PAC4" s="1513"/>
      <c r="PAD4" s="1513"/>
      <c r="PAE4" s="1513"/>
      <c r="PAF4" s="1513"/>
      <c r="PAG4" s="1513"/>
      <c r="PAH4" s="1513"/>
      <c r="PAI4" s="1513"/>
      <c r="PAJ4" s="1513"/>
      <c r="PAK4" s="1513"/>
      <c r="PAL4" s="1513"/>
      <c r="PAM4" s="1513"/>
      <c r="PAN4" s="1513"/>
      <c r="PAO4" s="1513"/>
      <c r="PAP4" s="1513"/>
      <c r="PAQ4" s="1513"/>
      <c r="PAR4" s="1513"/>
      <c r="PAS4" s="1513"/>
      <c r="PAT4" s="1513"/>
      <c r="PAU4" s="1513"/>
      <c r="PAV4" s="1513"/>
      <c r="PAW4" s="1513"/>
      <c r="PAX4" s="1513"/>
      <c r="PAY4" s="1513"/>
      <c r="PAZ4" s="1513"/>
      <c r="PBA4" s="1513"/>
      <c r="PBB4" s="1513"/>
      <c r="PBC4" s="1513"/>
      <c r="PBD4" s="1513"/>
      <c r="PBE4" s="1513"/>
      <c r="PBF4" s="1513"/>
      <c r="PBG4" s="1513"/>
      <c r="PBH4" s="1513"/>
      <c r="PBI4" s="1513"/>
      <c r="PBJ4" s="1513"/>
      <c r="PBK4" s="1513"/>
      <c r="PBL4" s="1513"/>
      <c r="PBM4" s="1513"/>
      <c r="PBN4" s="1513"/>
      <c r="PBO4" s="1513"/>
      <c r="PBP4" s="1513"/>
      <c r="PBQ4" s="1513"/>
      <c r="PBR4" s="1513"/>
      <c r="PBS4" s="1513"/>
      <c r="PBT4" s="1513"/>
      <c r="PBU4" s="1513"/>
      <c r="PBV4" s="1513"/>
      <c r="PBW4" s="1513"/>
      <c r="PBX4" s="1513"/>
      <c r="PBY4" s="1513"/>
      <c r="PBZ4" s="1513"/>
      <c r="PCA4" s="1513"/>
      <c r="PCB4" s="1513"/>
      <c r="PCC4" s="1513"/>
      <c r="PCD4" s="1513"/>
      <c r="PCE4" s="1513"/>
      <c r="PCF4" s="1513"/>
      <c r="PCG4" s="1513"/>
      <c r="PCH4" s="1513"/>
      <c r="PCI4" s="1513"/>
      <c r="PCJ4" s="1513"/>
      <c r="PCK4" s="1513"/>
      <c r="PCL4" s="1513"/>
      <c r="PCM4" s="1513"/>
      <c r="PCN4" s="1513"/>
      <c r="PCO4" s="1513"/>
      <c r="PCP4" s="1513"/>
      <c r="PCQ4" s="1513"/>
      <c r="PCR4" s="1513"/>
      <c r="PCS4" s="1513"/>
      <c r="PCT4" s="1513"/>
      <c r="PCU4" s="1513"/>
      <c r="PCV4" s="1513"/>
      <c r="PCW4" s="1513"/>
      <c r="PCX4" s="1513"/>
      <c r="PCY4" s="1513"/>
      <c r="PCZ4" s="1513"/>
      <c r="PDA4" s="1513"/>
      <c r="PDB4" s="1513"/>
      <c r="PDC4" s="1513"/>
      <c r="PDD4" s="1513"/>
      <c r="PDE4" s="1513"/>
      <c r="PDF4" s="1513"/>
      <c r="PDG4" s="1513"/>
      <c r="PDH4" s="1513"/>
      <c r="PDI4" s="1513"/>
      <c r="PDJ4" s="1513"/>
      <c r="PDK4" s="1513"/>
      <c r="PDL4" s="1513"/>
      <c r="PDM4" s="1513"/>
      <c r="PDN4" s="1513"/>
      <c r="PDO4" s="1513"/>
      <c r="PDP4" s="1513"/>
      <c r="PDQ4" s="1513"/>
      <c r="PDR4" s="1513"/>
      <c r="PDS4" s="1513"/>
      <c r="PDT4" s="1513"/>
      <c r="PDU4" s="1513"/>
      <c r="PDV4" s="1513"/>
      <c r="PDW4" s="1513"/>
      <c r="PDX4" s="1513"/>
      <c r="PDY4" s="1513"/>
      <c r="PDZ4" s="1513"/>
      <c r="PEA4" s="1513"/>
      <c r="PEB4" s="1513"/>
      <c r="PEC4" s="1513"/>
      <c r="PED4" s="1513"/>
      <c r="PEE4" s="1513"/>
      <c r="PEF4" s="1513"/>
      <c r="PEG4" s="1513"/>
      <c r="PEH4" s="1513"/>
      <c r="PEI4" s="1513"/>
      <c r="PEJ4" s="1513"/>
      <c r="PEK4" s="1513"/>
      <c r="PEL4" s="1513"/>
      <c r="PEM4" s="1513"/>
      <c r="PEN4" s="1513"/>
      <c r="PEO4" s="1513"/>
      <c r="PEP4" s="1513"/>
      <c r="PEQ4" s="1513"/>
      <c r="PER4" s="1513"/>
      <c r="PES4" s="1513"/>
      <c r="PET4" s="1513"/>
      <c r="PEU4" s="1513"/>
      <c r="PEV4" s="1513"/>
      <c r="PEW4" s="1513"/>
      <c r="PEX4" s="1513"/>
      <c r="PEY4" s="1513"/>
      <c r="PEZ4" s="1513"/>
      <c r="PFA4" s="1513"/>
      <c r="PFB4" s="1513"/>
      <c r="PFC4" s="1513"/>
      <c r="PFD4" s="1513"/>
      <c r="PFE4" s="1513"/>
      <c r="PFF4" s="1513"/>
      <c r="PFG4" s="1513"/>
      <c r="PFH4" s="1513"/>
      <c r="PFI4" s="1513"/>
      <c r="PFJ4" s="1513"/>
      <c r="PFK4" s="1513"/>
      <c r="PFL4" s="1513"/>
      <c r="PFM4" s="1513"/>
      <c r="PFN4" s="1513"/>
      <c r="PFO4" s="1513"/>
      <c r="PFP4" s="1513"/>
      <c r="PFQ4" s="1513"/>
      <c r="PFR4" s="1513"/>
      <c r="PFS4" s="1513"/>
      <c r="PFT4" s="1513"/>
      <c r="PFU4" s="1513"/>
      <c r="PFV4" s="1513"/>
      <c r="PFW4" s="1513"/>
      <c r="PFX4" s="1513"/>
      <c r="PFY4" s="1513"/>
      <c r="PFZ4" s="1513"/>
      <c r="PGA4" s="1513"/>
      <c r="PGB4" s="1513"/>
      <c r="PGC4" s="1513"/>
      <c r="PGD4" s="1513"/>
      <c r="PGE4" s="1513"/>
      <c r="PGF4" s="1513"/>
      <c r="PGG4" s="1513"/>
      <c r="PGH4" s="1513"/>
      <c r="PGI4" s="1513"/>
      <c r="PGJ4" s="1513"/>
      <c r="PGK4" s="1513"/>
      <c r="PGL4" s="1513"/>
      <c r="PGM4" s="1513"/>
      <c r="PGN4" s="1513"/>
      <c r="PGO4" s="1513"/>
      <c r="PGP4" s="1513"/>
      <c r="PGQ4" s="1513"/>
      <c r="PGR4" s="1513"/>
      <c r="PGS4" s="1513"/>
      <c r="PGT4" s="1513"/>
      <c r="PGU4" s="1513"/>
      <c r="PGV4" s="1513"/>
      <c r="PGW4" s="1513"/>
      <c r="PGX4" s="1513"/>
      <c r="PGY4" s="1513"/>
      <c r="PGZ4" s="1513"/>
      <c r="PHA4" s="1513"/>
      <c r="PHB4" s="1513"/>
      <c r="PHC4" s="1513"/>
      <c r="PHD4" s="1513"/>
      <c r="PHE4" s="1513"/>
      <c r="PHF4" s="1513"/>
      <c r="PHG4" s="1513"/>
      <c r="PHH4" s="1513"/>
      <c r="PHI4" s="1513"/>
      <c r="PHJ4" s="1513"/>
      <c r="PHK4" s="1513"/>
      <c r="PHL4" s="1513"/>
      <c r="PHM4" s="1513"/>
      <c r="PHN4" s="1513"/>
      <c r="PHO4" s="1513"/>
      <c r="PHP4" s="1513"/>
      <c r="PHQ4" s="1513"/>
      <c r="PHR4" s="1513"/>
      <c r="PHS4" s="1513"/>
      <c r="PHT4" s="1513"/>
      <c r="PHU4" s="1513"/>
      <c r="PHV4" s="1513"/>
      <c r="PHW4" s="1513"/>
      <c r="PHX4" s="1513"/>
      <c r="PHY4" s="1513"/>
      <c r="PHZ4" s="1513"/>
      <c r="PIA4" s="1513"/>
      <c r="PIB4" s="1513"/>
      <c r="PIC4" s="1513"/>
      <c r="PID4" s="1513"/>
      <c r="PIE4" s="1513"/>
      <c r="PIF4" s="1513"/>
      <c r="PIG4" s="1513"/>
      <c r="PIH4" s="1513"/>
      <c r="PII4" s="1513"/>
      <c r="PIJ4" s="1513"/>
      <c r="PIK4" s="1513"/>
      <c r="PIL4" s="1513"/>
      <c r="PIM4" s="1513"/>
      <c r="PIN4" s="1513"/>
      <c r="PIO4" s="1513"/>
      <c r="PIP4" s="1513"/>
      <c r="PIQ4" s="1513"/>
      <c r="PIR4" s="1513"/>
      <c r="PIS4" s="1513"/>
      <c r="PIT4" s="1513"/>
      <c r="PIU4" s="1513"/>
      <c r="PIV4" s="1513"/>
      <c r="PIW4" s="1513"/>
      <c r="PIX4" s="1513"/>
      <c r="PIY4" s="1513"/>
      <c r="PIZ4" s="1513"/>
      <c r="PJA4" s="1513"/>
      <c r="PJB4" s="1513"/>
      <c r="PJC4" s="1513"/>
      <c r="PJD4" s="1513"/>
      <c r="PJE4" s="1513"/>
      <c r="PJF4" s="1513"/>
      <c r="PJG4" s="1513"/>
      <c r="PJH4" s="1513"/>
      <c r="PJI4" s="1513"/>
      <c r="PJJ4" s="1513"/>
      <c r="PJK4" s="1513"/>
      <c r="PJL4" s="1513"/>
      <c r="PJM4" s="1513"/>
      <c r="PJN4" s="1513"/>
      <c r="PJO4" s="1513"/>
      <c r="PJP4" s="1513"/>
      <c r="PJQ4" s="1513"/>
      <c r="PJR4" s="1513"/>
      <c r="PJS4" s="1513"/>
      <c r="PJT4" s="1513"/>
      <c r="PJU4" s="1513"/>
      <c r="PJV4" s="1513"/>
      <c r="PJW4" s="1513"/>
      <c r="PJX4" s="1513"/>
      <c r="PJY4" s="1513"/>
      <c r="PJZ4" s="1513"/>
      <c r="PKA4" s="1513"/>
      <c r="PKB4" s="1513"/>
      <c r="PKC4" s="1513"/>
      <c r="PKD4" s="1513"/>
      <c r="PKE4" s="1513"/>
      <c r="PKF4" s="1513"/>
      <c r="PKG4" s="1513"/>
      <c r="PKH4" s="1513"/>
      <c r="PKI4" s="1513"/>
      <c r="PKJ4" s="1513"/>
      <c r="PKK4" s="1513"/>
      <c r="PKL4" s="1513"/>
      <c r="PKM4" s="1513"/>
      <c r="PKN4" s="1513"/>
      <c r="PKO4" s="1513"/>
      <c r="PKP4" s="1513"/>
      <c r="PKQ4" s="1513"/>
      <c r="PKR4" s="1513"/>
      <c r="PKS4" s="1513"/>
      <c r="PKT4" s="1513"/>
      <c r="PKU4" s="1513"/>
      <c r="PKV4" s="1513"/>
      <c r="PKW4" s="1513"/>
      <c r="PKX4" s="1513"/>
      <c r="PKY4" s="1513"/>
      <c r="PKZ4" s="1513"/>
      <c r="PLA4" s="1513"/>
      <c r="PLB4" s="1513"/>
      <c r="PLC4" s="1513"/>
      <c r="PLD4" s="1513"/>
      <c r="PLE4" s="1513"/>
      <c r="PLF4" s="1513"/>
      <c r="PLG4" s="1513"/>
      <c r="PLH4" s="1513"/>
      <c r="PLI4" s="1513"/>
      <c r="PLJ4" s="1513"/>
      <c r="PLK4" s="1513"/>
      <c r="PLL4" s="1513"/>
      <c r="PLM4" s="1513"/>
      <c r="PLN4" s="1513"/>
      <c r="PLO4" s="1513"/>
      <c r="PLP4" s="1513"/>
      <c r="PLQ4" s="1513"/>
      <c r="PLR4" s="1513"/>
      <c r="PLS4" s="1513"/>
      <c r="PLT4" s="1513"/>
      <c r="PLU4" s="1513"/>
      <c r="PLV4" s="1513"/>
      <c r="PLW4" s="1513"/>
      <c r="PLX4" s="1513"/>
      <c r="PLY4" s="1513"/>
      <c r="PLZ4" s="1513"/>
      <c r="PMA4" s="1513"/>
      <c r="PMB4" s="1513"/>
      <c r="PMC4" s="1513"/>
      <c r="PMD4" s="1513"/>
      <c r="PME4" s="1513"/>
      <c r="PMF4" s="1513"/>
      <c r="PMG4" s="1513"/>
      <c r="PMH4" s="1513"/>
      <c r="PMI4" s="1513"/>
      <c r="PMJ4" s="1513"/>
      <c r="PMK4" s="1513"/>
      <c r="PML4" s="1513"/>
      <c r="PMM4" s="1513"/>
      <c r="PMN4" s="1513"/>
      <c r="PMO4" s="1513"/>
      <c r="PMP4" s="1513"/>
      <c r="PMQ4" s="1513"/>
      <c r="PMR4" s="1513"/>
      <c r="PMS4" s="1513"/>
      <c r="PMT4" s="1513"/>
      <c r="PMU4" s="1513"/>
      <c r="PMV4" s="1513"/>
      <c r="PMW4" s="1513"/>
      <c r="PMX4" s="1513"/>
      <c r="PMY4" s="1513"/>
      <c r="PMZ4" s="1513"/>
      <c r="PNA4" s="1513"/>
      <c r="PNB4" s="1513"/>
      <c r="PNC4" s="1513"/>
      <c r="PND4" s="1513"/>
      <c r="PNE4" s="1513"/>
      <c r="PNF4" s="1513"/>
      <c r="PNG4" s="1513"/>
      <c r="PNH4" s="1513"/>
      <c r="PNI4" s="1513"/>
      <c r="PNJ4" s="1513"/>
      <c r="PNK4" s="1513"/>
      <c r="PNL4" s="1513"/>
      <c r="PNM4" s="1513"/>
      <c r="PNN4" s="1513"/>
      <c r="PNO4" s="1513"/>
      <c r="PNP4" s="1513"/>
      <c r="PNQ4" s="1513"/>
      <c r="PNR4" s="1513"/>
      <c r="PNS4" s="1513"/>
      <c r="PNT4" s="1513"/>
      <c r="PNU4" s="1513"/>
      <c r="PNV4" s="1513"/>
      <c r="PNW4" s="1513"/>
      <c r="PNX4" s="1513"/>
      <c r="PNY4" s="1513"/>
      <c r="PNZ4" s="1513"/>
      <c r="POA4" s="1513"/>
      <c r="POB4" s="1513"/>
      <c r="POC4" s="1513"/>
      <c r="POD4" s="1513"/>
      <c r="POE4" s="1513"/>
      <c r="POF4" s="1513"/>
      <c r="POG4" s="1513"/>
      <c r="POH4" s="1513"/>
      <c r="POI4" s="1513"/>
      <c r="POJ4" s="1513"/>
      <c r="POK4" s="1513"/>
      <c r="POL4" s="1513"/>
      <c r="POM4" s="1513"/>
      <c r="PON4" s="1513"/>
      <c r="POO4" s="1513"/>
      <c r="POP4" s="1513"/>
      <c r="POQ4" s="1513"/>
      <c r="POR4" s="1513"/>
      <c r="POS4" s="1513"/>
      <c r="POT4" s="1513"/>
      <c r="POU4" s="1513"/>
      <c r="POV4" s="1513"/>
      <c r="POW4" s="1513"/>
      <c r="POX4" s="1513"/>
      <c r="POY4" s="1513"/>
      <c r="POZ4" s="1513"/>
      <c r="PPA4" s="1513"/>
      <c r="PPB4" s="1513"/>
      <c r="PPC4" s="1513"/>
      <c r="PPD4" s="1513"/>
      <c r="PPE4" s="1513"/>
      <c r="PPF4" s="1513"/>
      <c r="PPG4" s="1513"/>
      <c r="PPH4" s="1513"/>
      <c r="PPI4" s="1513"/>
      <c r="PPJ4" s="1513"/>
      <c r="PPK4" s="1513"/>
      <c r="PPL4" s="1513"/>
      <c r="PPM4" s="1513"/>
      <c r="PPN4" s="1513"/>
      <c r="PPO4" s="1513"/>
      <c r="PPP4" s="1513"/>
      <c r="PPQ4" s="1513"/>
      <c r="PPR4" s="1513"/>
      <c r="PPS4" s="1513"/>
      <c r="PPT4" s="1513"/>
      <c r="PPU4" s="1513"/>
      <c r="PPV4" s="1513"/>
      <c r="PPW4" s="1513"/>
      <c r="PPX4" s="1513"/>
      <c r="PPY4" s="1513"/>
      <c r="PPZ4" s="1513"/>
      <c r="PQA4" s="1513"/>
      <c r="PQB4" s="1513"/>
      <c r="PQC4" s="1513"/>
      <c r="PQD4" s="1513"/>
      <c r="PQE4" s="1513"/>
      <c r="PQF4" s="1513"/>
      <c r="PQG4" s="1513"/>
      <c r="PQH4" s="1513"/>
      <c r="PQI4" s="1513"/>
      <c r="PQJ4" s="1513"/>
      <c r="PQK4" s="1513"/>
      <c r="PQL4" s="1513"/>
      <c r="PQM4" s="1513"/>
      <c r="PQN4" s="1513"/>
      <c r="PQO4" s="1513"/>
      <c r="PQP4" s="1513"/>
      <c r="PQQ4" s="1513"/>
      <c r="PQR4" s="1513"/>
      <c r="PQS4" s="1513"/>
      <c r="PQT4" s="1513"/>
      <c r="PQU4" s="1513"/>
      <c r="PQV4" s="1513"/>
      <c r="PQW4" s="1513"/>
      <c r="PQX4" s="1513"/>
      <c r="PQY4" s="1513"/>
      <c r="PQZ4" s="1513"/>
      <c r="PRA4" s="1513"/>
      <c r="PRB4" s="1513"/>
      <c r="PRC4" s="1513"/>
      <c r="PRD4" s="1513"/>
      <c r="PRE4" s="1513"/>
      <c r="PRF4" s="1513"/>
      <c r="PRG4" s="1513"/>
      <c r="PRH4" s="1513"/>
      <c r="PRI4" s="1513"/>
      <c r="PRJ4" s="1513"/>
      <c r="PRK4" s="1513"/>
      <c r="PRL4" s="1513"/>
      <c r="PRM4" s="1513"/>
      <c r="PRN4" s="1513"/>
      <c r="PRO4" s="1513"/>
      <c r="PRP4" s="1513"/>
      <c r="PRQ4" s="1513"/>
      <c r="PRR4" s="1513"/>
      <c r="PRS4" s="1513"/>
      <c r="PRT4" s="1513"/>
      <c r="PRU4" s="1513"/>
      <c r="PRV4" s="1513"/>
      <c r="PRW4" s="1513"/>
      <c r="PRX4" s="1513"/>
      <c r="PRY4" s="1513"/>
      <c r="PRZ4" s="1513"/>
      <c r="PSA4" s="1513"/>
      <c r="PSB4" s="1513"/>
      <c r="PSC4" s="1513"/>
      <c r="PSD4" s="1513"/>
      <c r="PSE4" s="1513"/>
      <c r="PSF4" s="1513"/>
      <c r="PSG4" s="1513"/>
      <c r="PSH4" s="1513"/>
      <c r="PSI4" s="1513"/>
      <c r="PSJ4" s="1513"/>
      <c r="PSK4" s="1513"/>
      <c r="PSL4" s="1513"/>
      <c r="PSM4" s="1513"/>
      <c r="PSN4" s="1513"/>
      <c r="PSO4" s="1513"/>
      <c r="PSP4" s="1513"/>
      <c r="PSQ4" s="1513"/>
      <c r="PSR4" s="1513"/>
      <c r="PSS4" s="1513"/>
      <c r="PST4" s="1513"/>
      <c r="PSU4" s="1513"/>
      <c r="PSV4" s="1513"/>
      <c r="PSW4" s="1513"/>
      <c r="PSX4" s="1513"/>
      <c r="PSY4" s="1513"/>
      <c r="PSZ4" s="1513"/>
      <c r="PTA4" s="1513"/>
      <c r="PTB4" s="1513"/>
      <c r="PTC4" s="1513"/>
      <c r="PTD4" s="1513"/>
      <c r="PTE4" s="1513"/>
      <c r="PTF4" s="1513"/>
      <c r="PTG4" s="1513"/>
      <c r="PTH4" s="1513"/>
      <c r="PTI4" s="1513"/>
      <c r="PTJ4" s="1513"/>
      <c r="PTK4" s="1513"/>
      <c r="PTL4" s="1513"/>
      <c r="PTM4" s="1513"/>
      <c r="PTN4" s="1513"/>
      <c r="PTO4" s="1513"/>
      <c r="PTP4" s="1513"/>
      <c r="PTQ4" s="1513"/>
      <c r="PTR4" s="1513"/>
      <c r="PTS4" s="1513"/>
      <c r="PTT4" s="1513"/>
      <c r="PTU4" s="1513"/>
      <c r="PTV4" s="1513"/>
      <c r="PTW4" s="1513"/>
      <c r="PTX4" s="1513"/>
      <c r="PTY4" s="1513"/>
      <c r="PTZ4" s="1513"/>
      <c r="PUA4" s="1513"/>
      <c r="PUB4" s="1513"/>
      <c r="PUC4" s="1513"/>
      <c r="PUD4" s="1513"/>
      <c r="PUE4" s="1513"/>
      <c r="PUF4" s="1513"/>
      <c r="PUG4" s="1513"/>
      <c r="PUH4" s="1513"/>
      <c r="PUI4" s="1513"/>
      <c r="PUJ4" s="1513"/>
      <c r="PUK4" s="1513"/>
      <c r="PUL4" s="1513"/>
      <c r="PUM4" s="1513"/>
      <c r="PUN4" s="1513"/>
      <c r="PUO4" s="1513"/>
      <c r="PUP4" s="1513"/>
      <c r="PUQ4" s="1513"/>
      <c r="PUR4" s="1513"/>
      <c r="PUS4" s="1513"/>
      <c r="PUT4" s="1513"/>
      <c r="PUU4" s="1513"/>
      <c r="PUV4" s="1513"/>
      <c r="PUW4" s="1513"/>
      <c r="PUX4" s="1513"/>
      <c r="PUY4" s="1513"/>
      <c r="PUZ4" s="1513"/>
      <c r="PVA4" s="1513"/>
      <c r="PVB4" s="1513"/>
      <c r="PVC4" s="1513"/>
      <c r="PVD4" s="1513"/>
      <c r="PVE4" s="1513"/>
      <c r="PVF4" s="1513"/>
      <c r="PVG4" s="1513"/>
      <c r="PVH4" s="1513"/>
      <c r="PVI4" s="1513"/>
      <c r="PVJ4" s="1513"/>
      <c r="PVK4" s="1513"/>
      <c r="PVL4" s="1513"/>
      <c r="PVM4" s="1513"/>
      <c r="PVN4" s="1513"/>
      <c r="PVO4" s="1513"/>
      <c r="PVP4" s="1513"/>
      <c r="PVQ4" s="1513"/>
      <c r="PVR4" s="1513"/>
      <c r="PVS4" s="1513"/>
      <c r="PVT4" s="1513"/>
      <c r="PVU4" s="1513"/>
      <c r="PVV4" s="1513"/>
      <c r="PVW4" s="1513"/>
      <c r="PVX4" s="1513"/>
      <c r="PVY4" s="1513"/>
      <c r="PVZ4" s="1513"/>
      <c r="PWA4" s="1513"/>
      <c r="PWB4" s="1513"/>
      <c r="PWC4" s="1513"/>
      <c r="PWD4" s="1513"/>
      <c r="PWE4" s="1513"/>
      <c r="PWF4" s="1513"/>
      <c r="PWG4" s="1513"/>
      <c r="PWH4" s="1513"/>
      <c r="PWI4" s="1513"/>
      <c r="PWJ4" s="1513"/>
      <c r="PWK4" s="1513"/>
      <c r="PWL4" s="1513"/>
      <c r="PWM4" s="1513"/>
      <c r="PWN4" s="1513"/>
      <c r="PWO4" s="1513"/>
      <c r="PWP4" s="1513"/>
      <c r="PWQ4" s="1513"/>
      <c r="PWR4" s="1513"/>
      <c r="PWS4" s="1513"/>
      <c r="PWT4" s="1513"/>
      <c r="PWU4" s="1513"/>
      <c r="PWV4" s="1513"/>
      <c r="PWW4" s="1513"/>
      <c r="PWX4" s="1513"/>
      <c r="PWY4" s="1513"/>
      <c r="PWZ4" s="1513"/>
      <c r="PXA4" s="1513"/>
      <c r="PXB4" s="1513"/>
      <c r="PXC4" s="1513"/>
      <c r="PXD4" s="1513"/>
      <c r="PXE4" s="1513"/>
      <c r="PXF4" s="1513"/>
      <c r="PXG4" s="1513"/>
      <c r="PXH4" s="1513"/>
      <c r="PXI4" s="1513"/>
      <c r="PXJ4" s="1513"/>
      <c r="PXK4" s="1513"/>
      <c r="PXL4" s="1513"/>
      <c r="PXM4" s="1513"/>
      <c r="PXN4" s="1513"/>
      <c r="PXO4" s="1513"/>
      <c r="PXP4" s="1513"/>
      <c r="PXQ4" s="1513"/>
      <c r="PXR4" s="1513"/>
      <c r="PXS4" s="1513"/>
      <c r="PXT4" s="1513"/>
      <c r="PXU4" s="1513"/>
      <c r="PXV4" s="1513"/>
      <c r="PXW4" s="1513"/>
      <c r="PXX4" s="1513"/>
      <c r="PXY4" s="1513"/>
      <c r="PXZ4" s="1513"/>
      <c r="PYA4" s="1513"/>
      <c r="PYB4" s="1513"/>
      <c r="PYC4" s="1513"/>
      <c r="PYD4" s="1513"/>
      <c r="PYE4" s="1513"/>
      <c r="PYF4" s="1513"/>
      <c r="PYG4" s="1513"/>
      <c r="PYH4" s="1513"/>
      <c r="PYI4" s="1513"/>
      <c r="PYJ4" s="1513"/>
      <c r="PYK4" s="1513"/>
      <c r="PYL4" s="1513"/>
      <c r="PYM4" s="1513"/>
      <c r="PYN4" s="1513"/>
      <c r="PYO4" s="1513"/>
      <c r="PYP4" s="1513"/>
      <c r="PYQ4" s="1513"/>
      <c r="PYR4" s="1513"/>
      <c r="PYS4" s="1513"/>
      <c r="PYT4" s="1513"/>
      <c r="PYU4" s="1513"/>
      <c r="PYV4" s="1513"/>
      <c r="PYW4" s="1513"/>
      <c r="PYX4" s="1513"/>
      <c r="PYY4" s="1513"/>
      <c r="PYZ4" s="1513"/>
      <c r="PZA4" s="1513"/>
      <c r="PZB4" s="1513"/>
      <c r="PZC4" s="1513"/>
      <c r="PZD4" s="1513"/>
      <c r="PZE4" s="1513"/>
      <c r="PZF4" s="1513"/>
      <c r="PZG4" s="1513"/>
      <c r="PZH4" s="1513"/>
      <c r="PZI4" s="1513"/>
      <c r="PZJ4" s="1513"/>
      <c r="PZK4" s="1513"/>
      <c r="PZL4" s="1513"/>
      <c r="PZM4" s="1513"/>
      <c r="PZN4" s="1513"/>
      <c r="PZO4" s="1513"/>
      <c r="PZP4" s="1513"/>
      <c r="PZQ4" s="1513"/>
      <c r="PZR4" s="1513"/>
      <c r="PZS4" s="1513"/>
      <c r="PZT4" s="1513"/>
      <c r="PZU4" s="1513"/>
      <c r="PZV4" s="1513"/>
      <c r="PZW4" s="1513"/>
      <c r="PZX4" s="1513"/>
      <c r="PZY4" s="1513"/>
      <c r="PZZ4" s="1513"/>
      <c r="QAA4" s="1513"/>
      <c r="QAB4" s="1513"/>
      <c r="QAC4" s="1513"/>
      <c r="QAD4" s="1513"/>
      <c r="QAE4" s="1513"/>
      <c r="QAF4" s="1513"/>
      <c r="QAG4" s="1513"/>
      <c r="QAH4" s="1513"/>
      <c r="QAI4" s="1513"/>
      <c r="QAJ4" s="1513"/>
      <c r="QAK4" s="1513"/>
      <c r="QAL4" s="1513"/>
      <c r="QAM4" s="1513"/>
      <c r="QAN4" s="1513"/>
      <c r="QAO4" s="1513"/>
      <c r="QAP4" s="1513"/>
      <c r="QAQ4" s="1513"/>
      <c r="QAR4" s="1513"/>
      <c r="QAS4" s="1513"/>
      <c r="QAT4" s="1513"/>
      <c r="QAU4" s="1513"/>
      <c r="QAV4" s="1513"/>
      <c r="QAW4" s="1513"/>
      <c r="QAX4" s="1513"/>
      <c r="QAY4" s="1513"/>
      <c r="QAZ4" s="1513"/>
      <c r="QBA4" s="1513"/>
      <c r="QBB4" s="1513"/>
      <c r="QBC4" s="1513"/>
      <c r="QBD4" s="1513"/>
      <c r="QBE4" s="1513"/>
      <c r="QBF4" s="1513"/>
      <c r="QBG4" s="1513"/>
      <c r="QBH4" s="1513"/>
      <c r="QBI4" s="1513"/>
      <c r="QBJ4" s="1513"/>
      <c r="QBK4" s="1513"/>
      <c r="QBL4" s="1513"/>
      <c r="QBM4" s="1513"/>
      <c r="QBN4" s="1513"/>
      <c r="QBO4" s="1513"/>
      <c r="QBP4" s="1513"/>
      <c r="QBQ4" s="1513"/>
      <c r="QBR4" s="1513"/>
      <c r="QBS4" s="1513"/>
      <c r="QBT4" s="1513"/>
      <c r="QBU4" s="1513"/>
      <c r="QBV4" s="1513"/>
      <c r="QBW4" s="1513"/>
      <c r="QBX4" s="1513"/>
      <c r="QBY4" s="1513"/>
      <c r="QBZ4" s="1513"/>
      <c r="QCA4" s="1513"/>
      <c r="QCB4" s="1513"/>
      <c r="QCC4" s="1513"/>
      <c r="QCD4" s="1513"/>
      <c r="QCE4" s="1513"/>
      <c r="QCF4" s="1513"/>
      <c r="QCG4" s="1513"/>
      <c r="QCH4" s="1513"/>
      <c r="QCI4" s="1513"/>
      <c r="QCJ4" s="1513"/>
      <c r="QCK4" s="1513"/>
      <c r="QCL4" s="1513"/>
      <c r="QCM4" s="1513"/>
      <c r="QCN4" s="1513"/>
      <c r="QCO4" s="1513"/>
      <c r="QCP4" s="1513"/>
      <c r="QCQ4" s="1513"/>
      <c r="QCR4" s="1513"/>
      <c r="QCS4" s="1513"/>
      <c r="QCT4" s="1513"/>
      <c r="QCU4" s="1513"/>
      <c r="QCV4" s="1513"/>
      <c r="QCW4" s="1513"/>
      <c r="QCX4" s="1513"/>
      <c r="QCY4" s="1513"/>
      <c r="QCZ4" s="1513"/>
      <c r="QDA4" s="1513"/>
      <c r="QDB4" s="1513"/>
      <c r="QDC4" s="1513"/>
      <c r="QDD4" s="1513"/>
      <c r="QDE4" s="1513"/>
      <c r="QDF4" s="1513"/>
      <c r="QDG4" s="1513"/>
      <c r="QDH4" s="1513"/>
      <c r="QDI4" s="1513"/>
      <c r="QDJ4" s="1513"/>
      <c r="QDK4" s="1513"/>
      <c r="QDL4" s="1513"/>
      <c r="QDM4" s="1513"/>
      <c r="QDN4" s="1513"/>
      <c r="QDO4" s="1513"/>
      <c r="QDP4" s="1513"/>
      <c r="QDQ4" s="1513"/>
      <c r="QDR4" s="1513"/>
      <c r="QDS4" s="1513"/>
      <c r="QDT4" s="1513"/>
      <c r="QDU4" s="1513"/>
      <c r="QDV4" s="1513"/>
      <c r="QDW4" s="1513"/>
      <c r="QDX4" s="1513"/>
      <c r="QDY4" s="1513"/>
      <c r="QDZ4" s="1513"/>
      <c r="QEA4" s="1513"/>
      <c r="QEB4" s="1513"/>
      <c r="QEC4" s="1513"/>
      <c r="QED4" s="1513"/>
      <c r="QEE4" s="1513"/>
      <c r="QEF4" s="1513"/>
      <c r="QEG4" s="1513"/>
      <c r="QEH4" s="1513"/>
      <c r="QEI4" s="1513"/>
      <c r="QEJ4" s="1513"/>
      <c r="QEK4" s="1513"/>
      <c r="QEL4" s="1513"/>
      <c r="QEM4" s="1513"/>
      <c r="QEN4" s="1513"/>
      <c r="QEO4" s="1513"/>
      <c r="QEP4" s="1513"/>
      <c r="QEQ4" s="1513"/>
      <c r="QER4" s="1513"/>
      <c r="QES4" s="1513"/>
      <c r="QET4" s="1513"/>
      <c r="QEU4" s="1513"/>
      <c r="QEV4" s="1513"/>
      <c r="QEW4" s="1513"/>
      <c r="QEX4" s="1513"/>
      <c r="QEY4" s="1513"/>
      <c r="QEZ4" s="1513"/>
      <c r="QFA4" s="1513"/>
      <c r="QFB4" s="1513"/>
      <c r="QFC4" s="1513"/>
      <c r="QFD4" s="1513"/>
      <c r="QFE4" s="1513"/>
      <c r="QFF4" s="1513"/>
      <c r="QFG4" s="1513"/>
      <c r="QFH4" s="1513"/>
      <c r="QFI4" s="1513"/>
      <c r="QFJ4" s="1513"/>
      <c r="QFK4" s="1513"/>
      <c r="QFL4" s="1513"/>
      <c r="QFM4" s="1513"/>
      <c r="QFN4" s="1513"/>
      <c r="QFO4" s="1513"/>
      <c r="QFP4" s="1513"/>
      <c r="QFQ4" s="1513"/>
      <c r="QFR4" s="1513"/>
      <c r="QFS4" s="1513"/>
      <c r="QFT4" s="1513"/>
      <c r="QFU4" s="1513"/>
      <c r="QFV4" s="1513"/>
      <c r="QFW4" s="1513"/>
      <c r="QFX4" s="1513"/>
      <c r="QFY4" s="1513"/>
      <c r="QFZ4" s="1513"/>
      <c r="QGA4" s="1513"/>
      <c r="QGB4" s="1513"/>
      <c r="QGC4" s="1513"/>
      <c r="QGD4" s="1513"/>
      <c r="QGE4" s="1513"/>
      <c r="QGF4" s="1513"/>
      <c r="QGG4" s="1513"/>
      <c r="QGH4" s="1513"/>
      <c r="QGI4" s="1513"/>
      <c r="QGJ4" s="1513"/>
      <c r="QGK4" s="1513"/>
      <c r="QGL4" s="1513"/>
      <c r="QGM4" s="1513"/>
      <c r="QGN4" s="1513"/>
      <c r="QGO4" s="1513"/>
      <c r="QGP4" s="1513"/>
      <c r="QGQ4" s="1513"/>
      <c r="QGR4" s="1513"/>
      <c r="QGS4" s="1513"/>
      <c r="QGT4" s="1513"/>
      <c r="QGU4" s="1513"/>
      <c r="QGV4" s="1513"/>
      <c r="QGW4" s="1513"/>
      <c r="QGX4" s="1513"/>
      <c r="QGY4" s="1513"/>
      <c r="QGZ4" s="1513"/>
      <c r="QHA4" s="1513"/>
      <c r="QHB4" s="1513"/>
      <c r="QHC4" s="1513"/>
      <c r="QHD4" s="1513"/>
      <c r="QHE4" s="1513"/>
      <c r="QHF4" s="1513"/>
      <c r="QHG4" s="1513"/>
      <c r="QHH4" s="1513"/>
      <c r="QHI4" s="1513"/>
      <c r="QHJ4" s="1513"/>
      <c r="QHK4" s="1513"/>
      <c r="QHL4" s="1513"/>
      <c r="QHM4" s="1513"/>
      <c r="QHN4" s="1513"/>
      <c r="QHO4" s="1513"/>
      <c r="QHP4" s="1513"/>
      <c r="QHQ4" s="1513"/>
      <c r="QHR4" s="1513"/>
      <c r="QHS4" s="1513"/>
      <c r="QHT4" s="1513"/>
      <c r="QHU4" s="1513"/>
      <c r="QHV4" s="1513"/>
      <c r="QHW4" s="1513"/>
      <c r="QHX4" s="1513"/>
      <c r="QHY4" s="1513"/>
      <c r="QHZ4" s="1513"/>
      <c r="QIA4" s="1513"/>
      <c r="QIB4" s="1513"/>
      <c r="QIC4" s="1513"/>
      <c r="QID4" s="1513"/>
      <c r="QIE4" s="1513"/>
      <c r="QIF4" s="1513"/>
      <c r="QIG4" s="1513"/>
      <c r="QIH4" s="1513"/>
      <c r="QII4" s="1513"/>
      <c r="QIJ4" s="1513"/>
      <c r="QIK4" s="1513"/>
      <c r="QIL4" s="1513"/>
      <c r="QIM4" s="1513"/>
      <c r="QIN4" s="1513"/>
      <c r="QIO4" s="1513"/>
      <c r="QIP4" s="1513"/>
      <c r="QIQ4" s="1513"/>
      <c r="QIR4" s="1513"/>
      <c r="QIS4" s="1513"/>
      <c r="QIT4" s="1513"/>
      <c r="QIU4" s="1513"/>
      <c r="QIV4" s="1513"/>
      <c r="QIW4" s="1513"/>
      <c r="QIX4" s="1513"/>
      <c r="QIY4" s="1513"/>
      <c r="QIZ4" s="1513"/>
      <c r="QJA4" s="1513"/>
      <c r="QJB4" s="1513"/>
      <c r="QJC4" s="1513"/>
      <c r="QJD4" s="1513"/>
      <c r="QJE4" s="1513"/>
      <c r="QJF4" s="1513"/>
      <c r="QJG4" s="1513"/>
      <c r="QJH4" s="1513"/>
      <c r="QJI4" s="1513"/>
      <c r="QJJ4" s="1513"/>
      <c r="QJK4" s="1513"/>
      <c r="QJL4" s="1513"/>
      <c r="QJM4" s="1513"/>
      <c r="QJN4" s="1513"/>
      <c r="QJO4" s="1513"/>
      <c r="QJP4" s="1513"/>
      <c r="QJQ4" s="1513"/>
      <c r="QJR4" s="1513"/>
      <c r="QJS4" s="1513"/>
      <c r="QJT4" s="1513"/>
      <c r="QJU4" s="1513"/>
      <c r="QJV4" s="1513"/>
      <c r="QJW4" s="1513"/>
      <c r="QJX4" s="1513"/>
      <c r="QJY4" s="1513"/>
      <c r="QJZ4" s="1513"/>
      <c r="QKA4" s="1513"/>
      <c r="QKB4" s="1513"/>
      <c r="QKC4" s="1513"/>
      <c r="QKD4" s="1513"/>
      <c r="QKE4" s="1513"/>
      <c r="QKF4" s="1513"/>
      <c r="QKG4" s="1513"/>
      <c r="QKH4" s="1513"/>
      <c r="QKI4" s="1513"/>
      <c r="QKJ4" s="1513"/>
      <c r="QKK4" s="1513"/>
      <c r="QKL4" s="1513"/>
      <c r="QKM4" s="1513"/>
      <c r="QKN4" s="1513"/>
      <c r="QKO4" s="1513"/>
      <c r="QKP4" s="1513"/>
      <c r="QKQ4" s="1513"/>
      <c r="QKR4" s="1513"/>
      <c r="QKS4" s="1513"/>
      <c r="QKT4" s="1513"/>
      <c r="QKU4" s="1513"/>
      <c r="QKV4" s="1513"/>
      <c r="QKW4" s="1513"/>
      <c r="QKX4" s="1513"/>
      <c r="QKY4" s="1513"/>
      <c r="QKZ4" s="1513"/>
      <c r="QLA4" s="1513"/>
      <c r="QLB4" s="1513"/>
      <c r="QLC4" s="1513"/>
      <c r="QLD4" s="1513"/>
      <c r="QLE4" s="1513"/>
      <c r="QLF4" s="1513"/>
      <c r="QLG4" s="1513"/>
      <c r="QLH4" s="1513"/>
      <c r="QLI4" s="1513"/>
      <c r="QLJ4" s="1513"/>
      <c r="QLK4" s="1513"/>
      <c r="QLL4" s="1513"/>
      <c r="QLM4" s="1513"/>
      <c r="QLN4" s="1513"/>
      <c r="QLO4" s="1513"/>
      <c r="QLP4" s="1513"/>
      <c r="QLQ4" s="1513"/>
      <c r="QLR4" s="1513"/>
      <c r="QLS4" s="1513"/>
      <c r="QLT4" s="1513"/>
      <c r="QLU4" s="1513"/>
      <c r="QLV4" s="1513"/>
      <c r="QLW4" s="1513"/>
      <c r="QLX4" s="1513"/>
      <c r="QLY4" s="1513"/>
      <c r="QLZ4" s="1513"/>
      <c r="QMA4" s="1513"/>
      <c r="QMB4" s="1513"/>
      <c r="QMC4" s="1513"/>
      <c r="QMD4" s="1513"/>
      <c r="QME4" s="1513"/>
      <c r="QMF4" s="1513"/>
      <c r="QMG4" s="1513"/>
      <c r="QMH4" s="1513"/>
      <c r="QMI4" s="1513"/>
      <c r="QMJ4" s="1513"/>
      <c r="QMK4" s="1513"/>
      <c r="QML4" s="1513"/>
      <c r="QMM4" s="1513"/>
      <c r="QMN4" s="1513"/>
      <c r="QMO4" s="1513"/>
      <c r="QMP4" s="1513"/>
      <c r="QMQ4" s="1513"/>
      <c r="QMR4" s="1513"/>
      <c r="QMS4" s="1513"/>
      <c r="QMT4" s="1513"/>
      <c r="QMU4" s="1513"/>
      <c r="QMV4" s="1513"/>
      <c r="QMW4" s="1513"/>
      <c r="QMX4" s="1513"/>
      <c r="QMY4" s="1513"/>
      <c r="QMZ4" s="1513"/>
      <c r="QNA4" s="1513"/>
      <c r="QNB4" s="1513"/>
      <c r="QNC4" s="1513"/>
      <c r="QND4" s="1513"/>
      <c r="QNE4" s="1513"/>
      <c r="QNF4" s="1513"/>
      <c r="QNG4" s="1513"/>
      <c r="QNH4" s="1513"/>
      <c r="QNI4" s="1513"/>
      <c r="QNJ4" s="1513"/>
      <c r="QNK4" s="1513"/>
      <c r="QNL4" s="1513"/>
      <c r="QNM4" s="1513"/>
      <c r="QNN4" s="1513"/>
      <c r="QNO4" s="1513"/>
      <c r="QNP4" s="1513"/>
      <c r="QNQ4" s="1513"/>
      <c r="QNR4" s="1513"/>
      <c r="QNS4" s="1513"/>
      <c r="QNT4" s="1513"/>
      <c r="QNU4" s="1513"/>
      <c r="QNV4" s="1513"/>
      <c r="QNW4" s="1513"/>
      <c r="QNX4" s="1513"/>
      <c r="QNY4" s="1513"/>
      <c r="QNZ4" s="1513"/>
      <c r="QOA4" s="1513"/>
      <c r="QOB4" s="1513"/>
      <c r="QOC4" s="1513"/>
      <c r="QOD4" s="1513"/>
      <c r="QOE4" s="1513"/>
      <c r="QOF4" s="1513"/>
      <c r="QOG4" s="1513"/>
      <c r="QOH4" s="1513"/>
      <c r="QOI4" s="1513"/>
      <c r="QOJ4" s="1513"/>
      <c r="QOK4" s="1513"/>
      <c r="QOL4" s="1513"/>
      <c r="QOM4" s="1513"/>
      <c r="QON4" s="1513"/>
      <c r="QOO4" s="1513"/>
      <c r="QOP4" s="1513"/>
      <c r="QOQ4" s="1513"/>
      <c r="QOR4" s="1513"/>
      <c r="QOS4" s="1513"/>
      <c r="QOT4" s="1513"/>
      <c r="QOU4" s="1513"/>
      <c r="QOV4" s="1513"/>
      <c r="QOW4" s="1513"/>
      <c r="QOX4" s="1513"/>
      <c r="QOY4" s="1513"/>
      <c r="QOZ4" s="1513"/>
      <c r="QPA4" s="1513"/>
      <c r="QPB4" s="1513"/>
      <c r="QPC4" s="1513"/>
      <c r="QPD4" s="1513"/>
      <c r="QPE4" s="1513"/>
      <c r="QPF4" s="1513"/>
      <c r="QPG4" s="1513"/>
      <c r="QPH4" s="1513"/>
      <c r="QPI4" s="1513"/>
      <c r="QPJ4" s="1513"/>
      <c r="QPK4" s="1513"/>
      <c r="QPL4" s="1513"/>
      <c r="QPM4" s="1513"/>
      <c r="QPN4" s="1513"/>
      <c r="QPO4" s="1513"/>
      <c r="QPP4" s="1513"/>
      <c r="QPQ4" s="1513"/>
      <c r="QPR4" s="1513"/>
      <c r="QPS4" s="1513"/>
      <c r="QPT4" s="1513"/>
      <c r="QPU4" s="1513"/>
      <c r="QPV4" s="1513"/>
      <c r="QPW4" s="1513"/>
      <c r="QPX4" s="1513"/>
      <c r="QPY4" s="1513"/>
      <c r="QPZ4" s="1513"/>
      <c r="QQA4" s="1513"/>
      <c r="QQB4" s="1513"/>
      <c r="QQC4" s="1513"/>
      <c r="QQD4" s="1513"/>
      <c r="QQE4" s="1513"/>
      <c r="QQF4" s="1513"/>
      <c r="QQG4" s="1513"/>
      <c r="QQH4" s="1513"/>
      <c r="QQI4" s="1513"/>
      <c r="QQJ4" s="1513"/>
      <c r="QQK4" s="1513"/>
      <c r="QQL4" s="1513"/>
      <c r="QQM4" s="1513"/>
      <c r="QQN4" s="1513"/>
      <c r="QQO4" s="1513"/>
      <c r="QQP4" s="1513"/>
      <c r="QQQ4" s="1513"/>
      <c r="QQR4" s="1513"/>
      <c r="QQS4" s="1513"/>
      <c r="QQT4" s="1513"/>
      <c r="QQU4" s="1513"/>
      <c r="QQV4" s="1513"/>
      <c r="QQW4" s="1513"/>
      <c r="QQX4" s="1513"/>
      <c r="QQY4" s="1513"/>
      <c r="QQZ4" s="1513"/>
      <c r="QRA4" s="1513"/>
      <c r="QRB4" s="1513"/>
      <c r="QRC4" s="1513"/>
      <c r="QRD4" s="1513"/>
      <c r="QRE4" s="1513"/>
      <c r="QRF4" s="1513"/>
      <c r="QRG4" s="1513"/>
      <c r="QRH4" s="1513"/>
      <c r="QRI4" s="1513"/>
      <c r="QRJ4" s="1513"/>
      <c r="QRK4" s="1513"/>
      <c r="QRL4" s="1513"/>
      <c r="QRM4" s="1513"/>
      <c r="QRN4" s="1513"/>
      <c r="QRO4" s="1513"/>
      <c r="QRP4" s="1513"/>
      <c r="QRQ4" s="1513"/>
      <c r="QRR4" s="1513"/>
      <c r="QRS4" s="1513"/>
      <c r="QRT4" s="1513"/>
      <c r="QRU4" s="1513"/>
      <c r="QRV4" s="1513"/>
      <c r="QRW4" s="1513"/>
      <c r="QRX4" s="1513"/>
      <c r="QRY4" s="1513"/>
      <c r="QRZ4" s="1513"/>
      <c r="QSA4" s="1513"/>
      <c r="QSB4" s="1513"/>
      <c r="QSC4" s="1513"/>
      <c r="QSD4" s="1513"/>
      <c r="QSE4" s="1513"/>
      <c r="QSF4" s="1513"/>
      <c r="QSG4" s="1513"/>
      <c r="QSH4" s="1513"/>
      <c r="QSI4" s="1513"/>
      <c r="QSJ4" s="1513"/>
      <c r="QSK4" s="1513"/>
      <c r="QSL4" s="1513"/>
      <c r="QSM4" s="1513"/>
      <c r="QSN4" s="1513"/>
      <c r="QSO4" s="1513"/>
      <c r="QSP4" s="1513"/>
      <c r="QSQ4" s="1513"/>
      <c r="QSR4" s="1513"/>
      <c r="QSS4" s="1513"/>
      <c r="QST4" s="1513"/>
      <c r="QSU4" s="1513"/>
      <c r="QSV4" s="1513"/>
      <c r="QSW4" s="1513"/>
      <c r="QSX4" s="1513"/>
      <c r="QSY4" s="1513"/>
      <c r="QSZ4" s="1513"/>
      <c r="QTA4" s="1513"/>
      <c r="QTB4" s="1513"/>
      <c r="QTC4" s="1513"/>
      <c r="QTD4" s="1513"/>
      <c r="QTE4" s="1513"/>
      <c r="QTF4" s="1513"/>
      <c r="QTG4" s="1513"/>
      <c r="QTH4" s="1513"/>
      <c r="QTI4" s="1513"/>
      <c r="QTJ4" s="1513"/>
      <c r="QTK4" s="1513"/>
      <c r="QTL4" s="1513"/>
      <c r="QTM4" s="1513"/>
      <c r="QTN4" s="1513"/>
      <c r="QTO4" s="1513"/>
      <c r="QTP4" s="1513"/>
      <c r="QTQ4" s="1513"/>
      <c r="QTR4" s="1513"/>
      <c r="QTS4" s="1513"/>
      <c r="QTT4" s="1513"/>
      <c r="QTU4" s="1513"/>
      <c r="QTV4" s="1513"/>
      <c r="QTW4" s="1513"/>
      <c r="QTX4" s="1513"/>
      <c r="QTY4" s="1513"/>
      <c r="QTZ4" s="1513"/>
      <c r="QUA4" s="1513"/>
      <c r="QUB4" s="1513"/>
      <c r="QUC4" s="1513"/>
      <c r="QUD4" s="1513"/>
      <c r="QUE4" s="1513"/>
      <c r="QUF4" s="1513"/>
      <c r="QUG4" s="1513"/>
      <c r="QUH4" s="1513"/>
      <c r="QUI4" s="1513"/>
      <c r="QUJ4" s="1513"/>
      <c r="QUK4" s="1513"/>
      <c r="QUL4" s="1513"/>
      <c r="QUM4" s="1513"/>
      <c r="QUN4" s="1513"/>
      <c r="QUO4" s="1513"/>
      <c r="QUP4" s="1513"/>
      <c r="QUQ4" s="1513"/>
      <c r="QUR4" s="1513"/>
      <c r="QUS4" s="1513"/>
      <c r="QUT4" s="1513"/>
      <c r="QUU4" s="1513"/>
      <c r="QUV4" s="1513"/>
      <c r="QUW4" s="1513"/>
      <c r="QUX4" s="1513"/>
      <c r="QUY4" s="1513"/>
      <c r="QUZ4" s="1513"/>
      <c r="QVA4" s="1513"/>
      <c r="QVB4" s="1513"/>
      <c r="QVC4" s="1513"/>
      <c r="QVD4" s="1513"/>
      <c r="QVE4" s="1513"/>
      <c r="QVF4" s="1513"/>
      <c r="QVG4" s="1513"/>
      <c r="QVH4" s="1513"/>
      <c r="QVI4" s="1513"/>
      <c r="QVJ4" s="1513"/>
      <c r="QVK4" s="1513"/>
      <c r="QVL4" s="1513"/>
      <c r="QVM4" s="1513"/>
      <c r="QVN4" s="1513"/>
      <c r="QVO4" s="1513"/>
      <c r="QVP4" s="1513"/>
      <c r="QVQ4" s="1513"/>
      <c r="QVR4" s="1513"/>
      <c r="QVS4" s="1513"/>
      <c r="QVT4" s="1513"/>
      <c r="QVU4" s="1513"/>
      <c r="QVV4" s="1513"/>
      <c r="QVW4" s="1513"/>
      <c r="QVX4" s="1513"/>
      <c r="QVY4" s="1513"/>
      <c r="QVZ4" s="1513"/>
      <c r="QWA4" s="1513"/>
      <c r="QWB4" s="1513"/>
      <c r="QWC4" s="1513"/>
      <c r="QWD4" s="1513"/>
      <c r="QWE4" s="1513"/>
      <c r="QWF4" s="1513"/>
      <c r="QWG4" s="1513"/>
      <c r="QWH4" s="1513"/>
      <c r="QWI4" s="1513"/>
      <c r="QWJ4" s="1513"/>
      <c r="QWK4" s="1513"/>
      <c r="QWL4" s="1513"/>
      <c r="QWM4" s="1513"/>
      <c r="QWN4" s="1513"/>
      <c r="QWO4" s="1513"/>
      <c r="QWP4" s="1513"/>
      <c r="QWQ4" s="1513"/>
      <c r="QWR4" s="1513"/>
      <c r="QWS4" s="1513"/>
      <c r="QWT4" s="1513"/>
      <c r="QWU4" s="1513"/>
      <c r="QWV4" s="1513"/>
      <c r="QWW4" s="1513"/>
      <c r="QWX4" s="1513"/>
      <c r="QWY4" s="1513"/>
      <c r="QWZ4" s="1513"/>
      <c r="QXA4" s="1513"/>
      <c r="QXB4" s="1513"/>
      <c r="QXC4" s="1513"/>
      <c r="QXD4" s="1513"/>
      <c r="QXE4" s="1513"/>
      <c r="QXF4" s="1513"/>
      <c r="QXG4" s="1513"/>
      <c r="QXH4" s="1513"/>
      <c r="QXI4" s="1513"/>
      <c r="QXJ4" s="1513"/>
      <c r="QXK4" s="1513"/>
      <c r="QXL4" s="1513"/>
      <c r="QXM4" s="1513"/>
      <c r="QXN4" s="1513"/>
      <c r="QXO4" s="1513"/>
      <c r="QXP4" s="1513"/>
      <c r="QXQ4" s="1513"/>
      <c r="QXR4" s="1513"/>
      <c r="QXS4" s="1513"/>
      <c r="QXT4" s="1513"/>
      <c r="QXU4" s="1513"/>
      <c r="QXV4" s="1513"/>
      <c r="QXW4" s="1513"/>
      <c r="QXX4" s="1513"/>
      <c r="QXY4" s="1513"/>
      <c r="QXZ4" s="1513"/>
      <c r="QYA4" s="1513"/>
      <c r="QYB4" s="1513"/>
      <c r="QYC4" s="1513"/>
      <c r="QYD4" s="1513"/>
      <c r="QYE4" s="1513"/>
      <c r="QYF4" s="1513"/>
      <c r="QYG4" s="1513"/>
      <c r="QYH4" s="1513"/>
      <c r="QYI4" s="1513"/>
      <c r="QYJ4" s="1513"/>
      <c r="QYK4" s="1513"/>
      <c r="QYL4" s="1513"/>
      <c r="QYM4" s="1513"/>
      <c r="QYN4" s="1513"/>
      <c r="QYO4" s="1513"/>
      <c r="QYP4" s="1513"/>
      <c r="QYQ4" s="1513"/>
      <c r="QYR4" s="1513"/>
      <c r="QYS4" s="1513"/>
      <c r="QYT4" s="1513"/>
      <c r="QYU4" s="1513"/>
      <c r="QYV4" s="1513"/>
      <c r="QYW4" s="1513"/>
      <c r="QYX4" s="1513"/>
      <c r="QYY4" s="1513"/>
      <c r="QYZ4" s="1513"/>
      <c r="QZA4" s="1513"/>
      <c r="QZB4" s="1513"/>
      <c r="QZC4" s="1513"/>
      <c r="QZD4" s="1513"/>
      <c r="QZE4" s="1513"/>
      <c r="QZF4" s="1513"/>
      <c r="QZG4" s="1513"/>
      <c r="QZH4" s="1513"/>
      <c r="QZI4" s="1513"/>
      <c r="QZJ4" s="1513"/>
      <c r="QZK4" s="1513"/>
      <c r="QZL4" s="1513"/>
      <c r="QZM4" s="1513"/>
      <c r="QZN4" s="1513"/>
      <c r="QZO4" s="1513"/>
      <c r="QZP4" s="1513"/>
      <c r="QZQ4" s="1513"/>
      <c r="QZR4" s="1513"/>
      <c r="QZS4" s="1513"/>
      <c r="QZT4" s="1513"/>
      <c r="QZU4" s="1513"/>
      <c r="QZV4" s="1513"/>
      <c r="QZW4" s="1513"/>
      <c r="QZX4" s="1513"/>
      <c r="QZY4" s="1513"/>
      <c r="QZZ4" s="1513"/>
      <c r="RAA4" s="1513"/>
      <c r="RAB4" s="1513"/>
      <c r="RAC4" s="1513"/>
      <c r="RAD4" s="1513"/>
      <c r="RAE4" s="1513"/>
      <c r="RAF4" s="1513"/>
      <c r="RAG4" s="1513"/>
      <c r="RAH4" s="1513"/>
      <c r="RAI4" s="1513"/>
      <c r="RAJ4" s="1513"/>
      <c r="RAK4" s="1513"/>
      <c r="RAL4" s="1513"/>
      <c r="RAM4" s="1513"/>
      <c r="RAN4" s="1513"/>
      <c r="RAO4" s="1513"/>
      <c r="RAP4" s="1513"/>
      <c r="RAQ4" s="1513"/>
      <c r="RAR4" s="1513"/>
      <c r="RAS4" s="1513"/>
      <c r="RAT4" s="1513"/>
      <c r="RAU4" s="1513"/>
      <c r="RAV4" s="1513"/>
      <c r="RAW4" s="1513"/>
      <c r="RAX4" s="1513"/>
      <c r="RAY4" s="1513"/>
      <c r="RAZ4" s="1513"/>
      <c r="RBA4" s="1513"/>
      <c r="RBB4" s="1513"/>
      <c r="RBC4" s="1513"/>
      <c r="RBD4" s="1513"/>
      <c r="RBE4" s="1513"/>
      <c r="RBF4" s="1513"/>
      <c r="RBG4" s="1513"/>
      <c r="RBH4" s="1513"/>
      <c r="RBI4" s="1513"/>
      <c r="RBJ4" s="1513"/>
      <c r="RBK4" s="1513"/>
      <c r="RBL4" s="1513"/>
      <c r="RBM4" s="1513"/>
      <c r="RBN4" s="1513"/>
      <c r="RBO4" s="1513"/>
      <c r="RBP4" s="1513"/>
      <c r="RBQ4" s="1513"/>
      <c r="RBR4" s="1513"/>
      <c r="RBS4" s="1513"/>
      <c r="RBT4" s="1513"/>
      <c r="RBU4" s="1513"/>
      <c r="RBV4" s="1513"/>
      <c r="RBW4" s="1513"/>
      <c r="RBX4" s="1513"/>
      <c r="RBY4" s="1513"/>
      <c r="RBZ4" s="1513"/>
      <c r="RCA4" s="1513"/>
      <c r="RCB4" s="1513"/>
      <c r="RCC4" s="1513"/>
      <c r="RCD4" s="1513"/>
      <c r="RCE4" s="1513"/>
      <c r="RCF4" s="1513"/>
      <c r="RCG4" s="1513"/>
      <c r="RCH4" s="1513"/>
      <c r="RCI4" s="1513"/>
      <c r="RCJ4" s="1513"/>
      <c r="RCK4" s="1513"/>
      <c r="RCL4" s="1513"/>
      <c r="RCM4" s="1513"/>
      <c r="RCN4" s="1513"/>
      <c r="RCO4" s="1513"/>
      <c r="RCP4" s="1513"/>
      <c r="RCQ4" s="1513"/>
      <c r="RCR4" s="1513"/>
      <c r="RCS4" s="1513"/>
      <c r="RCT4" s="1513"/>
      <c r="RCU4" s="1513"/>
      <c r="RCV4" s="1513"/>
      <c r="RCW4" s="1513"/>
      <c r="RCX4" s="1513"/>
      <c r="RCY4" s="1513"/>
      <c r="RCZ4" s="1513"/>
      <c r="RDA4" s="1513"/>
      <c r="RDB4" s="1513"/>
      <c r="RDC4" s="1513"/>
      <c r="RDD4" s="1513"/>
      <c r="RDE4" s="1513"/>
      <c r="RDF4" s="1513"/>
      <c r="RDG4" s="1513"/>
      <c r="RDH4" s="1513"/>
      <c r="RDI4" s="1513"/>
      <c r="RDJ4" s="1513"/>
      <c r="RDK4" s="1513"/>
      <c r="RDL4" s="1513"/>
      <c r="RDM4" s="1513"/>
      <c r="RDN4" s="1513"/>
      <c r="RDO4" s="1513"/>
      <c r="RDP4" s="1513"/>
      <c r="RDQ4" s="1513"/>
      <c r="RDR4" s="1513"/>
      <c r="RDS4" s="1513"/>
      <c r="RDT4" s="1513"/>
      <c r="RDU4" s="1513"/>
      <c r="RDV4" s="1513"/>
      <c r="RDW4" s="1513"/>
      <c r="RDX4" s="1513"/>
      <c r="RDY4" s="1513"/>
      <c r="RDZ4" s="1513"/>
      <c r="REA4" s="1513"/>
      <c r="REB4" s="1513"/>
      <c r="REC4" s="1513"/>
      <c r="RED4" s="1513"/>
      <c r="REE4" s="1513"/>
      <c r="REF4" s="1513"/>
      <c r="REG4" s="1513"/>
      <c r="REH4" s="1513"/>
      <c r="REI4" s="1513"/>
      <c r="REJ4" s="1513"/>
      <c r="REK4" s="1513"/>
      <c r="REL4" s="1513"/>
      <c r="REM4" s="1513"/>
      <c r="REN4" s="1513"/>
      <c r="REO4" s="1513"/>
      <c r="REP4" s="1513"/>
      <c r="REQ4" s="1513"/>
      <c r="RER4" s="1513"/>
      <c r="RES4" s="1513"/>
      <c r="RET4" s="1513"/>
      <c r="REU4" s="1513"/>
      <c r="REV4" s="1513"/>
      <c r="REW4" s="1513"/>
      <c r="REX4" s="1513"/>
      <c r="REY4" s="1513"/>
      <c r="REZ4" s="1513"/>
      <c r="RFA4" s="1513"/>
      <c r="RFB4" s="1513"/>
      <c r="RFC4" s="1513"/>
      <c r="RFD4" s="1513"/>
      <c r="RFE4" s="1513"/>
      <c r="RFF4" s="1513"/>
      <c r="RFG4" s="1513"/>
      <c r="RFH4" s="1513"/>
      <c r="RFI4" s="1513"/>
      <c r="RFJ4" s="1513"/>
      <c r="RFK4" s="1513"/>
      <c r="RFL4" s="1513"/>
      <c r="RFM4" s="1513"/>
      <c r="RFN4" s="1513"/>
      <c r="RFO4" s="1513"/>
      <c r="RFP4" s="1513"/>
      <c r="RFQ4" s="1513"/>
      <c r="RFR4" s="1513"/>
      <c r="RFS4" s="1513"/>
      <c r="RFT4" s="1513"/>
      <c r="RFU4" s="1513"/>
      <c r="RFV4" s="1513"/>
      <c r="RFW4" s="1513"/>
      <c r="RFX4" s="1513"/>
      <c r="RFY4" s="1513"/>
      <c r="RFZ4" s="1513"/>
      <c r="RGA4" s="1513"/>
      <c r="RGB4" s="1513"/>
      <c r="RGC4" s="1513"/>
      <c r="RGD4" s="1513"/>
      <c r="RGE4" s="1513"/>
      <c r="RGF4" s="1513"/>
      <c r="RGG4" s="1513"/>
      <c r="RGH4" s="1513"/>
      <c r="RGI4" s="1513"/>
      <c r="RGJ4" s="1513"/>
      <c r="RGK4" s="1513"/>
      <c r="RGL4" s="1513"/>
      <c r="RGM4" s="1513"/>
      <c r="RGN4" s="1513"/>
      <c r="RGO4" s="1513"/>
      <c r="RGP4" s="1513"/>
      <c r="RGQ4" s="1513"/>
      <c r="RGR4" s="1513"/>
      <c r="RGS4" s="1513"/>
      <c r="RGT4" s="1513"/>
      <c r="RGU4" s="1513"/>
      <c r="RGV4" s="1513"/>
      <c r="RGW4" s="1513"/>
      <c r="RGX4" s="1513"/>
      <c r="RGY4" s="1513"/>
      <c r="RGZ4" s="1513"/>
      <c r="RHA4" s="1513"/>
      <c r="RHB4" s="1513"/>
      <c r="RHC4" s="1513"/>
      <c r="RHD4" s="1513"/>
      <c r="RHE4" s="1513"/>
      <c r="RHF4" s="1513"/>
      <c r="RHG4" s="1513"/>
      <c r="RHH4" s="1513"/>
      <c r="RHI4" s="1513"/>
      <c r="RHJ4" s="1513"/>
      <c r="RHK4" s="1513"/>
      <c r="RHL4" s="1513"/>
      <c r="RHM4" s="1513"/>
      <c r="RHN4" s="1513"/>
      <c r="RHO4" s="1513"/>
      <c r="RHP4" s="1513"/>
      <c r="RHQ4" s="1513"/>
      <c r="RHR4" s="1513"/>
      <c r="RHS4" s="1513"/>
      <c r="RHT4" s="1513"/>
      <c r="RHU4" s="1513"/>
      <c r="RHV4" s="1513"/>
      <c r="RHW4" s="1513"/>
      <c r="RHX4" s="1513"/>
      <c r="RHY4" s="1513"/>
      <c r="RHZ4" s="1513"/>
      <c r="RIA4" s="1513"/>
      <c r="RIB4" s="1513"/>
      <c r="RIC4" s="1513"/>
      <c r="RID4" s="1513"/>
      <c r="RIE4" s="1513"/>
      <c r="RIF4" s="1513"/>
      <c r="RIG4" s="1513"/>
      <c r="RIH4" s="1513"/>
      <c r="RII4" s="1513"/>
      <c r="RIJ4" s="1513"/>
      <c r="RIK4" s="1513"/>
      <c r="RIL4" s="1513"/>
      <c r="RIM4" s="1513"/>
      <c r="RIN4" s="1513"/>
      <c r="RIO4" s="1513"/>
      <c r="RIP4" s="1513"/>
      <c r="RIQ4" s="1513"/>
      <c r="RIR4" s="1513"/>
      <c r="RIS4" s="1513"/>
      <c r="RIT4" s="1513"/>
      <c r="RIU4" s="1513"/>
      <c r="RIV4" s="1513"/>
      <c r="RIW4" s="1513"/>
      <c r="RIX4" s="1513"/>
      <c r="RIY4" s="1513"/>
      <c r="RIZ4" s="1513"/>
      <c r="RJA4" s="1513"/>
      <c r="RJB4" s="1513"/>
      <c r="RJC4" s="1513"/>
      <c r="RJD4" s="1513"/>
      <c r="RJE4" s="1513"/>
      <c r="RJF4" s="1513"/>
      <c r="RJG4" s="1513"/>
      <c r="RJH4" s="1513"/>
      <c r="RJI4" s="1513"/>
      <c r="RJJ4" s="1513"/>
      <c r="RJK4" s="1513"/>
      <c r="RJL4" s="1513"/>
      <c r="RJM4" s="1513"/>
      <c r="RJN4" s="1513"/>
      <c r="RJO4" s="1513"/>
      <c r="RJP4" s="1513"/>
      <c r="RJQ4" s="1513"/>
      <c r="RJR4" s="1513"/>
      <c r="RJS4" s="1513"/>
      <c r="RJT4" s="1513"/>
      <c r="RJU4" s="1513"/>
      <c r="RJV4" s="1513"/>
      <c r="RJW4" s="1513"/>
      <c r="RJX4" s="1513"/>
      <c r="RJY4" s="1513"/>
      <c r="RJZ4" s="1513"/>
      <c r="RKA4" s="1513"/>
      <c r="RKB4" s="1513"/>
      <c r="RKC4" s="1513"/>
      <c r="RKD4" s="1513"/>
      <c r="RKE4" s="1513"/>
      <c r="RKF4" s="1513"/>
      <c r="RKG4" s="1513"/>
      <c r="RKH4" s="1513"/>
      <c r="RKI4" s="1513"/>
      <c r="RKJ4" s="1513"/>
      <c r="RKK4" s="1513"/>
      <c r="RKL4" s="1513"/>
      <c r="RKM4" s="1513"/>
      <c r="RKN4" s="1513"/>
      <c r="RKO4" s="1513"/>
      <c r="RKP4" s="1513"/>
      <c r="RKQ4" s="1513"/>
      <c r="RKR4" s="1513"/>
      <c r="RKS4" s="1513"/>
      <c r="RKT4" s="1513"/>
      <c r="RKU4" s="1513"/>
      <c r="RKV4" s="1513"/>
      <c r="RKW4" s="1513"/>
      <c r="RKX4" s="1513"/>
      <c r="RKY4" s="1513"/>
      <c r="RKZ4" s="1513"/>
      <c r="RLA4" s="1513"/>
      <c r="RLB4" s="1513"/>
      <c r="RLC4" s="1513"/>
      <c r="RLD4" s="1513"/>
      <c r="RLE4" s="1513"/>
      <c r="RLF4" s="1513"/>
      <c r="RLG4" s="1513"/>
      <c r="RLH4" s="1513"/>
      <c r="RLI4" s="1513"/>
      <c r="RLJ4" s="1513"/>
      <c r="RLK4" s="1513"/>
      <c r="RLL4" s="1513"/>
      <c r="RLM4" s="1513"/>
      <c r="RLN4" s="1513"/>
      <c r="RLO4" s="1513"/>
      <c r="RLP4" s="1513"/>
      <c r="RLQ4" s="1513"/>
      <c r="RLR4" s="1513"/>
      <c r="RLS4" s="1513"/>
      <c r="RLT4" s="1513"/>
      <c r="RLU4" s="1513"/>
      <c r="RLV4" s="1513"/>
      <c r="RLW4" s="1513"/>
      <c r="RLX4" s="1513"/>
      <c r="RLY4" s="1513"/>
      <c r="RLZ4" s="1513"/>
      <c r="RMA4" s="1513"/>
      <c r="RMB4" s="1513"/>
      <c r="RMC4" s="1513"/>
      <c r="RMD4" s="1513"/>
      <c r="RME4" s="1513"/>
      <c r="RMF4" s="1513"/>
      <c r="RMG4" s="1513"/>
      <c r="RMH4" s="1513"/>
      <c r="RMI4" s="1513"/>
      <c r="RMJ4" s="1513"/>
      <c r="RMK4" s="1513"/>
      <c r="RML4" s="1513"/>
      <c r="RMM4" s="1513"/>
      <c r="RMN4" s="1513"/>
      <c r="RMO4" s="1513"/>
      <c r="RMP4" s="1513"/>
      <c r="RMQ4" s="1513"/>
      <c r="RMR4" s="1513"/>
      <c r="RMS4" s="1513"/>
      <c r="RMT4" s="1513"/>
      <c r="RMU4" s="1513"/>
      <c r="RMV4" s="1513"/>
      <c r="RMW4" s="1513"/>
      <c r="RMX4" s="1513"/>
      <c r="RMY4" s="1513"/>
      <c r="RMZ4" s="1513"/>
      <c r="RNA4" s="1513"/>
      <c r="RNB4" s="1513"/>
      <c r="RNC4" s="1513"/>
      <c r="RND4" s="1513"/>
      <c r="RNE4" s="1513"/>
      <c r="RNF4" s="1513"/>
      <c r="RNG4" s="1513"/>
      <c r="RNH4" s="1513"/>
      <c r="RNI4" s="1513"/>
      <c r="RNJ4" s="1513"/>
      <c r="RNK4" s="1513"/>
      <c r="RNL4" s="1513"/>
      <c r="RNM4" s="1513"/>
      <c r="RNN4" s="1513"/>
      <c r="RNO4" s="1513"/>
      <c r="RNP4" s="1513"/>
      <c r="RNQ4" s="1513"/>
      <c r="RNR4" s="1513"/>
      <c r="RNS4" s="1513"/>
      <c r="RNT4" s="1513"/>
      <c r="RNU4" s="1513"/>
      <c r="RNV4" s="1513"/>
      <c r="RNW4" s="1513"/>
      <c r="RNX4" s="1513"/>
      <c r="RNY4" s="1513"/>
      <c r="RNZ4" s="1513"/>
      <c r="ROA4" s="1513"/>
      <c r="ROB4" s="1513"/>
      <c r="ROC4" s="1513"/>
      <c r="ROD4" s="1513"/>
      <c r="ROE4" s="1513"/>
      <c r="ROF4" s="1513"/>
      <c r="ROG4" s="1513"/>
      <c r="ROH4" s="1513"/>
      <c r="ROI4" s="1513"/>
      <c r="ROJ4" s="1513"/>
      <c r="ROK4" s="1513"/>
      <c r="ROL4" s="1513"/>
      <c r="ROM4" s="1513"/>
      <c r="RON4" s="1513"/>
      <c r="ROO4" s="1513"/>
      <c r="ROP4" s="1513"/>
      <c r="ROQ4" s="1513"/>
      <c r="ROR4" s="1513"/>
      <c r="ROS4" s="1513"/>
      <c r="ROT4" s="1513"/>
      <c r="ROU4" s="1513"/>
      <c r="ROV4" s="1513"/>
      <c r="ROW4" s="1513"/>
      <c r="ROX4" s="1513"/>
      <c r="ROY4" s="1513"/>
      <c r="ROZ4" s="1513"/>
      <c r="RPA4" s="1513"/>
      <c r="RPB4" s="1513"/>
      <c r="RPC4" s="1513"/>
      <c r="RPD4" s="1513"/>
      <c r="RPE4" s="1513"/>
      <c r="RPF4" s="1513"/>
      <c r="RPG4" s="1513"/>
      <c r="RPH4" s="1513"/>
      <c r="RPI4" s="1513"/>
      <c r="RPJ4" s="1513"/>
      <c r="RPK4" s="1513"/>
      <c r="RPL4" s="1513"/>
      <c r="RPM4" s="1513"/>
      <c r="RPN4" s="1513"/>
      <c r="RPO4" s="1513"/>
      <c r="RPP4" s="1513"/>
      <c r="RPQ4" s="1513"/>
      <c r="RPR4" s="1513"/>
      <c r="RPS4" s="1513"/>
      <c r="RPT4" s="1513"/>
      <c r="RPU4" s="1513"/>
      <c r="RPV4" s="1513"/>
      <c r="RPW4" s="1513"/>
      <c r="RPX4" s="1513"/>
      <c r="RPY4" s="1513"/>
      <c r="RPZ4" s="1513"/>
      <c r="RQA4" s="1513"/>
      <c r="RQB4" s="1513"/>
      <c r="RQC4" s="1513"/>
      <c r="RQD4" s="1513"/>
      <c r="RQE4" s="1513"/>
      <c r="RQF4" s="1513"/>
      <c r="RQG4" s="1513"/>
      <c r="RQH4" s="1513"/>
      <c r="RQI4" s="1513"/>
      <c r="RQJ4" s="1513"/>
      <c r="RQK4" s="1513"/>
      <c r="RQL4" s="1513"/>
      <c r="RQM4" s="1513"/>
      <c r="RQN4" s="1513"/>
      <c r="RQO4" s="1513"/>
      <c r="RQP4" s="1513"/>
      <c r="RQQ4" s="1513"/>
      <c r="RQR4" s="1513"/>
      <c r="RQS4" s="1513"/>
      <c r="RQT4" s="1513"/>
      <c r="RQU4" s="1513"/>
      <c r="RQV4" s="1513"/>
      <c r="RQW4" s="1513"/>
      <c r="RQX4" s="1513"/>
      <c r="RQY4" s="1513"/>
      <c r="RQZ4" s="1513"/>
      <c r="RRA4" s="1513"/>
      <c r="RRB4" s="1513"/>
      <c r="RRC4" s="1513"/>
      <c r="RRD4" s="1513"/>
      <c r="RRE4" s="1513"/>
      <c r="RRF4" s="1513"/>
      <c r="RRG4" s="1513"/>
      <c r="RRH4" s="1513"/>
      <c r="RRI4" s="1513"/>
      <c r="RRJ4" s="1513"/>
      <c r="RRK4" s="1513"/>
      <c r="RRL4" s="1513"/>
      <c r="RRM4" s="1513"/>
      <c r="RRN4" s="1513"/>
      <c r="RRO4" s="1513"/>
      <c r="RRP4" s="1513"/>
      <c r="RRQ4" s="1513"/>
      <c r="RRR4" s="1513"/>
      <c r="RRS4" s="1513"/>
      <c r="RRT4" s="1513"/>
      <c r="RRU4" s="1513"/>
      <c r="RRV4" s="1513"/>
      <c r="RRW4" s="1513"/>
      <c r="RRX4" s="1513"/>
      <c r="RRY4" s="1513"/>
      <c r="RRZ4" s="1513"/>
      <c r="RSA4" s="1513"/>
      <c r="RSB4" s="1513"/>
      <c r="RSC4" s="1513"/>
      <c r="RSD4" s="1513"/>
      <c r="RSE4" s="1513"/>
      <c r="RSF4" s="1513"/>
      <c r="RSG4" s="1513"/>
      <c r="RSH4" s="1513"/>
      <c r="RSI4" s="1513"/>
      <c r="RSJ4" s="1513"/>
      <c r="RSK4" s="1513"/>
      <c r="RSL4" s="1513"/>
      <c r="RSM4" s="1513"/>
      <c r="RSN4" s="1513"/>
      <c r="RSO4" s="1513"/>
      <c r="RSP4" s="1513"/>
      <c r="RSQ4" s="1513"/>
      <c r="RSR4" s="1513"/>
      <c r="RSS4" s="1513"/>
      <c r="RST4" s="1513"/>
      <c r="RSU4" s="1513"/>
      <c r="RSV4" s="1513"/>
      <c r="RSW4" s="1513"/>
      <c r="RSX4" s="1513"/>
      <c r="RSY4" s="1513"/>
      <c r="RSZ4" s="1513"/>
      <c r="RTA4" s="1513"/>
      <c r="RTB4" s="1513"/>
      <c r="RTC4" s="1513"/>
      <c r="RTD4" s="1513"/>
      <c r="RTE4" s="1513"/>
      <c r="RTF4" s="1513"/>
      <c r="RTG4" s="1513"/>
      <c r="RTH4" s="1513"/>
      <c r="RTI4" s="1513"/>
      <c r="RTJ4" s="1513"/>
      <c r="RTK4" s="1513"/>
      <c r="RTL4" s="1513"/>
      <c r="RTM4" s="1513"/>
      <c r="RTN4" s="1513"/>
      <c r="RTO4" s="1513"/>
      <c r="RTP4" s="1513"/>
      <c r="RTQ4" s="1513"/>
      <c r="RTR4" s="1513"/>
      <c r="RTS4" s="1513"/>
      <c r="RTT4" s="1513"/>
      <c r="RTU4" s="1513"/>
      <c r="RTV4" s="1513"/>
      <c r="RTW4" s="1513"/>
      <c r="RTX4" s="1513"/>
      <c r="RTY4" s="1513"/>
      <c r="RTZ4" s="1513"/>
      <c r="RUA4" s="1513"/>
      <c r="RUB4" s="1513"/>
      <c r="RUC4" s="1513"/>
      <c r="RUD4" s="1513"/>
      <c r="RUE4" s="1513"/>
      <c r="RUF4" s="1513"/>
      <c r="RUG4" s="1513"/>
      <c r="RUH4" s="1513"/>
      <c r="RUI4" s="1513"/>
      <c r="RUJ4" s="1513"/>
      <c r="RUK4" s="1513"/>
      <c r="RUL4" s="1513"/>
      <c r="RUM4" s="1513"/>
      <c r="RUN4" s="1513"/>
      <c r="RUO4" s="1513"/>
      <c r="RUP4" s="1513"/>
      <c r="RUQ4" s="1513"/>
      <c r="RUR4" s="1513"/>
      <c r="RUS4" s="1513"/>
      <c r="RUT4" s="1513"/>
      <c r="RUU4" s="1513"/>
      <c r="RUV4" s="1513"/>
      <c r="RUW4" s="1513"/>
      <c r="RUX4" s="1513"/>
      <c r="RUY4" s="1513"/>
      <c r="RUZ4" s="1513"/>
      <c r="RVA4" s="1513"/>
      <c r="RVB4" s="1513"/>
      <c r="RVC4" s="1513"/>
      <c r="RVD4" s="1513"/>
      <c r="RVE4" s="1513"/>
      <c r="RVF4" s="1513"/>
      <c r="RVG4" s="1513"/>
      <c r="RVH4" s="1513"/>
      <c r="RVI4" s="1513"/>
      <c r="RVJ4" s="1513"/>
      <c r="RVK4" s="1513"/>
      <c r="RVL4" s="1513"/>
      <c r="RVM4" s="1513"/>
      <c r="RVN4" s="1513"/>
      <c r="RVO4" s="1513"/>
      <c r="RVP4" s="1513"/>
      <c r="RVQ4" s="1513"/>
      <c r="RVR4" s="1513"/>
      <c r="RVS4" s="1513"/>
      <c r="RVT4" s="1513"/>
      <c r="RVU4" s="1513"/>
      <c r="RVV4" s="1513"/>
      <c r="RVW4" s="1513"/>
      <c r="RVX4" s="1513"/>
      <c r="RVY4" s="1513"/>
      <c r="RVZ4" s="1513"/>
      <c r="RWA4" s="1513"/>
      <c r="RWB4" s="1513"/>
      <c r="RWC4" s="1513"/>
      <c r="RWD4" s="1513"/>
      <c r="RWE4" s="1513"/>
      <c r="RWF4" s="1513"/>
      <c r="RWG4" s="1513"/>
      <c r="RWH4" s="1513"/>
      <c r="RWI4" s="1513"/>
      <c r="RWJ4" s="1513"/>
      <c r="RWK4" s="1513"/>
      <c r="RWL4" s="1513"/>
      <c r="RWM4" s="1513"/>
      <c r="RWN4" s="1513"/>
      <c r="RWO4" s="1513"/>
      <c r="RWP4" s="1513"/>
      <c r="RWQ4" s="1513"/>
      <c r="RWR4" s="1513"/>
      <c r="RWS4" s="1513"/>
      <c r="RWT4" s="1513"/>
      <c r="RWU4" s="1513"/>
      <c r="RWV4" s="1513"/>
      <c r="RWW4" s="1513"/>
      <c r="RWX4" s="1513"/>
      <c r="RWY4" s="1513"/>
      <c r="RWZ4" s="1513"/>
      <c r="RXA4" s="1513"/>
      <c r="RXB4" s="1513"/>
      <c r="RXC4" s="1513"/>
      <c r="RXD4" s="1513"/>
      <c r="RXE4" s="1513"/>
      <c r="RXF4" s="1513"/>
      <c r="RXG4" s="1513"/>
      <c r="RXH4" s="1513"/>
      <c r="RXI4" s="1513"/>
      <c r="RXJ4" s="1513"/>
      <c r="RXK4" s="1513"/>
      <c r="RXL4" s="1513"/>
      <c r="RXM4" s="1513"/>
      <c r="RXN4" s="1513"/>
      <c r="RXO4" s="1513"/>
      <c r="RXP4" s="1513"/>
      <c r="RXQ4" s="1513"/>
      <c r="RXR4" s="1513"/>
      <c r="RXS4" s="1513"/>
      <c r="RXT4" s="1513"/>
      <c r="RXU4" s="1513"/>
      <c r="RXV4" s="1513"/>
      <c r="RXW4" s="1513"/>
      <c r="RXX4" s="1513"/>
      <c r="RXY4" s="1513"/>
      <c r="RXZ4" s="1513"/>
      <c r="RYA4" s="1513"/>
      <c r="RYB4" s="1513"/>
      <c r="RYC4" s="1513"/>
      <c r="RYD4" s="1513"/>
      <c r="RYE4" s="1513"/>
      <c r="RYF4" s="1513"/>
      <c r="RYG4" s="1513"/>
      <c r="RYH4" s="1513"/>
      <c r="RYI4" s="1513"/>
      <c r="RYJ4" s="1513"/>
      <c r="RYK4" s="1513"/>
      <c r="RYL4" s="1513"/>
      <c r="RYM4" s="1513"/>
      <c r="RYN4" s="1513"/>
      <c r="RYO4" s="1513"/>
      <c r="RYP4" s="1513"/>
      <c r="RYQ4" s="1513"/>
      <c r="RYR4" s="1513"/>
      <c r="RYS4" s="1513"/>
      <c r="RYT4" s="1513"/>
      <c r="RYU4" s="1513"/>
      <c r="RYV4" s="1513"/>
      <c r="RYW4" s="1513"/>
      <c r="RYX4" s="1513"/>
      <c r="RYY4" s="1513"/>
      <c r="RYZ4" s="1513"/>
      <c r="RZA4" s="1513"/>
      <c r="RZB4" s="1513"/>
      <c r="RZC4" s="1513"/>
      <c r="RZD4" s="1513"/>
      <c r="RZE4" s="1513"/>
      <c r="RZF4" s="1513"/>
      <c r="RZG4" s="1513"/>
      <c r="RZH4" s="1513"/>
      <c r="RZI4" s="1513"/>
      <c r="RZJ4" s="1513"/>
      <c r="RZK4" s="1513"/>
      <c r="RZL4" s="1513"/>
      <c r="RZM4" s="1513"/>
      <c r="RZN4" s="1513"/>
      <c r="RZO4" s="1513"/>
      <c r="RZP4" s="1513"/>
      <c r="RZQ4" s="1513"/>
      <c r="RZR4" s="1513"/>
      <c r="RZS4" s="1513"/>
      <c r="RZT4" s="1513"/>
      <c r="RZU4" s="1513"/>
      <c r="RZV4" s="1513"/>
      <c r="RZW4" s="1513"/>
      <c r="RZX4" s="1513"/>
      <c r="RZY4" s="1513"/>
      <c r="RZZ4" s="1513"/>
      <c r="SAA4" s="1513"/>
      <c r="SAB4" s="1513"/>
      <c r="SAC4" s="1513"/>
      <c r="SAD4" s="1513"/>
      <c r="SAE4" s="1513"/>
      <c r="SAF4" s="1513"/>
      <c r="SAG4" s="1513"/>
      <c r="SAH4" s="1513"/>
      <c r="SAI4" s="1513"/>
      <c r="SAJ4" s="1513"/>
      <c r="SAK4" s="1513"/>
      <c r="SAL4" s="1513"/>
      <c r="SAM4" s="1513"/>
      <c r="SAN4" s="1513"/>
      <c r="SAO4" s="1513"/>
      <c r="SAP4" s="1513"/>
      <c r="SAQ4" s="1513"/>
      <c r="SAR4" s="1513"/>
      <c r="SAS4" s="1513"/>
      <c r="SAT4" s="1513"/>
      <c r="SAU4" s="1513"/>
      <c r="SAV4" s="1513"/>
      <c r="SAW4" s="1513"/>
      <c r="SAX4" s="1513"/>
      <c r="SAY4" s="1513"/>
      <c r="SAZ4" s="1513"/>
      <c r="SBA4" s="1513"/>
      <c r="SBB4" s="1513"/>
      <c r="SBC4" s="1513"/>
      <c r="SBD4" s="1513"/>
      <c r="SBE4" s="1513"/>
      <c r="SBF4" s="1513"/>
      <c r="SBG4" s="1513"/>
      <c r="SBH4" s="1513"/>
      <c r="SBI4" s="1513"/>
      <c r="SBJ4" s="1513"/>
      <c r="SBK4" s="1513"/>
      <c r="SBL4" s="1513"/>
      <c r="SBM4" s="1513"/>
      <c r="SBN4" s="1513"/>
      <c r="SBO4" s="1513"/>
      <c r="SBP4" s="1513"/>
      <c r="SBQ4" s="1513"/>
      <c r="SBR4" s="1513"/>
      <c r="SBS4" s="1513"/>
      <c r="SBT4" s="1513"/>
      <c r="SBU4" s="1513"/>
      <c r="SBV4" s="1513"/>
      <c r="SBW4" s="1513"/>
      <c r="SBX4" s="1513"/>
      <c r="SBY4" s="1513"/>
      <c r="SBZ4" s="1513"/>
      <c r="SCA4" s="1513"/>
      <c r="SCB4" s="1513"/>
      <c r="SCC4" s="1513"/>
      <c r="SCD4" s="1513"/>
      <c r="SCE4" s="1513"/>
      <c r="SCF4" s="1513"/>
      <c r="SCG4" s="1513"/>
      <c r="SCH4" s="1513"/>
      <c r="SCI4" s="1513"/>
      <c r="SCJ4" s="1513"/>
      <c r="SCK4" s="1513"/>
      <c r="SCL4" s="1513"/>
      <c r="SCM4" s="1513"/>
      <c r="SCN4" s="1513"/>
      <c r="SCO4" s="1513"/>
      <c r="SCP4" s="1513"/>
      <c r="SCQ4" s="1513"/>
      <c r="SCR4" s="1513"/>
      <c r="SCS4" s="1513"/>
      <c r="SCT4" s="1513"/>
      <c r="SCU4" s="1513"/>
      <c r="SCV4" s="1513"/>
      <c r="SCW4" s="1513"/>
      <c r="SCX4" s="1513"/>
      <c r="SCY4" s="1513"/>
      <c r="SCZ4" s="1513"/>
      <c r="SDA4" s="1513"/>
      <c r="SDB4" s="1513"/>
      <c r="SDC4" s="1513"/>
      <c r="SDD4" s="1513"/>
      <c r="SDE4" s="1513"/>
      <c r="SDF4" s="1513"/>
      <c r="SDG4" s="1513"/>
      <c r="SDH4" s="1513"/>
      <c r="SDI4" s="1513"/>
      <c r="SDJ4" s="1513"/>
      <c r="SDK4" s="1513"/>
      <c r="SDL4" s="1513"/>
      <c r="SDM4" s="1513"/>
      <c r="SDN4" s="1513"/>
      <c r="SDO4" s="1513"/>
      <c r="SDP4" s="1513"/>
      <c r="SDQ4" s="1513"/>
      <c r="SDR4" s="1513"/>
      <c r="SDS4" s="1513"/>
      <c r="SDT4" s="1513"/>
      <c r="SDU4" s="1513"/>
      <c r="SDV4" s="1513"/>
      <c r="SDW4" s="1513"/>
      <c r="SDX4" s="1513"/>
      <c r="SDY4" s="1513"/>
      <c r="SDZ4" s="1513"/>
      <c r="SEA4" s="1513"/>
      <c r="SEB4" s="1513"/>
      <c r="SEC4" s="1513"/>
      <c r="SED4" s="1513"/>
      <c r="SEE4" s="1513"/>
      <c r="SEF4" s="1513"/>
      <c r="SEG4" s="1513"/>
      <c r="SEH4" s="1513"/>
      <c r="SEI4" s="1513"/>
      <c r="SEJ4" s="1513"/>
      <c r="SEK4" s="1513"/>
      <c r="SEL4" s="1513"/>
      <c r="SEM4" s="1513"/>
      <c r="SEN4" s="1513"/>
      <c r="SEO4" s="1513"/>
      <c r="SEP4" s="1513"/>
      <c r="SEQ4" s="1513"/>
      <c r="SER4" s="1513"/>
      <c r="SES4" s="1513"/>
      <c r="SET4" s="1513"/>
      <c r="SEU4" s="1513"/>
      <c r="SEV4" s="1513"/>
      <c r="SEW4" s="1513"/>
      <c r="SEX4" s="1513"/>
      <c r="SEY4" s="1513"/>
      <c r="SEZ4" s="1513"/>
      <c r="SFA4" s="1513"/>
      <c r="SFB4" s="1513"/>
      <c r="SFC4" s="1513"/>
      <c r="SFD4" s="1513"/>
      <c r="SFE4" s="1513"/>
      <c r="SFF4" s="1513"/>
      <c r="SFG4" s="1513"/>
      <c r="SFH4" s="1513"/>
      <c r="SFI4" s="1513"/>
      <c r="SFJ4" s="1513"/>
      <c r="SFK4" s="1513"/>
      <c r="SFL4" s="1513"/>
      <c r="SFM4" s="1513"/>
      <c r="SFN4" s="1513"/>
      <c r="SFO4" s="1513"/>
      <c r="SFP4" s="1513"/>
      <c r="SFQ4" s="1513"/>
      <c r="SFR4" s="1513"/>
      <c r="SFS4" s="1513"/>
      <c r="SFT4" s="1513"/>
      <c r="SFU4" s="1513"/>
      <c r="SFV4" s="1513"/>
      <c r="SFW4" s="1513"/>
      <c r="SFX4" s="1513"/>
      <c r="SFY4" s="1513"/>
      <c r="SFZ4" s="1513"/>
      <c r="SGA4" s="1513"/>
      <c r="SGB4" s="1513"/>
      <c r="SGC4" s="1513"/>
      <c r="SGD4" s="1513"/>
      <c r="SGE4" s="1513"/>
      <c r="SGF4" s="1513"/>
      <c r="SGG4" s="1513"/>
      <c r="SGH4" s="1513"/>
      <c r="SGI4" s="1513"/>
      <c r="SGJ4" s="1513"/>
      <c r="SGK4" s="1513"/>
      <c r="SGL4" s="1513"/>
      <c r="SGM4" s="1513"/>
      <c r="SGN4" s="1513"/>
      <c r="SGO4" s="1513"/>
      <c r="SGP4" s="1513"/>
      <c r="SGQ4" s="1513"/>
      <c r="SGR4" s="1513"/>
      <c r="SGS4" s="1513"/>
      <c r="SGT4" s="1513"/>
      <c r="SGU4" s="1513"/>
      <c r="SGV4" s="1513"/>
      <c r="SGW4" s="1513"/>
      <c r="SGX4" s="1513"/>
      <c r="SGY4" s="1513"/>
      <c r="SGZ4" s="1513"/>
      <c r="SHA4" s="1513"/>
      <c r="SHB4" s="1513"/>
      <c r="SHC4" s="1513"/>
      <c r="SHD4" s="1513"/>
      <c r="SHE4" s="1513"/>
      <c r="SHF4" s="1513"/>
      <c r="SHG4" s="1513"/>
      <c r="SHH4" s="1513"/>
      <c r="SHI4" s="1513"/>
      <c r="SHJ4" s="1513"/>
      <c r="SHK4" s="1513"/>
      <c r="SHL4" s="1513"/>
      <c r="SHM4" s="1513"/>
      <c r="SHN4" s="1513"/>
      <c r="SHO4" s="1513"/>
      <c r="SHP4" s="1513"/>
      <c r="SHQ4" s="1513"/>
      <c r="SHR4" s="1513"/>
      <c r="SHS4" s="1513"/>
      <c r="SHT4" s="1513"/>
      <c r="SHU4" s="1513"/>
      <c r="SHV4" s="1513"/>
      <c r="SHW4" s="1513"/>
      <c r="SHX4" s="1513"/>
      <c r="SHY4" s="1513"/>
      <c r="SHZ4" s="1513"/>
      <c r="SIA4" s="1513"/>
      <c r="SIB4" s="1513"/>
      <c r="SIC4" s="1513"/>
      <c r="SID4" s="1513"/>
      <c r="SIE4" s="1513"/>
      <c r="SIF4" s="1513"/>
      <c r="SIG4" s="1513"/>
      <c r="SIH4" s="1513"/>
      <c r="SII4" s="1513"/>
      <c r="SIJ4" s="1513"/>
      <c r="SIK4" s="1513"/>
      <c r="SIL4" s="1513"/>
      <c r="SIM4" s="1513"/>
      <c r="SIN4" s="1513"/>
      <c r="SIO4" s="1513"/>
      <c r="SIP4" s="1513"/>
      <c r="SIQ4" s="1513"/>
      <c r="SIR4" s="1513"/>
      <c r="SIS4" s="1513"/>
      <c r="SIT4" s="1513"/>
      <c r="SIU4" s="1513"/>
      <c r="SIV4" s="1513"/>
      <c r="SIW4" s="1513"/>
      <c r="SIX4" s="1513"/>
      <c r="SIY4" s="1513"/>
      <c r="SIZ4" s="1513"/>
      <c r="SJA4" s="1513"/>
      <c r="SJB4" s="1513"/>
      <c r="SJC4" s="1513"/>
      <c r="SJD4" s="1513"/>
      <c r="SJE4" s="1513"/>
      <c r="SJF4" s="1513"/>
      <c r="SJG4" s="1513"/>
      <c r="SJH4" s="1513"/>
      <c r="SJI4" s="1513"/>
      <c r="SJJ4" s="1513"/>
      <c r="SJK4" s="1513"/>
      <c r="SJL4" s="1513"/>
      <c r="SJM4" s="1513"/>
      <c r="SJN4" s="1513"/>
      <c r="SJO4" s="1513"/>
      <c r="SJP4" s="1513"/>
      <c r="SJQ4" s="1513"/>
      <c r="SJR4" s="1513"/>
      <c r="SJS4" s="1513"/>
      <c r="SJT4" s="1513"/>
      <c r="SJU4" s="1513"/>
      <c r="SJV4" s="1513"/>
      <c r="SJW4" s="1513"/>
      <c r="SJX4" s="1513"/>
      <c r="SJY4" s="1513"/>
      <c r="SJZ4" s="1513"/>
      <c r="SKA4" s="1513"/>
      <c r="SKB4" s="1513"/>
      <c r="SKC4" s="1513"/>
      <c r="SKD4" s="1513"/>
      <c r="SKE4" s="1513"/>
      <c r="SKF4" s="1513"/>
      <c r="SKG4" s="1513"/>
      <c r="SKH4" s="1513"/>
      <c r="SKI4" s="1513"/>
      <c r="SKJ4" s="1513"/>
      <c r="SKK4" s="1513"/>
      <c r="SKL4" s="1513"/>
      <c r="SKM4" s="1513"/>
      <c r="SKN4" s="1513"/>
      <c r="SKO4" s="1513"/>
      <c r="SKP4" s="1513"/>
      <c r="SKQ4" s="1513"/>
      <c r="SKR4" s="1513"/>
      <c r="SKS4" s="1513"/>
      <c r="SKT4" s="1513"/>
      <c r="SKU4" s="1513"/>
      <c r="SKV4" s="1513"/>
      <c r="SKW4" s="1513"/>
      <c r="SKX4" s="1513"/>
      <c r="SKY4" s="1513"/>
      <c r="SKZ4" s="1513"/>
      <c r="SLA4" s="1513"/>
      <c r="SLB4" s="1513"/>
      <c r="SLC4" s="1513"/>
      <c r="SLD4" s="1513"/>
      <c r="SLE4" s="1513"/>
      <c r="SLF4" s="1513"/>
      <c r="SLG4" s="1513"/>
      <c r="SLH4" s="1513"/>
      <c r="SLI4" s="1513"/>
      <c r="SLJ4" s="1513"/>
      <c r="SLK4" s="1513"/>
      <c r="SLL4" s="1513"/>
      <c r="SLM4" s="1513"/>
      <c r="SLN4" s="1513"/>
      <c r="SLO4" s="1513"/>
      <c r="SLP4" s="1513"/>
      <c r="SLQ4" s="1513"/>
      <c r="SLR4" s="1513"/>
      <c r="SLS4" s="1513"/>
      <c r="SLT4" s="1513"/>
      <c r="SLU4" s="1513"/>
      <c r="SLV4" s="1513"/>
      <c r="SLW4" s="1513"/>
      <c r="SLX4" s="1513"/>
      <c r="SLY4" s="1513"/>
      <c r="SLZ4" s="1513"/>
      <c r="SMA4" s="1513"/>
      <c r="SMB4" s="1513"/>
      <c r="SMC4" s="1513"/>
      <c r="SMD4" s="1513"/>
      <c r="SME4" s="1513"/>
      <c r="SMF4" s="1513"/>
      <c r="SMG4" s="1513"/>
      <c r="SMH4" s="1513"/>
      <c r="SMI4" s="1513"/>
      <c r="SMJ4" s="1513"/>
      <c r="SMK4" s="1513"/>
      <c r="SML4" s="1513"/>
      <c r="SMM4" s="1513"/>
      <c r="SMN4" s="1513"/>
      <c r="SMO4" s="1513"/>
      <c r="SMP4" s="1513"/>
      <c r="SMQ4" s="1513"/>
      <c r="SMR4" s="1513"/>
      <c r="SMS4" s="1513"/>
      <c r="SMT4" s="1513"/>
      <c r="SMU4" s="1513"/>
      <c r="SMV4" s="1513"/>
      <c r="SMW4" s="1513"/>
      <c r="SMX4" s="1513"/>
      <c r="SMY4" s="1513"/>
      <c r="SMZ4" s="1513"/>
      <c r="SNA4" s="1513"/>
      <c r="SNB4" s="1513"/>
      <c r="SNC4" s="1513"/>
      <c r="SND4" s="1513"/>
      <c r="SNE4" s="1513"/>
      <c r="SNF4" s="1513"/>
      <c r="SNG4" s="1513"/>
      <c r="SNH4" s="1513"/>
      <c r="SNI4" s="1513"/>
      <c r="SNJ4" s="1513"/>
      <c r="SNK4" s="1513"/>
      <c r="SNL4" s="1513"/>
      <c r="SNM4" s="1513"/>
      <c r="SNN4" s="1513"/>
      <c r="SNO4" s="1513"/>
      <c r="SNP4" s="1513"/>
      <c r="SNQ4" s="1513"/>
      <c r="SNR4" s="1513"/>
      <c r="SNS4" s="1513"/>
      <c r="SNT4" s="1513"/>
      <c r="SNU4" s="1513"/>
      <c r="SNV4" s="1513"/>
      <c r="SNW4" s="1513"/>
      <c r="SNX4" s="1513"/>
      <c r="SNY4" s="1513"/>
      <c r="SNZ4" s="1513"/>
      <c r="SOA4" s="1513"/>
      <c r="SOB4" s="1513"/>
      <c r="SOC4" s="1513"/>
      <c r="SOD4" s="1513"/>
      <c r="SOE4" s="1513"/>
      <c r="SOF4" s="1513"/>
      <c r="SOG4" s="1513"/>
      <c r="SOH4" s="1513"/>
      <c r="SOI4" s="1513"/>
      <c r="SOJ4" s="1513"/>
      <c r="SOK4" s="1513"/>
      <c r="SOL4" s="1513"/>
      <c r="SOM4" s="1513"/>
      <c r="SON4" s="1513"/>
      <c r="SOO4" s="1513"/>
      <c r="SOP4" s="1513"/>
      <c r="SOQ4" s="1513"/>
      <c r="SOR4" s="1513"/>
      <c r="SOS4" s="1513"/>
      <c r="SOT4" s="1513"/>
      <c r="SOU4" s="1513"/>
      <c r="SOV4" s="1513"/>
      <c r="SOW4" s="1513"/>
      <c r="SOX4" s="1513"/>
      <c r="SOY4" s="1513"/>
      <c r="SOZ4" s="1513"/>
      <c r="SPA4" s="1513"/>
      <c r="SPB4" s="1513"/>
      <c r="SPC4" s="1513"/>
      <c r="SPD4" s="1513"/>
      <c r="SPE4" s="1513"/>
      <c r="SPF4" s="1513"/>
      <c r="SPG4" s="1513"/>
      <c r="SPH4" s="1513"/>
      <c r="SPI4" s="1513"/>
      <c r="SPJ4" s="1513"/>
      <c r="SPK4" s="1513"/>
      <c r="SPL4" s="1513"/>
      <c r="SPM4" s="1513"/>
      <c r="SPN4" s="1513"/>
      <c r="SPO4" s="1513"/>
      <c r="SPP4" s="1513"/>
      <c r="SPQ4" s="1513"/>
      <c r="SPR4" s="1513"/>
      <c r="SPS4" s="1513"/>
      <c r="SPT4" s="1513"/>
      <c r="SPU4" s="1513"/>
      <c r="SPV4" s="1513"/>
      <c r="SPW4" s="1513"/>
      <c r="SPX4" s="1513"/>
      <c r="SPY4" s="1513"/>
      <c r="SPZ4" s="1513"/>
      <c r="SQA4" s="1513"/>
      <c r="SQB4" s="1513"/>
      <c r="SQC4" s="1513"/>
      <c r="SQD4" s="1513"/>
      <c r="SQE4" s="1513"/>
      <c r="SQF4" s="1513"/>
      <c r="SQG4" s="1513"/>
      <c r="SQH4" s="1513"/>
      <c r="SQI4" s="1513"/>
      <c r="SQJ4" s="1513"/>
      <c r="SQK4" s="1513"/>
      <c r="SQL4" s="1513"/>
      <c r="SQM4" s="1513"/>
      <c r="SQN4" s="1513"/>
      <c r="SQO4" s="1513"/>
      <c r="SQP4" s="1513"/>
      <c r="SQQ4" s="1513"/>
      <c r="SQR4" s="1513"/>
      <c r="SQS4" s="1513"/>
      <c r="SQT4" s="1513"/>
      <c r="SQU4" s="1513"/>
      <c r="SQV4" s="1513"/>
      <c r="SQW4" s="1513"/>
      <c r="SQX4" s="1513"/>
      <c r="SQY4" s="1513"/>
      <c r="SQZ4" s="1513"/>
      <c r="SRA4" s="1513"/>
      <c r="SRB4" s="1513"/>
      <c r="SRC4" s="1513"/>
      <c r="SRD4" s="1513"/>
      <c r="SRE4" s="1513"/>
      <c r="SRF4" s="1513"/>
      <c r="SRG4" s="1513"/>
      <c r="SRH4" s="1513"/>
      <c r="SRI4" s="1513"/>
      <c r="SRJ4" s="1513"/>
      <c r="SRK4" s="1513"/>
      <c r="SRL4" s="1513"/>
      <c r="SRM4" s="1513"/>
      <c r="SRN4" s="1513"/>
      <c r="SRO4" s="1513"/>
      <c r="SRP4" s="1513"/>
      <c r="SRQ4" s="1513"/>
      <c r="SRR4" s="1513"/>
      <c r="SRS4" s="1513"/>
      <c r="SRT4" s="1513"/>
      <c r="SRU4" s="1513"/>
      <c r="SRV4" s="1513"/>
      <c r="SRW4" s="1513"/>
      <c r="SRX4" s="1513"/>
      <c r="SRY4" s="1513"/>
      <c r="SRZ4" s="1513"/>
      <c r="SSA4" s="1513"/>
      <c r="SSB4" s="1513"/>
      <c r="SSC4" s="1513"/>
      <c r="SSD4" s="1513"/>
      <c r="SSE4" s="1513"/>
      <c r="SSF4" s="1513"/>
      <c r="SSG4" s="1513"/>
      <c r="SSH4" s="1513"/>
      <c r="SSI4" s="1513"/>
      <c r="SSJ4" s="1513"/>
      <c r="SSK4" s="1513"/>
      <c r="SSL4" s="1513"/>
      <c r="SSM4" s="1513"/>
      <c r="SSN4" s="1513"/>
      <c r="SSO4" s="1513"/>
      <c r="SSP4" s="1513"/>
      <c r="SSQ4" s="1513"/>
      <c r="SSR4" s="1513"/>
      <c r="SSS4" s="1513"/>
      <c r="SST4" s="1513"/>
      <c r="SSU4" s="1513"/>
      <c r="SSV4" s="1513"/>
      <c r="SSW4" s="1513"/>
      <c r="SSX4" s="1513"/>
      <c r="SSY4" s="1513"/>
      <c r="SSZ4" s="1513"/>
      <c r="STA4" s="1513"/>
      <c r="STB4" s="1513"/>
      <c r="STC4" s="1513"/>
      <c r="STD4" s="1513"/>
      <c r="STE4" s="1513"/>
      <c r="STF4" s="1513"/>
      <c r="STG4" s="1513"/>
      <c r="STH4" s="1513"/>
      <c r="STI4" s="1513"/>
      <c r="STJ4" s="1513"/>
      <c r="STK4" s="1513"/>
      <c r="STL4" s="1513"/>
      <c r="STM4" s="1513"/>
      <c r="STN4" s="1513"/>
      <c r="STO4" s="1513"/>
      <c r="STP4" s="1513"/>
      <c r="STQ4" s="1513"/>
      <c r="STR4" s="1513"/>
      <c r="STS4" s="1513"/>
      <c r="STT4" s="1513"/>
      <c r="STU4" s="1513"/>
      <c r="STV4" s="1513"/>
      <c r="STW4" s="1513"/>
      <c r="STX4" s="1513"/>
      <c r="STY4" s="1513"/>
      <c r="STZ4" s="1513"/>
      <c r="SUA4" s="1513"/>
      <c r="SUB4" s="1513"/>
      <c r="SUC4" s="1513"/>
      <c r="SUD4" s="1513"/>
      <c r="SUE4" s="1513"/>
      <c r="SUF4" s="1513"/>
      <c r="SUG4" s="1513"/>
      <c r="SUH4" s="1513"/>
      <c r="SUI4" s="1513"/>
      <c r="SUJ4" s="1513"/>
      <c r="SUK4" s="1513"/>
      <c r="SUL4" s="1513"/>
      <c r="SUM4" s="1513"/>
      <c r="SUN4" s="1513"/>
      <c r="SUO4" s="1513"/>
      <c r="SUP4" s="1513"/>
      <c r="SUQ4" s="1513"/>
      <c r="SUR4" s="1513"/>
      <c r="SUS4" s="1513"/>
      <c r="SUT4" s="1513"/>
      <c r="SUU4" s="1513"/>
      <c r="SUV4" s="1513"/>
      <c r="SUW4" s="1513"/>
      <c r="SUX4" s="1513"/>
      <c r="SUY4" s="1513"/>
      <c r="SUZ4" s="1513"/>
      <c r="SVA4" s="1513"/>
      <c r="SVB4" s="1513"/>
      <c r="SVC4" s="1513"/>
      <c r="SVD4" s="1513"/>
      <c r="SVE4" s="1513"/>
      <c r="SVF4" s="1513"/>
      <c r="SVG4" s="1513"/>
      <c r="SVH4" s="1513"/>
      <c r="SVI4" s="1513"/>
      <c r="SVJ4" s="1513"/>
      <c r="SVK4" s="1513"/>
      <c r="SVL4" s="1513"/>
      <c r="SVM4" s="1513"/>
      <c r="SVN4" s="1513"/>
      <c r="SVO4" s="1513"/>
      <c r="SVP4" s="1513"/>
      <c r="SVQ4" s="1513"/>
      <c r="SVR4" s="1513"/>
      <c r="SVS4" s="1513"/>
      <c r="SVT4" s="1513"/>
      <c r="SVU4" s="1513"/>
      <c r="SVV4" s="1513"/>
      <c r="SVW4" s="1513"/>
      <c r="SVX4" s="1513"/>
      <c r="SVY4" s="1513"/>
      <c r="SVZ4" s="1513"/>
      <c r="SWA4" s="1513"/>
      <c r="SWB4" s="1513"/>
      <c r="SWC4" s="1513"/>
      <c r="SWD4" s="1513"/>
      <c r="SWE4" s="1513"/>
      <c r="SWF4" s="1513"/>
      <c r="SWG4" s="1513"/>
      <c r="SWH4" s="1513"/>
      <c r="SWI4" s="1513"/>
      <c r="SWJ4" s="1513"/>
      <c r="SWK4" s="1513"/>
      <c r="SWL4" s="1513"/>
      <c r="SWM4" s="1513"/>
      <c r="SWN4" s="1513"/>
      <c r="SWO4" s="1513"/>
      <c r="SWP4" s="1513"/>
      <c r="SWQ4" s="1513"/>
      <c r="SWR4" s="1513"/>
      <c r="SWS4" s="1513"/>
      <c r="SWT4" s="1513"/>
      <c r="SWU4" s="1513"/>
      <c r="SWV4" s="1513"/>
      <c r="SWW4" s="1513"/>
      <c r="SWX4" s="1513"/>
      <c r="SWY4" s="1513"/>
      <c r="SWZ4" s="1513"/>
      <c r="SXA4" s="1513"/>
      <c r="SXB4" s="1513"/>
      <c r="SXC4" s="1513"/>
      <c r="SXD4" s="1513"/>
      <c r="SXE4" s="1513"/>
      <c r="SXF4" s="1513"/>
      <c r="SXG4" s="1513"/>
      <c r="SXH4" s="1513"/>
      <c r="SXI4" s="1513"/>
      <c r="SXJ4" s="1513"/>
      <c r="SXK4" s="1513"/>
      <c r="SXL4" s="1513"/>
      <c r="SXM4" s="1513"/>
      <c r="SXN4" s="1513"/>
      <c r="SXO4" s="1513"/>
      <c r="SXP4" s="1513"/>
      <c r="SXQ4" s="1513"/>
      <c r="SXR4" s="1513"/>
      <c r="SXS4" s="1513"/>
      <c r="SXT4" s="1513"/>
      <c r="SXU4" s="1513"/>
      <c r="SXV4" s="1513"/>
      <c r="SXW4" s="1513"/>
      <c r="SXX4" s="1513"/>
      <c r="SXY4" s="1513"/>
      <c r="SXZ4" s="1513"/>
      <c r="SYA4" s="1513"/>
      <c r="SYB4" s="1513"/>
      <c r="SYC4" s="1513"/>
      <c r="SYD4" s="1513"/>
      <c r="SYE4" s="1513"/>
      <c r="SYF4" s="1513"/>
      <c r="SYG4" s="1513"/>
      <c r="SYH4" s="1513"/>
      <c r="SYI4" s="1513"/>
      <c r="SYJ4" s="1513"/>
      <c r="SYK4" s="1513"/>
      <c r="SYL4" s="1513"/>
      <c r="SYM4" s="1513"/>
      <c r="SYN4" s="1513"/>
      <c r="SYO4" s="1513"/>
      <c r="SYP4" s="1513"/>
      <c r="SYQ4" s="1513"/>
      <c r="SYR4" s="1513"/>
      <c r="SYS4" s="1513"/>
      <c r="SYT4" s="1513"/>
      <c r="SYU4" s="1513"/>
      <c r="SYV4" s="1513"/>
      <c r="SYW4" s="1513"/>
      <c r="SYX4" s="1513"/>
      <c r="SYY4" s="1513"/>
      <c r="SYZ4" s="1513"/>
      <c r="SZA4" s="1513"/>
      <c r="SZB4" s="1513"/>
      <c r="SZC4" s="1513"/>
      <c r="SZD4" s="1513"/>
      <c r="SZE4" s="1513"/>
      <c r="SZF4" s="1513"/>
      <c r="SZG4" s="1513"/>
      <c r="SZH4" s="1513"/>
      <c r="SZI4" s="1513"/>
      <c r="SZJ4" s="1513"/>
      <c r="SZK4" s="1513"/>
      <c r="SZL4" s="1513"/>
      <c r="SZM4" s="1513"/>
      <c r="SZN4" s="1513"/>
      <c r="SZO4" s="1513"/>
      <c r="SZP4" s="1513"/>
      <c r="SZQ4" s="1513"/>
      <c r="SZR4" s="1513"/>
      <c r="SZS4" s="1513"/>
      <c r="SZT4" s="1513"/>
      <c r="SZU4" s="1513"/>
      <c r="SZV4" s="1513"/>
      <c r="SZW4" s="1513"/>
      <c r="SZX4" s="1513"/>
      <c r="SZY4" s="1513"/>
      <c r="SZZ4" s="1513"/>
      <c r="TAA4" s="1513"/>
      <c r="TAB4" s="1513"/>
      <c r="TAC4" s="1513"/>
      <c r="TAD4" s="1513"/>
      <c r="TAE4" s="1513"/>
      <c r="TAF4" s="1513"/>
      <c r="TAG4" s="1513"/>
      <c r="TAH4" s="1513"/>
      <c r="TAI4" s="1513"/>
      <c r="TAJ4" s="1513"/>
      <c r="TAK4" s="1513"/>
      <c r="TAL4" s="1513"/>
      <c r="TAM4" s="1513"/>
      <c r="TAN4" s="1513"/>
      <c r="TAO4" s="1513"/>
      <c r="TAP4" s="1513"/>
      <c r="TAQ4" s="1513"/>
      <c r="TAR4" s="1513"/>
      <c r="TAS4" s="1513"/>
      <c r="TAT4" s="1513"/>
      <c r="TAU4" s="1513"/>
      <c r="TAV4" s="1513"/>
      <c r="TAW4" s="1513"/>
      <c r="TAX4" s="1513"/>
      <c r="TAY4" s="1513"/>
      <c r="TAZ4" s="1513"/>
      <c r="TBA4" s="1513"/>
      <c r="TBB4" s="1513"/>
      <c r="TBC4" s="1513"/>
      <c r="TBD4" s="1513"/>
      <c r="TBE4" s="1513"/>
      <c r="TBF4" s="1513"/>
      <c r="TBG4" s="1513"/>
      <c r="TBH4" s="1513"/>
      <c r="TBI4" s="1513"/>
      <c r="TBJ4" s="1513"/>
      <c r="TBK4" s="1513"/>
      <c r="TBL4" s="1513"/>
      <c r="TBM4" s="1513"/>
      <c r="TBN4" s="1513"/>
      <c r="TBO4" s="1513"/>
      <c r="TBP4" s="1513"/>
      <c r="TBQ4" s="1513"/>
      <c r="TBR4" s="1513"/>
      <c r="TBS4" s="1513"/>
      <c r="TBT4" s="1513"/>
      <c r="TBU4" s="1513"/>
      <c r="TBV4" s="1513"/>
      <c r="TBW4" s="1513"/>
      <c r="TBX4" s="1513"/>
      <c r="TBY4" s="1513"/>
      <c r="TBZ4" s="1513"/>
      <c r="TCA4" s="1513"/>
      <c r="TCB4" s="1513"/>
      <c r="TCC4" s="1513"/>
      <c r="TCD4" s="1513"/>
      <c r="TCE4" s="1513"/>
      <c r="TCF4" s="1513"/>
      <c r="TCG4" s="1513"/>
      <c r="TCH4" s="1513"/>
      <c r="TCI4" s="1513"/>
      <c r="TCJ4" s="1513"/>
      <c r="TCK4" s="1513"/>
      <c r="TCL4" s="1513"/>
      <c r="TCM4" s="1513"/>
      <c r="TCN4" s="1513"/>
      <c r="TCO4" s="1513"/>
      <c r="TCP4" s="1513"/>
      <c r="TCQ4" s="1513"/>
      <c r="TCR4" s="1513"/>
      <c r="TCS4" s="1513"/>
      <c r="TCT4" s="1513"/>
      <c r="TCU4" s="1513"/>
      <c r="TCV4" s="1513"/>
      <c r="TCW4" s="1513"/>
      <c r="TCX4" s="1513"/>
      <c r="TCY4" s="1513"/>
      <c r="TCZ4" s="1513"/>
      <c r="TDA4" s="1513"/>
      <c r="TDB4" s="1513"/>
      <c r="TDC4" s="1513"/>
      <c r="TDD4" s="1513"/>
      <c r="TDE4" s="1513"/>
      <c r="TDF4" s="1513"/>
      <c r="TDG4" s="1513"/>
      <c r="TDH4" s="1513"/>
      <c r="TDI4" s="1513"/>
      <c r="TDJ4" s="1513"/>
      <c r="TDK4" s="1513"/>
      <c r="TDL4" s="1513"/>
      <c r="TDM4" s="1513"/>
      <c r="TDN4" s="1513"/>
      <c r="TDO4" s="1513"/>
      <c r="TDP4" s="1513"/>
      <c r="TDQ4" s="1513"/>
      <c r="TDR4" s="1513"/>
      <c r="TDS4" s="1513"/>
      <c r="TDT4" s="1513"/>
      <c r="TDU4" s="1513"/>
      <c r="TDV4" s="1513"/>
      <c r="TDW4" s="1513"/>
      <c r="TDX4" s="1513"/>
      <c r="TDY4" s="1513"/>
      <c r="TDZ4" s="1513"/>
      <c r="TEA4" s="1513"/>
      <c r="TEB4" s="1513"/>
      <c r="TEC4" s="1513"/>
      <c r="TED4" s="1513"/>
      <c r="TEE4" s="1513"/>
      <c r="TEF4" s="1513"/>
      <c r="TEG4" s="1513"/>
      <c r="TEH4" s="1513"/>
      <c r="TEI4" s="1513"/>
      <c r="TEJ4" s="1513"/>
      <c r="TEK4" s="1513"/>
      <c r="TEL4" s="1513"/>
      <c r="TEM4" s="1513"/>
      <c r="TEN4" s="1513"/>
      <c r="TEO4" s="1513"/>
      <c r="TEP4" s="1513"/>
      <c r="TEQ4" s="1513"/>
      <c r="TER4" s="1513"/>
      <c r="TES4" s="1513"/>
      <c r="TET4" s="1513"/>
      <c r="TEU4" s="1513"/>
      <c r="TEV4" s="1513"/>
      <c r="TEW4" s="1513"/>
      <c r="TEX4" s="1513"/>
      <c r="TEY4" s="1513"/>
      <c r="TEZ4" s="1513"/>
      <c r="TFA4" s="1513"/>
      <c r="TFB4" s="1513"/>
      <c r="TFC4" s="1513"/>
      <c r="TFD4" s="1513"/>
      <c r="TFE4" s="1513"/>
      <c r="TFF4" s="1513"/>
      <c r="TFG4" s="1513"/>
      <c r="TFH4" s="1513"/>
      <c r="TFI4" s="1513"/>
      <c r="TFJ4" s="1513"/>
      <c r="TFK4" s="1513"/>
      <c r="TFL4" s="1513"/>
      <c r="TFM4" s="1513"/>
      <c r="TFN4" s="1513"/>
      <c r="TFO4" s="1513"/>
      <c r="TFP4" s="1513"/>
      <c r="TFQ4" s="1513"/>
      <c r="TFR4" s="1513"/>
      <c r="TFS4" s="1513"/>
      <c r="TFT4" s="1513"/>
      <c r="TFU4" s="1513"/>
      <c r="TFV4" s="1513"/>
      <c r="TFW4" s="1513"/>
      <c r="TFX4" s="1513"/>
      <c r="TFY4" s="1513"/>
      <c r="TFZ4" s="1513"/>
      <c r="TGA4" s="1513"/>
      <c r="TGB4" s="1513"/>
      <c r="TGC4" s="1513"/>
      <c r="TGD4" s="1513"/>
      <c r="TGE4" s="1513"/>
      <c r="TGF4" s="1513"/>
      <c r="TGG4" s="1513"/>
      <c r="TGH4" s="1513"/>
      <c r="TGI4" s="1513"/>
      <c r="TGJ4" s="1513"/>
      <c r="TGK4" s="1513"/>
      <c r="TGL4" s="1513"/>
      <c r="TGM4" s="1513"/>
      <c r="TGN4" s="1513"/>
      <c r="TGO4" s="1513"/>
      <c r="TGP4" s="1513"/>
      <c r="TGQ4" s="1513"/>
      <c r="TGR4" s="1513"/>
      <c r="TGS4" s="1513"/>
      <c r="TGT4" s="1513"/>
      <c r="TGU4" s="1513"/>
      <c r="TGV4" s="1513"/>
      <c r="TGW4" s="1513"/>
      <c r="TGX4" s="1513"/>
      <c r="TGY4" s="1513"/>
      <c r="TGZ4" s="1513"/>
      <c r="THA4" s="1513"/>
      <c r="THB4" s="1513"/>
      <c r="THC4" s="1513"/>
      <c r="THD4" s="1513"/>
      <c r="THE4" s="1513"/>
      <c r="THF4" s="1513"/>
      <c r="THG4" s="1513"/>
      <c r="THH4" s="1513"/>
      <c r="THI4" s="1513"/>
      <c r="THJ4" s="1513"/>
      <c r="THK4" s="1513"/>
      <c r="THL4" s="1513"/>
      <c r="THM4" s="1513"/>
      <c r="THN4" s="1513"/>
      <c r="THO4" s="1513"/>
      <c r="THP4" s="1513"/>
      <c r="THQ4" s="1513"/>
      <c r="THR4" s="1513"/>
      <c r="THS4" s="1513"/>
      <c r="THT4" s="1513"/>
      <c r="THU4" s="1513"/>
      <c r="THV4" s="1513"/>
      <c r="THW4" s="1513"/>
      <c r="THX4" s="1513"/>
      <c r="THY4" s="1513"/>
      <c r="THZ4" s="1513"/>
      <c r="TIA4" s="1513"/>
      <c r="TIB4" s="1513"/>
      <c r="TIC4" s="1513"/>
      <c r="TID4" s="1513"/>
      <c r="TIE4" s="1513"/>
      <c r="TIF4" s="1513"/>
      <c r="TIG4" s="1513"/>
      <c r="TIH4" s="1513"/>
      <c r="TII4" s="1513"/>
      <c r="TIJ4" s="1513"/>
      <c r="TIK4" s="1513"/>
      <c r="TIL4" s="1513"/>
      <c r="TIM4" s="1513"/>
      <c r="TIN4" s="1513"/>
      <c r="TIO4" s="1513"/>
      <c r="TIP4" s="1513"/>
      <c r="TIQ4" s="1513"/>
      <c r="TIR4" s="1513"/>
      <c r="TIS4" s="1513"/>
      <c r="TIT4" s="1513"/>
      <c r="TIU4" s="1513"/>
      <c r="TIV4" s="1513"/>
      <c r="TIW4" s="1513"/>
      <c r="TIX4" s="1513"/>
      <c r="TIY4" s="1513"/>
      <c r="TIZ4" s="1513"/>
      <c r="TJA4" s="1513"/>
      <c r="TJB4" s="1513"/>
      <c r="TJC4" s="1513"/>
      <c r="TJD4" s="1513"/>
      <c r="TJE4" s="1513"/>
      <c r="TJF4" s="1513"/>
      <c r="TJG4" s="1513"/>
      <c r="TJH4" s="1513"/>
      <c r="TJI4" s="1513"/>
      <c r="TJJ4" s="1513"/>
      <c r="TJK4" s="1513"/>
      <c r="TJL4" s="1513"/>
      <c r="TJM4" s="1513"/>
      <c r="TJN4" s="1513"/>
      <c r="TJO4" s="1513"/>
      <c r="TJP4" s="1513"/>
      <c r="TJQ4" s="1513"/>
      <c r="TJR4" s="1513"/>
      <c r="TJS4" s="1513"/>
      <c r="TJT4" s="1513"/>
      <c r="TJU4" s="1513"/>
      <c r="TJV4" s="1513"/>
      <c r="TJW4" s="1513"/>
      <c r="TJX4" s="1513"/>
      <c r="TJY4" s="1513"/>
      <c r="TJZ4" s="1513"/>
      <c r="TKA4" s="1513"/>
      <c r="TKB4" s="1513"/>
      <c r="TKC4" s="1513"/>
      <c r="TKD4" s="1513"/>
      <c r="TKE4" s="1513"/>
      <c r="TKF4" s="1513"/>
      <c r="TKG4" s="1513"/>
      <c r="TKH4" s="1513"/>
      <c r="TKI4" s="1513"/>
      <c r="TKJ4" s="1513"/>
      <c r="TKK4" s="1513"/>
      <c r="TKL4" s="1513"/>
      <c r="TKM4" s="1513"/>
      <c r="TKN4" s="1513"/>
      <c r="TKO4" s="1513"/>
      <c r="TKP4" s="1513"/>
      <c r="TKQ4" s="1513"/>
      <c r="TKR4" s="1513"/>
      <c r="TKS4" s="1513"/>
      <c r="TKT4" s="1513"/>
      <c r="TKU4" s="1513"/>
      <c r="TKV4" s="1513"/>
      <c r="TKW4" s="1513"/>
      <c r="TKX4" s="1513"/>
      <c r="TKY4" s="1513"/>
      <c r="TKZ4" s="1513"/>
      <c r="TLA4" s="1513"/>
      <c r="TLB4" s="1513"/>
      <c r="TLC4" s="1513"/>
      <c r="TLD4" s="1513"/>
      <c r="TLE4" s="1513"/>
      <c r="TLF4" s="1513"/>
      <c r="TLG4" s="1513"/>
      <c r="TLH4" s="1513"/>
      <c r="TLI4" s="1513"/>
      <c r="TLJ4" s="1513"/>
      <c r="TLK4" s="1513"/>
      <c r="TLL4" s="1513"/>
      <c r="TLM4" s="1513"/>
      <c r="TLN4" s="1513"/>
      <c r="TLO4" s="1513"/>
      <c r="TLP4" s="1513"/>
      <c r="TLQ4" s="1513"/>
      <c r="TLR4" s="1513"/>
      <c r="TLS4" s="1513"/>
      <c r="TLT4" s="1513"/>
      <c r="TLU4" s="1513"/>
      <c r="TLV4" s="1513"/>
      <c r="TLW4" s="1513"/>
      <c r="TLX4" s="1513"/>
      <c r="TLY4" s="1513"/>
      <c r="TLZ4" s="1513"/>
      <c r="TMA4" s="1513"/>
      <c r="TMB4" s="1513"/>
      <c r="TMC4" s="1513"/>
      <c r="TMD4" s="1513"/>
      <c r="TME4" s="1513"/>
      <c r="TMF4" s="1513"/>
      <c r="TMG4" s="1513"/>
      <c r="TMH4" s="1513"/>
      <c r="TMI4" s="1513"/>
      <c r="TMJ4" s="1513"/>
      <c r="TMK4" s="1513"/>
      <c r="TML4" s="1513"/>
      <c r="TMM4" s="1513"/>
      <c r="TMN4" s="1513"/>
      <c r="TMO4" s="1513"/>
      <c r="TMP4" s="1513"/>
      <c r="TMQ4" s="1513"/>
      <c r="TMR4" s="1513"/>
      <c r="TMS4" s="1513"/>
      <c r="TMT4" s="1513"/>
      <c r="TMU4" s="1513"/>
      <c r="TMV4" s="1513"/>
      <c r="TMW4" s="1513"/>
      <c r="TMX4" s="1513"/>
      <c r="TMY4" s="1513"/>
      <c r="TMZ4" s="1513"/>
      <c r="TNA4" s="1513"/>
      <c r="TNB4" s="1513"/>
      <c r="TNC4" s="1513"/>
      <c r="TND4" s="1513"/>
      <c r="TNE4" s="1513"/>
      <c r="TNF4" s="1513"/>
      <c r="TNG4" s="1513"/>
      <c r="TNH4" s="1513"/>
      <c r="TNI4" s="1513"/>
      <c r="TNJ4" s="1513"/>
      <c r="TNK4" s="1513"/>
      <c r="TNL4" s="1513"/>
      <c r="TNM4" s="1513"/>
      <c r="TNN4" s="1513"/>
      <c r="TNO4" s="1513"/>
      <c r="TNP4" s="1513"/>
      <c r="TNQ4" s="1513"/>
      <c r="TNR4" s="1513"/>
      <c r="TNS4" s="1513"/>
      <c r="TNT4" s="1513"/>
      <c r="TNU4" s="1513"/>
      <c r="TNV4" s="1513"/>
      <c r="TNW4" s="1513"/>
      <c r="TNX4" s="1513"/>
      <c r="TNY4" s="1513"/>
      <c r="TNZ4" s="1513"/>
      <c r="TOA4" s="1513"/>
      <c r="TOB4" s="1513"/>
      <c r="TOC4" s="1513"/>
      <c r="TOD4" s="1513"/>
      <c r="TOE4" s="1513"/>
      <c r="TOF4" s="1513"/>
      <c r="TOG4" s="1513"/>
      <c r="TOH4" s="1513"/>
      <c r="TOI4" s="1513"/>
      <c r="TOJ4" s="1513"/>
      <c r="TOK4" s="1513"/>
      <c r="TOL4" s="1513"/>
      <c r="TOM4" s="1513"/>
      <c r="TON4" s="1513"/>
      <c r="TOO4" s="1513"/>
      <c r="TOP4" s="1513"/>
      <c r="TOQ4" s="1513"/>
      <c r="TOR4" s="1513"/>
      <c r="TOS4" s="1513"/>
      <c r="TOT4" s="1513"/>
      <c r="TOU4" s="1513"/>
      <c r="TOV4" s="1513"/>
      <c r="TOW4" s="1513"/>
      <c r="TOX4" s="1513"/>
      <c r="TOY4" s="1513"/>
      <c r="TOZ4" s="1513"/>
      <c r="TPA4" s="1513"/>
      <c r="TPB4" s="1513"/>
      <c r="TPC4" s="1513"/>
      <c r="TPD4" s="1513"/>
      <c r="TPE4" s="1513"/>
      <c r="TPF4" s="1513"/>
      <c r="TPG4" s="1513"/>
      <c r="TPH4" s="1513"/>
      <c r="TPI4" s="1513"/>
      <c r="TPJ4" s="1513"/>
      <c r="TPK4" s="1513"/>
      <c r="TPL4" s="1513"/>
      <c r="TPM4" s="1513"/>
      <c r="TPN4" s="1513"/>
      <c r="TPO4" s="1513"/>
      <c r="TPP4" s="1513"/>
      <c r="TPQ4" s="1513"/>
      <c r="TPR4" s="1513"/>
      <c r="TPS4" s="1513"/>
      <c r="TPT4" s="1513"/>
      <c r="TPU4" s="1513"/>
      <c r="TPV4" s="1513"/>
      <c r="TPW4" s="1513"/>
      <c r="TPX4" s="1513"/>
      <c r="TPY4" s="1513"/>
      <c r="TPZ4" s="1513"/>
      <c r="TQA4" s="1513"/>
      <c r="TQB4" s="1513"/>
      <c r="TQC4" s="1513"/>
      <c r="TQD4" s="1513"/>
      <c r="TQE4" s="1513"/>
      <c r="TQF4" s="1513"/>
      <c r="TQG4" s="1513"/>
      <c r="TQH4" s="1513"/>
      <c r="TQI4" s="1513"/>
      <c r="TQJ4" s="1513"/>
      <c r="TQK4" s="1513"/>
      <c r="TQL4" s="1513"/>
      <c r="TQM4" s="1513"/>
      <c r="TQN4" s="1513"/>
      <c r="TQO4" s="1513"/>
      <c r="TQP4" s="1513"/>
      <c r="TQQ4" s="1513"/>
      <c r="TQR4" s="1513"/>
      <c r="TQS4" s="1513"/>
      <c r="TQT4" s="1513"/>
      <c r="TQU4" s="1513"/>
      <c r="TQV4" s="1513"/>
      <c r="TQW4" s="1513"/>
      <c r="TQX4" s="1513"/>
      <c r="TQY4" s="1513"/>
      <c r="TQZ4" s="1513"/>
      <c r="TRA4" s="1513"/>
      <c r="TRB4" s="1513"/>
      <c r="TRC4" s="1513"/>
      <c r="TRD4" s="1513"/>
      <c r="TRE4" s="1513"/>
      <c r="TRF4" s="1513"/>
      <c r="TRG4" s="1513"/>
      <c r="TRH4" s="1513"/>
      <c r="TRI4" s="1513"/>
      <c r="TRJ4" s="1513"/>
      <c r="TRK4" s="1513"/>
      <c r="TRL4" s="1513"/>
      <c r="TRM4" s="1513"/>
      <c r="TRN4" s="1513"/>
      <c r="TRO4" s="1513"/>
      <c r="TRP4" s="1513"/>
      <c r="TRQ4" s="1513"/>
      <c r="TRR4" s="1513"/>
      <c r="TRS4" s="1513"/>
      <c r="TRT4" s="1513"/>
      <c r="TRU4" s="1513"/>
      <c r="TRV4" s="1513"/>
      <c r="TRW4" s="1513"/>
      <c r="TRX4" s="1513"/>
      <c r="TRY4" s="1513"/>
      <c r="TRZ4" s="1513"/>
      <c r="TSA4" s="1513"/>
      <c r="TSB4" s="1513"/>
      <c r="TSC4" s="1513"/>
      <c r="TSD4" s="1513"/>
      <c r="TSE4" s="1513"/>
      <c r="TSF4" s="1513"/>
      <c r="TSG4" s="1513"/>
      <c r="TSH4" s="1513"/>
      <c r="TSI4" s="1513"/>
      <c r="TSJ4" s="1513"/>
      <c r="TSK4" s="1513"/>
      <c r="TSL4" s="1513"/>
      <c r="TSM4" s="1513"/>
      <c r="TSN4" s="1513"/>
      <c r="TSO4" s="1513"/>
      <c r="TSP4" s="1513"/>
      <c r="TSQ4" s="1513"/>
      <c r="TSR4" s="1513"/>
      <c r="TSS4" s="1513"/>
      <c r="TST4" s="1513"/>
      <c r="TSU4" s="1513"/>
      <c r="TSV4" s="1513"/>
      <c r="TSW4" s="1513"/>
      <c r="TSX4" s="1513"/>
      <c r="TSY4" s="1513"/>
      <c r="TSZ4" s="1513"/>
      <c r="TTA4" s="1513"/>
      <c r="TTB4" s="1513"/>
      <c r="TTC4" s="1513"/>
      <c r="TTD4" s="1513"/>
      <c r="TTE4" s="1513"/>
      <c r="TTF4" s="1513"/>
      <c r="TTG4" s="1513"/>
      <c r="TTH4" s="1513"/>
      <c r="TTI4" s="1513"/>
      <c r="TTJ4" s="1513"/>
      <c r="TTK4" s="1513"/>
      <c r="TTL4" s="1513"/>
      <c r="TTM4" s="1513"/>
      <c r="TTN4" s="1513"/>
      <c r="TTO4" s="1513"/>
      <c r="TTP4" s="1513"/>
      <c r="TTQ4" s="1513"/>
      <c r="TTR4" s="1513"/>
      <c r="TTS4" s="1513"/>
      <c r="TTT4" s="1513"/>
      <c r="TTU4" s="1513"/>
      <c r="TTV4" s="1513"/>
      <c r="TTW4" s="1513"/>
      <c r="TTX4" s="1513"/>
      <c r="TTY4" s="1513"/>
      <c r="TTZ4" s="1513"/>
      <c r="TUA4" s="1513"/>
      <c r="TUB4" s="1513"/>
      <c r="TUC4" s="1513"/>
      <c r="TUD4" s="1513"/>
      <c r="TUE4" s="1513"/>
      <c r="TUF4" s="1513"/>
      <c r="TUG4" s="1513"/>
      <c r="TUH4" s="1513"/>
      <c r="TUI4" s="1513"/>
      <c r="TUJ4" s="1513"/>
      <c r="TUK4" s="1513"/>
      <c r="TUL4" s="1513"/>
      <c r="TUM4" s="1513"/>
      <c r="TUN4" s="1513"/>
      <c r="TUO4" s="1513"/>
      <c r="TUP4" s="1513"/>
      <c r="TUQ4" s="1513"/>
      <c r="TUR4" s="1513"/>
      <c r="TUS4" s="1513"/>
      <c r="TUT4" s="1513"/>
      <c r="TUU4" s="1513"/>
      <c r="TUV4" s="1513"/>
      <c r="TUW4" s="1513"/>
      <c r="TUX4" s="1513"/>
      <c r="TUY4" s="1513"/>
      <c r="TUZ4" s="1513"/>
      <c r="TVA4" s="1513"/>
      <c r="TVB4" s="1513"/>
      <c r="TVC4" s="1513"/>
      <c r="TVD4" s="1513"/>
      <c r="TVE4" s="1513"/>
      <c r="TVF4" s="1513"/>
      <c r="TVG4" s="1513"/>
      <c r="TVH4" s="1513"/>
      <c r="TVI4" s="1513"/>
      <c r="TVJ4" s="1513"/>
      <c r="TVK4" s="1513"/>
      <c r="TVL4" s="1513"/>
      <c r="TVM4" s="1513"/>
      <c r="TVN4" s="1513"/>
      <c r="TVO4" s="1513"/>
      <c r="TVP4" s="1513"/>
      <c r="TVQ4" s="1513"/>
      <c r="TVR4" s="1513"/>
      <c r="TVS4" s="1513"/>
      <c r="TVT4" s="1513"/>
      <c r="TVU4" s="1513"/>
      <c r="TVV4" s="1513"/>
      <c r="TVW4" s="1513"/>
      <c r="TVX4" s="1513"/>
      <c r="TVY4" s="1513"/>
      <c r="TVZ4" s="1513"/>
      <c r="TWA4" s="1513"/>
      <c r="TWB4" s="1513"/>
      <c r="TWC4" s="1513"/>
      <c r="TWD4" s="1513"/>
      <c r="TWE4" s="1513"/>
      <c r="TWF4" s="1513"/>
      <c r="TWG4" s="1513"/>
      <c r="TWH4" s="1513"/>
      <c r="TWI4" s="1513"/>
      <c r="TWJ4" s="1513"/>
      <c r="TWK4" s="1513"/>
      <c r="TWL4" s="1513"/>
      <c r="TWM4" s="1513"/>
      <c r="TWN4" s="1513"/>
      <c r="TWO4" s="1513"/>
      <c r="TWP4" s="1513"/>
      <c r="TWQ4" s="1513"/>
      <c r="TWR4" s="1513"/>
      <c r="TWS4" s="1513"/>
      <c r="TWT4" s="1513"/>
      <c r="TWU4" s="1513"/>
      <c r="TWV4" s="1513"/>
      <c r="TWW4" s="1513"/>
      <c r="TWX4" s="1513"/>
      <c r="TWY4" s="1513"/>
      <c r="TWZ4" s="1513"/>
      <c r="TXA4" s="1513"/>
      <c r="TXB4" s="1513"/>
      <c r="TXC4" s="1513"/>
      <c r="TXD4" s="1513"/>
      <c r="TXE4" s="1513"/>
      <c r="TXF4" s="1513"/>
      <c r="TXG4" s="1513"/>
      <c r="TXH4" s="1513"/>
      <c r="TXI4" s="1513"/>
      <c r="TXJ4" s="1513"/>
      <c r="TXK4" s="1513"/>
      <c r="TXL4" s="1513"/>
      <c r="TXM4" s="1513"/>
      <c r="TXN4" s="1513"/>
      <c r="TXO4" s="1513"/>
      <c r="TXP4" s="1513"/>
      <c r="TXQ4" s="1513"/>
      <c r="TXR4" s="1513"/>
      <c r="TXS4" s="1513"/>
      <c r="TXT4" s="1513"/>
      <c r="TXU4" s="1513"/>
      <c r="TXV4" s="1513"/>
      <c r="TXW4" s="1513"/>
      <c r="TXX4" s="1513"/>
      <c r="TXY4" s="1513"/>
      <c r="TXZ4" s="1513"/>
      <c r="TYA4" s="1513"/>
      <c r="TYB4" s="1513"/>
      <c r="TYC4" s="1513"/>
      <c r="TYD4" s="1513"/>
      <c r="TYE4" s="1513"/>
      <c r="TYF4" s="1513"/>
      <c r="TYG4" s="1513"/>
      <c r="TYH4" s="1513"/>
      <c r="TYI4" s="1513"/>
      <c r="TYJ4" s="1513"/>
      <c r="TYK4" s="1513"/>
      <c r="TYL4" s="1513"/>
      <c r="TYM4" s="1513"/>
      <c r="TYN4" s="1513"/>
      <c r="TYO4" s="1513"/>
      <c r="TYP4" s="1513"/>
      <c r="TYQ4" s="1513"/>
      <c r="TYR4" s="1513"/>
      <c r="TYS4" s="1513"/>
      <c r="TYT4" s="1513"/>
      <c r="TYU4" s="1513"/>
      <c r="TYV4" s="1513"/>
      <c r="TYW4" s="1513"/>
      <c r="TYX4" s="1513"/>
      <c r="TYY4" s="1513"/>
      <c r="TYZ4" s="1513"/>
      <c r="TZA4" s="1513"/>
      <c r="TZB4" s="1513"/>
      <c r="TZC4" s="1513"/>
      <c r="TZD4" s="1513"/>
      <c r="TZE4" s="1513"/>
      <c r="TZF4" s="1513"/>
      <c r="TZG4" s="1513"/>
      <c r="TZH4" s="1513"/>
      <c r="TZI4" s="1513"/>
      <c r="TZJ4" s="1513"/>
      <c r="TZK4" s="1513"/>
      <c r="TZL4" s="1513"/>
      <c r="TZM4" s="1513"/>
      <c r="TZN4" s="1513"/>
      <c r="TZO4" s="1513"/>
      <c r="TZP4" s="1513"/>
      <c r="TZQ4" s="1513"/>
      <c r="TZR4" s="1513"/>
      <c r="TZS4" s="1513"/>
      <c r="TZT4" s="1513"/>
      <c r="TZU4" s="1513"/>
      <c r="TZV4" s="1513"/>
      <c r="TZW4" s="1513"/>
      <c r="TZX4" s="1513"/>
      <c r="TZY4" s="1513"/>
      <c r="TZZ4" s="1513"/>
      <c r="UAA4" s="1513"/>
      <c r="UAB4" s="1513"/>
      <c r="UAC4" s="1513"/>
      <c r="UAD4" s="1513"/>
      <c r="UAE4" s="1513"/>
      <c r="UAF4" s="1513"/>
      <c r="UAG4" s="1513"/>
      <c r="UAH4" s="1513"/>
      <c r="UAI4" s="1513"/>
      <c r="UAJ4" s="1513"/>
      <c r="UAK4" s="1513"/>
      <c r="UAL4" s="1513"/>
      <c r="UAM4" s="1513"/>
      <c r="UAN4" s="1513"/>
      <c r="UAO4" s="1513"/>
      <c r="UAP4" s="1513"/>
      <c r="UAQ4" s="1513"/>
      <c r="UAR4" s="1513"/>
      <c r="UAS4" s="1513"/>
      <c r="UAT4" s="1513"/>
      <c r="UAU4" s="1513"/>
      <c r="UAV4" s="1513"/>
      <c r="UAW4" s="1513"/>
      <c r="UAX4" s="1513"/>
      <c r="UAY4" s="1513"/>
      <c r="UAZ4" s="1513"/>
      <c r="UBA4" s="1513"/>
      <c r="UBB4" s="1513"/>
      <c r="UBC4" s="1513"/>
      <c r="UBD4" s="1513"/>
      <c r="UBE4" s="1513"/>
      <c r="UBF4" s="1513"/>
      <c r="UBG4" s="1513"/>
      <c r="UBH4" s="1513"/>
      <c r="UBI4" s="1513"/>
      <c r="UBJ4" s="1513"/>
      <c r="UBK4" s="1513"/>
      <c r="UBL4" s="1513"/>
      <c r="UBM4" s="1513"/>
      <c r="UBN4" s="1513"/>
      <c r="UBO4" s="1513"/>
      <c r="UBP4" s="1513"/>
      <c r="UBQ4" s="1513"/>
      <c r="UBR4" s="1513"/>
      <c r="UBS4" s="1513"/>
      <c r="UBT4" s="1513"/>
      <c r="UBU4" s="1513"/>
      <c r="UBV4" s="1513"/>
      <c r="UBW4" s="1513"/>
      <c r="UBX4" s="1513"/>
      <c r="UBY4" s="1513"/>
      <c r="UBZ4" s="1513"/>
      <c r="UCA4" s="1513"/>
      <c r="UCB4" s="1513"/>
      <c r="UCC4" s="1513"/>
      <c r="UCD4" s="1513"/>
      <c r="UCE4" s="1513"/>
      <c r="UCF4" s="1513"/>
      <c r="UCG4" s="1513"/>
      <c r="UCH4" s="1513"/>
      <c r="UCI4" s="1513"/>
      <c r="UCJ4" s="1513"/>
      <c r="UCK4" s="1513"/>
      <c r="UCL4" s="1513"/>
      <c r="UCM4" s="1513"/>
      <c r="UCN4" s="1513"/>
      <c r="UCO4" s="1513"/>
      <c r="UCP4" s="1513"/>
      <c r="UCQ4" s="1513"/>
      <c r="UCR4" s="1513"/>
      <c r="UCS4" s="1513"/>
      <c r="UCT4" s="1513"/>
      <c r="UCU4" s="1513"/>
      <c r="UCV4" s="1513"/>
      <c r="UCW4" s="1513"/>
      <c r="UCX4" s="1513"/>
      <c r="UCY4" s="1513"/>
      <c r="UCZ4" s="1513"/>
      <c r="UDA4" s="1513"/>
      <c r="UDB4" s="1513"/>
      <c r="UDC4" s="1513"/>
      <c r="UDD4" s="1513"/>
      <c r="UDE4" s="1513"/>
      <c r="UDF4" s="1513"/>
      <c r="UDG4" s="1513"/>
      <c r="UDH4" s="1513"/>
      <c r="UDI4" s="1513"/>
      <c r="UDJ4" s="1513"/>
      <c r="UDK4" s="1513"/>
      <c r="UDL4" s="1513"/>
      <c r="UDM4" s="1513"/>
      <c r="UDN4" s="1513"/>
      <c r="UDO4" s="1513"/>
      <c r="UDP4" s="1513"/>
      <c r="UDQ4" s="1513"/>
      <c r="UDR4" s="1513"/>
      <c r="UDS4" s="1513"/>
      <c r="UDT4" s="1513"/>
      <c r="UDU4" s="1513"/>
      <c r="UDV4" s="1513"/>
      <c r="UDW4" s="1513"/>
      <c r="UDX4" s="1513"/>
      <c r="UDY4" s="1513"/>
      <c r="UDZ4" s="1513"/>
      <c r="UEA4" s="1513"/>
      <c r="UEB4" s="1513"/>
      <c r="UEC4" s="1513"/>
      <c r="UED4" s="1513"/>
      <c r="UEE4" s="1513"/>
      <c r="UEF4" s="1513"/>
      <c r="UEG4" s="1513"/>
      <c r="UEH4" s="1513"/>
      <c r="UEI4" s="1513"/>
      <c r="UEJ4" s="1513"/>
      <c r="UEK4" s="1513"/>
      <c r="UEL4" s="1513"/>
      <c r="UEM4" s="1513"/>
      <c r="UEN4" s="1513"/>
      <c r="UEO4" s="1513"/>
      <c r="UEP4" s="1513"/>
      <c r="UEQ4" s="1513"/>
      <c r="UER4" s="1513"/>
      <c r="UES4" s="1513"/>
      <c r="UET4" s="1513"/>
      <c r="UEU4" s="1513"/>
      <c r="UEV4" s="1513"/>
      <c r="UEW4" s="1513"/>
      <c r="UEX4" s="1513"/>
      <c r="UEY4" s="1513"/>
      <c r="UEZ4" s="1513"/>
      <c r="UFA4" s="1513"/>
      <c r="UFB4" s="1513"/>
      <c r="UFC4" s="1513"/>
      <c r="UFD4" s="1513"/>
      <c r="UFE4" s="1513"/>
      <c r="UFF4" s="1513"/>
      <c r="UFG4" s="1513"/>
      <c r="UFH4" s="1513"/>
      <c r="UFI4" s="1513"/>
      <c r="UFJ4" s="1513"/>
      <c r="UFK4" s="1513"/>
      <c r="UFL4" s="1513"/>
      <c r="UFM4" s="1513"/>
      <c r="UFN4" s="1513"/>
      <c r="UFO4" s="1513"/>
      <c r="UFP4" s="1513"/>
      <c r="UFQ4" s="1513"/>
      <c r="UFR4" s="1513"/>
      <c r="UFS4" s="1513"/>
      <c r="UFT4" s="1513"/>
      <c r="UFU4" s="1513"/>
      <c r="UFV4" s="1513"/>
      <c r="UFW4" s="1513"/>
      <c r="UFX4" s="1513"/>
      <c r="UFY4" s="1513"/>
      <c r="UFZ4" s="1513"/>
      <c r="UGA4" s="1513"/>
      <c r="UGB4" s="1513"/>
      <c r="UGC4" s="1513"/>
      <c r="UGD4" s="1513"/>
      <c r="UGE4" s="1513"/>
      <c r="UGF4" s="1513"/>
      <c r="UGG4" s="1513"/>
      <c r="UGH4" s="1513"/>
      <c r="UGI4" s="1513"/>
      <c r="UGJ4" s="1513"/>
      <c r="UGK4" s="1513"/>
      <c r="UGL4" s="1513"/>
      <c r="UGM4" s="1513"/>
      <c r="UGN4" s="1513"/>
      <c r="UGO4" s="1513"/>
      <c r="UGP4" s="1513"/>
      <c r="UGQ4" s="1513"/>
      <c r="UGR4" s="1513"/>
      <c r="UGS4" s="1513"/>
      <c r="UGT4" s="1513"/>
      <c r="UGU4" s="1513"/>
      <c r="UGV4" s="1513"/>
      <c r="UGW4" s="1513"/>
      <c r="UGX4" s="1513"/>
      <c r="UGY4" s="1513"/>
      <c r="UGZ4" s="1513"/>
      <c r="UHA4" s="1513"/>
      <c r="UHB4" s="1513"/>
      <c r="UHC4" s="1513"/>
      <c r="UHD4" s="1513"/>
      <c r="UHE4" s="1513"/>
      <c r="UHF4" s="1513"/>
      <c r="UHG4" s="1513"/>
      <c r="UHH4" s="1513"/>
      <c r="UHI4" s="1513"/>
      <c r="UHJ4" s="1513"/>
      <c r="UHK4" s="1513"/>
      <c r="UHL4" s="1513"/>
      <c r="UHM4" s="1513"/>
      <c r="UHN4" s="1513"/>
      <c r="UHO4" s="1513"/>
      <c r="UHP4" s="1513"/>
      <c r="UHQ4" s="1513"/>
      <c r="UHR4" s="1513"/>
      <c r="UHS4" s="1513"/>
      <c r="UHT4" s="1513"/>
      <c r="UHU4" s="1513"/>
      <c r="UHV4" s="1513"/>
      <c r="UHW4" s="1513"/>
      <c r="UHX4" s="1513"/>
      <c r="UHY4" s="1513"/>
      <c r="UHZ4" s="1513"/>
      <c r="UIA4" s="1513"/>
      <c r="UIB4" s="1513"/>
      <c r="UIC4" s="1513"/>
      <c r="UID4" s="1513"/>
      <c r="UIE4" s="1513"/>
      <c r="UIF4" s="1513"/>
      <c r="UIG4" s="1513"/>
      <c r="UIH4" s="1513"/>
      <c r="UII4" s="1513"/>
      <c r="UIJ4" s="1513"/>
      <c r="UIK4" s="1513"/>
      <c r="UIL4" s="1513"/>
      <c r="UIM4" s="1513"/>
      <c r="UIN4" s="1513"/>
      <c r="UIO4" s="1513"/>
      <c r="UIP4" s="1513"/>
      <c r="UIQ4" s="1513"/>
      <c r="UIR4" s="1513"/>
      <c r="UIS4" s="1513"/>
      <c r="UIT4" s="1513"/>
      <c r="UIU4" s="1513"/>
      <c r="UIV4" s="1513"/>
      <c r="UIW4" s="1513"/>
      <c r="UIX4" s="1513"/>
      <c r="UIY4" s="1513"/>
      <c r="UIZ4" s="1513"/>
      <c r="UJA4" s="1513"/>
      <c r="UJB4" s="1513"/>
      <c r="UJC4" s="1513"/>
      <c r="UJD4" s="1513"/>
      <c r="UJE4" s="1513"/>
      <c r="UJF4" s="1513"/>
      <c r="UJG4" s="1513"/>
      <c r="UJH4" s="1513"/>
      <c r="UJI4" s="1513"/>
      <c r="UJJ4" s="1513"/>
      <c r="UJK4" s="1513"/>
      <c r="UJL4" s="1513"/>
      <c r="UJM4" s="1513"/>
      <c r="UJN4" s="1513"/>
      <c r="UJO4" s="1513"/>
      <c r="UJP4" s="1513"/>
      <c r="UJQ4" s="1513"/>
      <c r="UJR4" s="1513"/>
      <c r="UJS4" s="1513"/>
      <c r="UJT4" s="1513"/>
      <c r="UJU4" s="1513"/>
      <c r="UJV4" s="1513"/>
      <c r="UJW4" s="1513"/>
      <c r="UJX4" s="1513"/>
      <c r="UJY4" s="1513"/>
      <c r="UJZ4" s="1513"/>
      <c r="UKA4" s="1513"/>
      <c r="UKB4" s="1513"/>
      <c r="UKC4" s="1513"/>
      <c r="UKD4" s="1513"/>
      <c r="UKE4" s="1513"/>
      <c r="UKF4" s="1513"/>
      <c r="UKG4" s="1513"/>
      <c r="UKH4" s="1513"/>
      <c r="UKI4" s="1513"/>
      <c r="UKJ4" s="1513"/>
      <c r="UKK4" s="1513"/>
      <c r="UKL4" s="1513"/>
      <c r="UKM4" s="1513"/>
      <c r="UKN4" s="1513"/>
      <c r="UKO4" s="1513"/>
      <c r="UKP4" s="1513"/>
      <c r="UKQ4" s="1513"/>
      <c r="UKR4" s="1513"/>
      <c r="UKS4" s="1513"/>
      <c r="UKT4" s="1513"/>
      <c r="UKU4" s="1513"/>
      <c r="UKV4" s="1513"/>
      <c r="UKW4" s="1513"/>
      <c r="UKX4" s="1513"/>
      <c r="UKY4" s="1513"/>
      <c r="UKZ4" s="1513"/>
      <c r="ULA4" s="1513"/>
      <c r="ULB4" s="1513"/>
      <c r="ULC4" s="1513"/>
      <c r="ULD4" s="1513"/>
      <c r="ULE4" s="1513"/>
      <c r="ULF4" s="1513"/>
      <c r="ULG4" s="1513"/>
      <c r="ULH4" s="1513"/>
      <c r="ULI4" s="1513"/>
      <c r="ULJ4" s="1513"/>
      <c r="ULK4" s="1513"/>
      <c r="ULL4" s="1513"/>
      <c r="ULM4" s="1513"/>
      <c r="ULN4" s="1513"/>
      <c r="ULO4" s="1513"/>
      <c r="ULP4" s="1513"/>
      <c r="ULQ4" s="1513"/>
      <c r="ULR4" s="1513"/>
      <c r="ULS4" s="1513"/>
      <c r="ULT4" s="1513"/>
      <c r="ULU4" s="1513"/>
      <c r="ULV4" s="1513"/>
      <c r="ULW4" s="1513"/>
      <c r="ULX4" s="1513"/>
      <c r="ULY4" s="1513"/>
      <c r="ULZ4" s="1513"/>
      <c r="UMA4" s="1513"/>
      <c r="UMB4" s="1513"/>
      <c r="UMC4" s="1513"/>
      <c r="UMD4" s="1513"/>
      <c r="UME4" s="1513"/>
      <c r="UMF4" s="1513"/>
      <c r="UMG4" s="1513"/>
      <c r="UMH4" s="1513"/>
      <c r="UMI4" s="1513"/>
      <c r="UMJ4" s="1513"/>
      <c r="UMK4" s="1513"/>
      <c r="UML4" s="1513"/>
      <c r="UMM4" s="1513"/>
      <c r="UMN4" s="1513"/>
      <c r="UMO4" s="1513"/>
      <c r="UMP4" s="1513"/>
      <c r="UMQ4" s="1513"/>
      <c r="UMR4" s="1513"/>
      <c r="UMS4" s="1513"/>
      <c r="UMT4" s="1513"/>
      <c r="UMU4" s="1513"/>
      <c r="UMV4" s="1513"/>
      <c r="UMW4" s="1513"/>
      <c r="UMX4" s="1513"/>
      <c r="UMY4" s="1513"/>
      <c r="UMZ4" s="1513"/>
      <c r="UNA4" s="1513"/>
      <c r="UNB4" s="1513"/>
      <c r="UNC4" s="1513"/>
      <c r="UND4" s="1513"/>
      <c r="UNE4" s="1513"/>
      <c r="UNF4" s="1513"/>
      <c r="UNG4" s="1513"/>
      <c r="UNH4" s="1513"/>
      <c r="UNI4" s="1513"/>
      <c r="UNJ4" s="1513"/>
      <c r="UNK4" s="1513"/>
      <c r="UNL4" s="1513"/>
      <c r="UNM4" s="1513"/>
      <c r="UNN4" s="1513"/>
      <c r="UNO4" s="1513"/>
      <c r="UNP4" s="1513"/>
      <c r="UNQ4" s="1513"/>
      <c r="UNR4" s="1513"/>
      <c r="UNS4" s="1513"/>
      <c r="UNT4" s="1513"/>
      <c r="UNU4" s="1513"/>
      <c r="UNV4" s="1513"/>
      <c r="UNW4" s="1513"/>
      <c r="UNX4" s="1513"/>
      <c r="UNY4" s="1513"/>
      <c r="UNZ4" s="1513"/>
      <c r="UOA4" s="1513"/>
      <c r="UOB4" s="1513"/>
      <c r="UOC4" s="1513"/>
      <c r="UOD4" s="1513"/>
      <c r="UOE4" s="1513"/>
      <c r="UOF4" s="1513"/>
      <c r="UOG4" s="1513"/>
      <c r="UOH4" s="1513"/>
      <c r="UOI4" s="1513"/>
      <c r="UOJ4" s="1513"/>
      <c r="UOK4" s="1513"/>
      <c r="UOL4" s="1513"/>
      <c r="UOM4" s="1513"/>
      <c r="UON4" s="1513"/>
      <c r="UOO4" s="1513"/>
      <c r="UOP4" s="1513"/>
      <c r="UOQ4" s="1513"/>
      <c r="UOR4" s="1513"/>
      <c r="UOS4" s="1513"/>
      <c r="UOT4" s="1513"/>
      <c r="UOU4" s="1513"/>
      <c r="UOV4" s="1513"/>
      <c r="UOW4" s="1513"/>
      <c r="UOX4" s="1513"/>
      <c r="UOY4" s="1513"/>
      <c r="UOZ4" s="1513"/>
      <c r="UPA4" s="1513"/>
      <c r="UPB4" s="1513"/>
      <c r="UPC4" s="1513"/>
      <c r="UPD4" s="1513"/>
      <c r="UPE4" s="1513"/>
      <c r="UPF4" s="1513"/>
      <c r="UPG4" s="1513"/>
      <c r="UPH4" s="1513"/>
      <c r="UPI4" s="1513"/>
      <c r="UPJ4" s="1513"/>
      <c r="UPK4" s="1513"/>
      <c r="UPL4" s="1513"/>
      <c r="UPM4" s="1513"/>
      <c r="UPN4" s="1513"/>
      <c r="UPO4" s="1513"/>
      <c r="UPP4" s="1513"/>
      <c r="UPQ4" s="1513"/>
      <c r="UPR4" s="1513"/>
      <c r="UPS4" s="1513"/>
      <c r="UPT4" s="1513"/>
      <c r="UPU4" s="1513"/>
      <c r="UPV4" s="1513"/>
      <c r="UPW4" s="1513"/>
      <c r="UPX4" s="1513"/>
      <c r="UPY4" s="1513"/>
      <c r="UPZ4" s="1513"/>
      <c r="UQA4" s="1513"/>
      <c r="UQB4" s="1513"/>
      <c r="UQC4" s="1513"/>
      <c r="UQD4" s="1513"/>
      <c r="UQE4" s="1513"/>
      <c r="UQF4" s="1513"/>
      <c r="UQG4" s="1513"/>
      <c r="UQH4" s="1513"/>
      <c r="UQI4" s="1513"/>
      <c r="UQJ4" s="1513"/>
      <c r="UQK4" s="1513"/>
      <c r="UQL4" s="1513"/>
      <c r="UQM4" s="1513"/>
      <c r="UQN4" s="1513"/>
      <c r="UQO4" s="1513"/>
      <c r="UQP4" s="1513"/>
      <c r="UQQ4" s="1513"/>
      <c r="UQR4" s="1513"/>
      <c r="UQS4" s="1513"/>
      <c r="UQT4" s="1513"/>
      <c r="UQU4" s="1513"/>
      <c r="UQV4" s="1513"/>
      <c r="UQW4" s="1513"/>
      <c r="UQX4" s="1513"/>
      <c r="UQY4" s="1513"/>
      <c r="UQZ4" s="1513"/>
      <c r="URA4" s="1513"/>
      <c r="URB4" s="1513"/>
      <c r="URC4" s="1513"/>
      <c r="URD4" s="1513"/>
      <c r="URE4" s="1513"/>
      <c r="URF4" s="1513"/>
      <c r="URG4" s="1513"/>
      <c r="URH4" s="1513"/>
      <c r="URI4" s="1513"/>
      <c r="URJ4" s="1513"/>
      <c r="URK4" s="1513"/>
      <c r="URL4" s="1513"/>
      <c r="URM4" s="1513"/>
      <c r="URN4" s="1513"/>
      <c r="URO4" s="1513"/>
      <c r="URP4" s="1513"/>
      <c r="URQ4" s="1513"/>
      <c r="URR4" s="1513"/>
      <c r="URS4" s="1513"/>
      <c r="URT4" s="1513"/>
      <c r="URU4" s="1513"/>
      <c r="URV4" s="1513"/>
      <c r="URW4" s="1513"/>
      <c r="URX4" s="1513"/>
      <c r="URY4" s="1513"/>
      <c r="URZ4" s="1513"/>
      <c r="USA4" s="1513"/>
      <c r="USB4" s="1513"/>
      <c r="USC4" s="1513"/>
      <c r="USD4" s="1513"/>
      <c r="USE4" s="1513"/>
      <c r="USF4" s="1513"/>
      <c r="USG4" s="1513"/>
      <c r="USH4" s="1513"/>
      <c r="USI4" s="1513"/>
      <c r="USJ4" s="1513"/>
      <c r="USK4" s="1513"/>
      <c r="USL4" s="1513"/>
      <c r="USM4" s="1513"/>
      <c r="USN4" s="1513"/>
      <c r="USO4" s="1513"/>
      <c r="USP4" s="1513"/>
      <c r="USQ4" s="1513"/>
      <c r="USR4" s="1513"/>
      <c r="USS4" s="1513"/>
      <c r="UST4" s="1513"/>
      <c r="USU4" s="1513"/>
      <c r="USV4" s="1513"/>
      <c r="USW4" s="1513"/>
      <c r="USX4" s="1513"/>
      <c r="USY4" s="1513"/>
      <c r="USZ4" s="1513"/>
      <c r="UTA4" s="1513"/>
      <c r="UTB4" s="1513"/>
      <c r="UTC4" s="1513"/>
      <c r="UTD4" s="1513"/>
      <c r="UTE4" s="1513"/>
      <c r="UTF4" s="1513"/>
      <c r="UTG4" s="1513"/>
      <c r="UTH4" s="1513"/>
      <c r="UTI4" s="1513"/>
      <c r="UTJ4" s="1513"/>
      <c r="UTK4" s="1513"/>
      <c r="UTL4" s="1513"/>
      <c r="UTM4" s="1513"/>
      <c r="UTN4" s="1513"/>
      <c r="UTO4" s="1513"/>
      <c r="UTP4" s="1513"/>
      <c r="UTQ4" s="1513"/>
      <c r="UTR4" s="1513"/>
      <c r="UTS4" s="1513"/>
      <c r="UTT4" s="1513"/>
      <c r="UTU4" s="1513"/>
      <c r="UTV4" s="1513"/>
      <c r="UTW4" s="1513"/>
      <c r="UTX4" s="1513"/>
      <c r="UTY4" s="1513"/>
      <c r="UTZ4" s="1513"/>
      <c r="UUA4" s="1513"/>
      <c r="UUB4" s="1513"/>
      <c r="UUC4" s="1513"/>
      <c r="UUD4" s="1513"/>
      <c r="UUE4" s="1513"/>
      <c r="UUF4" s="1513"/>
      <c r="UUG4" s="1513"/>
      <c r="UUH4" s="1513"/>
      <c r="UUI4" s="1513"/>
      <c r="UUJ4" s="1513"/>
      <c r="UUK4" s="1513"/>
      <c r="UUL4" s="1513"/>
      <c r="UUM4" s="1513"/>
      <c r="UUN4" s="1513"/>
      <c r="UUO4" s="1513"/>
      <c r="UUP4" s="1513"/>
      <c r="UUQ4" s="1513"/>
      <c r="UUR4" s="1513"/>
      <c r="UUS4" s="1513"/>
      <c r="UUT4" s="1513"/>
      <c r="UUU4" s="1513"/>
      <c r="UUV4" s="1513"/>
      <c r="UUW4" s="1513"/>
      <c r="UUX4" s="1513"/>
      <c r="UUY4" s="1513"/>
      <c r="UUZ4" s="1513"/>
      <c r="UVA4" s="1513"/>
      <c r="UVB4" s="1513"/>
      <c r="UVC4" s="1513"/>
      <c r="UVD4" s="1513"/>
      <c r="UVE4" s="1513"/>
      <c r="UVF4" s="1513"/>
      <c r="UVG4" s="1513"/>
      <c r="UVH4" s="1513"/>
      <c r="UVI4" s="1513"/>
      <c r="UVJ4" s="1513"/>
      <c r="UVK4" s="1513"/>
      <c r="UVL4" s="1513"/>
      <c r="UVM4" s="1513"/>
      <c r="UVN4" s="1513"/>
      <c r="UVO4" s="1513"/>
      <c r="UVP4" s="1513"/>
      <c r="UVQ4" s="1513"/>
      <c r="UVR4" s="1513"/>
      <c r="UVS4" s="1513"/>
      <c r="UVT4" s="1513"/>
      <c r="UVU4" s="1513"/>
      <c r="UVV4" s="1513"/>
      <c r="UVW4" s="1513"/>
      <c r="UVX4" s="1513"/>
      <c r="UVY4" s="1513"/>
      <c r="UVZ4" s="1513"/>
      <c r="UWA4" s="1513"/>
      <c r="UWB4" s="1513"/>
      <c r="UWC4" s="1513"/>
      <c r="UWD4" s="1513"/>
      <c r="UWE4" s="1513"/>
      <c r="UWF4" s="1513"/>
      <c r="UWG4" s="1513"/>
      <c r="UWH4" s="1513"/>
      <c r="UWI4" s="1513"/>
      <c r="UWJ4" s="1513"/>
      <c r="UWK4" s="1513"/>
      <c r="UWL4" s="1513"/>
      <c r="UWM4" s="1513"/>
      <c r="UWN4" s="1513"/>
      <c r="UWO4" s="1513"/>
      <c r="UWP4" s="1513"/>
      <c r="UWQ4" s="1513"/>
      <c r="UWR4" s="1513"/>
      <c r="UWS4" s="1513"/>
      <c r="UWT4" s="1513"/>
      <c r="UWU4" s="1513"/>
      <c r="UWV4" s="1513"/>
      <c r="UWW4" s="1513"/>
      <c r="UWX4" s="1513"/>
      <c r="UWY4" s="1513"/>
      <c r="UWZ4" s="1513"/>
      <c r="UXA4" s="1513"/>
      <c r="UXB4" s="1513"/>
      <c r="UXC4" s="1513"/>
      <c r="UXD4" s="1513"/>
      <c r="UXE4" s="1513"/>
      <c r="UXF4" s="1513"/>
      <c r="UXG4" s="1513"/>
      <c r="UXH4" s="1513"/>
      <c r="UXI4" s="1513"/>
      <c r="UXJ4" s="1513"/>
      <c r="UXK4" s="1513"/>
      <c r="UXL4" s="1513"/>
      <c r="UXM4" s="1513"/>
      <c r="UXN4" s="1513"/>
      <c r="UXO4" s="1513"/>
      <c r="UXP4" s="1513"/>
      <c r="UXQ4" s="1513"/>
      <c r="UXR4" s="1513"/>
      <c r="UXS4" s="1513"/>
      <c r="UXT4" s="1513"/>
      <c r="UXU4" s="1513"/>
      <c r="UXV4" s="1513"/>
      <c r="UXW4" s="1513"/>
      <c r="UXX4" s="1513"/>
      <c r="UXY4" s="1513"/>
      <c r="UXZ4" s="1513"/>
      <c r="UYA4" s="1513"/>
      <c r="UYB4" s="1513"/>
      <c r="UYC4" s="1513"/>
      <c r="UYD4" s="1513"/>
      <c r="UYE4" s="1513"/>
      <c r="UYF4" s="1513"/>
      <c r="UYG4" s="1513"/>
      <c r="UYH4" s="1513"/>
      <c r="UYI4" s="1513"/>
      <c r="UYJ4" s="1513"/>
      <c r="UYK4" s="1513"/>
      <c r="UYL4" s="1513"/>
      <c r="UYM4" s="1513"/>
      <c r="UYN4" s="1513"/>
      <c r="UYO4" s="1513"/>
      <c r="UYP4" s="1513"/>
      <c r="UYQ4" s="1513"/>
      <c r="UYR4" s="1513"/>
      <c r="UYS4" s="1513"/>
      <c r="UYT4" s="1513"/>
      <c r="UYU4" s="1513"/>
      <c r="UYV4" s="1513"/>
      <c r="UYW4" s="1513"/>
      <c r="UYX4" s="1513"/>
      <c r="UYY4" s="1513"/>
      <c r="UYZ4" s="1513"/>
      <c r="UZA4" s="1513"/>
      <c r="UZB4" s="1513"/>
      <c r="UZC4" s="1513"/>
      <c r="UZD4" s="1513"/>
      <c r="UZE4" s="1513"/>
      <c r="UZF4" s="1513"/>
      <c r="UZG4" s="1513"/>
      <c r="UZH4" s="1513"/>
      <c r="UZI4" s="1513"/>
      <c r="UZJ4" s="1513"/>
      <c r="UZK4" s="1513"/>
      <c r="UZL4" s="1513"/>
      <c r="UZM4" s="1513"/>
      <c r="UZN4" s="1513"/>
      <c r="UZO4" s="1513"/>
      <c r="UZP4" s="1513"/>
      <c r="UZQ4" s="1513"/>
      <c r="UZR4" s="1513"/>
      <c r="UZS4" s="1513"/>
      <c r="UZT4" s="1513"/>
      <c r="UZU4" s="1513"/>
      <c r="UZV4" s="1513"/>
      <c r="UZW4" s="1513"/>
      <c r="UZX4" s="1513"/>
      <c r="UZY4" s="1513"/>
      <c r="UZZ4" s="1513"/>
      <c r="VAA4" s="1513"/>
      <c r="VAB4" s="1513"/>
      <c r="VAC4" s="1513"/>
      <c r="VAD4" s="1513"/>
      <c r="VAE4" s="1513"/>
      <c r="VAF4" s="1513"/>
      <c r="VAG4" s="1513"/>
      <c r="VAH4" s="1513"/>
      <c r="VAI4" s="1513"/>
      <c r="VAJ4" s="1513"/>
      <c r="VAK4" s="1513"/>
      <c r="VAL4" s="1513"/>
      <c r="VAM4" s="1513"/>
      <c r="VAN4" s="1513"/>
      <c r="VAO4" s="1513"/>
      <c r="VAP4" s="1513"/>
      <c r="VAQ4" s="1513"/>
      <c r="VAR4" s="1513"/>
      <c r="VAS4" s="1513"/>
      <c r="VAT4" s="1513"/>
      <c r="VAU4" s="1513"/>
      <c r="VAV4" s="1513"/>
      <c r="VAW4" s="1513"/>
      <c r="VAX4" s="1513"/>
      <c r="VAY4" s="1513"/>
      <c r="VAZ4" s="1513"/>
      <c r="VBA4" s="1513"/>
      <c r="VBB4" s="1513"/>
      <c r="VBC4" s="1513"/>
      <c r="VBD4" s="1513"/>
      <c r="VBE4" s="1513"/>
      <c r="VBF4" s="1513"/>
      <c r="VBG4" s="1513"/>
      <c r="VBH4" s="1513"/>
      <c r="VBI4" s="1513"/>
      <c r="VBJ4" s="1513"/>
      <c r="VBK4" s="1513"/>
      <c r="VBL4" s="1513"/>
      <c r="VBM4" s="1513"/>
      <c r="VBN4" s="1513"/>
      <c r="VBO4" s="1513"/>
      <c r="VBP4" s="1513"/>
      <c r="VBQ4" s="1513"/>
      <c r="VBR4" s="1513"/>
      <c r="VBS4" s="1513"/>
      <c r="VBT4" s="1513"/>
      <c r="VBU4" s="1513"/>
      <c r="VBV4" s="1513"/>
      <c r="VBW4" s="1513"/>
      <c r="VBX4" s="1513"/>
      <c r="VBY4" s="1513"/>
      <c r="VBZ4" s="1513"/>
      <c r="VCA4" s="1513"/>
      <c r="VCB4" s="1513"/>
      <c r="VCC4" s="1513"/>
      <c r="VCD4" s="1513"/>
      <c r="VCE4" s="1513"/>
      <c r="VCF4" s="1513"/>
      <c r="VCG4" s="1513"/>
      <c r="VCH4" s="1513"/>
      <c r="VCI4" s="1513"/>
      <c r="VCJ4" s="1513"/>
      <c r="VCK4" s="1513"/>
      <c r="VCL4" s="1513"/>
      <c r="VCM4" s="1513"/>
      <c r="VCN4" s="1513"/>
      <c r="VCO4" s="1513"/>
      <c r="VCP4" s="1513"/>
      <c r="VCQ4" s="1513"/>
      <c r="VCR4" s="1513"/>
      <c r="VCS4" s="1513"/>
      <c r="VCT4" s="1513"/>
      <c r="VCU4" s="1513"/>
      <c r="VCV4" s="1513"/>
      <c r="VCW4" s="1513"/>
      <c r="VCX4" s="1513"/>
      <c r="VCY4" s="1513"/>
      <c r="VCZ4" s="1513"/>
      <c r="VDA4" s="1513"/>
      <c r="VDB4" s="1513"/>
      <c r="VDC4" s="1513"/>
      <c r="VDD4" s="1513"/>
      <c r="VDE4" s="1513"/>
      <c r="VDF4" s="1513"/>
      <c r="VDG4" s="1513"/>
      <c r="VDH4" s="1513"/>
      <c r="VDI4" s="1513"/>
      <c r="VDJ4" s="1513"/>
      <c r="VDK4" s="1513"/>
      <c r="VDL4" s="1513"/>
      <c r="VDM4" s="1513"/>
      <c r="VDN4" s="1513"/>
      <c r="VDO4" s="1513"/>
      <c r="VDP4" s="1513"/>
      <c r="VDQ4" s="1513"/>
      <c r="VDR4" s="1513"/>
      <c r="VDS4" s="1513"/>
      <c r="VDT4" s="1513"/>
      <c r="VDU4" s="1513"/>
      <c r="VDV4" s="1513"/>
      <c r="VDW4" s="1513"/>
      <c r="VDX4" s="1513"/>
      <c r="VDY4" s="1513"/>
      <c r="VDZ4" s="1513"/>
      <c r="VEA4" s="1513"/>
      <c r="VEB4" s="1513"/>
      <c r="VEC4" s="1513"/>
      <c r="VED4" s="1513"/>
      <c r="VEE4" s="1513"/>
      <c r="VEF4" s="1513"/>
      <c r="VEG4" s="1513"/>
      <c r="VEH4" s="1513"/>
      <c r="VEI4" s="1513"/>
      <c r="VEJ4" s="1513"/>
      <c r="VEK4" s="1513"/>
      <c r="VEL4" s="1513"/>
      <c r="VEM4" s="1513"/>
      <c r="VEN4" s="1513"/>
      <c r="VEO4" s="1513"/>
      <c r="VEP4" s="1513"/>
      <c r="VEQ4" s="1513"/>
      <c r="VER4" s="1513"/>
      <c r="VES4" s="1513"/>
      <c r="VET4" s="1513"/>
      <c r="VEU4" s="1513"/>
      <c r="VEV4" s="1513"/>
      <c r="VEW4" s="1513"/>
      <c r="VEX4" s="1513"/>
      <c r="VEY4" s="1513"/>
      <c r="VEZ4" s="1513"/>
      <c r="VFA4" s="1513"/>
      <c r="VFB4" s="1513"/>
      <c r="VFC4" s="1513"/>
      <c r="VFD4" s="1513"/>
      <c r="VFE4" s="1513"/>
      <c r="VFF4" s="1513"/>
      <c r="VFG4" s="1513"/>
      <c r="VFH4" s="1513"/>
      <c r="VFI4" s="1513"/>
      <c r="VFJ4" s="1513"/>
      <c r="VFK4" s="1513"/>
      <c r="VFL4" s="1513"/>
      <c r="VFM4" s="1513"/>
      <c r="VFN4" s="1513"/>
      <c r="VFO4" s="1513"/>
      <c r="VFP4" s="1513"/>
      <c r="VFQ4" s="1513"/>
      <c r="VFR4" s="1513"/>
      <c r="VFS4" s="1513"/>
      <c r="VFT4" s="1513"/>
      <c r="VFU4" s="1513"/>
      <c r="VFV4" s="1513"/>
      <c r="VFW4" s="1513"/>
      <c r="VFX4" s="1513"/>
      <c r="VFY4" s="1513"/>
      <c r="VFZ4" s="1513"/>
      <c r="VGA4" s="1513"/>
      <c r="VGB4" s="1513"/>
      <c r="VGC4" s="1513"/>
      <c r="VGD4" s="1513"/>
      <c r="VGE4" s="1513"/>
      <c r="VGF4" s="1513"/>
      <c r="VGG4" s="1513"/>
      <c r="VGH4" s="1513"/>
      <c r="VGI4" s="1513"/>
      <c r="VGJ4" s="1513"/>
      <c r="VGK4" s="1513"/>
      <c r="VGL4" s="1513"/>
      <c r="VGM4" s="1513"/>
      <c r="VGN4" s="1513"/>
      <c r="VGO4" s="1513"/>
      <c r="VGP4" s="1513"/>
      <c r="VGQ4" s="1513"/>
      <c r="VGR4" s="1513"/>
      <c r="VGS4" s="1513"/>
      <c r="VGT4" s="1513"/>
      <c r="VGU4" s="1513"/>
      <c r="VGV4" s="1513"/>
      <c r="VGW4" s="1513"/>
      <c r="VGX4" s="1513"/>
      <c r="VGY4" s="1513"/>
      <c r="VGZ4" s="1513"/>
      <c r="VHA4" s="1513"/>
      <c r="VHB4" s="1513"/>
      <c r="VHC4" s="1513"/>
      <c r="VHD4" s="1513"/>
      <c r="VHE4" s="1513"/>
      <c r="VHF4" s="1513"/>
      <c r="VHG4" s="1513"/>
      <c r="VHH4" s="1513"/>
      <c r="VHI4" s="1513"/>
      <c r="VHJ4" s="1513"/>
      <c r="VHK4" s="1513"/>
      <c r="VHL4" s="1513"/>
      <c r="VHM4" s="1513"/>
      <c r="VHN4" s="1513"/>
      <c r="VHO4" s="1513"/>
      <c r="VHP4" s="1513"/>
      <c r="VHQ4" s="1513"/>
      <c r="VHR4" s="1513"/>
      <c r="VHS4" s="1513"/>
      <c r="VHT4" s="1513"/>
      <c r="VHU4" s="1513"/>
      <c r="VHV4" s="1513"/>
      <c r="VHW4" s="1513"/>
      <c r="VHX4" s="1513"/>
      <c r="VHY4" s="1513"/>
      <c r="VHZ4" s="1513"/>
      <c r="VIA4" s="1513"/>
      <c r="VIB4" s="1513"/>
      <c r="VIC4" s="1513"/>
      <c r="VID4" s="1513"/>
      <c r="VIE4" s="1513"/>
      <c r="VIF4" s="1513"/>
      <c r="VIG4" s="1513"/>
      <c r="VIH4" s="1513"/>
      <c r="VII4" s="1513"/>
      <c r="VIJ4" s="1513"/>
      <c r="VIK4" s="1513"/>
      <c r="VIL4" s="1513"/>
      <c r="VIM4" s="1513"/>
      <c r="VIN4" s="1513"/>
      <c r="VIO4" s="1513"/>
      <c r="VIP4" s="1513"/>
      <c r="VIQ4" s="1513"/>
      <c r="VIR4" s="1513"/>
      <c r="VIS4" s="1513"/>
      <c r="VIT4" s="1513"/>
      <c r="VIU4" s="1513"/>
      <c r="VIV4" s="1513"/>
      <c r="VIW4" s="1513"/>
      <c r="VIX4" s="1513"/>
      <c r="VIY4" s="1513"/>
      <c r="VIZ4" s="1513"/>
      <c r="VJA4" s="1513"/>
      <c r="VJB4" s="1513"/>
      <c r="VJC4" s="1513"/>
      <c r="VJD4" s="1513"/>
      <c r="VJE4" s="1513"/>
      <c r="VJF4" s="1513"/>
      <c r="VJG4" s="1513"/>
      <c r="VJH4" s="1513"/>
      <c r="VJI4" s="1513"/>
      <c r="VJJ4" s="1513"/>
      <c r="VJK4" s="1513"/>
      <c r="VJL4" s="1513"/>
      <c r="VJM4" s="1513"/>
      <c r="VJN4" s="1513"/>
      <c r="VJO4" s="1513"/>
      <c r="VJP4" s="1513"/>
      <c r="VJQ4" s="1513"/>
      <c r="VJR4" s="1513"/>
      <c r="VJS4" s="1513"/>
      <c r="VJT4" s="1513"/>
      <c r="VJU4" s="1513"/>
      <c r="VJV4" s="1513"/>
      <c r="VJW4" s="1513"/>
      <c r="VJX4" s="1513"/>
      <c r="VJY4" s="1513"/>
      <c r="VJZ4" s="1513"/>
      <c r="VKA4" s="1513"/>
      <c r="VKB4" s="1513"/>
      <c r="VKC4" s="1513"/>
      <c r="VKD4" s="1513"/>
      <c r="VKE4" s="1513"/>
      <c r="VKF4" s="1513"/>
      <c r="VKG4" s="1513"/>
      <c r="VKH4" s="1513"/>
      <c r="VKI4" s="1513"/>
      <c r="VKJ4" s="1513"/>
      <c r="VKK4" s="1513"/>
      <c r="VKL4" s="1513"/>
      <c r="VKM4" s="1513"/>
      <c r="VKN4" s="1513"/>
      <c r="VKO4" s="1513"/>
      <c r="VKP4" s="1513"/>
      <c r="VKQ4" s="1513"/>
      <c r="VKR4" s="1513"/>
      <c r="VKS4" s="1513"/>
      <c r="VKT4" s="1513"/>
      <c r="VKU4" s="1513"/>
      <c r="VKV4" s="1513"/>
      <c r="VKW4" s="1513"/>
      <c r="VKX4" s="1513"/>
      <c r="VKY4" s="1513"/>
      <c r="VKZ4" s="1513"/>
      <c r="VLA4" s="1513"/>
      <c r="VLB4" s="1513"/>
      <c r="VLC4" s="1513"/>
      <c r="VLD4" s="1513"/>
      <c r="VLE4" s="1513"/>
      <c r="VLF4" s="1513"/>
      <c r="VLG4" s="1513"/>
      <c r="VLH4" s="1513"/>
      <c r="VLI4" s="1513"/>
      <c r="VLJ4" s="1513"/>
      <c r="VLK4" s="1513"/>
      <c r="VLL4" s="1513"/>
      <c r="VLM4" s="1513"/>
      <c r="VLN4" s="1513"/>
      <c r="VLO4" s="1513"/>
      <c r="VLP4" s="1513"/>
      <c r="VLQ4" s="1513"/>
      <c r="VLR4" s="1513"/>
      <c r="VLS4" s="1513"/>
      <c r="VLT4" s="1513"/>
      <c r="VLU4" s="1513"/>
      <c r="VLV4" s="1513"/>
      <c r="VLW4" s="1513"/>
      <c r="VLX4" s="1513"/>
      <c r="VLY4" s="1513"/>
      <c r="VLZ4" s="1513"/>
      <c r="VMA4" s="1513"/>
      <c r="VMB4" s="1513"/>
      <c r="VMC4" s="1513"/>
      <c r="VMD4" s="1513"/>
      <c r="VME4" s="1513"/>
      <c r="VMF4" s="1513"/>
      <c r="VMG4" s="1513"/>
      <c r="VMH4" s="1513"/>
      <c r="VMI4" s="1513"/>
      <c r="VMJ4" s="1513"/>
      <c r="VMK4" s="1513"/>
      <c r="VML4" s="1513"/>
      <c r="VMM4" s="1513"/>
      <c r="VMN4" s="1513"/>
      <c r="VMO4" s="1513"/>
      <c r="VMP4" s="1513"/>
      <c r="VMQ4" s="1513"/>
      <c r="VMR4" s="1513"/>
      <c r="VMS4" s="1513"/>
      <c r="VMT4" s="1513"/>
      <c r="VMU4" s="1513"/>
      <c r="VMV4" s="1513"/>
      <c r="VMW4" s="1513"/>
      <c r="VMX4" s="1513"/>
      <c r="VMY4" s="1513"/>
      <c r="VMZ4" s="1513"/>
      <c r="VNA4" s="1513"/>
      <c r="VNB4" s="1513"/>
      <c r="VNC4" s="1513"/>
      <c r="VND4" s="1513"/>
      <c r="VNE4" s="1513"/>
      <c r="VNF4" s="1513"/>
      <c r="VNG4" s="1513"/>
      <c r="VNH4" s="1513"/>
      <c r="VNI4" s="1513"/>
      <c r="VNJ4" s="1513"/>
      <c r="VNK4" s="1513"/>
      <c r="VNL4" s="1513"/>
      <c r="VNM4" s="1513"/>
      <c r="VNN4" s="1513"/>
      <c r="VNO4" s="1513"/>
      <c r="VNP4" s="1513"/>
      <c r="VNQ4" s="1513"/>
      <c r="VNR4" s="1513"/>
      <c r="VNS4" s="1513"/>
      <c r="VNT4" s="1513"/>
      <c r="VNU4" s="1513"/>
      <c r="VNV4" s="1513"/>
      <c r="VNW4" s="1513"/>
      <c r="VNX4" s="1513"/>
      <c r="VNY4" s="1513"/>
      <c r="VNZ4" s="1513"/>
      <c r="VOA4" s="1513"/>
      <c r="VOB4" s="1513"/>
      <c r="VOC4" s="1513"/>
      <c r="VOD4" s="1513"/>
      <c r="VOE4" s="1513"/>
      <c r="VOF4" s="1513"/>
      <c r="VOG4" s="1513"/>
      <c r="VOH4" s="1513"/>
      <c r="VOI4" s="1513"/>
      <c r="VOJ4" s="1513"/>
      <c r="VOK4" s="1513"/>
      <c r="VOL4" s="1513"/>
      <c r="VOM4" s="1513"/>
      <c r="VON4" s="1513"/>
      <c r="VOO4" s="1513"/>
      <c r="VOP4" s="1513"/>
      <c r="VOQ4" s="1513"/>
      <c r="VOR4" s="1513"/>
      <c r="VOS4" s="1513"/>
      <c r="VOT4" s="1513"/>
      <c r="VOU4" s="1513"/>
      <c r="VOV4" s="1513"/>
      <c r="VOW4" s="1513"/>
      <c r="VOX4" s="1513"/>
      <c r="VOY4" s="1513"/>
      <c r="VOZ4" s="1513"/>
      <c r="VPA4" s="1513"/>
      <c r="VPB4" s="1513"/>
      <c r="VPC4" s="1513"/>
      <c r="VPD4" s="1513"/>
      <c r="VPE4" s="1513"/>
      <c r="VPF4" s="1513"/>
      <c r="VPG4" s="1513"/>
      <c r="VPH4" s="1513"/>
      <c r="VPI4" s="1513"/>
      <c r="VPJ4" s="1513"/>
      <c r="VPK4" s="1513"/>
      <c r="VPL4" s="1513"/>
      <c r="VPM4" s="1513"/>
      <c r="VPN4" s="1513"/>
      <c r="VPO4" s="1513"/>
      <c r="VPP4" s="1513"/>
      <c r="VPQ4" s="1513"/>
      <c r="VPR4" s="1513"/>
      <c r="VPS4" s="1513"/>
      <c r="VPT4" s="1513"/>
      <c r="VPU4" s="1513"/>
      <c r="VPV4" s="1513"/>
      <c r="VPW4" s="1513"/>
      <c r="VPX4" s="1513"/>
      <c r="VPY4" s="1513"/>
      <c r="VPZ4" s="1513"/>
      <c r="VQA4" s="1513"/>
      <c r="VQB4" s="1513"/>
      <c r="VQC4" s="1513"/>
      <c r="VQD4" s="1513"/>
      <c r="VQE4" s="1513"/>
      <c r="VQF4" s="1513"/>
      <c r="VQG4" s="1513"/>
      <c r="VQH4" s="1513"/>
      <c r="VQI4" s="1513"/>
      <c r="VQJ4" s="1513"/>
      <c r="VQK4" s="1513"/>
      <c r="VQL4" s="1513"/>
      <c r="VQM4" s="1513"/>
      <c r="VQN4" s="1513"/>
      <c r="VQO4" s="1513"/>
      <c r="VQP4" s="1513"/>
      <c r="VQQ4" s="1513"/>
      <c r="VQR4" s="1513"/>
      <c r="VQS4" s="1513"/>
      <c r="VQT4" s="1513"/>
      <c r="VQU4" s="1513"/>
      <c r="VQV4" s="1513"/>
      <c r="VQW4" s="1513"/>
      <c r="VQX4" s="1513"/>
      <c r="VQY4" s="1513"/>
      <c r="VQZ4" s="1513"/>
      <c r="VRA4" s="1513"/>
      <c r="VRB4" s="1513"/>
      <c r="VRC4" s="1513"/>
      <c r="VRD4" s="1513"/>
      <c r="VRE4" s="1513"/>
      <c r="VRF4" s="1513"/>
      <c r="VRG4" s="1513"/>
      <c r="VRH4" s="1513"/>
      <c r="VRI4" s="1513"/>
      <c r="VRJ4" s="1513"/>
      <c r="VRK4" s="1513"/>
      <c r="VRL4" s="1513"/>
      <c r="VRM4" s="1513"/>
      <c r="VRN4" s="1513"/>
      <c r="VRO4" s="1513"/>
      <c r="VRP4" s="1513"/>
      <c r="VRQ4" s="1513"/>
      <c r="VRR4" s="1513"/>
      <c r="VRS4" s="1513"/>
      <c r="VRT4" s="1513"/>
      <c r="VRU4" s="1513"/>
      <c r="VRV4" s="1513"/>
      <c r="VRW4" s="1513"/>
      <c r="VRX4" s="1513"/>
      <c r="VRY4" s="1513"/>
      <c r="VRZ4" s="1513"/>
      <c r="VSA4" s="1513"/>
      <c r="VSB4" s="1513"/>
      <c r="VSC4" s="1513"/>
      <c r="VSD4" s="1513"/>
      <c r="VSE4" s="1513"/>
      <c r="VSF4" s="1513"/>
      <c r="VSG4" s="1513"/>
      <c r="VSH4" s="1513"/>
      <c r="VSI4" s="1513"/>
      <c r="VSJ4" s="1513"/>
      <c r="VSK4" s="1513"/>
      <c r="VSL4" s="1513"/>
      <c r="VSM4" s="1513"/>
      <c r="VSN4" s="1513"/>
      <c r="VSO4" s="1513"/>
      <c r="VSP4" s="1513"/>
      <c r="VSQ4" s="1513"/>
      <c r="VSR4" s="1513"/>
      <c r="VSS4" s="1513"/>
      <c r="VST4" s="1513"/>
      <c r="VSU4" s="1513"/>
      <c r="VSV4" s="1513"/>
      <c r="VSW4" s="1513"/>
      <c r="VSX4" s="1513"/>
      <c r="VSY4" s="1513"/>
      <c r="VSZ4" s="1513"/>
      <c r="VTA4" s="1513"/>
      <c r="VTB4" s="1513"/>
      <c r="VTC4" s="1513"/>
      <c r="VTD4" s="1513"/>
      <c r="VTE4" s="1513"/>
      <c r="VTF4" s="1513"/>
      <c r="VTG4" s="1513"/>
      <c r="VTH4" s="1513"/>
      <c r="VTI4" s="1513"/>
      <c r="VTJ4" s="1513"/>
      <c r="VTK4" s="1513"/>
      <c r="VTL4" s="1513"/>
      <c r="VTM4" s="1513"/>
      <c r="VTN4" s="1513"/>
      <c r="VTO4" s="1513"/>
      <c r="VTP4" s="1513"/>
      <c r="VTQ4" s="1513"/>
      <c r="VTR4" s="1513"/>
      <c r="VTS4" s="1513"/>
      <c r="VTT4" s="1513"/>
      <c r="VTU4" s="1513"/>
      <c r="VTV4" s="1513"/>
      <c r="VTW4" s="1513"/>
      <c r="VTX4" s="1513"/>
      <c r="VTY4" s="1513"/>
      <c r="VTZ4" s="1513"/>
      <c r="VUA4" s="1513"/>
      <c r="VUB4" s="1513"/>
      <c r="VUC4" s="1513"/>
      <c r="VUD4" s="1513"/>
      <c r="VUE4" s="1513"/>
      <c r="VUF4" s="1513"/>
      <c r="VUG4" s="1513"/>
      <c r="VUH4" s="1513"/>
      <c r="VUI4" s="1513"/>
      <c r="VUJ4" s="1513"/>
      <c r="VUK4" s="1513"/>
      <c r="VUL4" s="1513"/>
      <c r="VUM4" s="1513"/>
      <c r="VUN4" s="1513"/>
      <c r="VUO4" s="1513"/>
      <c r="VUP4" s="1513"/>
      <c r="VUQ4" s="1513"/>
      <c r="VUR4" s="1513"/>
      <c r="VUS4" s="1513"/>
      <c r="VUT4" s="1513"/>
      <c r="VUU4" s="1513"/>
      <c r="VUV4" s="1513"/>
      <c r="VUW4" s="1513"/>
      <c r="VUX4" s="1513"/>
      <c r="VUY4" s="1513"/>
      <c r="VUZ4" s="1513"/>
      <c r="VVA4" s="1513"/>
      <c r="VVB4" s="1513"/>
      <c r="VVC4" s="1513"/>
      <c r="VVD4" s="1513"/>
      <c r="VVE4" s="1513"/>
      <c r="VVF4" s="1513"/>
      <c r="VVG4" s="1513"/>
      <c r="VVH4" s="1513"/>
      <c r="VVI4" s="1513"/>
      <c r="VVJ4" s="1513"/>
      <c r="VVK4" s="1513"/>
      <c r="VVL4" s="1513"/>
      <c r="VVM4" s="1513"/>
      <c r="VVN4" s="1513"/>
      <c r="VVO4" s="1513"/>
      <c r="VVP4" s="1513"/>
      <c r="VVQ4" s="1513"/>
      <c r="VVR4" s="1513"/>
      <c r="VVS4" s="1513"/>
      <c r="VVT4" s="1513"/>
      <c r="VVU4" s="1513"/>
      <c r="VVV4" s="1513"/>
      <c r="VVW4" s="1513"/>
      <c r="VVX4" s="1513"/>
      <c r="VVY4" s="1513"/>
      <c r="VVZ4" s="1513"/>
      <c r="VWA4" s="1513"/>
      <c r="VWB4" s="1513"/>
      <c r="VWC4" s="1513"/>
      <c r="VWD4" s="1513"/>
      <c r="VWE4" s="1513"/>
      <c r="VWF4" s="1513"/>
      <c r="VWG4" s="1513"/>
      <c r="VWH4" s="1513"/>
      <c r="VWI4" s="1513"/>
      <c r="VWJ4" s="1513"/>
      <c r="VWK4" s="1513"/>
      <c r="VWL4" s="1513"/>
      <c r="VWM4" s="1513"/>
      <c r="VWN4" s="1513"/>
      <c r="VWO4" s="1513"/>
      <c r="VWP4" s="1513"/>
      <c r="VWQ4" s="1513"/>
      <c r="VWR4" s="1513"/>
      <c r="VWS4" s="1513"/>
      <c r="VWT4" s="1513"/>
      <c r="VWU4" s="1513"/>
      <c r="VWV4" s="1513"/>
      <c r="VWW4" s="1513"/>
      <c r="VWX4" s="1513"/>
      <c r="VWY4" s="1513"/>
      <c r="VWZ4" s="1513"/>
      <c r="VXA4" s="1513"/>
      <c r="VXB4" s="1513"/>
      <c r="VXC4" s="1513"/>
      <c r="VXD4" s="1513"/>
      <c r="VXE4" s="1513"/>
      <c r="VXF4" s="1513"/>
      <c r="VXG4" s="1513"/>
      <c r="VXH4" s="1513"/>
      <c r="VXI4" s="1513"/>
      <c r="VXJ4" s="1513"/>
      <c r="VXK4" s="1513"/>
      <c r="VXL4" s="1513"/>
      <c r="VXM4" s="1513"/>
      <c r="VXN4" s="1513"/>
      <c r="VXO4" s="1513"/>
      <c r="VXP4" s="1513"/>
      <c r="VXQ4" s="1513"/>
      <c r="VXR4" s="1513"/>
      <c r="VXS4" s="1513"/>
      <c r="VXT4" s="1513"/>
      <c r="VXU4" s="1513"/>
      <c r="VXV4" s="1513"/>
      <c r="VXW4" s="1513"/>
      <c r="VXX4" s="1513"/>
      <c r="VXY4" s="1513"/>
      <c r="VXZ4" s="1513"/>
      <c r="VYA4" s="1513"/>
      <c r="VYB4" s="1513"/>
      <c r="VYC4" s="1513"/>
      <c r="VYD4" s="1513"/>
      <c r="VYE4" s="1513"/>
      <c r="VYF4" s="1513"/>
      <c r="VYG4" s="1513"/>
      <c r="VYH4" s="1513"/>
      <c r="VYI4" s="1513"/>
      <c r="VYJ4" s="1513"/>
      <c r="VYK4" s="1513"/>
      <c r="VYL4" s="1513"/>
      <c r="VYM4" s="1513"/>
      <c r="VYN4" s="1513"/>
      <c r="VYO4" s="1513"/>
      <c r="VYP4" s="1513"/>
      <c r="VYQ4" s="1513"/>
      <c r="VYR4" s="1513"/>
      <c r="VYS4" s="1513"/>
      <c r="VYT4" s="1513"/>
      <c r="VYU4" s="1513"/>
      <c r="VYV4" s="1513"/>
      <c r="VYW4" s="1513"/>
      <c r="VYX4" s="1513"/>
      <c r="VYY4" s="1513"/>
      <c r="VYZ4" s="1513"/>
      <c r="VZA4" s="1513"/>
      <c r="VZB4" s="1513"/>
      <c r="VZC4" s="1513"/>
      <c r="VZD4" s="1513"/>
      <c r="VZE4" s="1513"/>
      <c r="VZF4" s="1513"/>
      <c r="VZG4" s="1513"/>
      <c r="VZH4" s="1513"/>
      <c r="VZI4" s="1513"/>
      <c r="VZJ4" s="1513"/>
      <c r="VZK4" s="1513"/>
      <c r="VZL4" s="1513"/>
      <c r="VZM4" s="1513"/>
      <c r="VZN4" s="1513"/>
      <c r="VZO4" s="1513"/>
      <c r="VZP4" s="1513"/>
      <c r="VZQ4" s="1513"/>
      <c r="VZR4" s="1513"/>
      <c r="VZS4" s="1513"/>
      <c r="VZT4" s="1513"/>
      <c r="VZU4" s="1513"/>
      <c r="VZV4" s="1513"/>
      <c r="VZW4" s="1513"/>
      <c r="VZX4" s="1513"/>
      <c r="VZY4" s="1513"/>
      <c r="VZZ4" s="1513"/>
      <c r="WAA4" s="1513"/>
      <c r="WAB4" s="1513"/>
      <c r="WAC4" s="1513"/>
      <c r="WAD4" s="1513"/>
      <c r="WAE4" s="1513"/>
      <c r="WAF4" s="1513"/>
      <c r="WAG4" s="1513"/>
      <c r="WAH4" s="1513"/>
      <c r="WAI4" s="1513"/>
      <c r="WAJ4" s="1513"/>
      <c r="WAK4" s="1513"/>
      <c r="WAL4" s="1513"/>
      <c r="WAM4" s="1513"/>
      <c r="WAN4" s="1513"/>
      <c r="WAO4" s="1513"/>
      <c r="WAP4" s="1513"/>
      <c r="WAQ4" s="1513"/>
      <c r="WAR4" s="1513"/>
      <c r="WAS4" s="1513"/>
      <c r="WAT4" s="1513"/>
      <c r="WAU4" s="1513"/>
      <c r="WAV4" s="1513"/>
      <c r="WAW4" s="1513"/>
      <c r="WAX4" s="1513"/>
      <c r="WAY4" s="1513"/>
      <c r="WAZ4" s="1513"/>
      <c r="WBA4" s="1513"/>
      <c r="WBB4" s="1513"/>
      <c r="WBC4" s="1513"/>
      <c r="WBD4" s="1513"/>
      <c r="WBE4" s="1513"/>
      <c r="WBF4" s="1513"/>
      <c r="WBG4" s="1513"/>
      <c r="WBH4" s="1513"/>
      <c r="WBI4" s="1513"/>
      <c r="WBJ4" s="1513"/>
      <c r="WBK4" s="1513"/>
      <c r="WBL4" s="1513"/>
      <c r="WBM4" s="1513"/>
      <c r="WBN4" s="1513"/>
      <c r="WBO4" s="1513"/>
      <c r="WBP4" s="1513"/>
      <c r="WBQ4" s="1513"/>
      <c r="WBR4" s="1513"/>
      <c r="WBS4" s="1513"/>
      <c r="WBT4" s="1513"/>
      <c r="WBU4" s="1513"/>
      <c r="WBV4" s="1513"/>
      <c r="WBW4" s="1513"/>
      <c r="WBX4" s="1513"/>
      <c r="WBY4" s="1513"/>
      <c r="WBZ4" s="1513"/>
      <c r="WCA4" s="1513"/>
      <c r="WCB4" s="1513"/>
      <c r="WCC4" s="1513"/>
      <c r="WCD4" s="1513"/>
      <c r="WCE4" s="1513"/>
      <c r="WCF4" s="1513"/>
      <c r="WCG4" s="1513"/>
      <c r="WCH4" s="1513"/>
      <c r="WCI4" s="1513"/>
      <c r="WCJ4" s="1513"/>
      <c r="WCK4" s="1513"/>
      <c r="WCL4" s="1513"/>
      <c r="WCM4" s="1513"/>
      <c r="WCN4" s="1513"/>
      <c r="WCO4" s="1513"/>
      <c r="WCP4" s="1513"/>
      <c r="WCQ4" s="1513"/>
      <c r="WCR4" s="1513"/>
      <c r="WCS4" s="1513"/>
      <c r="WCT4" s="1513"/>
      <c r="WCU4" s="1513"/>
      <c r="WCV4" s="1513"/>
      <c r="WCW4" s="1513"/>
      <c r="WCX4" s="1513"/>
      <c r="WCY4" s="1513"/>
      <c r="WCZ4" s="1513"/>
      <c r="WDA4" s="1513"/>
      <c r="WDB4" s="1513"/>
      <c r="WDC4" s="1513"/>
      <c r="WDD4" s="1513"/>
      <c r="WDE4" s="1513"/>
      <c r="WDF4" s="1513"/>
      <c r="WDG4" s="1513"/>
      <c r="WDH4" s="1513"/>
      <c r="WDI4" s="1513"/>
      <c r="WDJ4" s="1513"/>
      <c r="WDK4" s="1513"/>
      <c r="WDL4" s="1513"/>
      <c r="WDM4" s="1513"/>
      <c r="WDN4" s="1513"/>
      <c r="WDO4" s="1513"/>
      <c r="WDP4" s="1513"/>
      <c r="WDQ4" s="1513"/>
      <c r="WDR4" s="1513"/>
      <c r="WDS4" s="1513"/>
      <c r="WDT4" s="1513"/>
      <c r="WDU4" s="1513"/>
      <c r="WDV4" s="1513"/>
      <c r="WDW4" s="1513"/>
      <c r="WDX4" s="1513"/>
      <c r="WDY4" s="1513"/>
      <c r="WDZ4" s="1513"/>
      <c r="WEA4" s="1513"/>
      <c r="WEB4" s="1513"/>
      <c r="WEC4" s="1513"/>
      <c r="WED4" s="1513"/>
      <c r="WEE4" s="1513"/>
      <c r="WEF4" s="1513"/>
      <c r="WEG4" s="1513"/>
      <c r="WEH4" s="1513"/>
      <c r="WEI4" s="1513"/>
      <c r="WEJ4" s="1513"/>
      <c r="WEK4" s="1513"/>
      <c r="WEL4" s="1513"/>
      <c r="WEM4" s="1513"/>
      <c r="WEN4" s="1513"/>
      <c r="WEO4" s="1513"/>
      <c r="WEP4" s="1513"/>
      <c r="WEQ4" s="1513"/>
      <c r="WER4" s="1513"/>
      <c r="WES4" s="1513"/>
      <c r="WET4" s="1513"/>
      <c r="WEU4" s="1513"/>
      <c r="WEV4" s="1513"/>
      <c r="WEW4" s="1513"/>
      <c r="WEX4" s="1513"/>
      <c r="WEY4" s="1513"/>
      <c r="WEZ4" s="1513"/>
      <c r="WFA4" s="1513"/>
      <c r="WFB4" s="1513"/>
      <c r="WFC4" s="1513"/>
      <c r="WFD4" s="1513"/>
      <c r="WFE4" s="1513"/>
      <c r="WFF4" s="1513"/>
      <c r="WFG4" s="1513"/>
      <c r="WFH4" s="1513"/>
      <c r="WFI4" s="1513"/>
      <c r="WFJ4" s="1513"/>
      <c r="WFK4" s="1513"/>
      <c r="WFL4" s="1513"/>
      <c r="WFM4" s="1513"/>
      <c r="WFN4" s="1513"/>
      <c r="WFO4" s="1513"/>
      <c r="WFP4" s="1513"/>
      <c r="WFQ4" s="1513"/>
      <c r="WFR4" s="1513"/>
      <c r="WFS4" s="1513"/>
      <c r="WFT4" s="1513"/>
      <c r="WFU4" s="1513"/>
      <c r="WFV4" s="1513"/>
      <c r="WFW4" s="1513"/>
      <c r="WFX4" s="1513"/>
      <c r="WFY4" s="1513"/>
      <c r="WFZ4" s="1513"/>
      <c r="WGA4" s="1513"/>
      <c r="WGB4" s="1513"/>
      <c r="WGC4" s="1513"/>
      <c r="WGD4" s="1513"/>
      <c r="WGE4" s="1513"/>
      <c r="WGF4" s="1513"/>
      <c r="WGG4" s="1513"/>
      <c r="WGH4" s="1513"/>
      <c r="WGI4" s="1513"/>
      <c r="WGJ4" s="1513"/>
      <c r="WGK4" s="1513"/>
      <c r="WGL4" s="1513"/>
      <c r="WGM4" s="1513"/>
      <c r="WGN4" s="1513"/>
      <c r="WGO4" s="1513"/>
      <c r="WGP4" s="1513"/>
      <c r="WGQ4" s="1513"/>
      <c r="WGR4" s="1513"/>
      <c r="WGS4" s="1513"/>
      <c r="WGT4" s="1513"/>
      <c r="WGU4" s="1513"/>
      <c r="WGV4" s="1513"/>
      <c r="WGW4" s="1513"/>
      <c r="WGX4" s="1513"/>
      <c r="WGY4" s="1513"/>
      <c r="WGZ4" s="1513"/>
      <c r="WHA4" s="1513"/>
      <c r="WHB4" s="1513"/>
      <c r="WHC4" s="1513"/>
      <c r="WHD4" s="1513"/>
      <c r="WHE4" s="1513"/>
      <c r="WHF4" s="1513"/>
      <c r="WHG4" s="1513"/>
      <c r="WHH4" s="1513"/>
      <c r="WHI4" s="1513"/>
      <c r="WHJ4" s="1513"/>
      <c r="WHK4" s="1513"/>
      <c r="WHL4" s="1513"/>
      <c r="WHM4" s="1513"/>
      <c r="WHN4" s="1513"/>
      <c r="WHO4" s="1513"/>
      <c r="WHP4" s="1513"/>
      <c r="WHQ4" s="1513"/>
      <c r="WHR4" s="1513"/>
      <c r="WHS4" s="1513"/>
      <c r="WHT4" s="1513"/>
      <c r="WHU4" s="1513"/>
      <c r="WHV4" s="1513"/>
      <c r="WHW4" s="1513"/>
      <c r="WHX4" s="1513"/>
      <c r="WHY4" s="1513"/>
      <c r="WHZ4" s="1513"/>
      <c r="WIA4" s="1513"/>
      <c r="WIB4" s="1513"/>
      <c r="WIC4" s="1513"/>
      <c r="WID4" s="1513"/>
      <c r="WIE4" s="1513"/>
      <c r="WIF4" s="1513"/>
      <c r="WIG4" s="1513"/>
      <c r="WIH4" s="1513"/>
      <c r="WII4" s="1513"/>
      <c r="WIJ4" s="1513"/>
      <c r="WIK4" s="1513"/>
      <c r="WIL4" s="1513"/>
      <c r="WIM4" s="1513"/>
      <c r="WIN4" s="1513"/>
      <c r="WIO4" s="1513"/>
      <c r="WIP4" s="1513"/>
      <c r="WIQ4" s="1513"/>
      <c r="WIR4" s="1513"/>
      <c r="WIS4" s="1513"/>
      <c r="WIT4" s="1513"/>
      <c r="WIU4" s="1513"/>
      <c r="WIV4" s="1513"/>
      <c r="WIW4" s="1513"/>
      <c r="WIX4" s="1513"/>
      <c r="WIY4" s="1513"/>
      <c r="WIZ4" s="1513"/>
      <c r="WJA4" s="1513"/>
      <c r="WJB4" s="1513"/>
      <c r="WJC4" s="1513"/>
      <c r="WJD4" s="1513"/>
      <c r="WJE4" s="1513"/>
      <c r="WJF4" s="1513"/>
      <c r="WJG4" s="1513"/>
      <c r="WJH4" s="1513"/>
      <c r="WJI4" s="1513"/>
      <c r="WJJ4" s="1513"/>
      <c r="WJK4" s="1513"/>
      <c r="WJL4" s="1513"/>
      <c r="WJM4" s="1513"/>
      <c r="WJN4" s="1513"/>
      <c r="WJO4" s="1513"/>
      <c r="WJP4" s="1513"/>
      <c r="WJQ4" s="1513"/>
      <c r="WJR4" s="1513"/>
      <c r="WJS4" s="1513"/>
      <c r="WJT4" s="1513"/>
      <c r="WJU4" s="1513"/>
      <c r="WJV4" s="1513"/>
      <c r="WJW4" s="1513"/>
      <c r="WJX4" s="1513"/>
      <c r="WJY4" s="1513"/>
      <c r="WJZ4" s="1513"/>
      <c r="WKA4" s="1513"/>
      <c r="WKB4" s="1513"/>
      <c r="WKC4" s="1513"/>
      <c r="WKD4" s="1513"/>
      <c r="WKE4" s="1513"/>
      <c r="WKF4" s="1513"/>
      <c r="WKG4" s="1513"/>
      <c r="WKH4" s="1513"/>
      <c r="WKI4" s="1513"/>
      <c r="WKJ4" s="1513"/>
      <c r="WKK4" s="1513"/>
      <c r="WKL4" s="1513"/>
      <c r="WKM4" s="1513"/>
      <c r="WKN4" s="1513"/>
      <c r="WKO4" s="1513"/>
      <c r="WKP4" s="1513"/>
      <c r="WKQ4" s="1513"/>
      <c r="WKR4" s="1513"/>
      <c r="WKS4" s="1513"/>
      <c r="WKT4" s="1513"/>
      <c r="WKU4" s="1513"/>
      <c r="WKV4" s="1513"/>
      <c r="WKW4" s="1513"/>
      <c r="WKX4" s="1513"/>
      <c r="WKY4" s="1513"/>
      <c r="WKZ4" s="1513"/>
      <c r="WLA4" s="1513"/>
      <c r="WLB4" s="1513"/>
      <c r="WLC4" s="1513"/>
      <c r="WLD4" s="1513"/>
      <c r="WLE4" s="1513"/>
      <c r="WLF4" s="1513"/>
      <c r="WLG4" s="1513"/>
      <c r="WLH4" s="1513"/>
      <c r="WLI4" s="1513"/>
      <c r="WLJ4" s="1513"/>
      <c r="WLK4" s="1513"/>
      <c r="WLL4" s="1513"/>
      <c r="WLM4" s="1513"/>
      <c r="WLN4" s="1513"/>
      <c r="WLO4" s="1513"/>
      <c r="WLP4" s="1513"/>
      <c r="WLQ4" s="1513"/>
      <c r="WLR4" s="1513"/>
      <c r="WLS4" s="1513"/>
      <c r="WLT4" s="1513"/>
      <c r="WLU4" s="1513"/>
      <c r="WLV4" s="1513"/>
      <c r="WLW4" s="1513"/>
      <c r="WLX4" s="1513"/>
      <c r="WLY4" s="1513"/>
      <c r="WLZ4" s="1513"/>
      <c r="WMA4" s="1513"/>
      <c r="WMB4" s="1513"/>
      <c r="WMC4" s="1513"/>
      <c r="WMD4" s="1513"/>
      <c r="WME4" s="1513"/>
      <c r="WMF4" s="1513"/>
      <c r="WMG4" s="1513"/>
      <c r="WMH4" s="1513"/>
      <c r="WMI4" s="1513"/>
      <c r="WMJ4" s="1513"/>
      <c r="WMK4" s="1513"/>
      <c r="WML4" s="1513"/>
      <c r="WMM4" s="1513"/>
      <c r="WMN4" s="1513"/>
      <c r="WMO4" s="1513"/>
      <c r="WMP4" s="1513"/>
      <c r="WMQ4" s="1513"/>
      <c r="WMR4" s="1513"/>
      <c r="WMS4" s="1513"/>
      <c r="WMT4" s="1513"/>
      <c r="WMU4" s="1513"/>
      <c r="WMV4" s="1513"/>
      <c r="WMW4" s="1513"/>
      <c r="WMX4" s="1513"/>
      <c r="WMY4" s="1513"/>
      <c r="WMZ4" s="1513"/>
      <c r="WNA4" s="1513"/>
      <c r="WNB4" s="1513"/>
      <c r="WNC4" s="1513"/>
      <c r="WND4" s="1513"/>
      <c r="WNE4" s="1513"/>
      <c r="WNF4" s="1513"/>
      <c r="WNG4" s="1513"/>
      <c r="WNH4" s="1513"/>
      <c r="WNI4" s="1513"/>
      <c r="WNJ4" s="1513"/>
      <c r="WNK4" s="1513"/>
      <c r="WNL4" s="1513"/>
      <c r="WNM4" s="1513"/>
      <c r="WNN4" s="1513"/>
      <c r="WNO4" s="1513"/>
      <c r="WNP4" s="1513"/>
      <c r="WNQ4" s="1513"/>
      <c r="WNR4" s="1513"/>
      <c r="WNS4" s="1513"/>
      <c r="WNT4" s="1513"/>
      <c r="WNU4" s="1513"/>
      <c r="WNV4" s="1513"/>
      <c r="WNW4" s="1513"/>
      <c r="WNX4" s="1513"/>
      <c r="WNY4" s="1513"/>
      <c r="WNZ4" s="1513"/>
      <c r="WOA4" s="1513"/>
      <c r="WOB4" s="1513"/>
      <c r="WOC4" s="1513"/>
      <c r="WOD4" s="1513"/>
      <c r="WOE4" s="1513"/>
      <c r="WOF4" s="1513"/>
      <c r="WOG4" s="1513"/>
      <c r="WOH4" s="1513"/>
      <c r="WOI4" s="1513"/>
      <c r="WOJ4" s="1513"/>
      <c r="WOK4" s="1513"/>
      <c r="WOL4" s="1513"/>
      <c r="WOM4" s="1513"/>
      <c r="WON4" s="1513"/>
      <c r="WOO4" s="1513"/>
      <c r="WOP4" s="1513"/>
      <c r="WOQ4" s="1513"/>
      <c r="WOR4" s="1513"/>
      <c r="WOS4" s="1513"/>
      <c r="WOT4" s="1513"/>
      <c r="WOU4" s="1513"/>
      <c r="WOV4" s="1513"/>
      <c r="WOW4" s="1513"/>
      <c r="WOX4" s="1513"/>
      <c r="WOY4" s="1513"/>
      <c r="WOZ4" s="1513"/>
      <c r="WPA4" s="1513"/>
      <c r="WPB4" s="1513"/>
      <c r="WPC4" s="1513"/>
      <c r="WPD4" s="1513"/>
      <c r="WPE4" s="1513"/>
      <c r="WPF4" s="1513"/>
      <c r="WPG4" s="1513"/>
      <c r="WPH4" s="1513"/>
      <c r="WPI4" s="1513"/>
      <c r="WPJ4" s="1513"/>
      <c r="WPK4" s="1513"/>
      <c r="WPL4" s="1513"/>
      <c r="WPM4" s="1513"/>
      <c r="WPN4" s="1513"/>
      <c r="WPO4" s="1513"/>
      <c r="WPP4" s="1513"/>
      <c r="WPQ4" s="1513"/>
      <c r="WPR4" s="1513"/>
      <c r="WPS4" s="1513"/>
      <c r="WPT4" s="1513"/>
      <c r="WPU4" s="1513"/>
      <c r="WPV4" s="1513"/>
      <c r="WPW4" s="1513"/>
      <c r="WPX4" s="1513"/>
      <c r="WPY4" s="1513"/>
      <c r="WPZ4" s="1513"/>
      <c r="WQA4" s="1513"/>
      <c r="WQB4" s="1513"/>
      <c r="WQC4" s="1513"/>
      <c r="WQD4" s="1513"/>
      <c r="WQE4" s="1513"/>
      <c r="WQF4" s="1513"/>
      <c r="WQG4" s="1513"/>
      <c r="WQH4" s="1513"/>
      <c r="WQI4" s="1513"/>
      <c r="WQJ4" s="1513"/>
      <c r="WQK4" s="1513"/>
      <c r="WQL4" s="1513"/>
      <c r="WQM4" s="1513"/>
      <c r="WQN4" s="1513"/>
      <c r="WQO4" s="1513"/>
      <c r="WQP4" s="1513"/>
      <c r="WQQ4" s="1513"/>
      <c r="WQR4" s="1513"/>
      <c r="WQS4" s="1513"/>
      <c r="WQT4" s="1513"/>
      <c r="WQU4" s="1513"/>
      <c r="WQV4" s="1513"/>
      <c r="WQW4" s="1513"/>
      <c r="WQX4" s="1513"/>
      <c r="WQY4" s="1513"/>
      <c r="WQZ4" s="1513"/>
      <c r="WRA4" s="1513"/>
      <c r="WRB4" s="1513"/>
      <c r="WRC4" s="1513"/>
      <c r="WRD4" s="1513"/>
      <c r="WRE4" s="1513"/>
      <c r="WRF4" s="1513"/>
      <c r="WRG4" s="1513"/>
      <c r="WRH4" s="1513"/>
      <c r="WRI4" s="1513"/>
      <c r="WRJ4" s="1513"/>
      <c r="WRK4" s="1513"/>
      <c r="WRL4" s="1513"/>
      <c r="WRM4" s="1513"/>
      <c r="WRN4" s="1513"/>
      <c r="WRO4" s="1513"/>
      <c r="WRP4" s="1513"/>
      <c r="WRQ4" s="1513"/>
      <c r="WRR4" s="1513"/>
      <c r="WRS4" s="1513"/>
      <c r="WRT4" s="1513"/>
      <c r="WRU4" s="1513"/>
      <c r="WRV4" s="1513"/>
      <c r="WRW4" s="1513"/>
      <c r="WRX4" s="1513"/>
      <c r="WRY4" s="1513"/>
      <c r="WRZ4" s="1513"/>
      <c r="WSA4" s="1513"/>
      <c r="WSB4" s="1513"/>
      <c r="WSC4" s="1513"/>
      <c r="WSD4" s="1513"/>
      <c r="WSE4" s="1513"/>
      <c r="WSF4" s="1513"/>
      <c r="WSG4" s="1513"/>
      <c r="WSH4" s="1513"/>
      <c r="WSI4" s="1513"/>
      <c r="WSJ4" s="1513"/>
      <c r="WSK4" s="1513"/>
      <c r="WSL4" s="1513"/>
      <c r="WSM4" s="1513"/>
      <c r="WSN4" s="1513"/>
      <c r="WSO4" s="1513"/>
      <c r="WSP4" s="1513"/>
      <c r="WSQ4" s="1513"/>
      <c r="WSR4" s="1513"/>
      <c r="WSS4" s="1513"/>
      <c r="WST4" s="1513"/>
      <c r="WSU4" s="1513"/>
      <c r="WSV4" s="1513"/>
      <c r="WSW4" s="1513"/>
      <c r="WSX4" s="1513"/>
      <c r="WSY4" s="1513"/>
      <c r="WSZ4" s="1513"/>
      <c r="WTA4" s="1513"/>
      <c r="WTB4" s="1513"/>
      <c r="WTC4" s="1513"/>
      <c r="WTD4" s="1513"/>
      <c r="WTE4" s="1513"/>
      <c r="WTF4" s="1513"/>
      <c r="WTG4" s="1513"/>
      <c r="WTH4" s="1513"/>
      <c r="WTI4" s="1513"/>
      <c r="WTJ4" s="1513"/>
      <c r="WTK4" s="1513"/>
      <c r="WTL4" s="1513"/>
      <c r="WTM4" s="1513"/>
      <c r="WTN4" s="1513"/>
      <c r="WTO4" s="1513"/>
      <c r="WTP4" s="1513"/>
      <c r="WTQ4" s="1513"/>
      <c r="WTR4" s="1513"/>
      <c r="WTS4" s="1513"/>
      <c r="WTT4" s="1513"/>
      <c r="WTU4" s="1513"/>
      <c r="WTV4" s="1513"/>
      <c r="WTW4" s="1513"/>
      <c r="WTX4" s="1513"/>
      <c r="WTY4" s="1513"/>
      <c r="WTZ4" s="1513"/>
      <c r="WUA4" s="1513"/>
      <c r="WUB4" s="1513"/>
      <c r="WUC4" s="1513"/>
      <c r="WUD4" s="1513"/>
      <c r="WUE4" s="1513"/>
      <c r="WUF4" s="1513"/>
      <c r="WUG4" s="1513"/>
      <c r="WUH4" s="1513"/>
      <c r="WUI4" s="1513"/>
      <c r="WUJ4" s="1513"/>
      <c r="WUK4" s="1513"/>
      <c r="WUL4" s="1513"/>
      <c r="WUM4" s="1513"/>
      <c r="WUN4" s="1513"/>
      <c r="WUO4" s="1513"/>
      <c r="WUP4" s="1513"/>
      <c r="WUQ4" s="1513"/>
      <c r="WUR4" s="1513"/>
      <c r="WUS4" s="1513"/>
      <c r="WUT4" s="1513"/>
      <c r="WUU4" s="1513"/>
      <c r="WUV4" s="1513"/>
      <c r="WUW4" s="1513"/>
      <c r="WUX4" s="1513"/>
      <c r="WUY4" s="1513"/>
      <c r="WUZ4" s="1513"/>
      <c r="WVA4" s="1513"/>
      <c r="WVB4" s="1513"/>
      <c r="WVC4" s="1513"/>
      <c r="WVD4" s="1513"/>
      <c r="WVE4" s="1513"/>
      <c r="WVF4" s="1513"/>
      <c r="WVG4" s="1513"/>
      <c r="WVH4" s="1513"/>
      <c r="WVI4" s="1513"/>
      <c r="WVJ4" s="1513"/>
      <c r="WVK4" s="1513"/>
      <c r="WVL4" s="1513"/>
      <c r="WVM4" s="1513"/>
      <c r="WVN4" s="1513"/>
      <c r="WVO4" s="1513"/>
      <c r="WVP4" s="1513"/>
      <c r="WVQ4" s="1513"/>
      <c r="WVR4" s="1513"/>
      <c r="WVS4" s="1513"/>
      <c r="WVT4" s="1513"/>
      <c r="WVU4" s="1513"/>
      <c r="WVV4" s="1513"/>
      <c r="WVW4" s="1513"/>
      <c r="WVX4" s="1513"/>
      <c r="WVY4" s="1513"/>
      <c r="WVZ4" s="1513"/>
      <c r="WWA4" s="1513"/>
      <c r="WWB4" s="1513"/>
      <c r="WWC4" s="1513"/>
      <c r="WWD4" s="1513"/>
      <c r="WWE4" s="1513"/>
      <c r="WWF4" s="1513"/>
      <c r="WWG4" s="1513"/>
      <c r="WWH4" s="1513"/>
      <c r="WWI4" s="1513"/>
      <c r="WWJ4" s="1513"/>
      <c r="WWK4" s="1513"/>
      <c r="WWL4" s="1513"/>
      <c r="WWM4" s="1513"/>
      <c r="WWN4" s="1513"/>
      <c r="WWO4" s="1513"/>
      <c r="WWP4" s="1513"/>
      <c r="WWQ4" s="1513"/>
      <c r="WWR4" s="1513"/>
      <c r="WWS4" s="1513"/>
      <c r="WWT4" s="1513"/>
      <c r="WWU4" s="1513"/>
      <c r="WWV4" s="1513"/>
      <c r="WWW4" s="1513"/>
      <c r="WWX4" s="1513"/>
      <c r="WWY4" s="1513"/>
      <c r="WWZ4" s="1513"/>
      <c r="WXA4" s="1513"/>
      <c r="WXB4" s="1513"/>
      <c r="WXC4" s="1513"/>
      <c r="WXD4" s="1513"/>
      <c r="WXE4" s="1513"/>
      <c r="WXF4" s="1513"/>
      <c r="WXG4" s="1513"/>
      <c r="WXH4" s="1513"/>
      <c r="WXI4" s="1513"/>
      <c r="WXJ4" s="1513"/>
      <c r="WXK4" s="1513"/>
      <c r="WXL4" s="1513"/>
      <c r="WXM4" s="1513"/>
      <c r="WXN4" s="1513"/>
      <c r="WXO4" s="1513"/>
      <c r="WXP4" s="1513"/>
      <c r="WXQ4" s="1513"/>
      <c r="WXR4" s="1513"/>
      <c r="WXS4" s="1513"/>
      <c r="WXT4" s="1513"/>
      <c r="WXU4" s="1513"/>
      <c r="WXV4" s="1513"/>
      <c r="WXW4" s="1513"/>
      <c r="WXX4" s="1513"/>
      <c r="WXY4" s="1513"/>
      <c r="WXZ4" s="1513"/>
      <c r="WYA4" s="1513"/>
      <c r="WYB4" s="1513"/>
      <c r="WYC4" s="1513"/>
      <c r="WYD4" s="1513"/>
      <c r="WYE4" s="1513"/>
      <c r="WYF4" s="1513"/>
      <c r="WYG4" s="1513"/>
      <c r="WYH4" s="1513"/>
      <c r="WYI4" s="1513"/>
      <c r="WYJ4" s="1513"/>
      <c r="WYK4" s="1513"/>
      <c r="WYL4" s="1513"/>
      <c r="WYM4" s="1513"/>
      <c r="WYN4" s="1513"/>
      <c r="WYO4" s="1513"/>
      <c r="WYP4" s="1513"/>
      <c r="WYQ4" s="1513"/>
      <c r="WYR4" s="1513"/>
      <c r="WYS4" s="1513"/>
      <c r="WYT4" s="1513"/>
      <c r="WYU4" s="1513"/>
      <c r="WYV4" s="1513"/>
      <c r="WYW4" s="1513"/>
      <c r="WYX4" s="1513"/>
      <c r="WYY4" s="1513"/>
      <c r="WYZ4" s="1513"/>
      <c r="WZA4" s="1513"/>
      <c r="WZB4" s="1513"/>
      <c r="WZC4" s="1513"/>
      <c r="WZD4" s="1513"/>
      <c r="WZE4" s="1513"/>
      <c r="WZF4" s="1513"/>
      <c r="WZG4" s="1513"/>
      <c r="WZH4" s="1513"/>
      <c r="WZI4" s="1513"/>
      <c r="WZJ4" s="1513"/>
      <c r="WZK4" s="1513"/>
      <c r="WZL4" s="1513"/>
      <c r="WZM4" s="1513"/>
      <c r="WZN4" s="1513"/>
      <c r="WZO4" s="1513"/>
      <c r="WZP4" s="1513"/>
      <c r="WZQ4" s="1513"/>
      <c r="WZR4" s="1513"/>
      <c r="WZS4" s="1513"/>
      <c r="WZT4" s="1513"/>
      <c r="WZU4" s="1513"/>
      <c r="WZV4" s="1513"/>
      <c r="WZW4" s="1513"/>
      <c r="WZX4" s="1513"/>
      <c r="WZY4" s="1513"/>
      <c r="WZZ4" s="1513"/>
      <c r="XAA4" s="1513"/>
      <c r="XAB4" s="1513"/>
      <c r="XAC4" s="1513"/>
      <c r="XAD4" s="1513"/>
      <c r="XAE4" s="1513"/>
      <c r="XAF4" s="1513"/>
      <c r="XAG4" s="1513"/>
      <c r="XAH4" s="1513"/>
      <c r="XAI4" s="1513"/>
      <c r="XAJ4" s="1513"/>
      <c r="XAK4" s="1513"/>
      <c r="XAL4" s="1513"/>
      <c r="XAM4" s="1513"/>
      <c r="XAN4" s="1513"/>
      <c r="XAO4" s="1513"/>
      <c r="XAP4" s="1513"/>
      <c r="XAQ4" s="1513"/>
      <c r="XAR4" s="1513"/>
      <c r="XAS4" s="1513"/>
      <c r="XAT4" s="1513"/>
      <c r="XAU4" s="1513"/>
      <c r="XAV4" s="1513"/>
      <c r="XAW4" s="1513"/>
      <c r="XAX4" s="1513"/>
      <c r="XAY4" s="1513"/>
      <c r="XAZ4" s="1513"/>
      <c r="XBA4" s="1513"/>
      <c r="XBB4" s="1513"/>
      <c r="XBC4" s="1513"/>
      <c r="XBD4" s="1513"/>
      <c r="XBE4" s="1513"/>
      <c r="XBF4" s="1513"/>
      <c r="XBG4" s="1513"/>
      <c r="XBH4" s="1513"/>
      <c r="XBI4" s="1513"/>
      <c r="XBJ4" s="1513"/>
      <c r="XBK4" s="1513"/>
      <c r="XBL4" s="1513"/>
      <c r="XBM4" s="1513"/>
      <c r="XBN4" s="1513"/>
      <c r="XBO4" s="1513"/>
      <c r="XBP4" s="1513"/>
      <c r="XBQ4" s="1513"/>
      <c r="XBR4" s="1513"/>
      <c r="XBS4" s="1513"/>
      <c r="XBT4" s="1513"/>
      <c r="XBU4" s="1513"/>
      <c r="XBV4" s="1513"/>
      <c r="XBW4" s="1513"/>
      <c r="XBX4" s="1513"/>
      <c r="XBY4" s="1513"/>
      <c r="XBZ4" s="1513"/>
      <c r="XCA4" s="1513"/>
      <c r="XCB4" s="1513"/>
      <c r="XCC4" s="1513"/>
      <c r="XCD4" s="1513"/>
      <c r="XCE4" s="1513"/>
      <c r="XCF4" s="1513"/>
      <c r="XCG4" s="1513"/>
      <c r="XCH4" s="1513"/>
      <c r="XCI4" s="1513"/>
      <c r="XCJ4" s="1513"/>
      <c r="XCK4" s="1513"/>
      <c r="XCL4" s="1513"/>
      <c r="XCM4" s="1513"/>
      <c r="XCN4" s="1513"/>
      <c r="XCO4" s="1513"/>
      <c r="XCP4" s="1513"/>
      <c r="XCQ4" s="1513"/>
      <c r="XCR4" s="1513"/>
      <c r="XCS4" s="1513"/>
      <c r="XCT4" s="1513"/>
      <c r="XCU4" s="1513"/>
      <c r="XCV4" s="1513"/>
      <c r="XCW4" s="1513"/>
      <c r="XCX4" s="1513"/>
      <c r="XCY4" s="1513"/>
      <c r="XCZ4" s="1513"/>
      <c r="XDA4" s="1513"/>
      <c r="XDB4" s="1513"/>
      <c r="XDC4" s="1513"/>
      <c r="XDD4" s="1513"/>
      <c r="XDE4" s="1513"/>
      <c r="XDF4" s="1513"/>
      <c r="XDG4" s="1513"/>
      <c r="XDH4" s="1513"/>
      <c r="XDI4" s="1513"/>
      <c r="XDJ4" s="1513"/>
      <c r="XDK4" s="1513"/>
      <c r="XDL4" s="1513"/>
      <c r="XDM4" s="1513"/>
      <c r="XDN4" s="1513"/>
      <c r="XDO4" s="1513"/>
      <c r="XDP4" s="1513"/>
      <c r="XDQ4" s="1513"/>
      <c r="XDR4" s="1513"/>
      <c r="XDS4" s="1513"/>
      <c r="XDT4" s="1513"/>
      <c r="XDU4" s="1513"/>
      <c r="XDV4" s="1513"/>
      <c r="XDW4" s="1513"/>
      <c r="XDX4" s="1513"/>
      <c r="XDY4" s="1513"/>
      <c r="XDZ4" s="1513"/>
      <c r="XEA4" s="1513"/>
      <c r="XEB4" s="1513"/>
      <c r="XEC4" s="1513"/>
      <c r="XED4" s="1513"/>
      <c r="XEE4" s="1513"/>
      <c r="XEF4" s="1513"/>
      <c r="XEG4" s="1513"/>
      <c r="XEH4" s="1513"/>
      <c r="XEI4" s="1513"/>
      <c r="XEJ4" s="1513"/>
      <c r="XEK4" s="1513"/>
      <c r="XEL4" s="1513"/>
      <c r="XEM4" s="1513"/>
      <c r="XEN4" s="1513"/>
      <c r="XEO4" s="1513"/>
      <c r="XEP4" s="1513"/>
      <c r="XEQ4" s="1513"/>
      <c r="XER4" s="1513"/>
      <c r="XES4" s="1513"/>
      <c r="XET4" s="1513"/>
      <c r="XEU4" s="1513"/>
      <c r="XEV4" s="1513"/>
      <c r="XEW4" s="1513"/>
      <c r="XEX4" s="1513"/>
      <c r="XEY4" s="1513"/>
      <c r="XEZ4" s="1513"/>
      <c r="XFA4" s="1513"/>
      <c r="XFB4" s="1513"/>
      <c r="XFC4" s="1513"/>
      <c r="XFD4" s="1513"/>
    </row>
    <row r="5" spans="1:16384" s="1509" customFormat="1" ht="19.899999999999999">
      <c r="A5" s="1156" t="s">
        <v>1997</v>
      </c>
      <c r="B5" s="1508"/>
      <c r="C5" s="1508"/>
      <c r="D5" s="1508"/>
      <c r="E5" s="1508"/>
      <c r="F5" s="1508"/>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c r="BP5" s="1513"/>
      <c r="BQ5" s="1513"/>
      <c r="BR5" s="1513"/>
      <c r="BS5" s="1513"/>
      <c r="BT5" s="1513"/>
      <c r="BU5" s="1513"/>
      <c r="BV5" s="1513"/>
      <c r="BW5" s="1513"/>
      <c r="BX5" s="1513"/>
      <c r="BY5" s="1513"/>
      <c r="BZ5" s="1513"/>
      <c r="CA5" s="1513"/>
      <c r="CB5" s="1513"/>
      <c r="CC5" s="1513"/>
      <c r="CD5" s="1513"/>
      <c r="CE5" s="1513"/>
      <c r="CF5" s="1513"/>
      <c r="CG5" s="1513"/>
      <c r="CH5" s="1513"/>
      <c r="CI5" s="1513"/>
      <c r="CJ5" s="1513"/>
      <c r="CK5" s="1513"/>
      <c r="CL5" s="1513"/>
      <c r="CM5" s="1513"/>
      <c r="CN5" s="1513"/>
      <c r="CO5" s="1513"/>
      <c r="CP5" s="1513"/>
      <c r="CQ5" s="1513"/>
      <c r="CR5" s="1513"/>
      <c r="CS5" s="1513"/>
      <c r="CT5" s="1513"/>
      <c r="CU5" s="1513"/>
      <c r="CV5" s="1513"/>
      <c r="CW5" s="1513"/>
      <c r="CX5" s="1513"/>
      <c r="CY5" s="1513"/>
      <c r="CZ5" s="1513"/>
      <c r="DA5" s="1513"/>
      <c r="DB5" s="1513"/>
      <c r="DC5" s="1513"/>
      <c r="DD5" s="1513"/>
      <c r="DE5" s="1513"/>
      <c r="DF5" s="1513"/>
      <c r="DG5" s="1513"/>
      <c r="DH5" s="1513"/>
      <c r="DI5" s="1513"/>
      <c r="DJ5" s="1513"/>
      <c r="DK5" s="1513"/>
      <c r="DL5" s="1513"/>
      <c r="DM5" s="1513"/>
      <c r="DN5" s="1513"/>
      <c r="DO5" s="1513"/>
      <c r="DP5" s="1513"/>
      <c r="DQ5" s="1513"/>
      <c r="DR5" s="1513"/>
      <c r="DS5" s="1513"/>
      <c r="DT5" s="1513"/>
      <c r="DU5" s="1513"/>
      <c r="DV5" s="1513"/>
      <c r="DW5" s="1513"/>
      <c r="DX5" s="1513"/>
      <c r="DY5" s="1513"/>
      <c r="DZ5" s="1513"/>
      <c r="EA5" s="1513"/>
      <c r="EB5" s="1513"/>
      <c r="EC5" s="1513"/>
      <c r="ED5" s="1513"/>
      <c r="EE5" s="1513"/>
      <c r="EF5" s="1513"/>
      <c r="EG5" s="1513"/>
      <c r="EH5" s="1513"/>
      <c r="EI5" s="1513"/>
      <c r="EJ5" s="1513"/>
      <c r="EK5" s="1513"/>
      <c r="EL5" s="1513"/>
      <c r="EM5" s="1513"/>
      <c r="EN5" s="1513"/>
      <c r="EO5" s="1513"/>
      <c r="EP5" s="1513"/>
      <c r="EQ5" s="1513"/>
      <c r="ER5" s="1513"/>
      <c r="ES5" s="1513"/>
      <c r="ET5" s="1513"/>
      <c r="EU5" s="1513"/>
      <c r="EV5" s="1513"/>
      <c r="EW5" s="1513"/>
      <c r="EX5" s="1513"/>
      <c r="EY5" s="1513"/>
      <c r="EZ5" s="1513"/>
      <c r="FA5" s="1513"/>
      <c r="FB5" s="1513"/>
      <c r="FC5" s="1513"/>
      <c r="FD5" s="1513"/>
      <c r="FE5" s="1513"/>
      <c r="FF5" s="1513"/>
      <c r="FG5" s="1513"/>
      <c r="FH5" s="1513"/>
      <c r="FI5" s="1513"/>
      <c r="FJ5" s="1513"/>
      <c r="FK5" s="1513"/>
      <c r="FL5" s="1513"/>
      <c r="FM5" s="1513"/>
      <c r="FN5" s="1513"/>
      <c r="FO5" s="1513"/>
      <c r="FP5" s="1513"/>
      <c r="FQ5" s="1513"/>
      <c r="FR5" s="1513"/>
      <c r="FS5" s="1513"/>
      <c r="FT5" s="1513"/>
      <c r="FU5" s="1513"/>
      <c r="FV5" s="1513"/>
      <c r="FW5" s="1513"/>
      <c r="FX5" s="1513"/>
      <c r="FY5" s="1513"/>
      <c r="FZ5" s="1513"/>
      <c r="GA5" s="1513"/>
      <c r="GB5" s="1513"/>
      <c r="GC5" s="1513"/>
      <c r="GD5" s="1513"/>
      <c r="GE5" s="1513"/>
      <c r="GF5" s="1513"/>
      <c r="GG5" s="1513"/>
      <c r="GH5" s="1513"/>
      <c r="GI5" s="1513"/>
      <c r="GJ5" s="1513"/>
      <c r="GK5" s="1513"/>
      <c r="GL5" s="1513"/>
      <c r="GM5" s="1513"/>
      <c r="GN5" s="1513"/>
      <c r="GO5" s="1513"/>
      <c r="GP5" s="1513"/>
      <c r="GQ5" s="1513"/>
      <c r="GR5" s="1513"/>
      <c r="GS5" s="1513"/>
      <c r="GT5" s="1513"/>
      <c r="GU5" s="1513"/>
      <c r="GV5" s="1513"/>
      <c r="GW5" s="1513"/>
      <c r="GX5" s="1513"/>
      <c r="GY5" s="1513"/>
      <c r="GZ5" s="1513"/>
      <c r="HA5" s="1513"/>
      <c r="HB5" s="1513"/>
      <c r="HC5" s="1513"/>
      <c r="HD5" s="1513"/>
      <c r="HE5" s="1513"/>
      <c r="HF5" s="1513"/>
      <c r="HG5" s="1513"/>
      <c r="HH5" s="1513"/>
      <c r="HI5" s="1513"/>
      <c r="HJ5" s="1513"/>
      <c r="HK5" s="1513"/>
      <c r="HL5" s="1513"/>
      <c r="HM5" s="1513"/>
      <c r="HN5" s="1513"/>
      <c r="HO5" s="1513"/>
      <c r="HP5" s="1513"/>
      <c r="HQ5" s="1513"/>
      <c r="HR5" s="1513"/>
      <c r="HS5" s="1513"/>
      <c r="HT5" s="1513"/>
      <c r="HU5" s="1513"/>
      <c r="HV5" s="1513"/>
      <c r="HW5" s="1513"/>
      <c r="HX5" s="1513"/>
      <c r="HY5" s="1513"/>
      <c r="HZ5" s="1513"/>
      <c r="IA5" s="1513"/>
      <c r="IB5" s="1513"/>
      <c r="IC5" s="1513"/>
      <c r="ID5" s="1513"/>
      <c r="IE5" s="1513"/>
      <c r="IF5" s="1513"/>
      <c r="IG5" s="1513"/>
      <c r="IH5" s="1513"/>
      <c r="II5" s="1513"/>
      <c r="IJ5" s="1513"/>
      <c r="IK5" s="1513"/>
      <c r="IL5" s="1513"/>
      <c r="IM5" s="1513"/>
      <c r="IN5" s="1513"/>
      <c r="IO5" s="1513"/>
      <c r="IP5" s="1513"/>
      <c r="IQ5" s="1513"/>
      <c r="IR5" s="1513"/>
      <c r="IS5" s="1513"/>
      <c r="IT5" s="1513"/>
      <c r="IU5" s="1513"/>
      <c r="IV5" s="1513"/>
      <c r="IW5" s="1513"/>
      <c r="IX5" s="1513"/>
      <c r="IY5" s="1513"/>
      <c r="IZ5" s="1513"/>
      <c r="JA5" s="1513"/>
      <c r="JB5" s="1513"/>
      <c r="JC5" s="1513"/>
      <c r="JD5" s="1513"/>
      <c r="JE5" s="1513"/>
      <c r="JF5" s="1513"/>
      <c r="JG5" s="1513"/>
      <c r="JH5" s="1513"/>
      <c r="JI5" s="1513"/>
      <c r="JJ5" s="1513"/>
      <c r="JK5" s="1513"/>
      <c r="JL5" s="1513"/>
      <c r="JM5" s="1513"/>
      <c r="JN5" s="1513"/>
      <c r="JO5" s="1513"/>
      <c r="JP5" s="1513"/>
      <c r="JQ5" s="1513"/>
      <c r="JR5" s="1513"/>
      <c r="JS5" s="1513"/>
      <c r="JT5" s="1513"/>
      <c r="JU5" s="1513"/>
      <c r="JV5" s="1513"/>
      <c r="JW5" s="1513"/>
      <c r="JX5" s="1513"/>
      <c r="JY5" s="1513"/>
      <c r="JZ5" s="1513"/>
      <c r="KA5" s="1513"/>
      <c r="KB5" s="1513"/>
      <c r="KC5" s="1513"/>
      <c r="KD5" s="1513"/>
      <c r="KE5" s="1513"/>
      <c r="KF5" s="1513"/>
      <c r="KG5" s="1513"/>
      <c r="KH5" s="1513"/>
      <c r="KI5" s="1513"/>
      <c r="KJ5" s="1513"/>
      <c r="KK5" s="1513"/>
      <c r="KL5" s="1513"/>
      <c r="KM5" s="1513"/>
      <c r="KN5" s="1513"/>
      <c r="KO5" s="1513"/>
      <c r="KP5" s="1513"/>
      <c r="KQ5" s="1513"/>
      <c r="KR5" s="1513"/>
      <c r="KS5" s="1513"/>
      <c r="KT5" s="1513"/>
      <c r="KU5" s="1513"/>
      <c r="KV5" s="1513"/>
      <c r="KW5" s="1513"/>
      <c r="KX5" s="1513"/>
      <c r="KY5" s="1513"/>
      <c r="KZ5" s="1513"/>
      <c r="LA5" s="1513"/>
      <c r="LB5" s="1513"/>
      <c r="LC5" s="1513"/>
      <c r="LD5" s="1513"/>
      <c r="LE5" s="1513"/>
      <c r="LF5" s="1513"/>
      <c r="LG5" s="1513"/>
      <c r="LH5" s="1513"/>
      <c r="LI5" s="1513"/>
      <c r="LJ5" s="1513"/>
      <c r="LK5" s="1513"/>
      <c r="LL5" s="1513"/>
      <c r="LM5" s="1513"/>
      <c r="LN5" s="1513"/>
      <c r="LO5" s="1513"/>
      <c r="LP5" s="1513"/>
      <c r="LQ5" s="1513"/>
      <c r="LR5" s="1513"/>
      <c r="LS5" s="1513"/>
      <c r="LT5" s="1513"/>
      <c r="LU5" s="1513"/>
      <c r="LV5" s="1513"/>
      <c r="LW5" s="1513"/>
      <c r="LX5" s="1513"/>
      <c r="LY5" s="1513"/>
      <c r="LZ5" s="1513"/>
      <c r="MA5" s="1513"/>
      <c r="MB5" s="1513"/>
      <c r="MC5" s="1513"/>
      <c r="MD5" s="1513"/>
      <c r="ME5" s="1513"/>
      <c r="MF5" s="1513"/>
      <c r="MG5" s="1513"/>
      <c r="MH5" s="1513"/>
      <c r="MI5" s="1513"/>
      <c r="MJ5" s="1513"/>
      <c r="MK5" s="1513"/>
      <c r="ML5" s="1513"/>
      <c r="MM5" s="1513"/>
      <c r="MN5" s="1513"/>
      <c r="MO5" s="1513"/>
      <c r="MP5" s="1513"/>
      <c r="MQ5" s="1513"/>
      <c r="MR5" s="1513"/>
      <c r="MS5" s="1513"/>
      <c r="MT5" s="1513"/>
      <c r="MU5" s="1513"/>
      <c r="MV5" s="1513"/>
      <c r="MW5" s="1513"/>
      <c r="MX5" s="1513"/>
      <c r="MY5" s="1513"/>
      <c r="MZ5" s="1513"/>
      <c r="NA5" s="1513"/>
      <c r="NB5" s="1513"/>
      <c r="NC5" s="1513"/>
      <c r="ND5" s="1513"/>
      <c r="NE5" s="1513"/>
      <c r="NF5" s="1513"/>
      <c r="NG5" s="1513"/>
      <c r="NH5" s="1513"/>
      <c r="NI5" s="1513"/>
      <c r="NJ5" s="1513"/>
      <c r="NK5" s="1513"/>
      <c r="NL5" s="1513"/>
      <c r="NM5" s="1513"/>
      <c r="NN5" s="1513"/>
      <c r="NO5" s="1513"/>
      <c r="NP5" s="1513"/>
      <c r="NQ5" s="1513"/>
      <c r="NR5" s="1513"/>
      <c r="NS5" s="1513"/>
      <c r="NT5" s="1513"/>
      <c r="NU5" s="1513"/>
      <c r="NV5" s="1513"/>
      <c r="NW5" s="1513"/>
      <c r="NX5" s="1513"/>
      <c r="NY5" s="1513"/>
      <c r="NZ5" s="1513"/>
      <c r="OA5" s="1513"/>
      <c r="OB5" s="1513"/>
      <c r="OC5" s="1513"/>
      <c r="OD5" s="1513"/>
      <c r="OE5" s="1513"/>
      <c r="OF5" s="1513"/>
      <c r="OG5" s="1513"/>
      <c r="OH5" s="1513"/>
      <c r="OI5" s="1513"/>
      <c r="OJ5" s="1513"/>
      <c r="OK5" s="1513"/>
      <c r="OL5" s="1513"/>
      <c r="OM5" s="1513"/>
      <c r="ON5" s="1513"/>
      <c r="OO5" s="1513"/>
      <c r="OP5" s="1513"/>
      <c r="OQ5" s="1513"/>
      <c r="OR5" s="1513"/>
      <c r="OS5" s="1513"/>
      <c r="OT5" s="1513"/>
      <c r="OU5" s="1513"/>
      <c r="OV5" s="1513"/>
      <c r="OW5" s="1513"/>
      <c r="OX5" s="1513"/>
      <c r="OY5" s="1513"/>
      <c r="OZ5" s="1513"/>
      <c r="PA5" s="1513"/>
      <c r="PB5" s="1513"/>
      <c r="PC5" s="1513"/>
      <c r="PD5" s="1513"/>
      <c r="PE5" s="1513"/>
      <c r="PF5" s="1513"/>
      <c r="PG5" s="1513"/>
      <c r="PH5" s="1513"/>
      <c r="PI5" s="1513"/>
      <c r="PJ5" s="1513"/>
      <c r="PK5" s="1513"/>
      <c r="PL5" s="1513"/>
      <c r="PM5" s="1513"/>
      <c r="PN5" s="1513"/>
      <c r="PO5" s="1513"/>
      <c r="PP5" s="1513"/>
      <c r="PQ5" s="1513"/>
      <c r="PR5" s="1513"/>
      <c r="PS5" s="1513"/>
      <c r="PT5" s="1513"/>
      <c r="PU5" s="1513"/>
      <c r="PV5" s="1513"/>
      <c r="PW5" s="1513"/>
      <c r="PX5" s="1513"/>
      <c r="PY5" s="1513"/>
      <c r="PZ5" s="1513"/>
      <c r="QA5" s="1513"/>
      <c r="QB5" s="1513"/>
      <c r="QC5" s="1513"/>
      <c r="QD5" s="1513"/>
      <c r="QE5" s="1513"/>
      <c r="QF5" s="1513"/>
      <c r="QG5" s="1513"/>
      <c r="QH5" s="1513"/>
      <c r="QI5" s="1513"/>
      <c r="QJ5" s="1513"/>
      <c r="QK5" s="1513"/>
      <c r="QL5" s="1513"/>
      <c r="QM5" s="1513"/>
      <c r="QN5" s="1513"/>
      <c r="QO5" s="1513"/>
      <c r="QP5" s="1513"/>
      <c r="QQ5" s="1513"/>
      <c r="QR5" s="1513"/>
      <c r="QS5" s="1513"/>
      <c r="QT5" s="1513"/>
      <c r="QU5" s="1513"/>
      <c r="QV5" s="1513"/>
      <c r="QW5" s="1513"/>
      <c r="QX5" s="1513"/>
      <c r="QY5" s="1513"/>
      <c r="QZ5" s="1513"/>
      <c r="RA5" s="1513"/>
      <c r="RB5" s="1513"/>
      <c r="RC5" s="1513"/>
      <c r="RD5" s="1513"/>
      <c r="RE5" s="1513"/>
      <c r="RF5" s="1513"/>
      <c r="RG5" s="1513"/>
      <c r="RH5" s="1513"/>
      <c r="RI5" s="1513"/>
      <c r="RJ5" s="1513"/>
      <c r="RK5" s="1513"/>
      <c r="RL5" s="1513"/>
      <c r="RM5" s="1513"/>
      <c r="RN5" s="1513"/>
      <c r="RO5" s="1513"/>
      <c r="RP5" s="1513"/>
      <c r="RQ5" s="1513"/>
      <c r="RR5" s="1513"/>
      <c r="RS5" s="1513"/>
      <c r="RT5" s="1513"/>
      <c r="RU5" s="1513"/>
      <c r="RV5" s="1513"/>
      <c r="RW5" s="1513"/>
      <c r="RX5" s="1513"/>
      <c r="RY5" s="1513"/>
      <c r="RZ5" s="1513"/>
      <c r="SA5" s="1513"/>
      <c r="SB5" s="1513"/>
      <c r="SC5" s="1513"/>
      <c r="SD5" s="1513"/>
      <c r="SE5" s="1513"/>
      <c r="SF5" s="1513"/>
      <c r="SG5" s="1513"/>
      <c r="SH5" s="1513"/>
      <c r="SI5" s="1513"/>
      <c r="SJ5" s="1513"/>
      <c r="SK5" s="1513"/>
      <c r="SL5" s="1513"/>
      <c r="SM5" s="1513"/>
      <c r="SN5" s="1513"/>
      <c r="SO5" s="1513"/>
      <c r="SP5" s="1513"/>
      <c r="SQ5" s="1513"/>
      <c r="SR5" s="1513"/>
      <c r="SS5" s="1513"/>
      <c r="ST5" s="1513"/>
      <c r="SU5" s="1513"/>
      <c r="SV5" s="1513"/>
      <c r="SW5" s="1513"/>
      <c r="SX5" s="1513"/>
      <c r="SY5" s="1513"/>
      <c r="SZ5" s="1513"/>
      <c r="TA5" s="1513"/>
      <c r="TB5" s="1513"/>
      <c r="TC5" s="1513"/>
      <c r="TD5" s="1513"/>
      <c r="TE5" s="1513"/>
      <c r="TF5" s="1513"/>
      <c r="TG5" s="1513"/>
      <c r="TH5" s="1513"/>
      <c r="TI5" s="1513"/>
      <c r="TJ5" s="1513"/>
      <c r="TK5" s="1513"/>
      <c r="TL5" s="1513"/>
      <c r="TM5" s="1513"/>
      <c r="TN5" s="1513"/>
      <c r="TO5" s="1513"/>
      <c r="TP5" s="1513"/>
      <c r="TQ5" s="1513"/>
      <c r="TR5" s="1513"/>
      <c r="TS5" s="1513"/>
      <c r="TT5" s="1513"/>
      <c r="TU5" s="1513"/>
      <c r="TV5" s="1513"/>
      <c r="TW5" s="1513"/>
      <c r="TX5" s="1513"/>
      <c r="TY5" s="1513"/>
      <c r="TZ5" s="1513"/>
      <c r="UA5" s="1513"/>
      <c r="UB5" s="1513"/>
      <c r="UC5" s="1513"/>
      <c r="UD5" s="1513"/>
      <c r="UE5" s="1513"/>
      <c r="UF5" s="1513"/>
      <c r="UG5" s="1513"/>
      <c r="UH5" s="1513"/>
      <c r="UI5" s="1513"/>
      <c r="UJ5" s="1513"/>
      <c r="UK5" s="1513"/>
      <c r="UL5" s="1513"/>
      <c r="UM5" s="1513"/>
      <c r="UN5" s="1513"/>
      <c r="UO5" s="1513"/>
      <c r="UP5" s="1513"/>
      <c r="UQ5" s="1513"/>
      <c r="UR5" s="1513"/>
      <c r="US5" s="1513"/>
      <c r="UT5" s="1513"/>
      <c r="UU5" s="1513"/>
      <c r="UV5" s="1513"/>
      <c r="UW5" s="1513"/>
      <c r="UX5" s="1513"/>
      <c r="UY5" s="1513"/>
      <c r="UZ5" s="1513"/>
      <c r="VA5" s="1513"/>
      <c r="VB5" s="1513"/>
      <c r="VC5" s="1513"/>
      <c r="VD5" s="1513"/>
      <c r="VE5" s="1513"/>
      <c r="VF5" s="1513"/>
      <c r="VG5" s="1513"/>
      <c r="VH5" s="1513"/>
      <c r="VI5" s="1513"/>
      <c r="VJ5" s="1513"/>
      <c r="VK5" s="1513"/>
      <c r="VL5" s="1513"/>
      <c r="VM5" s="1513"/>
      <c r="VN5" s="1513"/>
      <c r="VO5" s="1513"/>
      <c r="VP5" s="1513"/>
      <c r="VQ5" s="1513"/>
      <c r="VR5" s="1513"/>
      <c r="VS5" s="1513"/>
      <c r="VT5" s="1513"/>
      <c r="VU5" s="1513"/>
      <c r="VV5" s="1513"/>
      <c r="VW5" s="1513"/>
      <c r="VX5" s="1513"/>
      <c r="VY5" s="1513"/>
      <c r="VZ5" s="1513"/>
      <c r="WA5" s="1513"/>
      <c r="WB5" s="1513"/>
      <c r="WC5" s="1513"/>
      <c r="WD5" s="1513"/>
      <c r="WE5" s="1513"/>
      <c r="WF5" s="1513"/>
      <c r="WG5" s="1513"/>
      <c r="WH5" s="1513"/>
      <c r="WI5" s="1513"/>
      <c r="WJ5" s="1513"/>
      <c r="WK5" s="1513"/>
      <c r="WL5" s="1513"/>
      <c r="WM5" s="1513"/>
      <c r="WN5" s="1513"/>
      <c r="WO5" s="1513"/>
      <c r="WP5" s="1513"/>
      <c r="WQ5" s="1513"/>
      <c r="WR5" s="1513"/>
      <c r="WS5" s="1513"/>
      <c r="WT5" s="1513"/>
      <c r="WU5" s="1513"/>
      <c r="WV5" s="1513"/>
      <c r="WW5" s="1513"/>
      <c r="WX5" s="1513"/>
      <c r="WY5" s="1513"/>
      <c r="WZ5" s="1513"/>
      <c r="XA5" s="1513"/>
      <c r="XB5" s="1513"/>
      <c r="XC5" s="1513"/>
      <c r="XD5" s="1513"/>
      <c r="XE5" s="1513"/>
      <c r="XF5" s="1513"/>
      <c r="XG5" s="1513"/>
      <c r="XH5" s="1513"/>
      <c r="XI5" s="1513"/>
      <c r="XJ5" s="1513"/>
      <c r="XK5" s="1513"/>
      <c r="XL5" s="1513"/>
      <c r="XM5" s="1513"/>
      <c r="XN5" s="1513"/>
      <c r="XO5" s="1513"/>
      <c r="XP5" s="1513"/>
      <c r="XQ5" s="1513"/>
      <c r="XR5" s="1513"/>
      <c r="XS5" s="1513"/>
      <c r="XT5" s="1513"/>
      <c r="XU5" s="1513"/>
      <c r="XV5" s="1513"/>
      <c r="XW5" s="1513"/>
      <c r="XX5" s="1513"/>
      <c r="XY5" s="1513"/>
      <c r="XZ5" s="1513"/>
      <c r="YA5" s="1513"/>
      <c r="YB5" s="1513"/>
      <c r="YC5" s="1513"/>
      <c r="YD5" s="1513"/>
      <c r="YE5" s="1513"/>
      <c r="YF5" s="1513"/>
      <c r="YG5" s="1513"/>
      <c r="YH5" s="1513"/>
      <c r="YI5" s="1513"/>
      <c r="YJ5" s="1513"/>
      <c r="YK5" s="1513"/>
      <c r="YL5" s="1513"/>
      <c r="YM5" s="1513"/>
      <c r="YN5" s="1513"/>
      <c r="YO5" s="1513"/>
      <c r="YP5" s="1513"/>
      <c r="YQ5" s="1513"/>
      <c r="YR5" s="1513"/>
      <c r="YS5" s="1513"/>
      <c r="YT5" s="1513"/>
      <c r="YU5" s="1513"/>
      <c r="YV5" s="1513"/>
      <c r="YW5" s="1513"/>
      <c r="YX5" s="1513"/>
      <c r="YY5" s="1513"/>
      <c r="YZ5" s="1513"/>
      <c r="ZA5" s="1513"/>
      <c r="ZB5" s="1513"/>
      <c r="ZC5" s="1513"/>
      <c r="ZD5" s="1513"/>
      <c r="ZE5" s="1513"/>
      <c r="ZF5" s="1513"/>
      <c r="ZG5" s="1513"/>
      <c r="ZH5" s="1513"/>
      <c r="ZI5" s="1513"/>
      <c r="ZJ5" s="1513"/>
      <c r="ZK5" s="1513"/>
      <c r="ZL5" s="1513"/>
      <c r="ZM5" s="1513"/>
      <c r="ZN5" s="1513"/>
      <c r="ZO5" s="1513"/>
      <c r="ZP5" s="1513"/>
      <c r="ZQ5" s="1513"/>
      <c r="ZR5" s="1513"/>
      <c r="ZS5" s="1513"/>
      <c r="ZT5" s="1513"/>
      <c r="ZU5" s="1513"/>
      <c r="ZV5" s="1513"/>
      <c r="ZW5" s="1513"/>
      <c r="ZX5" s="1513"/>
      <c r="ZY5" s="1513"/>
      <c r="ZZ5" s="1513"/>
      <c r="AAA5" s="1513"/>
      <c r="AAB5" s="1513"/>
      <c r="AAC5" s="1513"/>
      <c r="AAD5" s="1513"/>
      <c r="AAE5" s="1513"/>
      <c r="AAF5" s="1513"/>
      <c r="AAG5" s="1513"/>
      <c r="AAH5" s="1513"/>
      <c r="AAI5" s="1513"/>
      <c r="AAJ5" s="1513"/>
      <c r="AAK5" s="1513"/>
      <c r="AAL5" s="1513"/>
      <c r="AAM5" s="1513"/>
      <c r="AAN5" s="1513"/>
      <c r="AAO5" s="1513"/>
      <c r="AAP5" s="1513"/>
      <c r="AAQ5" s="1513"/>
      <c r="AAR5" s="1513"/>
      <c r="AAS5" s="1513"/>
      <c r="AAT5" s="1513"/>
      <c r="AAU5" s="1513"/>
      <c r="AAV5" s="1513"/>
      <c r="AAW5" s="1513"/>
      <c r="AAX5" s="1513"/>
      <c r="AAY5" s="1513"/>
      <c r="AAZ5" s="1513"/>
      <c r="ABA5" s="1513"/>
      <c r="ABB5" s="1513"/>
      <c r="ABC5" s="1513"/>
      <c r="ABD5" s="1513"/>
      <c r="ABE5" s="1513"/>
      <c r="ABF5" s="1513"/>
      <c r="ABG5" s="1513"/>
      <c r="ABH5" s="1513"/>
      <c r="ABI5" s="1513"/>
      <c r="ABJ5" s="1513"/>
      <c r="ABK5" s="1513"/>
      <c r="ABL5" s="1513"/>
      <c r="ABM5" s="1513"/>
      <c r="ABN5" s="1513"/>
      <c r="ABO5" s="1513"/>
      <c r="ABP5" s="1513"/>
      <c r="ABQ5" s="1513"/>
      <c r="ABR5" s="1513"/>
      <c r="ABS5" s="1513"/>
      <c r="ABT5" s="1513"/>
      <c r="ABU5" s="1513"/>
      <c r="ABV5" s="1513"/>
      <c r="ABW5" s="1513"/>
      <c r="ABX5" s="1513"/>
      <c r="ABY5" s="1513"/>
      <c r="ABZ5" s="1513"/>
      <c r="ACA5" s="1513"/>
      <c r="ACB5" s="1513"/>
      <c r="ACC5" s="1513"/>
      <c r="ACD5" s="1513"/>
      <c r="ACE5" s="1513"/>
      <c r="ACF5" s="1513"/>
      <c r="ACG5" s="1513"/>
      <c r="ACH5" s="1513"/>
      <c r="ACI5" s="1513"/>
      <c r="ACJ5" s="1513"/>
      <c r="ACK5" s="1513"/>
      <c r="ACL5" s="1513"/>
      <c r="ACM5" s="1513"/>
      <c r="ACN5" s="1513"/>
      <c r="ACO5" s="1513"/>
      <c r="ACP5" s="1513"/>
      <c r="ACQ5" s="1513"/>
      <c r="ACR5" s="1513"/>
      <c r="ACS5" s="1513"/>
      <c r="ACT5" s="1513"/>
      <c r="ACU5" s="1513"/>
      <c r="ACV5" s="1513"/>
      <c r="ACW5" s="1513"/>
      <c r="ACX5" s="1513"/>
      <c r="ACY5" s="1513"/>
      <c r="ACZ5" s="1513"/>
      <c r="ADA5" s="1513"/>
      <c r="ADB5" s="1513"/>
      <c r="ADC5" s="1513"/>
      <c r="ADD5" s="1513"/>
      <c r="ADE5" s="1513"/>
      <c r="ADF5" s="1513"/>
      <c r="ADG5" s="1513"/>
      <c r="ADH5" s="1513"/>
      <c r="ADI5" s="1513"/>
      <c r="ADJ5" s="1513"/>
      <c r="ADK5" s="1513"/>
      <c r="ADL5" s="1513"/>
      <c r="ADM5" s="1513"/>
      <c r="ADN5" s="1513"/>
      <c r="ADO5" s="1513"/>
      <c r="ADP5" s="1513"/>
      <c r="ADQ5" s="1513"/>
      <c r="ADR5" s="1513"/>
      <c r="ADS5" s="1513"/>
      <c r="ADT5" s="1513"/>
      <c r="ADU5" s="1513"/>
      <c r="ADV5" s="1513"/>
      <c r="ADW5" s="1513"/>
      <c r="ADX5" s="1513"/>
      <c r="ADY5" s="1513"/>
      <c r="ADZ5" s="1513"/>
      <c r="AEA5" s="1513"/>
      <c r="AEB5" s="1513"/>
      <c r="AEC5" s="1513"/>
      <c r="AED5" s="1513"/>
      <c r="AEE5" s="1513"/>
      <c r="AEF5" s="1513"/>
      <c r="AEG5" s="1513"/>
      <c r="AEH5" s="1513"/>
      <c r="AEI5" s="1513"/>
      <c r="AEJ5" s="1513"/>
      <c r="AEK5" s="1513"/>
      <c r="AEL5" s="1513"/>
      <c r="AEM5" s="1513"/>
      <c r="AEN5" s="1513"/>
      <c r="AEO5" s="1513"/>
      <c r="AEP5" s="1513"/>
      <c r="AEQ5" s="1513"/>
      <c r="AER5" s="1513"/>
      <c r="AES5" s="1513"/>
      <c r="AET5" s="1513"/>
      <c r="AEU5" s="1513"/>
      <c r="AEV5" s="1513"/>
      <c r="AEW5" s="1513"/>
      <c r="AEX5" s="1513"/>
      <c r="AEY5" s="1513"/>
      <c r="AEZ5" s="1513"/>
      <c r="AFA5" s="1513"/>
      <c r="AFB5" s="1513"/>
      <c r="AFC5" s="1513"/>
      <c r="AFD5" s="1513"/>
      <c r="AFE5" s="1513"/>
      <c r="AFF5" s="1513"/>
      <c r="AFG5" s="1513"/>
      <c r="AFH5" s="1513"/>
      <c r="AFI5" s="1513"/>
      <c r="AFJ5" s="1513"/>
      <c r="AFK5" s="1513"/>
      <c r="AFL5" s="1513"/>
      <c r="AFM5" s="1513"/>
      <c r="AFN5" s="1513"/>
      <c r="AFO5" s="1513"/>
      <c r="AFP5" s="1513"/>
      <c r="AFQ5" s="1513"/>
      <c r="AFR5" s="1513"/>
      <c r="AFS5" s="1513"/>
      <c r="AFT5" s="1513"/>
      <c r="AFU5" s="1513"/>
      <c r="AFV5" s="1513"/>
      <c r="AFW5" s="1513"/>
      <c r="AFX5" s="1513"/>
      <c r="AFY5" s="1513"/>
      <c r="AFZ5" s="1513"/>
      <c r="AGA5" s="1513"/>
      <c r="AGB5" s="1513"/>
      <c r="AGC5" s="1513"/>
      <c r="AGD5" s="1513"/>
      <c r="AGE5" s="1513"/>
      <c r="AGF5" s="1513"/>
      <c r="AGG5" s="1513"/>
      <c r="AGH5" s="1513"/>
      <c r="AGI5" s="1513"/>
      <c r="AGJ5" s="1513"/>
      <c r="AGK5" s="1513"/>
      <c r="AGL5" s="1513"/>
      <c r="AGM5" s="1513"/>
      <c r="AGN5" s="1513"/>
      <c r="AGO5" s="1513"/>
      <c r="AGP5" s="1513"/>
      <c r="AGQ5" s="1513"/>
      <c r="AGR5" s="1513"/>
      <c r="AGS5" s="1513"/>
      <c r="AGT5" s="1513"/>
      <c r="AGU5" s="1513"/>
      <c r="AGV5" s="1513"/>
      <c r="AGW5" s="1513"/>
      <c r="AGX5" s="1513"/>
      <c r="AGY5" s="1513"/>
      <c r="AGZ5" s="1513"/>
      <c r="AHA5" s="1513"/>
      <c r="AHB5" s="1513"/>
      <c r="AHC5" s="1513"/>
      <c r="AHD5" s="1513"/>
      <c r="AHE5" s="1513"/>
      <c r="AHF5" s="1513"/>
      <c r="AHG5" s="1513"/>
      <c r="AHH5" s="1513"/>
      <c r="AHI5" s="1513"/>
      <c r="AHJ5" s="1513"/>
      <c r="AHK5" s="1513"/>
      <c r="AHL5" s="1513"/>
      <c r="AHM5" s="1513"/>
      <c r="AHN5" s="1513"/>
      <c r="AHO5" s="1513"/>
      <c r="AHP5" s="1513"/>
      <c r="AHQ5" s="1513"/>
      <c r="AHR5" s="1513"/>
      <c r="AHS5" s="1513"/>
      <c r="AHT5" s="1513"/>
      <c r="AHU5" s="1513"/>
      <c r="AHV5" s="1513"/>
      <c r="AHW5" s="1513"/>
      <c r="AHX5" s="1513"/>
      <c r="AHY5" s="1513"/>
      <c r="AHZ5" s="1513"/>
      <c r="AIA5" s="1513"/>
      <c r="AIB5" s="1513"/>
      <c r="AIC5" s="1513"/>
      <c r="AID5" s="1513"/>
      <c r="AIE5" s="1513"/>
      <c r="AIF5" s="1513"/>
      <c r="AIG5" s="1513"/>
      <c r="AIH5" s="1513"/>
      <c r="AII5" s="1513"/>
      <c r="AIJ5" s="1513"/>
      <c r="AIK5" s="1513"/>
      <c r="AIL5" s="1513"/>
      <c r="AIM5" s="1513"/>
      <c r="AIN5" s="1513"/>
      <c r="AIO5" s="1513"/>
      <c r="AIP5" s="1513"/>
      <c r="AIQ5" s="1513"/>
      <c r="AIR5" s="1513"/>
      <c r="AIS5" s="1513"/>
      <c r="AIT5" s="1513"/>
      <c r="AIU5" s="1513"/>
      <c r="AIV5" s="1513"/>
      <c r="AIW5" s="1513"/>
      <c r="AIX5" s="1513"/>
      <c r="AIY5" s="1513"/>
      <c r="AIZ5" s="1513"/>
      <c r="AJA5" s="1513"/>
      <c r="AJB5" s="1513"/>
      <c r="AJC5" s="1513"/>
      <c r="AJD5" s="1513"/>
      <c r="AJE5" s="1513"/>
      <c r="AJF5" s="1513"/>
      <c r="AJG5" s="1513"/>
      <c r="AJH5" s="1513"/>
      <c r="AJI5" s="1513"/>
      <c r="AJJ5" s="1513"/>
      <c r="AJK5" s="1513"/>
      <c r="AJL5" s="1513"/>
      <c r="AJM5" s="1513"/>
      <c r="AJN5" s="1513"/>
      <c r="AJO5" s="1513"/>
      <c r="AJP5" s="1513"/>
      <c r="AJQ5" s="1513"/>
      <c r="AJR5" s="1513"/>
      <c r="AJS5" s="1513"/>
      <c r="AJT5" s="1513"/>
      <c r="AJU5" s="1513"/>
      <c r="AJV5" s="1513"/>
      <c r="AJW5" s="1513"/>
      <c r="AJX5" s="1513"/>
      <c r="AJY5" s="1513"/>
      <c r="AJZ5" s="1513"/>
      <c r="AKA5" s="1513"/>
      <c r="AKB5" s="1513"/>
      <c r="AKC5" s="1513"/>
      <c r="AKD5" s="1513"/>
      <c r="AKE5" s="1513"/>
      <c r="AKF5" s="1513"/>
      <c r="AKG5" s="1513"/>
      <c r="AKH5" s="1513"/>
      <c r="AKI5" s="1513"/>
      <c r="AKJ5" s="1513"/>
      <c r="AKK5" s="1513"/>
      <c r="AKL5" s="1513"/>
      <c r="AKM5" s="1513"/>
      <c r="AKN5" s="1513"/>
      <c r="AKO5" s="1513"/>
      <c r="AKP5" s="1513"/>
      <c r="AKQ5" s="1513"/>
      <c r="AKR5" s="1513"/>
      <c r="AKS5" s="1513"/>
      <c r="AKT5" s="1513"/>
      <c r="AKU5" s="1513"/>
      <c r="AKV5" s="1513"/>
      <c r="AKW5" s="1513"/>
      <c r="AKX5" s="1513"/>
      <c r="AKY5" s="1513"/>
      <c r="AKZ5" s="1513"/>
      <c r="ALA5" s="1513"/>
      <c r="ALB5" s="1513"/>
      <c r="ALC5" s="1513"/>
      <c r="ALD5" s="1513"/>
      <c r="ALE5" s="1513"/>
      <c r="ALF5" s="1513"/>
      <c r="ALG5" s="1513"/>
      <c r="ALH5" s="1513"/>
      <c r="ALI5" s="1513"/>
      <c r="ALJ5" s="1513"/>
      <c r="ALK5" s="1513"/>
      <c r="ALL5" s="1513"/>
      <c r="ALM5" s="1513"/>
      <c r="ALN5" s="1513"/>
      <c r="ALO5" s="1513"/>
      <c r="ALP5" s="1513"/>
      <c r="ALQ5" s="1513"/>
      <c r="ALR5" s="1513"/>
      <c r="ALS5" s="1513"/>
      <c r="ALT5" s="1513"/>
      <c r="ALU5" s="1513"/>
      <c r="ALV5" s="1513"/>
      <c r="ALW5" s="1513"/>
      <c r="ALX5" s="1513"/>
      <c r="ALY5" s="1513"/>
      <c r="ALZ5" s="1513"/>
      <c r="AMA5" s="1513"/>
      <c r="AMB5" s="1513"/>
      <c r="AMC5" s="1513"/>
      <c r="AMD5" s="1513"/>
      <c r="AME5" s="1513"/>
      <c r="AMF5" s="1513"/>
      <c r="AMG5" s="1513"/>
      <c r="AMH5" s="1513"/>
      <c r="AMI5" s="1513"/>
      <c r="AMJ5" s="1513"/>
      <c r="AMK5" s="1513"/>
      <c r="AML5" s="1513"/>
      <c r="AMM5" s="1513"/>
      <c r="AMN5" s="1513"/>
      <c r="AMO5" s="1513"/>
      <c r="AMP5" s="1513"/>
      <c r="AMQ5" s="1513"/>
      <c r="AMR5" s="1513"/>
      <c r="AMS5" s="1513"/>
      <c r="AMT5" s="1513"/>
      <c r="AMU5" s="1513"/>
      <c r="AMV5" s="1513"/>
      <c r="AMW5" s="1513"/>
      <c r="AMX5" s="1513"/>
      <c r="AMY5" s="1513"/>
      <c r="AMZ5" s="1513"/>
      <c r="ANA5" s="1513"/>
      <c r="ANB5" s="1513"/>
      <c r="ANC5" s="1513"/>
      <c r="AND5" s="1513"/>
      <c r="ANE5" s="1513"/>
      <c r="ANF5" s="1513"/>
      <c r="ANG5" s="1513"/>
      <c r="ANH5" s="1513"/>
      <c r="ANI5" s="1513"/>
      <c r="ANJ5" s="1513"/>
      <c r="ANK5" s="1513"/>
      <c r="ANL5" s="1513"/>
      <c r="ANM5" s="1513"/>
      <c r="ANN5" s="1513"/>
      <c r="ANO5" s="1513"/>
      <c r="ANP5" s="1513"/>
      <c r="ANQ5" s="1513"/>
      <c r="ANR5" s="1513"/>
      <c r="ANS5" s="1513"/>
      <c r="ANT5" s="1513"/>
      <c r="ANU5" s="1513"/>
      <c r="ANV5" s="1513"/>
      <c r="ANW5" s="1513"/>
      <c r="ANX5" s="1513"/>
      <c r="ANY5" s="1513"/>
      <c r="ANZ5" s="1513"/>
      <c r="AOA5" s="1513"/>
      <c r="AOB5" s="1513"/>
      <c r="AOC5" s="1513"/>
      <c r="AOD5" s="1513"/>
      <c r="AOE5" s="1513"/>
      <c r="AOF5" s="1513"/>
      <c r="AOG5" s="1513"/>
      <c r="AOH5" s="1513"/>
      <c r="AOI5" s="1513"/>
      <c r="AOJ5" s="1513"/>
      <c r="AOK5" s="1513"/>
      <c r="AOL5" s="1513"/>
      <c r="AOM5" s="1513"/>
      <c r="AON5" s="1513"/>
      <c r="AOO5" s="1513"/>
      <c r="AOP5" s="1513"/>
      <c r="AOQ5" s="1513"/>
      <c r="AOR5" s="1513"/>
      <c r="AOS5" s="1513"/>
      <c r="AOT5" s="1513"/>
      <c r="AOU5" s="1513"/>
      <c r="AOV5" s="1513"/>
      <c r="AOW5" s="1513"/>
      <c r="AOX5" s="1513"/>
      <c r="AOY5" s="1513"/>
      <c r="AOZ5" s="1513"/>
      <c r="APA5" s="1513"/>
      <c r="APB5" s="1513"/>
      <c r="APC5" s="1513"/>
      <c r="APD5" s="1513"/>
      <c r="APE5" s="1513"/>
      <c r="APF5" s="1513"/>
      <c r="APG5" s="1513"/>
      <c r="APH5" s="1513"/>
      <c r="API5" s="1513"/>
      <c r="APJ5" s="1513"/>
      <c r="APK5" s="1513"/>
      <c r="APL5" s="1513"/>
      <c r="APM5" s="1513"/>
      <c r="APN5" s="1513"/>
      <c r="APO5" s="1513"/>
      <c r="APP5" s="1513"/>
      <c r="APQ5" s="1513"/>
      <c r="APR5" s="1513"/>
      <c r="APS5" s="1513"/>
      <c r="APT5" s="1513"/>
      <c r="APU5" s="1513"/>
      <c r="APV5" s="1513"/>
      <c r="APW5" s="1513"/>
      <c r="APX5" s="1513"/>
      <c r="APY5" s="1513"/>
      <c r="APZ5" s="1513"/>
      <c r="AQA5" s="1513"/>
      <c r="AQB5" s="1513"/>
      <c r="AQC5" s="1513"/>
      <c r="AQD5" s="1513"/>
      <c r="AQE5" s="1513"/>
      <c r="AQF5" s="1513"/>
      <c r="AQG5" s="1513"/>
      <c r="AQH5" s="1513"/>
      <c r="AQI5" s="1513"/>
      <c r="AQJ5" s="1513"/>
      <c r="AQK5" s="1513"/>
      <c r="AQL5" s="1513"/>
      <c r="AQM5" s="1513"/>
      <c r="AQN5" s="1513"/>
      <c r="AQO5" s="1513"/>
      <c r="AQP5" s="1513"/>
      <c r="AQQ5" s="1513"/>
      <c r="AQR5" s="1513"/>
      <c r="AQS5" s="1513"/>
      <c r="AQT5" s="1513"/>
      <c r="AQU5" s="1513"/>
      <c r="AQV5" s="1513"/>
      <c r="AQW5" s="1513"/>
      <c r="AQX5" s="1513"/>
      <c r="AQY5" s="1513"/>
      <c r="AQZ5" s="1513"/>
      <c r="ARA5" s="1513"/>
      <c r="ARB5" s="1513"/>
      <c r="ARC5" s="1513"/>
      <c r="ARD5" s="1513"/>
      <c r="ARE5" s="1513"/>
      <c r="ARF5" s="1513"/>
      <c r="ARG5" s="1513"/>
      <c r="ARH5" s="1513"/>
      <c r="ARI5" s="1513"/>
      <c r="ARJ5" s="1513"/>
      <c r="ARK5" s="1513"/>
      <c r="ARL5" s="1513"/>
      <c r="ARM5" s="1513"/>
      <c r="ARN5" s="1513"/>
      <c r="ARO5" s="1513"/>
      <c r="ARP5" s="1513"/>
      <c r="ARQ5" s="1513"/>
      <c r="ARR5" s="1513"/>
      <c r="ARS5" s="1513"/>
      <c r="ART5" s="1513"/>
      <c r="ARU5" s="1513"/>
      <c r="ARV5" s="1513"/>
      <c r="ARW5" s="1513"/>
      <c r="ARX5" s="1513"/>
      <c r="ARY5" s="1513"/>
      <c r="ARZ5" s="1513"/>
      <c r="ASA5" s="1513"/>
      <c r="ASB5" s="1513"/>
      <c r="ASC5" s="1513"/>
      <c r="ASD5" s="1513"/>
      <c r="ASE5" s="1513"/>
      <c r="ASF5" s="1513"/>
      <c r="ASG5" s="1513"/>
      <c r="ASH5" s="1513"/>
      <c r="ASI5" s="1513"/>
      <c r="ASJ5" s="1513"/>
      <c r="ASK5" s="1513"/>
      <c r="ASL5" s="1513"/>
      <c r="ASM5" s="1513"/>
      <c r="ASN5" s="1513"/>
      <c r="ASO5" s="1513"/>
      <c r="ASP5" s="1513"/>
      <c r="ASQ5" s="1513"/>
      <c r="ASR5" s="1513"/>
      <c r="ASS5" s="1513"/>
      <c r="AST5" s="1513"/>
      <c r="ASU5" s="1513"/>
      <c r="ASV5" s="1513"/>
      <c r="ASW5" s="1513"/>
      <c r="ASX5" s="1513"/>
      <c r="ASY5" s="1513"/>
      <c r="ASZ5" s="1513"/>
      <c r="ATA5" s="1513"/>
      <c r="ATB5" s="1513"/>
      <c r="ATC5" s="1513"/>
      <c r="ATD5" s="1513"/>
      <c r="ATE5" s="1513"/>
      <c r="ATF5" s="1513"/>
      <c r="ATG5" s="1513"/>
      <c r="ATH5" s="1513"/>
      <c r="ATI5" s="1513"/>
      <c r="ATJ5" s="1513"/>
      <c r="ATK5" s="1513"/>
      <c r="ATL5" s="1513"/>
      <c r="ATM5" s="1513"/>
      <c r="ATN5" s="1513"/>
      <c r="ATO5" s="1513"/>
      <c r="ATP5" s="1513"/>
      <c r="ATQ5" s="1513"/>
      <c r="ATR5" s="1513"/>
      <c r="ATS5" s="1513"/>
      <c r="ATT5" s="1513"/>
      <c r="ATU5" s="1513"/>
      <c r="ATV5" s="1513"/>
      <c r="ATW5" s="1513"/>
      <c r="ATX5" s="1513"/>
      <c r="ATY5" s="1513"/>
      <c r="ATZ5" s="1513"/>
      <c r="AUA5" s="1513"/>
      <c r="AUB5" s="1513"/>
      <c r="AUC5" s="1513"/>
      <c r="AUD5" s="1513"/>
      <c r="AUE5" s="1513"/>
      <c r="AUF5" s="1513"/>
      <c r="AUG5" s="1513"/>
      <c r="AUH5" s="1513"/>
      <c r="AUI5" s="1513"/>
      <c r="AUJ5" s="1513"/>
      <c r="AUK5" s="1513"/>
      <c r="AUL5" s="1513"/>
      <c r="AUM5" s="1513"/>
      <c r="AUN5" s="1513"/>
      <c r="AUO5" s="1513"/>
      <c r="AUP5" s="1513"/>
      <c r="AUQ5" s="1513"/>
      <c r="AUR5" s="1513"/>
      <c r="AUS5" s="1513"/>
      <c r="AUT5" s="1513"/>
      <c r="AUU5" s="1513"/>
      <c r="AUV5" s="1513"/>
      <c r="AUW5" s="1513"/>
      <c r="AUX5" s="1513"/>
      <c r="AUY5" s="1513"/>
      <c r="AUZ5" s="1513"/>
      <c r="AVA5" s="1513"/>
      <c r="AVB5" s="1513"/>
      <c r="AVC5" s="1513"/>
      <c r="AVD5" s="1513"/>
      <c r="AVE5" s="1513"/>
      <c r="AVF5" s="1513"/>
      <c r="AVG5" s="1513"/>
      <c r="AVH5" s="1513"/>
      <c r="AVI5" s="1513"/>
      <c r="AVJ5" s="1513"/>
      <c r="AVK5" s="1513"/>
      <c r="AVL5" s="1513"/>
      <c r="AVM5" s="1513"/>
      <c r="AVN5" s="1513"/>
      <c r="AVO5" s="1513"/>
      <c r="AVP5" s="1513"/>
      <c r="AVQ5" s="1513"/>
      <c r="AVR5" s="1513"/>
      <c r="AVS5" s="1513"/>
      <c r="AVT5" s="1513"/>
      <c r="AVU5" s="1513"/>
      <c r="AVV5" s="1513"/>
      <c r="AVW5" s="1513"/>
      <c r="AVX5" s="1513"/>
      <c r="AVY5" s="1513"/>
      <c r="AVZ5" s="1513"/>
      <c r="AWA5" s="1513"/>
      <c r="AWB5" s="1513"/>
      <c r="AWC5" s="1513"/>
      <c r="AWD5" s="1513"/>
      <c r="AWE5" s="1513"/>
      <c r="AWF5" s="1513"/>
      <c r="AWG5" s="1513"/>
      <c r="AWH5" s="1513"/>
      <c r="AWI5" s="1513"/>
      <c r="AWJ5" s="1513"/>
      <c r="AWK5" s="1513"/>
      <c r="AWL5" s="1513"/>
      <c r="AWM5" s="1513"/>
      <c r="AWN5" s="1513"/>
      <c r="AWO5" s="1513"/>
      <c r="AWP5" s="1513"/>
      <c r="AWQ5" s="1513"/>
      <c r="AWR5" s="1513"/>
      <c r="AWS5" s="1513"/>
      <c r="AWT5" s="1513"/>
      <c r="AWU5" s="1513"/>
      <c r="AWV5" s="1513"/>
      <c r="AWW5" s="1513"/>
      <c r="AWX5" s="1513"/>
      <c r="AWY5" s="1513"/>
      <c r="AWZ5" s="1513"/>
      <c r="AXA5" s="1513"/>
      <c r="AXB5" s="1513"/>
      <c r="AXC5" s="1513"/>
      <c r="AXD5" s="1513"/>
      <c r="AXE5" s="1513"/>
      <c r="AXF5" s="1513"/>
      <c r="AXG5" s="1513"/>
      <c r="AXH5" s="1513"/>
      <c r="AXI5" s="1513"/>
      <c r="AXJ5" s="1513"/>
      <c r="AXK5" s="1513"/>
      <c r="AXL5" s="1513"/>
      <c r="AXM5" s="1513"/>
      <c r="AXN5" s="1513"/>
      <c r="AXO5" s="1513"/>
      <c r="AXP5" s="1513"/>
      <c r="AXQ5" s="1513"/>
      <c r="AXR5" s="1513"/>
      <c r="AXS5" s="1513"/>
      <c r="AXT5" s="1513"/>
      <c r="AXU5" s="1513"/>
      <c r="AXV5" s="1513"/>
      <c r="AXW5" s="1513"/>
      <c r="AXX5" s="1513"/>
      <c r="AXY5" s="1513"/>
      <c r="AXZ5" s="1513"/>
      <c r="AYA5" s="1513"/>
      <c r="AYB5" s="1513"/>
      <c r="AYC5" s="1513"/>
      <c r="AYD5" s="1513"/>
      <c r="AYE5" s="1513"/>
      <c r="AYF5" s="1513"/>
      <c r="AYG5" s="1513"/>
      <c r="AYH5" s="1513"/>
      <c r="AYI5" s="1513"/>
      <c r="AYJ5" s="1513"/>
      <c r="AYK5" s="1513"/>
      <c r="AYL5" s="1513"/>
      <c r="AYM5" s="1513"/>
      <c r="AYN5" s="1513"/>
      <c r="AYO5" s="1513"/>
      <c r="AYP5" s="1513"/>
      <c r="AYQ5" s="1513"/>
      <c r="AYR5" s="1513"/>
      <c r="AYS5" s="1513"/>
      <c r="AYT5" s="1513"/>
      <c r="AYU5" s="1513"/>
      <c r="AYV5" s="1513"/>
      <c r="AYW5" s="1513"/>
      <c r="AYX5" s="1513"/>
      <c r="AYY5" s="1513"/>
      <c r="AYZ5" s="1513"/>
      <c r="AZA5" s="1513"/>
      <c r="AZB5" s="1513"/>
      <c r="AZC5" s="1513"/>
      <c r="AZD5" s="1513"/>
      <c r="AZE5" s="1513"/>
      <c r="AZF5" s="1513"/>
      <c r="AZG5" s="1513"/>
      <c r="AZH5" s="1513"/>
      <c r="AZI5" s="1513"/>
      <c r="AZJ5" s="1513"/>
      <c r="AZK5" s="1513"/>
      <c r="AZL5" s="1513"/>
      <c r="AZM5" s="1513"/>
      <c r="AZN5" s="1513"/>
      <c r="AZO5" s="1513"/>
      <c r="AZP5" s="1513"/>
      <c r="AZQ5" s="1513"/>
      <c r="AZR5" s="1513"/>
      <c r="AZS5" s="1513"/>
      <c r="AZT5" s="1513"/>
      <c r="AZU5" s="1513"/>
      <c r="AZV5" s="1513"/>
      <c r="AZW5" s="1513"/>
      <c r="AZX5" s="1513"/>
      <c r="AZY5" s="1513"/>
      <c r="AZZ5" s="1513"/>
      <c r="BAA5" s="1513"/>
      <c r="BAB5" s="1513"/>
      <c r="BAC5" s="1513"/>
      <c r="BAD5" s="1513"/>
      <c r="BAE5" s="1513"/>
      <c r="BAF5" s="1513"/>
      <c r="BAG5" s="1513"/>
      <c r="BAH5" s="1513"/>
      <c r="BAI5" s="1513"/>
      <c r="BAJ5" s="1513"/>
      <c r="BAK5" s="1513"/>
      <c r="BAL5" s="1513"/>
      <c r="BAM5" s="1513"/>
      <c r="BAN5" s="1513"/>
      <c r="BAO5" s="1513"/>
      <c r="BAP5" s="1513"/>
      <c r="BAQ5" s="1513"/>
      <c r="BAR5" s="1513"/>
      <c r="BAS5" s="1513"/>
      <c r="BAT5" s="1513"/>
      <c r="BAU5" s="1513"/>
      <c r="BAV5" s="1513"/>
      <c r="BAW5" s="1513"/>
      <c r="BAX5" s="1513"/>
      <c r="BAY5" s="1513"/>
      <c r="BAZ5" s="1513"/>
      <c r="BBA5" s="1513"/>
      <c r="BBB5" s="1513"/>
      <c r="BBC5" s="1513"/>
      <c r="BBD5" s="1513"/>
      <c r="BBE5" s="1513"/>
      <c r="BBF5" s="1513"/>
      <c r="BBG5" s="1513"/>
      <c r="BBH5" s="1513"/>
      <c r="BBI5" s="1513"/>
      <c r="BBJ5" s="1513"/>
      <c r="BBK5" s="1513"/>
      <c r="BBL5" s="1513"/>
      <c r="BBM5" s="1513"/>
      <c r="BBN5" s="1513"/>
      <c r="BBO5" s="1513"/>
      <c r="BBP5" s="1513"/>
      <c r="BBQ5" s="1513"/>
      <c r="BBR5" s="1513"/>
      <c r="BBS5" s="1513"/>
      <c r="BBT5" s="1513"/>
      <c r="BBU5" s="1513"/>
      <c r="BBV5" s="1513"/>
      <c r="BBW5" s="1513"/>
      <c r="BBX5" s="1513"/>
      <c r="BBY5" s="1513"/>
      <c r="BBZ5" s="1513"/>
      <c r="BCA5" s="1513"/>
      <c r="BCB5" s="1513"/>
      <c r="BCC5" s="1513"/>
      <c r="BCD5" s="1513"/>
      <c r="BCE5" s="1513"/>
      <c r="BCF5" s="1513"/>
      <c r="BCG5" s="1513"/>
      <c r="BCH5" s="1513"/>
      <c r="BCI5" s="1513"/>
      <c r="BCJ5" s="1513"/>
      <c r="BCK5" s="1513"/>
      <c r="BCL5" s="1513"/>
      <c r="BCM5" s="1513"/>
      <c r="BCN5" s="1513"/>
      <c r="BCO5" s="1513"/>
      <c r="BCP5" s="1513"/>
      <c r="BCQ5" s="1513"/>
      <c r="BCR5" s="1513"/>
      <c r="BCS5" s="1513"/>
      <c r="BCT5" s="1513"/>
      <c r="BCU5" s="1513"/>
      <c r="BCV5" s="1513"/>
      <c r="BCW5" s="1513"/>
      <c r="BCX5" s="1513"/>
      <c r="BCY5" s="1513"/>
      <c r="BCZ5" s="1513"/>
      <c r="BDA5" s="1513"/>
      <c r="BDB5" s="1513"/>
      <c r="BDC5" s="1513"/>
      <c r="BDD5" s="1513"/>
      <c r="BDE5" s="1513"/>
      <c r="BDF5" s="1513"/>
      <c r="BDG5" s="1513"/>
      <c r="BDH5" s="1513"/>
      <c r="BDI5" s="1513"/>
      <c r="BDJ5" s="1513"/>
      <c r="BDK5" s="1513"/>
      <c r="BDL5" s="1513"/>
      <c r="BDM5" s="1513"/>
      <c r="BDN5" s="1513"/>
      <c r="BDO5" s="1513"/>
      <c r="BDP5" s="1513"/>
      <c r="BDQ5" s="1513"/>
      <c r="BDR5" s="1513"/>
      <c r="BDS5" s="1513"/>
      <c r="BDT5" s="1513"/>
      <c r="BDU5" s="1513"/>
      <c r="BDV5" s="1513"/>
      <c r="BDW5" s="1513"/>
      <c r="BDX5" s="1513"/>
      <c r="BDY5" s="1513"/>
      <c r="BDZ5" s="1513"/>
      <c r="BEA5" s="1513"/>
      <c r="BEB5" s="1513"/>
      <c r="BEC5" s="1513"/>
      <c r="BED5" s="1513"/>
      <c r="BEE5" s="1513"/>
      <c r="BEF5" s="1513"/>
      <c r="BEG5" s="1513"/>
      <c r="BEH5" s="1513"/>
      <c r="BEI5" s="1513"/>
      <c r="BEJ5" s="1513"/>
      <c r="BEK5" s="1513"/>
      <c r="BEL5" s="1513"/>
      <c r="BEM5" s="1513"/>
      <c r="BEN5" s="1513"/>
      <c r="BEO5" s="1513"/>
      <c r="BEP5" s="1513"/>
      <c r="BEQ5" s="1513"/>
      <c r="BER5" s="1513"/>
      <c r="BES5" s="1513"/>
      <c r="BET5" s="1513"/>
      <c r="BEU5" s="1513"/>
      <c r="BEV5" s="1513"/>
      <c r="BEW5" s="1513"/>
      <c r="BEX5" s="1513"/>
      <c r="BEY5" s="1513"/>
      <c r="BEZ5" s="1513"/>
      <c r="BFA5" s="1513"/>
      <c r="BFB5" s="1513"/>
      <c r="BFC5" s="1513"/>
      <c r="BFD5" s="1513"/>
      <c r="BFE5" s="1513"/>
      <c r="BFF5" s="1513"/>
      <c r="BFG5" s="1513"/>
      <c r="BFH5" s="1513"/>
      <c r="BFI5" s="1513"/>
      <c r="BFJ5" s="1513"/>
      <c r="BFK5" s="1513"/>
      <c r="BFL5" s="1513"/>
      <c r="BFM5" s="1513"/>
      <c r="BFN5" s="1513"/>
      <c r="BFO5" s="1513"/>
      <c r="BFP5" s="1513"/>
      <c r="BFQ5" s="1513"/>
      <c r="BFR5" s="1513"/>
      <c r="BFS5" s="1513"/>
      <c r="BFT5" s="1513"/>
      <c r="BFU5" s="1513"/>
      <c r="BFV5" s="1513"/>
      <c r="BFW5" s="1513"/>
      <c r="BFX5" s="1513"/>
      <c r="BFY5" s="1513"/>
      <c r="BFZ5" s="1513"/>
      <c r="BGA5" s="1513"/>
      <c r="BGB5" s="1513"/>
      <c r="BGC5" s="1513"/>
      <c r="BGD5" s="1513"/>
      <c r="BGE5" s="1513"/>
      <c r="BGF5" s="1513"/>
      <c r="BGG5" s="1513"/>
      <c r="BGH5" s="1513"/>
      <c r="BGI5" s="1513"/>
      <c r="BGJ5" s="1513"/>
      <c r="BGK5" s="1513"/>
      <c r="BGL5" s="1513"/>
      <c r="BGM5" s="1513"/>
      <c r="BGN5" s="1513"/>
      <c r="BGO5" s="1513"/>
      <c r="BGP5" s="1513"/>
      <c r="BGQ5" s="1513"/>
      <c r="BGR5" s="1513"/>
      <c r="BGS5" s="1513"/>
      <c r="BGT5" s="1513"/>
      <c r="BGU5" s="1513"/>
      <c r="BGV5" s="1513"/>
      <c r="BGW5" s="1513"/>
      <c r="BGX5" s="1513"/>
      <c r="BGY5" s="1513"/>
      <c r="BGZ5" s="1513"/>
      <c r="BHA5" s="1513"/>
      <c r="BHB5" s="1513"/>
      <c r="BHC5" s="1513"/>
      <c r="BHD5" s="1513"/>
      <c r="BHE5" s="1513"/>
      <c r="BHF5" s="1513"/>
      <c r="BHG5" s="1513"/>
      <c r="BHH5" s="1513"/>
      <c r="BHI5" s="1513"/>
      <c r="BHJ5" s="1513"/>
      <c r="BHK5" s="1513"/>
      <c r="BHL5" s="1513"/>
      <c r="BHM5" s="1513"/>
      <c r="BHN5" s="1513"/>
      <c r="BHO5" s="1513"/>
      <c r="BHP5" s="1513"/>
      <c r="BHQ5" s="1513"/>
      <c r="BHR5" s="1513"/>
      <c r="BHS5" s="1513"/>
      <c r="BHT5" s="1513"/>
      <c r="BHU5" s="1513"/>
      <c r="BHV5" s="1513"/>
      <c r="BHW5" s="1513"/>
      <c r="BHX5" s="1513"/>
      <c r="BHY5" s="1513"/>
      <c r="BHZ5" s="1513"/>
      <c r="BIA5" s="1513"/>
      <c r="BIB5" s="1513"/>
      <c r="BIC5" s="1513"/>
      <c r="BID5" s="1513"/>
      <c r="BIE5" s="1513"/>
      <c r="BIF5" s="1513"/>
      <c r="BIG5" s="1513"/>
      <c r="BIH5" s="1513"/>
      <c r="BII5" s="1513"/>
      <c r="BIJ5" s="1513"/>
      <c r="BIK5" s="1513"/>
      <c r="BIL5" s="1513"/>
      <c r="BIM5" s="1513"/>
      <c r="BIN5" s="1513"/>
      <c r="BIO5" s="1513"/>
      <c r="BIP5" s="1513"/>
      <c r="BIQ5" s="1513"/>
      <c r="BIR5" s="1513"/>
      <c r="BIS5" s="1513"/>
      <c r="BIT5" s="1513"/>
      <c r="BIU5" s="1513"/>
      <c r="BIV5" s="1513"/>
      <c r="BIW5" s="1513"/>
      <c r="BIX5" s="1513"/>
      <c r="BIY5" s="1513"/>
      <c r="BIZ5" s="1513"/>
      <c r="BJA5" s="1513"/>
      <c r="BJB5" s="1513"/>
      <c r="BJC5" s="1513"/>
      <c r="BJD5" s="1513"/>
      <c r="BJE5" s="1513"/>
      <c r="BJF5" s="1513"/>
      <c r="BJG5" s="1513"/>
      <c r="BJH5" s="1513"/>
      <c r="BJI5" s="1513"/>
      <c r="BJJ5" s="1513"/>
      <c r="BJK5" s="1513"/>
      <c r="BJL5" s="1513"/>
      <c r="BJM5" s="1513"/>
      <c r="BJN5" s="1513"/>
      <c r="BJO5" s="1513"/>
      <c r="BJP5" s="1513"/>
      <c r="BJQ5" s="1513"/>
      <c r="BJR5" s="1513"/>
      <c r="BJS5" s="1513"/>
      <c r="BJT5" s="1513"/>
      <c r="BJU5" s="1513"/>
      <c r="BJV5" s="1513"/>
      <c r="BJW5" s="1513"/>
      <c r="BJX5" s="1513"/>
      <c r="BJY5" s="1513"/>
      <c r="BJZ5" s="1513"/>
      <c r="BKA5" s="1513"/>
      <c r="BKB5" s="1513"/>
      <c r="BKC5" s="1513"/>
      <c r="BKD5" s="1513"/>
      <c r="BKE5" s="1513"/>
      <c r="BKF5" s="1513"/>
      <c r="BKG5" s="1513"/>
      <c r="BKH5" s="1513"/>
      <c r="BKI5" s="1513"/>
      <c r="BKJ5" s="1513"/>
      <c r="BKK5" s="1513"/>
      <c r="BKL5" s="1513"/>
      <c r="BKM5" s="1513"/>
      <c r="BKN5" s="1513"/>
      <c r="BKO5" s="1513"/>
      <c r="BKP5" s="1513"/>
      <c r="BKQ5" s="1513"/>
      <c r="BKR5" s="1513"/>
      <c r="BKS5" s="1513"/>
      <c r="BKT5" s="1513"/>
      <c r="BKU5" s="1513"/>
      <c r="BKV5" s="1513"/>
      <c r="BKW5" s="1513"/>
      <c r="BKX5" s="1513"/>
      <c r="BKY5" s="1513"/>
      <c r="BKZ5" s="1513"/>
      <c r="BLA5" s="1513"/>
      <c r="BLB5" s="1513"/>
      <c r="BLC5" s="1513"/>
      <c r="BLD5" s="1513"/>
      <c r="BLE5" s="1513"/>
      <c r="BLF5" s="1513"/>
      <c r="BLG5" s="1513"/>
      <c r="BLH5" s="1513"/>
      <c r="BLI5" s="1513"/>
      <c r="BLJ5" s="1513"/>
      <c r="BLK5" s="1513"/>
      <c r="BLL5" s="1513"/>
      <c r="BLM5" s="1513"/>
      <c r="BLN5" s="1513"/>
      <c r="BLO5" s="1513"/>
      <c r="BLP5" s="1513"/>
      <c r="BLQ5" s="1513"/>
      <c r="BLR5" s="1513"/>
      <c r="BLS5" s="1513"/>
      <c r="BLT5" s="1513"/>
      <c r="BLU5" s="1513"/>
      <c r="BLV5" s="1513"/>
      <c r="BLW5" s="1513"/>
      <c r="BLX5" s="1513"/>
      <c r="BLY5" s="1513"/>
      <c r="BLZ5" s="1513"/>
      <c r="BMA5" s="1513"/>
      <c r="BMB5" s="1513"/>
      <c r="BMC5" s="1513"/>
      <c r="BMD5" s="1513"/>
      <c r="BME5" s="1513"/>
      <c r="BMF5" s="1513"/>
      <c r="BMG5" s="1513"/>
      <c r="BMH5" s="1513"/>
      <c r="BMI5" s="1513"/>
      <c r="BMJ5" s="1513"/>
      <c r="BMK5" s="1513"/>
      <c r="BML5" s="1513"/>
      <c r="BMM5" s="1513"/>
      <c r="BMN5" s="1513"/>
      <c r="BMO5" s="1513"/>
      <c r="BMP5" s="1513"/>
      <c r="BMQ5" s="1513"/>
      <c r="BMR5" s="1513"/>
      <c r="BMS5" s="1513"/>
      <c r="BMT5" s="1513"/>
      <c r="BMU5" s="1513"/>
      <c r="BMV5" s="1513"/>
      <c r="BMW5" s="1513"/>
      <c r="BMX5" s="1513"/>
      <c r="BMY5" s="1513"/>
      <c r="BMZ5" s="1513"/>
      <c r="BNA5" s="1513"/>
      <c r="BNB5" s="1513"/>
      <c r="BNC5" s="1513"/>
      <c r="BND5" s="1513"/>
      <c r="BNE5" s="1513"/>
      <c r="BNF5" s="1513"/>
      <c r="BNG5" s="1513"/>
      <c r="BNH5" s="1513"/>
      <c r="BNI5" s="1513"/>
      <c r="BNJ5" s="1513"/>
      <c r="BNK5" s="1513"/>
      <c r="BNL5" s="1513"/>
      <c r="BNM5" s="1513"/>
      <c r="BNN5" s="1513"/>
      <c r="BNO5" s="1513"/>
      <c r="BNP5" s="1513"/>
      <c r="BNQ5" s="1513"/>
      <c r="BNR5" s="1513"/>
      <c r="BNS5" s="1513"/>
      <c r="BNT5" s="1513"/>
      <c r="BNU5" s="1513"/>
      <c r="BNV5" s="1513"/>
      <c r="BNW5" s="1513"/>
      <c r="BNX5" s="1513"/>
      <c r="BNY5" s="1513"/>
      <c r="BNZ5" s="1513"/>
      <c r="BOA5" s="1513"/>
      <c r="BOB5" s="1513"/>
      <c r="BOC5" s="1513"/>
      <c r="BOD5" s="1513"/>
      <c r="BOE5" s="1513"/>
      <c r="BOF5" s="1513"/>
      <c r="BOG5" s="1513"/>
      <c r="BOH5" s="1513"/>
      <c r="BOI5" s="1513"/>
      <c r="BOJ5" s="1513"/>
      <c r="BOK5" s="1513"/>
      <c r="BOL5" s="1513"/>
      <c r="BOM5" s="1513"/>
      <c r="BON5" s="1513"/>
      <c r="BOO5" s="1513"/>
      <c r="BOP5" s="1513"/>
      <c r="BOQ5" s="1513"/>
      <c r="BOR5" s="1513"/>
      <c r="BOS5" s="1513"/>
      <c r="BOT5" s="1513"/>
      <c r="BOU5" s="1513"/>
      <c r="BOV5" s="1513"/>
      <c r="BOW5" s="1513"/>
      <c r="BOX5" s="1513"/>
      <c r="BOY5" s="1513"/>
      <c r="BOZ5" s="1513"/>
      <c r="BPA5" s="1513"/>
      <c r="BPB5" s="1513"/>
      <c r="BPC5" s="1513"/>
      <c r="BPD5" s="1513"/>
      <c r="BPE5" s="1513"/>
      <c r="BPF5" s="1513"/>
      <c r="BPG5" s="1513"/>
      <c r="BPH5" s="1513"/>
      <c r="BPI5" s="1513"/>
      <c r="BPJ5" s="1513"/>
      <c r="BPK5" s="1513"/>
      <c r="BPL5" s="1513"/>
      <c r="BPM5" s="1513"/>
      <c r="BPN5" s="1513"/>
      <c r="BPO5" s="1513"/>
      <c r="BPP5" s="1513"/>
      <c r="BPQ5" s="1513"/>
      <c r="BPR5" s="1513"/>
      <c r="BPS5" s="1513"/>
      <c r="BPT5" s="1513"/>
      <c r="BPU5" s="1513"/>
      <c r="BPV5" s="1513"/>
      <c r="BPW5" s="1513"/>
      <c r="BPX5" s="1513"/>
      <c r="BPY5" s="1513"/>
      <c r="BPZ5" s="1513"/>
      <c r="BQA5" s="1513"/>
      <c r="BQB5" s="1513"/>
      <c r="BQC5" s="1513"/>
      <c r="BQD5" s="1513"/>
      <c r="BQE5" s="1513"/>
      <c r="BQF5" s="1513"/>
      <c r="BQG5" s="1513"/>
      <c r="BQH5" s="1513"/>
      <c r="BQI5" s="1513"/>
      <c r="BQJ5" s="1513"/>
      <c r="BQK5" s="1513"/>
      <c r="BQL5" s="1513"/>
      <c r="BQM5" s="1513"/>
      <c r="BQN5" s="1513"/>
      <c r="BQO5" s="1513"/>
      <c r="BQP5" s="1513"/>
      <c r="BQQ5" s="1513"/>
      <c r="BQR5" s="1513"/>
      <c r="BQS5" s="1513"/>
      <c r="BQT5" s="1513"/>
      <c r="BQU5" s="1513"/>
      <c r="BQV5" s="1513"/>
      <c r="BQW5" s="1513"/>
      <c r="BQX5" s="1513"/>
      <c r="BQY5" s="1513"/>
      <c r="BQZ5" s="1513"/>
      <c r="BRA5" s="1513"/>
      <c r="BRB5" s="1513"/>
      <c r="BRC5" s="1513"/>
      <c r="BRD5" s="1513"/>
      <c r="BRE5" s="1513"/>
      <c r="BRF5" s="1513"/>
      <c r="BRG5" s="1513"/>
      <c r="BRH5" s="1513"/>
      <c r="BRI5" s="1513"/>
      <c r="BRJ5" s="1513"/>
      <c r="BRK5" s="1513"/>
      <c r="BRL5" s="1513"/>
      <c r="BRM5" s="1513"/>
      <c r="BRN5" s="1513"/>
      <c r="BRO5" s="1513"/>
      <c r="BRP5" s="1513"/>
      <c r="BRQ5" s="1513"/>
      <c r="BRR5" s="1513"/>
      <c r="BRS5" s="1513"/>
      <c r="BRT5" s="1513"/>
      <c r="BRU5" s="1513"/>
      <c r="BRV5" s="1513"/>
      <c r="BRW5" s="1513"/>
      <c r="BRX5" s="1513"/>
      <c r="BRY5" s="1513"/>
      <c r="BRZ5" s="1513"/>
      <c r="BSA5" s="1513"/>
      <c r="BSB5" s="1513"/>
      <c r="BSC5" s="1513"/>
      <c r="BSD5" s="1513"/>
      <c r="BSE5" s="1513"/>
      <c r="BSF5" s="1513"/>
      <c r="BSG5" s="1513"/>
      <c r="BSH5" s="1513"/>
      <c r="BSI5" s="1513"/>
      <c r="BSJ5" s="1513"/>
      <c r="BSK5" s="1513"/>
      <c r="BSL5" s="1513"/>
      <c r="BSM5" s="1513"/>
      <c r="BSN5" s="1513"/>
      <c r="BSO5" s="1513"/>
      <c r="BSP5" s="1513"/>
      <c r="BSQ5" s="1513"/>
      <c r="BSR5" s="1513"/>
      <c r="BSS5" s="1513"/>
      <c r="BST5" s="1513"/>
      <c r="BSU5" s="1513"/>
      <c r="BSV5" s="1513"/>
      <c r="BSW5" s="1513"/>
      <c r="BSX5" s="1513"/>
      <c r="BSY5" s="1513"/>
      <c r="BSZ5" s="1513"/>
      <c r="BTA5" s="1513"/>
      <c r="BTB5" s="1513"/>
      <c r="BTC5" s="1513"/>
      <c r="BTD5" s="1513"/>
      <c r="BTE5" s="1513"/>
      <c r="BTF5" s="1513"/>
      <c r="BTG5" s="1513"/>
      <c r="BTH5" s="1513"/>
      <c r="BTI5" s="1513"/>
      <c r="BTJ5" s="1513"/>
      <c r="BTK5" s="1513"/>
      <c r="BTL5" s="1513"/>
      <c r="BTM5" s="1513"/>
      <c r="BTN5" s="1513"/>
      <c r="BTO5" s="1513"/>
      <c r="BTP5" s="1513"/>
      <c r="BTQ5" s="1513"/>
      <c r="BTR5" s="1513"/>
      <c r="BTS5" s="1513"/>
      <c r="BTT5" s="1513"/>
      <c r="BTU5" s="1513"/>
      <c r="BTV5" s="1513"/>
      <c r="BTW5" s="1513"/>
      <c r="BTX5" s="1513"/>
      <c r="BTY5" s="1513"/>
      <c r="BTZ5" s="1513"/>
      <c r="BUA5" s="1513"/>
      <c r="BUB5" s="1513"/>
      <c r="BUC5" s="1513"/>
      <c r="BUD5" s="1513"/>
      <c r="BUE5" s="1513"/>
      <c r="BUF5" s="1513"/>
      <c r="BUG5" s="1513"/>
      <c r="BUH5" s="1513"/>
      <c r="BUI5" s="1513"/>
      <c r="BUJ5" s="1513"/>
      <c r="BUK5" s="1513"/>
      <c r="BUL5" s="1513"/>
      <c r="BUM5" s="1513"/>
      <c r="BUN5" s="1513"/>
      <c r="BUO5" s="1513"/>
      <c r="BUP5" s="1513"/>
      <c r="BUQ5" s="1513"/>
      <c r="BUR5" s="1513"/>
      <c r="BUS5" s="1513"/>
      <c r="BUT5" s="1513"/>
      <c r="BUU5" s="1513"/>
      <c r="BUV5" s="1513"/>
      <c r="BUW5" s="1513"/>
      <c r="BUX5" s="1513"/>
      <c r="BUY5" s="1513"/>
      <c r="BUZ5" s="1513"/>
      <c r="BVA5" s="1513"/>
      <c r="BVB5" s="1513"/>
      <c r="BVC5" s="1513"/>
      <c r="BVD5" s="1513"/>
      <c r="BVE5" s="1513"/>
      <c r="BVF5" s="1513"/>
      <c r="BVG5" s="1513"/>
      <c r="BVH5" s="1513"/>
      <c r="BVI5" s="1513"/>
      <c r="BVJ5" s="1513"/>
      <c r="BVK5" s="1513"/>
      <c r="BVL5" s="1513"/>
      <c r="BVM5" s="1513"/>
      <c r="BVN5" s="1513"/>
      <c r="BVO5" s="1513"/>
      <c r="BVP5" s="1513"/>
      <c r="BVQ5" s="1513"/>
      <c r="BVR5" s="1513"/>
      <c r="BVS5" s="1513"/>
      <c r="BVT5" s="1513"/>
      <c r="BVU5" s="1513"/>
      <c r="BVV5" s="1513"/>
      <c r="BVW5" s="1513"/>
      <c r="BVX5" s="1513"/>
      <c r="BVY5" s="1513"/>
      <c r="BVZ5" s="1513"/>
      <c r="BWA5" s="1513"/>
      <c r="BWB5" s="1513"/>
      <c r="BWC5" s="1513"/>
      <c r="BWD5" s="1513"/>
      <c r="BWE5" s="1513"/>
      <c r="BWF5" s="1513"/>
      <c r="BWG5" s="1513"/>
      <c r="BWH5" s="1513"/>
      <c r="BWI5" s="1513"/>
      <c r="BWJ5" s="1513"/>
      <c r="BWK5" s="1513"/>
      <c r="BWL5" s="1513"/>
      <c r="BWM5" s="1513"/>
      <c r="BWN5" s="1513"/>
      <c r="BWO5" s="1513"/>
      <c r="BWP5" s="1513"/>
      <c r="BWQ5" s="1513"/>
      <c r="BWR5" s="1513"/>
      <c r="BWS5" s="1513"/>
      <c r="BWT5" s="1513"/>
      <c r="BWU5" s="1513"/>
      <c r="BWV5" s="1513"/>
      <c r="BWW5" s="1513"/>
      <c r="BWX5" s="1513"/>
      <c r="BWY5" s="1513"/>
      <c r="BWZ5" s="1513"/>
      <c r="BXA5" s="1513"/>
      <c r="BXB5" s="1513"/>
      <c r="BXC5" s="1513"/>
      <c r="BXD5" s="1513"/>
      <c r="BXE5" s="1513"/>
      <c r="BXF5" s="1513"/>
      <c r="BXG5" s="1513"/>
      <c r="BXH5" s="1513"/>
      <c r="BXI5" s="1513"/>
      <c r="BXJ5" s="1513"/>
      <c r="BXK5" s="1513"/>
      <c r="BXL5" s="1513"/>
      <c r="BXM5" s="1513"/>
      <c r="BXN5" s="1513"/>
      <c r="BXO5" s="1513"/>
      <c r="BXP5" s="1513"/>
      <c r="BXQ5" s="1513"/>
      <c r="BXR5" s="1513"/>
      <c r="BXS5" s="1513"/>
      <c r="BXT5" s="1513"/>
      <c r="BXU5" s="1513"/>
      <c r="BXV5" s="1513"/>
      <c r="BXW5" s="1513"/>
      <c r="BXX5" s="1513"/>
      <c r="BXY5" s="1513"/>
      <c r="BXZ5" s="1513"/>
      <c r="BYA5" s="1513"/>
      <c r="BYB5" s="1513"/>
      <c r="BYC5" s="1513"/>
      <c r="BYD5" s="1513"/>
      <c r="BYE5" s="1513"/>
      <c r="BYF5" s="1513"/>
      <c r="BYG5" s="1513"/>
      <c r="BYH5" s="1513"/>
      <c r="BYI5" s="1513"/>
      <c r="BYJ5" s="1513"/>
      <c r="BYK5" s="1513"/>
      <c r="BYL5" s="1513"/>
      <c r="BYM5" s="1513"/>
      <c r="BYN5" s="1513"/>
      <c r="BYO5" s="1513"/>
      <c r="BYP5" s="1513"/>
      <c r="BYQ5" s="1513"/>
      <c r="BYR5" s="1513"/>
      <c r="BYS5" s="1513"/>
      <c r="BYT5" s="1513"/>
      <c r="BYU5" s="1513"/>
      <c r="BYV5" s="1513"/>
      <c r="BYW5" s="1513"/>
      <c r="BYX5" s="1513"/>
      <c r="BYY5" s="1513"/>
      <c r="BYZ5" s="1513"/>
      <c r="BZA5" s="1513"/>
      <c r="BZB5" s="1513"/>
      <c r="BZC5" s="1513"/>
      <c r="BZD5" s="1513"/>
      <c r="BZE5" s="1513"/>
      <c r="BZF5" s="1513"/>
      <c r="BZG5" s="1513"/>
      <c r="BZH5" s="1513"/>
      <c r="BZI5" s="1513"/>
      <c r="BZJ5" s="1513"/>
      <c r="BZK5" s="1513"/>
      <c r="BZL5" s="1513"/>
      <c r="BZM5" s="1513"/>
      <c r="BZN5" s="1513"/>
      <c r="BZO5" s="1513"/>
      <c r="BZP5" s="1513"/>
      <c r="BZQ5" s="1513"/>
      <c r="BZR5" s="1513"/>
      <c r="BZS5" s="1513"/>
      <c r="BZT5" s="1513"/>
      <c r="BZU5" s="1513"/>
      <c r="BZV5" s="1513"/>
      <c r="BZW5" s="1513"/>
      <c r="BZX5" s="1513"/>
      <c r="BZY5" s="1513"/>
      <c r="BZZ5" s="1513"/>
      <c r="CAA5" s="1513"/>
      <c r="CAB5" s="1513"/>
      <c r="CAC5" s="1513"/>
      <c r="CAD5" s="1513"/>
      <c r="CAE5" s="1513"/>
      <c r="CAF5" s="1513"/>
      <c r="CAG5" s="1513"/>
      <c r="CAH5" s="1513"/>
      <c r="CAI5" s="1513"/>
      <c r="CAJ5" s="1513"/>
      <c r="CAK5" s="1513"/>
      <c r="CAL5" s="1513"/>
      <c r="CAM5" s="1513"/>
      <c r="CAN5" s="1513"/>
      <c r="CAO5" s="1513"/>
      <c r="CAP5" s="1513"/>
      <c r="CAQ5" s="1513"/>
      <c r="CAR5" s="1513"/>
      <c r="CAS5" s="1513"/>
      <c r="CAT5" s="1513"/>
      <c r="CAU5" s="1513"/>
      <c r="CAV5" s="1513"/>
      <c r="CAW5" s="1513"/>
      <c r="CAX5" s="1513"/>
      <c r="CAY5" s="1513"/>
      <c r="CAZ5" s="1513"/>
      <c r="CBA5" s="1513"/>
      <c r="CBB5" s="1513"/>
      <c r="CBC5" s="1513"/>
      <c r="CBD5" s="1513"/>
      <c r="CBE5" s="1513"/>
      <c r="CBF5" s="1513"/>
      <c r="CBG5" s="1513"/>
      <c r="CBH5" s="1513"/>
      <c r="CBI5" s="1513"/>
      <c r="CBJ5" s="1513"/>
      <c r="CBK5" s="1513"/>
      <c r="CBL5" s="1513"/>
      <c r="CBM5" s="1513"/>
      <c r="CBN5" s="1513"/>
      <c r="CBO5" s="1513"/>
      <c r="CBP5" s="1513"/>
      <c r="CBQ5" s="1513"/>
      <c r="CBR5" s="1513"/>
      <c r="CBS5" s="1513"/>
      <c r="CBT5" s="1513"/>
      <c r="CBU5" s="1513"/>
      <c r="CBV5" s="1513"/>
      <c r="CBW5" s="1513"/>
      <c r="CBX5" s="1513"/>
      <c r="CBY5" s="1513"/>
      <c r="CBZ5" s="1513"/>
      <c r="CCA5" s="1513"/>
      <c r="CCB5" s="1513"/>
      <c r="CCC5" s="1513"/>
      <c r="CCD5" s="1513"/>
      <c r="CCE5" s="1513"/>
      <c r="CCF5" s="1513"/>
      <c r="CCG5" s="1513"/>
      <c r="CCH5" s="1513"/>
      <c r="CCI5" s="1513"/>
      <c r="CCJ5" s="1513"/>
      <c r="CCK5" s="1513"/>
      <c r="CCL5" s="1513"/>
      <c r="CCM5" s="1513"/>
      <c r="CCN5" s="1513"/>
      <c r="CCO5" s="1513"/>
      <c r="CCP5" s="1513"/>
      <c r="CCQ5" s="1513"/>
      <c r="CCR5" s="1513"/>
      <c r="CCS5" s="1513"/>
      <c r="CCT5" s="1513"/>
      <c r="CCU5" s="1513"/>
      <c r="CCV5" s="1513"/>
      <c r="CCW5" s="1513"/>
      <c r="CCX5" s="1513"/>
      <c r="CCY5" s="1513"/>
      <c r="CCZ5" s="1513"/>
      <c r="CDA5" s="1513"/>
      <c r="CDB5" s="1513"/>
      <c r="CDC5" s="1513"/>
      <c r="CDD5" s="1513"/>
      <c r="CDE5" s="1513"/>
      <c r="CDF5" s="1513"/>
      <c r="CDG5" s="1513"/>
      <c r="CDH5" s="1513"/>
      <c r="CDI5" s="1513"/>
      <c r="CDJ5" s="1513"/>
      <c r="CDK5" s="1513"/>
      <c r="CDL5" s="1513"/>
      <c r="CDM5" s="1513"/>
      <c r="CDN5" s="1513"/>
      <c r="CDO5" s="1513"/>
      <c r="CDP5" s="1513"/>
      <c r="CDQ5" s="1513"/>
      <c r="CDR5" s="1513"/>
      <c r="CDS5" s="1513"/>
      <c r="CDT5" s="1513"/>
      <c r="CDU5" s="1513"/>
      <c r="CDV5" s="1513"/>
      <c r="CDW5" s="1513"/>
      <c r="CDX5" s="1513"/>
      <c r="CDY5" s="1513"/>
      <c r="CDZ5" s="1513"/>
      <c r="CEA5" s="1513"/>
      <c r="CEB5" s="1513"/>
      <c r="CEC5" s="1513"/>
      <c r="CED5" s="1513"/>
      <c r="CEE5" s="1513"/>
      <c r="CEF5" s="1513"/>
      <c r="CEG5" s="1513"/>
      <c r="CEH5" s="1513"/>
      <c r="CEI5" s="1513"/>
      <c r="CEJ5" s="1513"/>
      <c r="CEK5" s="1513"/>
      <c r="CEL5" s="1513"/>
      <c r="CEM5" s="1513"/>
      <c r="CEN5" s="1513"/>
      <c r="CEO5" s="1513"/>
      <c r="CEP5" s="1513"/>
      <c r="CEQ5" s="1513"/>
      <c r="CER5" s="1513"/>
      <c r="CES5" s="1513"/>
      <c r="CET5" s="1513"/>
      <c r="CEU5" s="1513"/>
      <c r="CEV5" s="1513"/>
      <c r="CEW5" s="1513"/>
      <c r="CEX5" s="1513"/>
      <c r="CEY5" s="1513"/>
      <c r="CEZ5" s="1513"/>
      <c r="CFA5" s="1513"/>
      <c r="CFB5" s="1513"/>
      <c r="CFC5" s="1513"/>
      <c r="CFD5" s="1513"/>
      <c r="CFE5" s="1513"/>
      <c r="CFF5" s="1513"/>
      <c r="CFG5" s="1513"/>
      <c r="CFH5" s="1513"/>
      <c r="CFI5" s="1513"/>
      <c r="CFJ5" s="1513"/>
      <c r="CFK5" s="1513"/>
      <c r="CFL5" s="1513"/>
      <c r="CFM5" s="1513"/>
      <c r="CFN5" s="1513"/>
      <c r="CFO5" s="1513"/>
      <c r="CFP5" s="1513"/>
      <c r="CFQ5" s="1513"/>
      <c r="CFR5" s="1513"/>
      <c r="CFS5" s="1513"/>
      <c r="CFT5" s="1513"/>
      <c r="CFU5" s="1513"/>
      <c r="CFV5" s="1513"/>
      <c r="CFW5" s="1513"/>
      <c r="CFX5" s="1513"/>
      <c r="CFY5" s="1513"/>
      <c r="CFZ5" s="1513"/>
      <c r="CGA5" s="1513"/>
      <c r="CGB5" s="1513"/>
      <c r="CGC5" s="1513"/>
      <c r="CGD5" s="1513"/>
      <c r="CGE5" s="1513"/>
      <c r="CGF5" s="1513"/>
      <c r="CGG5" s="1513"/>
      <c r="CGH5" s="1513"/>
      <c r="CGI5" s="1513"/>
      <c r="CGJ5" s="1513"/>
      <c r="CGK5" s="1513"/>
      <c r="CGL5" s="1513"/>
      <c r="CGM5" s="1513"/>
      <c r="CGN5" s="1513"/>
      <c r="CGO5" s="1513"/>
      <c r="CGP5" s="1513"/>
      <c r="CGQ5" s="1513"/>
      <c r="CGR5" s="1513"/>
      <c r="CGS5" s="1513"/>
      <c r="CGT5" s="1513"/>
      <c r="CGU5" s="1513"/>
      <c r="CGV5" s="1513"/>
      <c r="CGW5" s="1513"/>
      <c r="CGX5" s="1513"/>
      <c r="CGY5" s="1513"/>
      <c r="CGZ5" s="1513"/>
      <c r="CHA5" s="1513"/>
      <c r="CHB5" s="1513"/>
      <c r="CHC5" s="1513"/>
      <c r="CHD5" s="1513"/>
      <c r="CHE5" s="1513"/>
      <c r="CHF5" s="1513"/>
      <c r="CHG5" s="1513"/>
      <c r="CHH5" s="1513"/>
      <c r="CHI5" s="1513"/>
      <c r="CHJ5" s="1513"/>
      <c r="CHK5" s="1513"/>
      <c r="CHL5" s="1513"/>
      <c r="CHM5" s="1513"/>
      <c r="CHN5" s="1513"/>
      <c r="CHO5" s="1513"/>
      <c r="CHP5" s="1513"/>
      <c r="CHQ5" s="1513"/>
      <c r="CHR5" s="1513"/>
      <c r="CHS5" s="1513"/>
      <c r="CHT5" s="1513"/>
      <c r="CHU5" s="1513"/>
      <c r="CHV5" s="1513"/>
      <c r="CHW5" s="1513"/>
      <c r="CHX5" s="1513"/>
      <c r="CHY5" s="1513"/>
      <c r="CHZ5" s="1513"/>
      <c r="CIA5" s="1513"/>
      <c r="CIB5" s="1513"/>
      <c r="CIC5" s="1513"/>
      <c r="CID5" s="1513"/>
      <c r="CIE5" s="1513"/>
      <c r="CIF5" s="1513"/>
      <c r="CIG5" s="1513"/>
      <c r="CIH5" s="1513"/>
      <c r="CII5" s="1513"/>
      <c r="CIJ5" s="1513"/>
      <c r="CIK5" s="1513"/>
      <c r="CIL5" s="1513"/>
      <c r="CIM5" s="1513"/>
      <c r="CIN5" s="1513"/>
      <c r="CIO5" s="1513"/>
      <c r="CIP5" s="1513"/>
      <c r="CIQ5" s="1513"/>
      <c r="CIR5" s="1513"/>
      <c r="CIS5" s="1513"/>
      <c r="CIT5" s="1513"/>
      <c r="CIU5" s="1513"/>
      <c r="CIV5" s="1513"/>
      <c r="CIW5" s="1513"/>
      <c r="CIX5" s="1513"/>
      <c r="CIY5" s="1513"/>
      <c r="CIZ5" s="1513"/>
      <c r="CJA5" s="1513"/>
      <c r="CJB5" s="1513"/>
      <c r="CJC5" s="1513"/>
      <c r="CJD5" s="1513"/>
      <c r="CJE5" s="1513"/>
      <c r="CJF5" s="1513"/>
      <c r="CJG5" s="1513"/>
      <c r="CJH5" s="1513"/>
      <c r="CJI5" s="1513"/>
      <c r="CJJ5" s="1513"/>
      <c r="CJK5" s="1513"/>
      <c r="CJL5" s="1513"/>
      <c r="CJM5" s="1513"/>
      <c r="CJN5" s="1513"/>
      <c r="CJO5" s="1513"/>
      <c r="CJP5" s="1513"/>
      <c r="CJQ5" s="1513"/>
      <c r="CJR5" s="1513"/>
      <c r="CJS5" s="1513"/>
      <c r="CJT5" s="1513"/>
      <c r="CJU5" s="1513"/>
      <c r="CJV5" s="1513"/>
      <c r="CJW5" s="1513"/>
      <c r="CJX5" s="1513"/>
      <c r="CJY5" s="1513"/>
      <c r="CJZ5" s="1513"/>
      <c r="CKA5" s="1513"/>
      <c r="CKB5" s="1513"/>
      <c r="CKC5" s="1513"/>
      <c r="CKD5" s="1513"/>
      <c r="CKE5" s="1513"/>
      <c r="CKF5" s="1513"/>
      <c r="CKG5" s="1513"/>
      <c r="CKH5" s="1513"/>
      <c r="CKI5" s="1513"/>
      <c r="CKJ5" s="1513"/>
      <c r="CKK5" s="1513"/>
      <c r="CKL5" s="1513"/>
      <c r="CKM5" s="1513"/>
      <c r="CKN5" s="1513"/>
      <c r="CKO5" s="1513"/>
      <c r="CKP5" s="1513"/>
      <c r="CKQ5" s="1513"/>
      <c r="CKR5" s="1513"/>
      <c r="CKS5" s="1513"/>
      <c r="CKT5" s="1513"/>
      <c r="CKU5" s="1513"/>
      <c r="CKV5" s="1513"/>
      <c r="CKW5" s="1513"/>
      <c r="CKX5" s="1513"/>
      <c r="CKY5" s="1513"/>
      <c r="CKZ5" s="1513"/>
      <c r="CLA5" s="1513"/>
      <c r="CLB5" s="1513"/>
      <c r="CLC5" s="1513"/>
      <c r="CLD5" s="1513"/>
      <c r="CLE5" s="1513"/>
      <c r="CLF5" s="1513"/>
      <c r="CLG5" s="1513"/>
      <c r="CLH5" s="1513"/>
      <c r="CLI5" s="1513"/>
      <c r="CLJ5" s="1513"/>
      <c r="CLK5" s="1513"/>
      <c r="CLL5" s="1513"/>
      <c r="CLM5" s="1513"/>
      <c r="CLN5" s="1513"/>
      <c r="CLO5" s="1513"/>
      <c r="CLP5" s="1513"/>
      <c r="CLQ5" s="1513"/>
      <c r="CLR5" s="1513"/>
      <c r="CLS5" s="1513"/>
      <c r="CLT5" s="1513"/>
      <c r="CLU5" s="1513"/>
      <c r="CLV5" s="1513"/>
      <c r="CLW5" s="1513"/>
      <c r="CLX5" s="1513"/>
      <c r="CLY5" s="1513"/>
      <c r="CLZ5" s="1513"/>
      <c r="CMA5" s="1513"/>
      <c r="CMB5" s="1513"/>
      <c r="CMC5" s="1513"/>
      <c r="CMD5" s="1513"/>
      <c r="CME5" s="1513"/>
      <c r="CMF5" s="1513"/>
      <c r="CMG5" s="1513"/>
      <c r="CMH5" s="1513"/>
      <c r="CMI5" s="1513"/>
      <c r="CMJ5" s="1513"/>
      <c r="CMK5" s="1513"/>
      <c r="CML5" s="1513"/>
      <c r="CMM5" s="1513"/>
      <c r="CMN5" s="1513"/>
      <c r="CMO5" s="1513"/>
      <c r="CMP5" s="1513"/>
      <c r="CMQ5" s="1513"/>
      <c r="CMR5" s="1513"/>
      <c r="CMS5" s="1513"/>
      <c r="CMT5" s="1513"/>
      <c r="CMU5" s="1513"/>
      <c r="CMV5" s="1513"/>
      <c r="CMW5" s="1513"/>
      <c r="CMX5" s="1513"/>
      <c r="CMY5" s="1513"/>
      <c r="CMZ5" s="1513"/>
      <c r="CNA5" s="1513"/>
      <c r="CNB5" s="1513"/>
      <c r="CNC5" s="1513"/>
      <c r="CND5" s="1513"/>
      <c r="CNE5" s="1513"/>
      <c r="CNF5" s="1513"/>
      <c r="CNG5" s="1513"/>
      <c r="CNH5" s="1513"/>
      <c r="CNI5" s="1513"/>
      <c r="CNJ5" s="1513"/>
      <c r="CNK5" s="1513"/>
      <c r="CNL5" s="1513"/>
      <c r="CNM5" s="1513"/>
      <c r="CNN5" s="1513"/>
      <c r="CNO5" s="1513"/>
      <c r="CNP5" s="1513"/>
      <c r="CNQ5" s="1513"/>
      <c r="CNR5" s="1513"/>
      <c r="CNS5" s="1513"/>
      <c r="CNT5" s="1513"/>
      <c r="CNU5" s="1513"/>
      <c r="CNV5" s="1513"/>
      <c r="CNW5" s="1513"/>
      <c r="CNX5" s="1513"/>
      <c r="CNY5" s="1513"/>
      <c r="CNZ5" s="1513"/>
      <c r="COA5" s="1513"/>
      <c r="COB5" s="1513"/>
      <c r="COC5" s="1513"/>
      <c r="COD5" s="1513"/>
      <c r="COE5" s="1513"/>
      <c r="COF5" s="1513"/>
      <c r="COG5" s="1513"/>
      <c r="COH5" s="1513"/>
      <c r="COI5" s="1513"/>
      <c r="COJ5" s="1513"/>
      <c r="COK5" s="1513"/>
      <c r="COL5" s="1513"/>
      <c r="COM5" s="1513"/>
      <c r="CON5" s="1513"/>
      <c r="COO5" s="1513"/>
      <c r="COP5" s="1513"/>
      <c r="COQ5" s="1513"/>
      <c r="COR5" s="1513"/>
      <c r="COS5" s="1513"/>
      <c r="COT5" s="1513"/>
      <c r="COU5" s="1513"/>
      <c r="COV5" s="1513"/>
      <c r="COW5" s="1513"/>
      <c r="COX5" s="1513"/>
      <c r="COY5" s="1513"/>
      <c r="COZ5" s="1513"/>
      <c r="CPA5" s="1513"/>
      <c r="CPB5" s="1513"/>
      <c r="CPC5" s="1513"/>
      <c r="CPD5" s="1513"/>
      <c r="CPE5" s="1513"/>
      <c r="CPF5" s="1513"/>
      <c r="CPG5" s="1513"/>
      <c r="CPH5" s="1513"/>
      <c r="CPI5" s="1513"/>
      <c r="CPJ5" s="1513"/>
      <c r="CPK5" s="1513"/>
      <c r="CPL5" s="1513"/>
      <c r="CPM5" s="1513"/>
      <c r="CPN5" s="1513"/>
      <c r="CPO5" s="1513"/>
      <c r="CPP5" s="1513"/>
      <c r="CPQ5" s="1513"/>
      <c r="CPR5" s="1513"/>
      <c r="CPS5" s="1513"/>
      <c r="CPT5" s="1513"/>
      <c r="CPU5" s="1513"/>
      <c r="CPV5" s="1513"/>
      <c r="CPW5" s="1513"/>
      <c r="CPX5" s="1513"/>
      <c r="CPY5" s="1513"/>
      <c r="CPZ5" s="1513"/>
      <c r="CQA5" s="1513"/>
      <c r="CQB5" s="1513"/>
      <c r="CQC5" s="1513"/>
      <c r="CQD5" s="1513"/>
      <c r="CQE5" s="1513"/>
      <c r="CQF5" s="1513"/>
      <c r="CQG5" s="1513"/>
      <c r="CQH5" s="1513"/>
      <c r="CQI5" s="1513"/>
      <c r="CQJ5" s="1513"/>
      <c r="CQK5" s="1513"/>
      <c r="CQL5" s="1513"/>
      <c r="CQM5" s="1513"/>
      <c r="CQN5" s="1513"/>
      <c r="CQO5" s="1513"/>
      <c r="CQP5" s="1513"/>
      <c r="CQQ5" s="1513"/>
      <c r="CQR5" s="1513"/>
      <c r="CQS5" s="1513"/>
      <c r="CQT5" s="1513"/>
      <c r="CQU5" s="1513"/>
      <c r="CQV5" s="1513"/>
      <c r="CQW5" s="1513"/>
      <c r="CQX5" s="1513"/>
      <c r="CQY5" s="1513"/>
      <c r="CQZ5" s="1513"/>
      <c r="CRA5" s="1513"/>
      <c r="CRB5" s="1513"/>
      <c r="CRC5" s="1513"/>
      <c r="CRD5" s="1513"/>
      <c r="CRE5" s="1513"/>
      <c r="CRF5" s="1513"/>
      <c r="CRG5" s="1513"/>
      <c r="CRH5" s="1513"/>
      <c r="CRI5" s="1513"/>
      <c r="CRJ5" s="1513"/>
      <c r="CRK5" s="1513"/>
      <c r="CRL5" s="1513"/>
      <c r="CRM5" s="1513"/>
      <c r="CRN5" s="1513"/>
      <c r="CRO5" s="1513"/>
      <c r="CRP5" s="1513"/>
      <c r="CRQ5" s="1513"/>
      <c r="CRR5" s="1513"/>
      <c r="CRS5" s="1513"/>
      <c r="CRT5" s="1513"/>
      <c r="CRU5" s="1513"/>
      <c r="CRV5" s="1513"/>
      <c r="CRW5" s="1513"/>
      <c r="CRX5" s="1513"/>
      <c r="CRY5" s="1513"/>
      <c r="CRZ5" s="1513"/>
      <c r="CSA5" s="1513"/>
      <c r="CSB5" s="1513"/>
      <c r="CSC5" s="1513"/>
      <c r="CSD5" s="1513"/>
      <c r="CSE5" s="1513"/>
      <c r="CSF5" s="1513"/>
      <c r="CSG5" s="1513"/>
      <c r="CSH5" s="1513"/>
      <c r="CSI5" s="1513"/>
      <c r="CSJ5" s="1513"/>
      <c r="CSK5" s="1513"/>
      <c r="CSL5" s="1513"/>
      <c r="CSM5" s="1513"/>
      <c r="CSN5" s="1513"/>
      <c r="CSO5" s="1513"/>
      <c r="CSP5" s="1513"/>
      <c r="CSQ5" s="1513"/>
      <c r="CSR5" s="1513"/>
      <c r="CSS5" s="1513"/>
      <c r="CST5" s="1513"/>
      <c r="CSU5" s="1513"/>
      <c r="CSV5" s="1513"/>
      <c r="CSW5" s="1513"/>
      <c r="CSX5" s="1513"/>
      <c r="CSY5" s="1513"/>
      <c r="CSZ5" s="1513"/>
      <c r="CTA5" s="1513"/>
      <c r="CTB5" s="1513"/>
      <c r="CTC5" s="1513"/>
      <c r="CTD5" s="1513"/>
      <c r="CTE5" s="1513"/>
      <c r="CTF5" s="1513"/>
      <c r="CTG5" s="1513"/>
      <c r="CTH5" s="1513"/>
      <c r="CTI5" s="1513"/>
      <c r="CTJ5" s="1513"/>
      <c r="CTK5" s="1513"/>
      <c r="CTL5" s="1513"/>
      <c r="CTM5" s="1513"/>
      <c r="CTN5" s="1513"/>
      <c r="CTO5" s="1513"/>
      <c r="CTP5" s="1513"/>
      <c r="CTQ5" s="1513"/>
      <c r="CTR5" s="1513"/>
      <c r="CTS5" s="1513"/>
      <c r="CTT5" s="1513"/>
      <c r="CTU5" s="1513"/>
      <c r="CTV5" s="1513"/>
      <c r="CTW5" s="1513"/>
      <c r="CTX5" s="1513"/>
      <c r="CTY5" s="1513"/>
      <c r="CTZ5" s="1513"/>
      <c r="CUA5" s="1513"/>
      <c r="CUB5" s="1513"/>
      <c r="CUC5" s="1513"/>
      <c r="CUD5" s="1513"/>
      <c r="CUE5" s="1513"/>
      <c r="CUF5" s="1513"/>
      <c r="CUG5" s="1513"/>
      <c r="CUH5" s="1513"/>
      <c r="CUI5" s="1513"/>
      <c r="CUJ5" s="1513"/>
      <c r="CUK5" s="1513"/>
      <c r="CUL5" s="1513"/>
      <c r="CUM5" s="1513"/>
      <c r="CUN5" s="1513"/>
      <c r="CUO5" s="1513"/>
      <c r="CUP5" s="1513"/>
      <c r="CUQ5" s="1513"/>
      <c r="CUR5" s="1513"/>
      <c r="CUS5" s="1513"/>
      <c r="CUT5" s="1513"/>
      <c r="CUU5" s="1513"/>
      <c r="CUV5" s="1513"/>
      <c r="CUW5" s="1513"/>
      <c r="CUX5" s="1513"/>
      <c r="CUY5" s="1513"/>
      <c r="CUZ5" s="1513"/>
      <c r="CVA5" s="1513"/>
      <c r="CVB5" s="1513"/>
      <c r="CVC5" s="1513"/>
      <c r="CVD5" s="1513"/>
      <c r="CVE5" s="1513"/>
      <c r="CVF5" s="1513"/>
      <c r="CVG5" s="1513"/>
      <c r="CVH5" s="1513"/>
      <c r="CVI5" s="1513"/>
      <c r="CVJ5" s="1513"/>
      <c r="CVK5" s="1513"/>
      <c r="CVL5" s="1513"/>
      <c r="CVM5" s="1513"/>
      <c r="CVN5" s="1513"/>
      <c r="CVO5" s="1513"/>
      <c r="CVP5" s="1513"/>
      <c r="CVQ5" s="1513"/>
      <c r="CVR5" s="1513"/>
      <c r="CVS5" s="1513"/>
      <c r="CVT5" s="1513"/>
      <c r="CVU5" s="1513"/>
      <c r="CVV5" s="1513"/>
      <c r="CVW5" s="1513"/>
      <c r="CVX5" s="1513"/>
      <c r="CVY5" s="1513"/>
      <c r="CVZ5" s="1513"/>
      <c r="CWA5" s="1513"/>
      <c r="CWB5" s="1513"/>
      <c r="CWC5" s="1513"/>
      <c r="CWD5" s="1513"/>
      <c r="CWE5" s="1513"/>
      <c r="CWF5" s="1513"/>
      <c r="CWG5" s="1513"/>
      <c r="CWH5" s="1513"/>
      <c r="CWI5" s="1513"/>
      <c r="CWJ5" s="1513"/>
      <c r="CWK5" s="1513"/>
      <c r="CWL5" s="1513"/>
      <c r="CWM5" s="1513"/>
      <c r="CWN5" s="1513"/>
      <c r="CWO5" s="1513"/>
      <c r="CWP5" s="1513"/>
      <c r="CWQ5" s="1513"/>
      <c r="CWR5" s="1513"/>
      <c r="CWS5" s="1513"/>
      <c r="CWT5" s="1513"/>
      <c r="CWU5" s="1513"/>
      <c r="CWV5" s="1513"/>
      <c r="CWW5" s="1513"/>
      <c r="CWX5" s="1513"/>
      <c r="CWY5" s="1513"/>
      <c r="CWZ5" s="1513"/>
      <c r="CXA5" s="1513"/>
      <c r="CXB5" s="1513"/>
      <c r="CXC5" s="1513"/>
      <c r="CXD5" s="1513"/>
      <c r="CXE5" s="1513"/>
      <c r="CXF5" s="1513"/>
      <c r="CXG5" s="1513"/>
      <c r="CXH5" s="1513"/>
      <c r="CXI5" s="1513"/>
      <c r="CXJ5" s="1513"/>
      <c r="CXK5" s="1513"/>
      <c r="CXL5" s="1513"/>
      <c r="CXM5" s="1513"/>
      <c r="CXN5" s="1513"/>
      <c r="CXO5" s="1513"/>
      <c r="CXP5" s="1513"/>
      <c r="CXQ5" s="1513"/>
      <c r="CXR5" s="1513"/>
      <c r="CXS5" s="1513"/>
      <c r="CXT5" s="1513"/>
      <c r="CXU5" s="1513"/>
      <c r="CXV5" s="1513"/>
      <c r="CXW5" s="1513"/>
      <c r="CXX5" s="1513"/>
      <c r="CXY5" s="1513"/>
      <c r="CXZ5" s="1513"/>
      <c r="CYA5" s="1513"/>
      <c r="CYB5" s="1513"/>
      <c r="CYC5" s="1513"/>
      <c r="CYD5" s="1513"/>
      <c r="CYE5" s="1513"/>
      <c r="CYF5" s="1513"/>
      <c r="CYG5" s="1513"/>
      <c r="CYH5" s="1513"/>
      <c r="CYI5" s="1513"/>
      <c r="CYJ5" s="1513"/>
      <c r="CYK5" s="1513"/>
      <c r="CYL5" s="1513"/>
      <c r="CYM5" s="1513"/>
      <c r="CYN5" s="1513"/>
      <c r="CYO5" s="1513"/>
      <c r="CYP5" s="1513"/>
      <c r="CYQ5" s="1513"/>
      <c r="CYR5" s="1513"/>
      <c r="CYS5" s="1513"/>
      <c r="CYT5" s="1513"/>
      <c r="CYU5" s="1513"/>
      <c r="CYV5" s="1513"/>
      <c r="CYW5" s="1513"/>
      <c r="CYX5" s="1513"/>
      <c r="CYY5" s="1513"/>
      <c r="CYZ5" s="1513"/>
      <c r="CZA5" s="1513"/>
      <c r="CZB5" s="1513"/>
      <c r="CZC5" s="1513"/>
      <c r="CZD5" s="1513"/>
      <c r="CZE5" s="1513"/>
      <c r="CZF5" s="1513"/>
      <c r="CZG5" s="1513"/>
      <c r="CZH5" s="1513"/>
      <c r="CZI5" s="1513"/>
      <c r="CZJ5" s="1513"/>
      <c r="CZK5" s="1513"/>
      <c r="CZL5" s="1513"/>
      <c r="CZM5" s="1513"/>
      <c r="CZN5" s="1513"/>
      <c r="CZO5" s="1513"/>
      <c r="CZP5" s="1513"/>
      <c r="CZQ5" s="1513"/>
      <c r="CZR5" s="1513"/>
      <c r="CZS5" s="1513"/>
      <c r="CZT5" s="1513"/>
      <c r="CZU5" s="1513"/>
      <c r="CZV5" s="1513"/>
      <c r="CZW5" s="1513"/>
      <c r="CZX5" s="1513"/>
      <c r="CZY5" s="1513"/>
      <c r="CZZ5" s="1513"/>
      <c r="DAA5" s="1513"/>
      <c r="DAB5" s="1513"/>
      <c r="DAC5" s="1513"/>
      <c r="DAD5" s="1513"/>
      <c r="DAE5" s="1513"/>
      <c r="DAF5" s="1513"/>
      <c r="DAG5" s="1513"/>
      <c r="DAH5" s="1513"/>
      <c r="DAI5" s="1513"/>
      <c r="DAJ5" s="1513"/>
      <c r="DAK5" s="1513"/>
      <c r="DAL5" s="1513"/>
      <c r="DAM5" s="1513"/>
      <c r="DAN5" s="1513"/>
      <c r="DAO5" s="1513"/>
      <c r="DAP5" s="1513"/>
      <c r="DAQ5" s="1513"/>
      <c r="DAR5" s="1513"/>
      <c r="DAS5" s="1513"/>
      <c r="DAT5" s="1513"/>
      <c r="DAU5" s="1513"/>
      <c r="DAV5" s="1513"/>
      <c r="DAW5" s="1513"/>
      <c r="DAX5" s="1513"/>
      <c r="DAY5" s="1513"/>
      <c r="DAZ5" s="1513"/>
      <c r="DBA5" s="1513"/>
      <c r="DBB5" s="1513"/>
      <c r="DBC5" s="1513"/>
      <c r="DBD5" s="1513"/>
      <c r="DBE5" s="1513"/>
      <c r="DBF5" s="1513"/>
      <c r="DBG5" s="1513"/>
      <c r="DBH5" s="1513"/>
      <c r="DBI5" s="1513"/>
      <c r="DBJ5" s="1513"/>
      <c r="DBK5" s="1513"/>
      <c r="DBL5" s="1513"/>
      <c r="DBM5" s="1513"/>
      <c r="DBN5" s="1513"/>
      <c r="DBO5" s="1513"/>
      <c r="DBP5" s="1513"/>
      <c r="DBQ5" s="1513"/>
      <c r="DBR5" s="1513"/>
      <c r="DBS5" s="1513"/>
      <c r="DBT5" s="1513"/>
      <c r="DBU5" s="1513"/>
      <c r="DBV5" s="1513"/>
      <c r="DBW5" s="1513"/>
      <c r="DBX5" s="1513"/>
      <c r="DBY5" s="1513"/>
      <c r="DBZ5" s="1513"/>
      <c r="DCA5" s="1513"/>
      <c r="DCB5" s="1513"/>
      <c r="DCC5" s="1513"/>
      <c r="DCD5" s="1513"/>
      <c r="DCE5" s="1513"/>
      <c r="DCF5" s="1513"/>
      <c r="DCG5" s="1513"/>
      <c r="DCH5" s="1513"/>
      <c r="DCI5" s="1513"/>
      <c r="DCJ5" s="1513"/>
      <c r="DCK5" s="1513"/>
      <c r="DCL5" s="1513"/>
      <c r="DCM5" s="1513"/>
      <c r="DCN5" s="1513"/>
      <c r="DCO5" s="1513"/>
      <c r="DCP5" s="1513"/>
      <c r="DCQ5" s="1513"/>
      <c r="DCR5" s="1513"/>
      <c r="DCS5" s="1513"/>
      <c r="DCT5" s="1513"/>
      <c r="DCU5" s="1513"/>
      <c r="DCV5" s="1513"/>
      <c r="DCW5" s="1513"/>
      <c r="DCX5" s="1513"/>
      <c r="DCY5" s="1513"/>
      <c r="DCZ5" s="1513"/>
      <c r="DDA5" s="1513"/>
      <c r="DDB5" s="1513"/>
      <c r="DDC5" s="1513"/>
      <c r="DDD5" s="1513"/>
      <c r="DDE5" s="1513"/>
      <c r="DDF5" s="1513"/>
      <c r="DDG5" s="1513"/>
      <c r="DDH5" s="1513"/>
      <c r="DDI5" s="1513"/>
      <c r="DDJ5" s="1513"/>
      <c r="DDK5" s="1513"/>
      <c r="DDL5" s="1513"/>
      <c r="DDM5" s="1513"/>
      <c r="DDN5" s="1513"/>
      <c r="DDO5" s="1513"/>
      <c r="DDP5" s="1513"/>
      <c r="DDQ5" s="1513"/>
      <c r="DDR5" s="1513"/>
      <c r="DDS5" s="1513"/>
      <c r="DDT5" s="1513"/>
      <c r="DDU5" s="1513"/>
      <c r="DDV5" s="1513"/>
      <c r="DDW5" s="1513"/>
      <c r="DDX5" s="1513"/>
      <c r="DDY5" s="1513"/>
      <c r="DDZ5" s="1513"/>
      <c r="DEA5" s="1513"/>
      <c r="DEB5" s="1513"/>
      <c r="DEC5" s="1513"/>
      <c r="DED5" s="1513"/>
      <c r="DEE5" s="1513"/>
      <c r="DEF5" s="1513"/>
      <c r="DEG5" s="1513"/>
      <c r="DEH5" s="1513"/>
      <c r="DEI5" s="1513"/>
      <c r="DEJ5" s="1513"/>
      <c r="DEK5" s="1513"/>
      <c r="DEL5" s="1513"/>
      <c r="DEM5" s="1513"/>
      <c r="DEN5" s="1513"/>
      <c r="DEO5" s="1513"/>
      <c r="DEP5" s="1513"/>
      <c r="DEQ5" s="1513"/>
      <c r="DER5" s="1513"/>
      <c r="DES5" s="1513"/>
      <c r="DET5" s="1513"/>
      <c r="DEU5" s="1513"/>
      <c r="DEV5" s="1513"/>
      <c r="DEW5" s="1513"/>
      <c r="DEX5" s="1513"/>
      <c r="DEY5" s="1513"/>
      <c r="DEZ5" s="1513"/>
      <c r="DFA5" s="1513"/>
      <c r="DFB5" s="1513"/>
      <c r="DFC5" s="1513"/>
      <c r="DFD5" s="1513"/>
      <c r="DFE5" s="1513"/>
      <c r="DFF5" s="1513"/>
      <c r="DFG5" s="1513"/>
      <c r="DFH5" s="1513"/>
      <c r="DFI5" s="1513"/>
      <c r="DFJ5" s="1513"/>
      <c r="DFK5" s="1513"/>
      <c r="DFL5" s="1513"/>
      <c r="DFM5" s="1513"/>
      <c r="DFN5" s="1513"/>
      <c r="DFO5" s="1513"/>
      <c r="DFP5" s="1513"/>
      <c r="DFQ5" s="1513"/>
      <c r="DFR5" s="1513"/>
      <c r="DFS5" s="1513"/>
      <c r="DFT5" s="1513"/>
      <c r="DFU5" s="1513"/>
      <c r="DFV5" s="1513"/>
      <c r="DFW5" s="1513"/>
      <c r="DFX5" s="1513"/>
      <c r="DFY5" s="1513"/>
      <c r="DFZ5" s="1513"/>
      <c r="DGA5" s="1513"/>
      <c r="DGB5" s="1513"/>
      <c r="DGC5" s="1513"/>
      <c r="DGD5" s="1513"/>
      <c r="DGE5" s="1513"/>
      <c r="DGF5" s="1513"/>
      <c r="DGG5" s="1513"/>
      <c r="DGH5" s="1513"/>
      <c r="DGI5" s="1513"/>
      <c r="DGJ5" s="1513"/>
      <c r="DGK5" s="1513"/>
      <c r="DGL5" s="1513"/>
      <c r="DGM5" s="1513"/>
      <c r="DGN5" s="1513"/>
      <c r="DGO5" s="1513"/>
      <c r="DGP5" s="1513"/>
      <c r="DGQ5" s="1513"/>
      <c r="DGR5" s="1513"/>
      <c r="DGS5" s="1513"/>
      <c r="DGT5" s="1513"/>
      <c r="DGU5" s="1513"/>
      <c r="DGV5" s="1513"/>
      <c r="DGW5" s="1513"/>
      <c r="DGX5" s="1513"/>
      <c r="DGY5" s="1513"/>
      <c r="DGZ5" s="1513"/>
      <c r="DHA5" s="1513"/>
      <c r="DHB5" s="1513"/>
      <c r="DHC5" s="1513"/>
      <c r="DHD5" s="1513"/>
      <c r="DHE5" s="1513"/>
      <c r="DHF5" s="1513"/>
      <c r="DHG5" s="1513"/>
      <c r="DHH5" s="1513"/>
      <c r="DHI5" s="1513"/>
      <c r="DHJ5" s="1513"/>
      <c r="DHK5" s="1513"/>
      <c r="DHL5" s="1513"/>
      <c r="DHM5" s="1513"/>
      <c r="DHN5" s="1513"/>
      <c r="DHO5" s="1513"/>
      <c r="DHP5" s="1513"/>
      <c r="DHQ5" s="1513"/>
      <c r="DHR5" s="1513"/>
      <c r="DHS5" s="1513"/>
      <c r="DHT5" s="1513"/>
      <c r="DHU5" s="1513"/>
      <c r="DHV5" s="1513"/>
      <c r="DHW5" s="1513"/>
      <c r="DHX5" s="1513"/>
      <c r="DHY5" s="1513"/>
      <c r="DHZ5" s="1513"/>
      <c r="DIA5" s="1513"/>
      <c r="DIB5" s="1513"/>
      <c r="DIC5" s="1513"/>
      <c r="DID5" s="1513"/>
      <c r="DIE5" s="1513"/>
      <c r="DIF5" s="1513"/>
      <c r="DIG5" s="1513"/>
      <c r="DIH5" s="1513"/>
      <c r="DII5" s="1513"/>
      <c r="DIJ5" s="1513"/>
      <c r="DIK5" s="1513"/>
      <c r="DIL5" s="1513"/>
      <c r="DIM5" s="1513"/>
      <c r="DIN5" s="1513"/>
      <c r="DIO5" s="1513"/>
      <c r="DIP5" s="1513"/>
      <c r="DIQ5" s="1513"/>
      <c r="DIR5" s="1513"/>
      <c r="DIS5" s="1513"/>
      <c r="DIT5" s="1513"/>
      <c r="DIU5" s="1513"/>
      <c r="DIV5" s="1513"/>
      <c r="DIW5" s="1513"/>
      <c r="DIX5" s="1513"/>
      <c r="DIY5" s="1513"/>
      <c r="DIZ5" s="1513"/>
      <c r="DJA5" s="1513"/>
      <c r="DJB5" s="1513"/>
      <c r="DJC5" s="1513"/>
      <c r="DJD5" s="1513"/>
      <c r="DJE5" s="1513"/>
      <c r="DJF5" s="1513"/>
      <c r="DJG5" s="1513"/>
      <c r="DJH5" s="1513"/>
      <c r="DJI5" s="1513"/>
      <c r="DJJ5" s="1513"/>
      <c r="DJK5" s="1513"/>
      <c r="DJL5" s="1513"/>
      <c r="DJM5" s="1513"/>
      <c r="DJN5" s="1513"/>
      <c r="DJO5" s="1513"/>
      <c r="DJP5" s="1513"/>
      <c r="DJQ5" s="1513"/>
      <c r="DJR5" s="1513"/>
      <c r="DJS5" s="1513"/>
      <c r="DJT5" s="1513"/>
      <c r="DJU5" s="1513"/>
      <c r="DJV5" s="1513"/>
      <c r="DJW5" s="1513"/>
      <c r="DJX5" s="1513"/>
      <c r="DJY5" s="1513"/>
      <c r="DJZ5" s="1513"/>
      <c r="DKA5" s="1513"/>
      <c r="DKB5" s="1513"/>
      <c r="DKC5" s="1513"/>
      <c r="DKD5" s="1513"/>
      <c r="DKE5" s="1513"/>
      <c r="DKF5" s="1513"/>
      <c r="DKG5" s="1513"/>
      <c r="DKH5" s="1513"/>
      <c r="DKI5" s="1513"/>
      <c r="DKJ5" s="1513"/>
      <c r="DKK5" s="1513"/>
      <c r="DKL5" s="1513"/>
      <c r="DKM5" s="1513"/>
      <c r="DKN5" s="1513"/>
      <c r="DKO5" s="1513"/>
      <c r="DKP5" s="1513"/>
      <c r="DKQ5" s="1513"/>
      <c r="DKR5" s="1513"/>
      <c r="DKS5" s="1513"/>
      <c r="DKT5" s="1513"/>
      <c r="DKU5" s="1513"/>
      <c r="DKV5" s="1513"/>
      <c r="DKW5" s="1513"/>
      <c r="DKX5" s="1513"/>
      <c r="DKY5" s="1513"/>
      <c r="DKZ5" s="1513"/>
      <c r="DLA5" s="1513"/>
      <c r="DLB5" s="1513"/>
      <c r="DLC5" s="1513"/>
      <c r="DLD5" s="1513"/>
      <c r="DLE5" s="1513"/>
      <c r="DLF5" s="1513"/>
      <c r="DLG5" s="1513"/>
      <c r="DLH5" s="1513"/>
      <c r="DLI5" s="1513"/>
      <c r="DLJ5" s="1513"/>
      <c r="DLK5" s="1513"/>
      <c r="DLL5" s="1513"/>
      <c r="DLM5" s="1513"/>
      <c r="DLN5" s="1513"/>
      <c r="DLO5" s="1513"/>
      <c r="DLP5" s="1513"/>
      <c r="DLQ5" s="1513"/>
      <c r="DLR5" s="1513"/>
      <c r="DLS5" s="1513"/>
      <c r="DLT5" s="1513"/>
      <c r="DLU5" s="1513"/>
      <c r="DLV5" s="1513"/>
      <c r="DLW5" s="1513"/>
      <c r="DLX5" s="1513"/>
      <c r="DLY5" s="1513"/>
      <c r="DLZ5" s="1513"/>
      <c r="DMA5" s="1513"/>
      <c r="DMB5" s="1513"/>
      <c r="DMC5" s="1513"/>
      <c r="DMD5" s="1513"/>
      <c r="DME5" s="1513"/>
      <c r="DMF5" s="1513"/>
      <c r="DMG5" s="1513"/>
      <c r="DMH5" s="1513"/>
      <c r="DMI5" s="1513"/>
      <c r="DMJ5" s="1513"/>
      <c r="DMK5" s="1513"/>
      <c r="DML5" s="1513"/>
      <c r="DMM5" s="1513"/>
      <c r="DMN5" s="1513"/>
      <c r="DMO5" s="1513"/>
      <c r="DMP5" s="1513"/>
      <c r="DMQ5" s="1513"/>
      <c r="DMR5" s="1513"/>
      <c r="DMS5" s="1513"/>
      <c r="DMT5" s="1513"/>
      <c r="DMU5" s="1513"/>
      <c r="DMV5" s="1513"/>
      <c r="DMW5" s="1513"/>
      <c r="DMX5" s="1513"/>
      <c r="DMY5" s="1513"/>
      <c r="DMZ5" s="1513"/>
      <c r="DNA5" s="1513"/>
      <c r="DNB5" s="1513"/>
      <c r="DNC5" s="1513"/>
      <c r="DND5" s="1513"/>
      <c r="DNE5" s="1513"/>
      <c r="DNF5" s="1513"/>
      <c r="DNG5" s="1513"/>
      <c r="DNH5" s="1513"/>
      <c r="DNI5" s="1513"/>
      <c r="DNJ5" s="1513"/>
      <c r="DNK5" s="1513"/>
      <c r="DNL5" s="1513"/>
      <c r="DNM5" s="1513"/>
      <c r="DNN5" s="1513"/>
      <c r="DNO5" s="1513"/>
      <c r="DNP5" s="1513"/>
      <c r="DNQ5" s="1513"/>
      <c r="DNR5" s="1513"/>
      <c r="DNS5" s="1513"/>
      <c r="DNT5" s="1513"/>
      <c r="DNU5" s="1513"/>
      <c r="DNV5" s="1513"/>
      <c r="DNW5" s="1513"/>
      <c r="DNX5" s="1513"/>
      <c r="DNY5" s="1513"/>
      <c r="DNZ5" s="1513"/>
      <c r="DOA5" s="1513"/>
      <c r="DOB5" s="1513"/>
      <c r="DOC5" s="1513"/>
      <c r="DOD5" s="1513"/>
      <c r="DOE5" s="1513"/>
      <c r="DOF5" s="1513"/>
      <c r="DOG5" s="1513"/>
      <c r="DOH5" s="1513"/>
      <c r="DOI5" s="1513"/>
      <c r="DOJ5" s="1513"/>
      <c r="DOK5" s="1513"/>
      <c r="DOL5" s="1513"/>
      <c r="DOM5" s="1513"/>
      <c r="DON5" s="1513"/>
      <c r="DOO5" s="1513"/>
      <c r="DOP5" s="1513"/>
      <c r="DOQ5" s="1513"/>
      <c r="DOR5" s="1513"/>
      <c r="DOS5" s="1513"/>
      <c r="DOT5" s="1513"/>
      <c r="DOU5" s="1513"/>
      <c r="DOV5" s="1513"/>
      <c r="DOW5" s="1513"/>
      <c r="DOX5" s="1513"/>
      <c r="DOY5" s="1513"/>
      <c r="DOZ5" s="1513"/>
      <c r="DPA5" s="1513"/>
      <c r="DPB5" s="1513"/>
      <c r="DPC5" s="1513"/>
      <c r="DPD5" s="1513"/>
      <c r="DPE5" s="1513"/>
      <c r="DPF5" s="1513"/>
      <c r="DPG5" s="1513"/>
      <c r="DPH5" s="1513"/>
      <c r="DPI5" s="1513"/>
      <c r="DPJ5" s="1513"/>
      <c r="DPK5" s="1513"/>
      <c r="DPL5" s="1513"/>
      <c r="DPM5" s="1513"/>
      <c r="DPN5" s="1513"/>
      <c r="DPO5" s="1513"/>
      <c r="DPP5" s="1513"/>
      <c r="DPQ5" s="1513"/>
      <c r="DPR5" s="1513"/>
      <c r="DPS5" s="1513"/>
      <c r="DPT5" s="1513"/>
      <c r="DPU5" s="1513"/>
      <c r="DPV5" s="1513"/>
      <c r="DPW5" s="1513"/>
      <c r="DPX5" s="1513"/>
      <c r="DPY5" s="1513"/>
      <c r="DPZ5" s="1513"/>
      <c r="DQA5" s="1513"/>
      <c r="DQB5" s="1513"/>
      <c r="DQC5" s="1513"/>
      <c r="DQD5" s="1513"/>
      <c r="DQE5" s="1513"/>
      <c r="DQF5" s="1513"/>
      <c r="DQG5" s="1513"/>
      <c r="DQH5" s="1513"/>
      <c r="DQI5" s="1513"/>
      <c r="DQJ5" s="1513"/>
      <c r="DQK5" s="1513"/>
      <c r="DQL5" s="1513"/>
      <c r="DQM5" s="1513"/>
      <c r="DQN5" s="1513"/>
      <c r="DQO5" s="1513"/>
      <c r="DQP5" s="1513"/>
      <c r="DQQ5" s="1513"/>
      <c r="DQR5" s="1513"/>
      <c r="DQS5" s="1513"/>
      <c r="DQT5" s="1513"/>
      <c r="DQU5" s="1513"/>
      <c r="DQV5" s="1513"/>
      <c r="DQW5" s="1513"/>
      <c r="DQX5" s="1513"/>
      <c r="DQY5" s="1513"/>
      <c r="DQZ5" s="1513"/>
      <c r="DRA5" s="1513"/>
      <c r="DRB5" s="1513"/>
      <c r="DRC5" s="1513"/>
      <c r="DRD5" s="1513"/>
      <c r="DRE5" s="1513"/>
      <c r="DRF5" s="1513"/>
      <c r="DRG5" s="1513"/>
      <c r="DRH5" s="1513"/>
      <c r="DRI5" s="1513"/>
      <c r="DRJ5" s="1513"/>
      <c r="DRK5" s="1513"/>
      <c r="DRL5" s="1513"/>
      <c r="DRM5" s="1513"/>
      <c r="DRN5" s="1513"/>
      <c r="DRO5" s="1513"/>
      <c r="DRP5" s="1513"/>
      <c r="DRQ5" s="1513"/>
      <c r="DRR5" s="1513"/>
      <c r="DRS5" s="1513"/>
      <c r="DRT5" s="1513"/>
      <c r="DRU5" s="1513"/>
      <c r="DRV5" s="1513"/>
      <c r="DRW5" s="1513"/>
      <c r="DRX5" s="1513"/>
      <c r="DRY5" s="1513"/>
      <c r="DRZ5" s="1513"/>
      <c r="DSA5" s="1513"/>
      <c r="DSB5" s="1513"/>
      <c r="DSC5" s="1513"/>
      <c r="DSD5" s="1513"/>
      <c r="DSE5" s="1513"/>
      <c r="DSF5" s="1513"/>
      <c r="DSG5" s="1513"/>
      <c r="DSH5" s="1513"/>
      <c r="DSI5" s="1513"/>
      <c r="DSJ5" s="1513"/>
      <c r="DSK5" s="1513"/>
      <c r="DSL5" s="1513"/>
      <c r="DSM5" s="1513"/>
      <c r="DSN5" s="1513"/>
      <c r="DSO5" s="1513"/>
      <c r="DSP5" s="1513"/>
      <c r="DSQ5" s="1513"/>
      <c r="DSR5" s="1513"/>
      <c r="DSS5" s="1513"/>
      <c r="DST5" s="1513"/>
      <c r="DSU5" s="1513"/>
      <c r="DSV5" s="1513"/>
      <c r="DSW5" s="1513"/>
      <c r="DSX5" s="1513"/>
      <c r="DSY5" s="1513"/>
      <c r="DSZ5" s="1513"/>
      <c r="DTA5" s="1513"/>
      <c r="DTB5" s="1513"/>
      <c r="DTC5" s="1513"/>
      <c r="DTD5" s="1513"/>
      <c r="DTE5" s="1513"/>
      <c r="DTF5" s="1513"/>
      <c r="DTG5" s="1513"/>
      <c r="DTH5" s="1513"/>
      <c r="DTI5" s="1513"/>
      <c r="DTJ5" s="1513"/>
      <c r="DTK5" s="1513"/>
      <c r="DTL5" s="1513"/>
      <c r="DTM5" s="1513"/>
      <c r="DTN5" s="1513"/>
      <c r="DTO5" s="1513"/>
      <c r="DTP5" s="1513"/>
      <c r="DTQ5" s="1513"/>
      <c r="DTR5" s="1513"/>
      <c r="DTS5" s="1513"/>
      <c r="DTT5" s="1513"/>
      <c r="DTU5" s="1513"/>
      <c r="DTV5" s="1513"/>
      <c r="DTW5" s="1513"/>
      <c r="DTX5" s="1513"/>
      <c r="DTY5" s="1513"/>
      <c r="DTZ5" s="1513"/>
      <c r="DUA5" s="1513"/>
      <c r="DUB5" s="1513"/>
      <c r="DUC5" s="1513"/>
      <c r="DUD5" s="1513"/>
      <c r="DUE5" s="1513"/>
      <c r="DUF5" s="1513"/>
      <c r="DUG5" s="1513"/>
      <c r="DUH5" s="1513"/>
      <c r="DUI5" s="1513"/>
      <c r="DUJ5" s="1513"/>
      <c r="DUK5" s="1513"/>
      <c r="DUL5" s="1513"/>
      <c r="DUM5" s="1513"/>
      <c r="DUN5" s="1513"/>
      <c r="DUO5" s="1513"/>
      <c r="DUP5" s="1513"/>
      <c r="DUQ5" s="1513"/>
      <c r="DUR5" s="1513"/>
      <c r="DUS5" s="1513"/>
      <c r="DUT5" s="1513"/>
      <c r="DUU5" s="1513"/>
      <c r="DUV5" s="1513"/>
      <c r="DUW5" s="1513"/>
      <c r="DUX5" s="1513"/>
      <c r="DUY5" s="1513"/>
      <c r="DUZ5" s="1513"/>
      <c r="DVA5" s="1513"/>
      <c r="DVB5" s="1513"/>
      <c r="DVC5" s="1513"/>
      <c r="DVD5" s="1513"/>
      <c r="DVE5" s="1513"/>
      <c r="DVF5" s="1513"/>
      <c r="DVG5" s="1513"/>
      <c r="DVH5" s="1513"/>
      <c r="DVI5" s="1513"/>
      <c r="DVJ5" s="1513"/>
      <c r="DVK5" s="1513"/>
      <c r="DVL5" s="1513"/>
      <c r="DVM5" s="1513"/>
      <c r="DVN5" s="1513"/>
      <c r="DVO5" s="1513"/>
      <c r="DVP5" s="1513"/>
      <c r="DVQ5" s="1513"/>
      <c r="DVR5" s="1513"/>
      <c r="DVS5" s="1513"/>
      <c r="DVT5" s="1513"/>
      <c r="DVU5" s="1513"/>
      <c r="DVV5" s="1513"/>
      <c r="DVW5" s="1513"/>
      <c r="DVX5" s="1513"/>
      <c r="DVY5" s="1513"/>
      <c r="DVZ5" s="1513"/>
      <c r="DWA5" s="1513"/>
      <c r="DWB5" s="1513"/>
      <c r="DWC5" s="1513"/>
      <c r="DWD5" s="1513"/>
      <c r="DWE5" s="1513"/>
      <c r="DWF5" s="1513"/>
      <c r="DWG5" s="1513"/>
      <c r="DWH5" s="1513"/>
      <c r="DWI5" s="1513"/>
      <c r="DWJ5" s="1513"/>
      <c r="DWK5" s="1513"/>
      <c r="DWL5" s="1513"/>
      <c r="DWM5" s="1513"/>
      <c r="DWN5" s="1513"/>
      <c r="DWO5" s="1513"/>
      <c r="DWP5" s="1513"/>
      <c r="DWQ5" s="1513"/>
      <c r="DWR5" s="1513"/>
      <c r="DWS5" s="1513"/>
      <c r="DWT5" s="1513"/>
      <c r="DWU5" s="1513"/>
      <c r="DWV5" s="1513"/>
      <c r="DWW5" s="1513"/>
      <c r="DWX5" s="1513"/>
      <c r="DWY5" s="1513"/>
      <c r="DWZ5" s="1513"/>
      <c r="DXA5" s="1513"/>
      <c r="DXB5" s="1513"/>
      <c r="DXC5" s="1513"/>
      <c r="DXD5" s="1513"/>
      <c r="DXE5" s="1513"/>
      <c r="DXF5" s="1513"/>
      <c r="DXG5" s="1513"/>
      <c r="DXH5" s="1513"/>
      <c r="DXI5" s="1513"/>
      <c r="DXJ5" s="1513"/>
      <c r="DXK5" s="1513"/>
      <c r="DXL5" s="1513"/>
      <c r="DXM5" s="1513"/>
      <c r="DXN5" s="1513"/>
      <c r="DXO5" s="1513"/>
      <c r="DXP5" s="1513"/>
      <c r="DXQ5" s="1513"/>
      <c r="DXR5" s="1513"/>
      <c r="DXS5" s="1513"/>
      <c r="DXT5" s="1513"/>
      <c r="DXU5" s="1513"/>
      <c r="DXV5" s="1513"/>
      <c r="DXW5" s="1513"/>
      <c r="DXX5" s="1513"/>
      <c r="DXY5" s="1513"/>
      <c r="DXZ5" s="1513"/>
      <c r="DYA5" s="1513"/>
      <c r="DYB5" s="1513"/>
      <c r="DYC5" s="1513"/>
      <c r="DYD5" s="1513"/>
      <c r="DYE5" s="1513"/>
      <c r="DYF5" s="1513"/>
      <c r="DYG5" s="1513"/>
      <c r="DYH5" s="1513"/>
      <c r="DYI5" s="1513"/>
      <c r="DYJ5" s="1513"/>
      <c r="DYK5" s="1513"/>
      <c r="DYL5" s="1513"/>
      <c r="DYM5" s="1513"/>
      <c r="DYN5" s="1513"/>
      <c r="DYO5" s="1513"/>
      <c r="DYP5" s="1513"/>
      <c r="DYQ5" s="1513"/>
      <c r="DYR5" s="1513"/>
      <c r="DYS5" s="1513"/>
      <c r="DYT5" s="1513"/>
      <c r="DYU5" s="1513"/>
      <c r="DYV5" s="1513"/>
      <c r="DYW5" s="1513"/>
      <c r="DYX5" s="1513"/>
      <c r="DYY5" s="1513"/>
      <c r="DYZ5" s="1513"/>
      <c r="DZA5" s="1513"/>
      <c r="DZB5" s="1513"/>
      <c r="DZC5" s="1513"/>
      <c r="DZD5" s="1513"/>
      <c r="DZE5" s="1513"/>
      <c r="DZF5" s="1513"/>
      <c r="DZG5" s="1513"/>
      <c r="DZH5" s="1513"/>
      <c r="DZI5" s="1513"/>
      <c r="DZJ5" s="1513"/>
      <c r="DZK5" s="1513"/>
      <c r="DZL5" s="1513"/>
      <c r="DZM5" s="1513"/>
      <c r="DZN5" s="1513"/>
      <c r="DZO5" s="1513"/>
      <c r="DZP5" s="1513"/>
      <c r="DZQ5" s="1513"/>
      <c r="DZR5" s="1513"/>
      <c r="DZS5" s="1513"/>
      <c r="DZT5" s="1513"/>
      <c r="DZU5" s="1513"/>
      <c r="DZV5" s="1513"/>
      <c r="DZW5" s="1513"/>
      <c r="DZX5" s="1513"/>
      <c r="DZY5" s="1513"/>
      <c r="DZZ5" s="1513"/>
      <c r="EAA5" s="1513"/>
      <c r="EAB5" s="1513"/>
      <c r="EAC5" s="1513"/>
      <c r="EAD5" s="1513"/>
      <c r="EAE5" s="1513"/>
      <c r="EAF5" s="1513"/>
      <c r="EAG5" s="1513"/>
      <c r="EAH5" s="1513"/>
      <c r="EAI5" s="1513"/>
      <c r="EAJ5" s="1513"/>
      <c r="EAK5" s="1513"/>
      <c r="EAL5" s="1513"/>
      <c r="EAM5" s="1513"/>
      <c r="EAN5" s="1513"/>
      <c r="EAO5" s="1513"/>
      <c r="EAP5" s="1513"/>
      <c r="EAQ5" s="1513"/>
      <c r="EAR5" s="1513"/>
      <c r="EAS5" s="1513"/>
      <c r="EAT5" s="1513"/>
      <c r="EAU5" s="1513"/>
      <c r="EAV5" s="1513"/>
      <c r="EAW5" s="1513"/>
      <c r="EAX5" s="1513"/>
      <c r="EAY5" s="1513"/>
      <c r="EAZ5" s="1513"/>
      <c r="EBA5" s="1513"/>
      <c r="EBB5" s="1513"/>
      <c r="EBC5" s="1513"/>
      <c r="EBD5" s="1513"/>
      <c r="EBE5" s="1513"/>
      <c r="EBF5" s="1513"/>
      <c r="EBG5" s="1513"/>
      <c r="EBH5" s="1513"/>
      <c r="EBI5" s="1513"/>
      <c r="EBJ5" s="1513"/>
      <c r="EBK5" s="1513"/>
      <c r="EBL5" s="1513"/>
      <c r="EBM5" s="1513"/>
      <c r="EBN5" s="1513"/>
      <c r="EBO5" s="1513"/>
      <c r="EBP5" s="1513"/>
      <c r="EBQ5" s="1513"/>
      <c r="EBR5" s="1513"/>
      <c r="EBS5" s="1513"/>
      <c r="EBT5" s="1513"/>
      <c r="EBU5" s="1513"/>
      <c r="EBV5" s="1513"/>
      <c r="EBW5" s="1513"/>
      <c r="EBX5" s="1513"/>
      <c r="EBY5" s="1513"/>
      <c r="EBZ5" s="1513"/>
      <c r="ECA5" s="1513"/>
      <c r="ECB5" s="1513"/>
      <c r="ECC5" s="1513"/>
      <c r="ECD5" s="1513"/>
      <c r="ECE5" s="1513"/>
      <c r="ECF5" s="1513"/>
      <c r="ECG5" s="1513"/>
      <c r="ECH5" s="1513"/>
      <c r="ECI5" s="1513"/>
      <c r="ECJ5" s="1513"/>
      <c r="ECK5" s="1513"/>
      <c r="ECL5" s="1513"/>
      <c r="ECM5" s="1513"/>
      <c r="ECN5" s="1513"/>
      <c r="ECO5" s="1513"/>
      <c r="ECP5" s="1513"/>
      <c r="ECQ5" s="1513"/>
      <c r="ECR5" s="1513"/>
      <c r="ECS5" s="1513"/>
      <c r="ECT5" s="1513"/>
      <c r="ECU5" s="1513"/>
      <c r="ECV5" s="1513"/>
      <c r="ECW5" s="1513"/>
      <c r="ECX5" s="1513"/>
      <c r="ECY5" s="1513"/>
      <c r="ECZ5" s="1513"/>
      <c r="EDA5" s="1513"/>
      <c r="EDB5" s="1513"/>
      <c r="EDC5" s="1513"/>
      <c r="EDD5" s="1513"/>
      <c r="EDE5" s="1513"/>
      <c r="EDF5" s="1513"/>
      <c r="EDG5" s="1513"/>
      <c r="EDH5" s="1513"/>
      <c r="EDI5" s="1513"/>
      <c r="EDJ5" s="1513"/>
      <c r="EDK5" s="1513"/>
      <c r="EDL5" s="1513"/>
      <c r="EDM5" s="1513"/>
      <c r="EDN5" s="1513"/>
      <c r="EDO5" s="1513"/>
      <c r="EDP5" s="1513"/>
      <c r="EDQ5" s="1513"/>
      <c r="EDR5" s="1513"/>
      <c r="EDS5" s="1513"/>
      <c r="EDT5" s="1513"/>
      <c r="EDU5" s="1513"/>
      <c r="EDV5" s="1513"/>
      <c r="EDW5" s="1513"/>
      <c r="EDX5" s="1513"/>
      <c r="EDY5" s="1513"/>
      <c r="EDZ5" s="1513"/>
      <c r="EEA5" s="1513"/>
      <c r="EEB5" s="1513"/>
      <c r="EEC5" s="1513"/>
      <c r="EED5" s="1513"/>
      <c r="EEE5" s="1513"/>
      <c r="EEF5" s="1513"/>
      <c r="EEG5" s="1513"/>
      <c r="EEH5" s="1513"/>
      <c r="EEI5" s="1513"/>
      <c r="EEJ5" s="1513"/>
      <c r="EEK5" s="1513"/>
      <c r="EEL5" s="1513"/>
      <c r="EEM5" s="1513"/>
      <c r="EEN5" s="1513"/>
      <c r="EEO5" s="1513"/>
      <c r="EEP5" s="1513"/>
      <c r="EEQ5" s="1513"/>
      <c r="EER5" s="1513"/>
      <c r="EES5" s="1513"/>
      <c r="EET5" s="1513"/>
      <c r="EEU5" s="1513"/>
      <c r="EEV5" s="1513"/>
      <c r="EEW5" s="1513"/>
      <c r="EEX5" s="1513"/>
      <c r="EEY5" s="1513"/>
      <c r="EEZ5" s="1513"/>
      <c r="EFA5" s="1513"/>
      <c r="EFB5" s="1513"/>
      <c r="EFC5" s="1513"/>
      <c r="EFD5" s="1513"/>
      <c r="EFE5" s="1513"/>
      <c r="EFF5" s="1513"/>
      <c r="EFG5" s="1513"/>
      <c r="EFH5" s="1513"/>
      <c r="EFI5" s="1513"/>
      <c r="EFJ5" s="1513"/>
      <c r="EFK5" s="1513"/>
      <c r="EFL5" s="1513"/>
      <c r="EFM5" s="1513"/>
      <c r="EFN5" s="1513"/>
      <c r="EFO5" s="1513"/>
      <c r="EFP5" s="1513"/>
      <c r="EFQ5" s="1513"/>
      <c r="EFR5" s="1513"/>
      <c r="EFS5" s="1513"/>
      <c r="EFT5" s="1513"/>
      <c r="EFU5" s="1513"/>
      <c r="EFV5" s="1513"/>
      <c r="EFW5" s="1513"/>
      <c r="EFX5" s="1513"/>
      <c r="EFY5" s="1513"/>
      <c r="EFZ5" s="1513"/>
      <c r="EGA5" s="1513"/>
      <c r="EGB5" s="1513"/>
      <c r="EGC5" s="1513"/>
      <c r="EGD5" s="1513"/>
      <c r="EGE5" s="1513"/>
      <c r="EGF5" s="1513"/>
      <c r="EGG5" s="1513"/>
      <c r="EGH5" s="1513"/>
      <c r="EGI5" s="1513"/>
      <c r="EGJ5" s="1513"/>
      <c r="EGK5" s="1513"/>
      <c r="EGL5" s="1513"/>
      <c r="EGM5" s="1513"/>
      <c r="EGN5" s="1513"/>
      <c r="EGO5" s="1513"/>
      <c r="EGP5" s="1513"/>
      <c r="EGQ5" s="1513"/>
      <c r="EGR5" s="1513"/>
      <c r="EGS5" s="1513"/>
      <c r="EGT5" s="1513"/>
      <c r="EGU5" s="1513"/>
      <c r="EGV5" s="1513"/>
      <c r="EGW5" s="1513"/>
      <c r="EGX5" s="1513"/>
      <c r="EGY5" s="1513"/>
      <c r="EGZ5" s="1513"/>
      <c r="EHA5" s="1513"/>
      <c r="EHB5" s="1513"/>
      <c r="EHC5" s="1513"/>
      <c r="EHD5" s="1513"/>
      <c r="EHE5" s="1513"/>
      <c r="EHF5" s="1513"/>
      <c r="EHG5" s="1513"/>
      <c r="EHH5" s="1513"/>
      <c r="EHI5" s="1513"/>
      <c r="EHJ5" s="1513"/>
      <c r="EHK5" s="1513"/>
      <c r="EHL5" s="1513"/>
      <c r="EHM5" s="1513"/>
      <c r="EHN5" s="1513"/>
      <c r="EHO5" s="1513"/>
      <c r="EHP5" s="1513"/>
      <c r="EHQ5" s="1513"/>
      <c r="EHR5" s="1513"/>
      <c r="EHS5" s="1513"/>
      <c r="EHT5" s="1513"/>
      <c r="EHU5" s="1513"/>
      <c r="EHV5" s="1513"/>
      <c r="EHW5" s="1513"/>
      <c r="EHX5" s="1513"/>
      <c r="EHY5" s="1513"/>
      <c r="EHZ5" s="1513"/>
      <c r="EIA5" s="1513"/>
      <c r="EIB5" s="1513"/>
      <c r="EIC5" s="1513"/>
      <c r="EID5" s="1513"/>
      <c r="EIE5" s="1513"/>
      <c r="EIF5" s="1513"/>
      <c r="EIG5" s="1513"/>
      <c r="EIH5" s="1513"/>
      <c r="EII5" s="1513"/>
      <c r="EIJ5" s="1513"/>
      <c r="EIK5" s="1513"/>
      <c r="EIL5" s="1513"/>
      <c r="EIM5" s="1513"/>
      <c r="EIN5" s="1513"/>
      <c r="EIO5" s="1513"/>
      <c r="EIP5" s="1513"/>
      <c r="EIQ5" s="1513"/>
      <c r="EIR5" s="1513"/>
      <c r="EIS5" s="1513"/>
      <c r="EIT5" s="1513"/>
      <c r="EIU5" s="1513"/>
      <c r="EIV5" s="1513"/>
      <c r="EIW5" s="1513"/>
      <c r="EIX5" s="1513"/>
      <c r="EIY5" s="1513"/>
      <c r="EIZ5" s="1513"/>
      <c r="EJA5" s="1513"/>
      <c r="EJB5" s="1513"/>
      <c r="EJC5" s="1513"/>
      <c r="EJD5" s="1513"/>
      <c r="EJE5" s="1513"/>
      <c r="EJF5" s="1513"/>
      <c r="EJG5" s="1513"/>
      <c r="EJH5" s="1513"/>
      <c r="EJI5" s="1513"/>
      <c r="EJJ5" s="1513"/>
      <c r="EJK5" s="1513"/>
      <c r="EJL5" s="1513"/>
      <c r="EJM5" s="1513"/>
      <c r="EJN5" s="1513"/>
      <c r="EJO5" s="1513"/>
      <c r="EJP5" s="1513"/>
      <c r="EJQ5" s="1513"/>
      <c r="EJR5" s="1513"/>
      <c r="EJS5" s="1513"/>
      <c r="EJT5" s="1513"/>
      <c r="EJU5" s="1513"/>
      <c r="EJV5" s="1513"/>
      <c r="EJW5" s="1513"/>
      <c r="EJX5" s="1513"/>
      <c r="EJY5" s="1513"/>
      <c r="EJZ5" s="1513"/>
      <c r="EKA5" s="1513"/>
      <c r="EKB5" s="1513"/>
      <c r="EKC5" s="1513"/>
      <c r="EKD5" s="1513"/>
      <c r="EKE5" s="1513"/>
      <c r="EKF5" s="1513"/>
      <c r="EKG5" s="1513"/>
      <c r="EKH5" s="1513"/>
      <c r="EKI5" s="1513"/>
      <c r="EKJ5" s="1513"/>
      <c r="EKK5" s="1513"/>
      <c r="EKL5" s="1513"/>
      <c r="EKM5" s="1513"/>
      <c r="EKN5" s="1513"/>
      <c r="EKO5" s="1513"/>
      <c r="EKP5" s="1513"/>
      <c r="EKQ5" s="1513"/>
      <c r="EKR5" s="1513"/>
      <c r="EKS5" s="1513"/>
      <c r="EKT5" s="1513"/>
      <c r="EKU5" s="1513"/>
      <c r="EKV5" s="1513"/>
      <c r="EKW5" s="1513"/>
      <c r="EKX5" s="1513"/>
      <c r="EKY5" s="1513"/>
      <c r="EKZ5" s="1513"/>
      <c r="ELA5" s="1513"/>
      <c r="ELB5" s="1513"/>
      <c r="ELC5" s="1513"/>
      <c r="ELD5" s="1513"/>
      <c r="ELE5" s="1513"/>
      <c r="ELF5" s="1513"/>
      <c r="ELG5" s="1513"/>
      <c r="ELH5" s="1513"/>
      <c r="ELI5" s="1513"/>
      <c r="ELJ5" s="1513"/>
      <c r="ELK5" s="1513"/>
      <c r="ELL5" s="1513"/>
      <c r="ELM5" s="1513"/>
      <c r="ELN5" s="1513"/>
      <c r="ELO5" s="1513"/>
      <c r="ELP5" s="1513"/>
      <c r="ELQ5" s="1513"/>
      <c r="ELR5" s="1513"/>
      <c r="ELS5" s="1513"/>
      <c r="ELT5" s="1513"/>
      <c r="ELU5" s="1513"/>
      <c r="ELV5" s="1513"/>
      <c r="ELW5" s="1513"/>
      <c r="ELX5" s="1513"/>
      <c r="ELY5" s="1513"/>
      <c r="ELZ5" s="1513"/>
      <c r="EMA5" s="1513"/>
      <c r="EMB5" s="1513"/>
      <c r="EMC5" s="1513"/>
      <c r="EMD5" s="1513"/>
      <c r="EME5" s="1513"/>
      <c r="EMF5" s="1513"/>
      <c r="EMG5" s="1513"/>
      <c r="EMH5" s="1513"/>
      <c r="EMI5" s="1513"/>
      <c r="EMJ5" s="1513"/>
      <c r="EMK5" s="1513"/>
      <c r="EML5" s="1513"/>
      <c r="EMM5" s="1513"/>
      <c r="EMN5" s="1513"/>
      <c r="EMO5" s="1513"/>
      <c r="EMP5" s="1513"/>
      <c r="EMQ5" s="1513"/>
      <c r="EMR5" s="1513"/>
      <c r="EMS5" s="1513"/>
      <c r="EMT5" s="1513"/>
      <c r="EMU5" s="1513"/>
      <c r="EMV5" s="1513"/>
      <c r="EMW5" s="1513"/>
      <c r="EMX5" s="1513"/>
      <c r="EMY5" s="1513"/>
      <c r="EMZ5" s="1513"/>
      <c r="ENA5" s="1513"/>
      <c r="ENB5" s="1513"/>
      <c r="ENC5" s="1513"/>
      <c r="END5" s="1513"/>
      <c r="ENE5" s="1513"/>
      <c r="ENF5" s="1513"/>
      <c r="ENG5" s="1513"/>
      <c r="ENH5" s="1513"/>
      <c r="ENI5" s="1513"/>
      <c r="ENJ5" s="1513"/>
      <c r="ENK5" s="1513"/>
      <c r="ENL5" s="1513"/>
      <c r="ENM5" s="1513"/>
      <c r="ENN5" s="1513"/>
      <c r="ENO5" s="1513"/>
      <c r="ENP5" s="1513"/>
      <c r="ENQ5" s="1513"/>
      <c r="ENR5" s="1513"/>
      <c r="ENS5" s="1513"/>
      <c r="ENT5" s="1513"/>
      <c r="ENU5" s="1513"/>
      <c r="ENV5" s="1513"/>
      <c r="ENW5" s="1513"/>
      <c r="ENX5" s="1513"/>
      <c r="ENY5" s="1513"/>
      <c r="ENZ5" s="1513"/>
      <c r="EOA5" s="1513"/>
      <c r="EOB5" s="1513"/>
      <c r="EOC5" s="1513"/>
      <c r="EOD5" s="1513"/>
      <c r="EOE5" s="1513"/>
      <c r="EOF5" s="1513"/>
      <c r="EOG5" s="1513"/>
      <c r="EOH5" s="1513"/>
      <c r="EOI5" s="1513"/>
      <c r="EOJ5" s="1513"/>
      <c r="EOK5" s="1513"/>
      <c r="EOL5" s="1513"/>
      <c r="EOM5" s="1513"/>
      <c r="EON5" s="1513"/>
      <c r="EOO5" s="1513"/>
      <c r="EOP5" s="1513"/>
      <c r="EOQ5" s="1513"/>
      <c r="EOR5" s="1513"/>
      <c r="EOS5" s="1513"/>
      <c r="EOT5" s="1513"/>
      <c r="EOU5" s="1513"/>
      <c r="EOV5" s="1513"/>
      <c r="EOW5" s="1513"/>
      <c r="EOX5" s="1513"/>
      <c r="EOY5" s="1513"/>
      <c r="EOZ5" s="1513"/>
      <c r="EPA5" s="1513"/>
      <c r="EPB5" s="1513"/>
      <c r="EPC5" s="1513"/>
      <c r="EPD5" s="1513"/>
      <c r="EPE5" s="1513"/>
      <c r="EPF5" s="1513"/>
      <c r="EPG5" s="1513"/>
      <c r="EPH5" s="1513"/>
      <c r="EPI5" s="1513"/>
      <c r="EPJ5" s="1513"/>
      <c r="EPK5" s="1513"/>
      <c r="EPL5" s="1513"/>
      <c r="EPM5" s="1513"/>
      <c r="EPN5" s="1513"/>
      <c r="EPO5" s="1513"/>
      <c r="EPP5" s="1513"/>
      <c r="EPQ5" s="1513"/>
      <c r="EPR5" s="1513"/>
      <c r="EPS5" s="1513"/>
      <c r="EPT5" s="1513"/>
      <c r="EPU5" s="1513"/>
      <c r="EPV5" s="1513"/>
      <c r="EPW5" s="1513"/>
      <c r="EPX5" s="1513"/>
      <c r="EPY5" s="1513"/>
      <c r="EPZ5" s="1513"/>
      <c r="EQA5" s="1513"/>
      <c r="EQB5" s="1513"/>
      <c r="EQC5" s="1513"/>
      <c r="EQD5" s="1513"/>
      <c r="EQE5" s="1513"/>
      <c r="EQF5" s="1513"/>
      <c r="EQG5" s="1513"/>
      <c r="EQH5" s="1513"/>
      <c r="EQI5" s="1513"/>
      <c r="EQJ5" s="1513"/>
      <c r="EQK5" s="1513"/>
      <c r="EQL5" s="1513"/>
      <c r="EQM5" s="1513"/>
      <c r="EQN5" s="1513"/>
      <c r="EQO5" s="1513"/>
      <c r="EQP5" s="1513"/>
      <c r="EQQ5" s="1513"/>
      <c r="EQR5" s="1513"/>
      <c r="EQS5" s="1513"/>
      <c r="EQT5" s="1513"/>
      <c r="EQU5" s="1513"/>
      <c r="EQV5" s="1513"/>
      <c r="EQW5" s="1513"/>
      <c r="EQX5" s="1513"/>
      <c r="EQY5" s="1513"/>
      <c r="EQZ5" s="1513"/>
      <c r="ERA5" s="1513"/>
      <c r="ERB5" s="1513"/>
      <c r="ERC5" s="1513"/>
      <c r="ERD5" s="1513"/>
      <c r="ERE5" s="1513"/>
      <c r="ERF5" s="1513"/>
      <c r="ERG5" s="1513"/>
      <c r="ERH5" s="1513"/>
      <c r="ERI5" s="1513"/>
      <c r="ERJ5" s="1513"/>
      <c r="ERK5" s="1513"/>
      <c r="ERL5" s="1513"/>
      <c r="ERM5" s="1513"/>
      <c r="ERN5" s="1513"/>
      <c r="ERO5" s="1513"/>
      <c r="ERP5" s="1513"/>
      <c r="ERQ5" s="1513"/>
      <c r="ERR5" s="1513"/>
      <c r="ERS5" s="1513"/>
      <c r="ERT5" s="1513"/>
      <c r="ERU5" s="1513"/>
      <c r="ERV5" s="1513"/>
      <c r="ERW5" s="1513"/>
      <c r="ERX5" s="1513"/>
      <c r="ERY5" s="1513"/>
      <c r="ERZ5" s="1513"/>
      <c r="ESA5" s="1513"/>
      <c r="ESB5" s="1513"/>
      <c r="ESC5" s="1513"/>
      <c r="ESD5" s="1513"/>
      <c r="ESE5" s="1513"/>
      <c r="ESF5" s="1513"/>
      <c r="ESG5" s="1513"/>
      <c r="ESH5" s="1513"/>
      <c r="ESI5" s="1513"/>
      <c r="ESJ5" s="1513"/>
      <c r="ESK5" s="1513"/>
      <c r="ESL5" s="1513"/>
      <c r="ESM5" s="1513"/>
      <c r="ESN5" s="1513"/>
      <c r="ESO5" s="1513"/>
      <c r="ESP5" s="1513"/>
      <c r="ESQ5" s="1513"/>
      <c r="ESR5" s="1513"/>
      <c r="ESS5" s="1513"/>
      <c r="EST5" s="1513"/>
      <c r="ESU5" s="1513"/>
      <c r="ESV5" s="1513"/>
      <c r="ESW5" s="1513"/>
      <c r="ESX5" s="1513"/>
      <c r="ESY5" s="1513"/>
      <c r="ESZ5" s="1513"/>
      <c r="ETA5" s="1513"/>
      <c r="ETB5" s="1513"/>
      <c r="ETC5" s="1513"/>
      <c r="ETD5" s="1513"/>
      <c r="ETE5" s="1513"/>
      <c r="ETF5" s="1513"/>
      <c r="ETG5" s="1513"/>
      <c r="ETH5" s="1513"/>
      <c r="ETI5" s="1513"/>
      <c r="ETJ5" s="1513"/>
      <c r="ETK5" s="1513"/>
      <c r="ETL5" s="1513"/>
      <c r="ETM5" s="1513"/>
      <c r="ETN5" s="1513"/>
      <c r="ETO5" s="1513"/>
      <c r="ETP5" s="1513"/>
      <c r="ETQ5" s="1513"/>
      <c r="ETR5" s="1513"/>
      <c r="ETS5" s="1513"/>
      <c r="ETT5" s="1513"/>
      <c r="ETU5" s="1513"/>
      <c r="ETV5" s="1513"/>
      <c r="ETW5" s="1513"/>
      <c r="ETX5" s="1513"/>
      <c r="ETY5" s="1513"/>
      <c r="ETZ5" s="1513"/>
      <c r="EUA5" s="1513"/>
      <c r="EUB5" s="1513"/>
      <c r="EUC5" s="1513"/>
      <c r="EUD5" s="1513"/>
      <c r="EUE5" s="1513"/>
      <c r="EUF5" s="1513"/>
      <c r="EUG5" s="1513"/>
      <c r="EUH5" s="1513"/>
      <c r="EUI5" s="1513"/>
      <c r="EUJ5" s="1513"/>
      <c r="EUK5" s="1513"/>
      <c r="EUL5" s="1513"/>
      <c r="EUM5" s="1513"/>
      <c r="EUN5" s="1513"/>
      <c r="EUO5" s="1513"/>
      <c r="EUP5" s="1513"/>
      <c r="EUQ5" s="1513"/>
      <c r="EUR5" s="1513"/>
      <c r="EUS5" s="1513"/>
      <c r="EUT5" s="1513"/>
      <c r="EUU5" s="1513"/>
      <c r="EUV5" s="1513"/>
      <c r="EUW5" s="1513"/>
      <c r="EUX5" s="1513"/>
      <c r="EUY5" s="1513"/>
      <c r="EUZ5" s="1513"/>
      <c r="EVA5" s="1513"/>
      <c r="EVB5" s="1513"/>
      <c r="EVC5" s="1513"/>
      <c r="EVD5" s="1513"/>
      <c r="EVE5" s="1513"/>
      <c r="EVF5" s="1513"/>
      <c r="EVG5" s="1513"/>
      <c r="EVH5" s="1513"/>
      <c r="EVI5" s="1513"/>
      <c r="EVJ5" s="1513"/>
      <c r="EVK5" s="1513"/>
      <c r="EVL5" s="1513"/>
      <c r="EVM5" s="1513"/>
      <c r="EVN5" s="1513"/>
      <c r="EVO5" s="1513"/>
      <c r="EVP5" s="1513"/>
      <c r="EVQ5" s="1513"/>
      <c r="EVR5" s="1513"/>
      <c r="EVS5" s="1513"/>
      <c r="EVT5" s="1513"/>
      <c r="EVU5" s="1513"/>
      <c r="EVV5" s="1513"/>
      <c r="EVW5" s="1513"/>
      <c r="EVX5" s="1513"/>
      <c r="EVY5" s="1513"/>
      <c r="EVZ5" s="1513"/>
      <c r="EWA5" s="1513"/>
      <c r="EWB5" s="1513"/>
      <c r="EWC5" s="1513"/>
      <c r="EWD5" s="1513"/>
      <c r="EWE5" s="1513"/>
      <c r="EWF5" s="1513"/>
      <c r="EWG5" s="1513"/>
      <c r="EWH5" s="1513"/>
      <c r="EWI5" s="1513"/>
      <c r="EWJ5" s="1513"/>
      <c r="EWK5" s="1513"/>
      <c r="EWL5" s="1513"/>
      <c r="EWM5" s="1513"/>
      <c r="EWN5" s="1513"/>
      <c r="EWO5" s="1513"/>
      <c r="EWP5" s="1513"/>
      <c r="EWQ5" s="1513"/>
      <c r="EWR5" s="1513"/>
      <c r="EWS5" s="1513"/>
      <c r="EWT5" s="1513"/>
      <c r="EWU5" s="1513"/>
      <c r="EWV5" s="1513"/>
      <c r="EWW5" s="1513"/>
      <c r="EWX5" s="1513"/>
      <c r="EWY5" s="1513"/>
      <c r="EWZ5" s="1513"/>
      <c r="EXA5" s="1513"/>
      <c r="EXB5" s="1513"/>
      <c r="EXC5" s="1513"/>
      <c r="EXD5" s="1513"/>
      <c r="EXE5" s="1513"/>
      <c r="EXF5" s="1513"/>
      <c r="EXG5" s="1513"/>
      <c r="EXH5" s="1513"/>
      <c r="EXI5" s="1513"/>
      <c r="EXJ5" s="1513"/>
      <c r="EXK5" s="1513"/>
      <c r="EXL5" s="1513"/>
      <c r="EXM5" s="1513"/>
      <c r="EXN5" s="1513"/>
      <c r="EXO5" s="1513"/>
      <c r="EXP5" s="1513"/>
      <c r="EXQ5" s="1513"/>
      <c r="EXR5" s="1513"/>
      <c r="EXS5" s="1513"/>
      <c r="EXT5" s="1513"/>
      <c r="EXU5" s="1513"/>
      <c r="EXV5" s="1513"/>
      <c r="EXW5" s="1513"/>
      <c r="EXX5" s="1513"/>
      <c r="EXY5" s="1513"/>
      <c r="EXZ5" s="1513"/>
      <c r="EYA5" s="1513"/>
      <c r="EYB5" s="1513"/>
      <c r="EYC5" s="1513"/>
      <c r="EYD5" s="1513"/>
      <c r="EYE5" s="1513"/>
      <c r="EYF5" s="1513"/>
      <c r="EYG5" s="1513"/>
      <c r="EYH5" s="1513"/>
      <c r="EYI5" s="1513"/>
      <c r="EYJ5" s="1513"/>
      <c r="EYK5" s="1513"/>
      <c r="EYL5" s="1513"/>
      <c r="EYM5" s="1513"/>
      <c r="EYN5" s="1513"/>
      <c r="EYO5" s="1513"/>
      <c r="EYP5" s="1513"/>
      <c r="EYQ5" s="1513"/>
      <c r="EYR5" s="1513"/>
      <c r="EYS5" s="1513"/>
      <c r="EYT5" s="1513"/>
      <c r="EYU5" s="1513"/>
      <c r="EYV5" s="1513"/>
      <c r="EYW5" s="1513"/>
      <c r="EYX5" s="1513"/>
      <c r="EYY5" s="1513"/>
      <c r="EYZ5" s="1513"/>
      <c r="EZA5" s="1513"/>
      <c r="EZB5" s="1513"/>
      <c r="EZC5" s="1513"/>
      <c r="EZD5" s="1513"/>
      <c r="EZE5" s="1513"/>
      <c r="EZF5" s="1513"/>
      <c r="EZG5" s="1513"/>
      <c r="EZH5" s="1513"/>
      <c r="EZI5" s="1513"/>
      <c r="EZJ5" s="1513"/>
      <c r="EZK5" s="1513"/>
      <c r="EZL5" s="1513"/>
      <c r="EZM5" s="1513"/>
      <c r="EZN5" s="1513"/>
      <c r="EZO5" s="1513"/>
      <c r="EZP5" s="1513"/>
      <c r="EZQ5" s="1513"/>
      <c r="EZR5" s="1513"/>
      <c r="EZS5" s="1513"/>
      <c r="EZT5" s="1513"/>
      <c r="EZU5" s="1513"/>
      <c r="EZV5" s="1513"/>
      <c r="EZW5" s="1513"/>
      <c r="EZX5" s="1513"/>
      <c r="EZY5" s="1513"/>
      <c r="EZZ5" s="1513"/>
      <c r="FAA5" s="1513"/>
      <c r="FAB5" s="1513"/>
      <c r="FAC5" s="1513"/>
      <c r="FAD5" s="1513"/>
      <c r="FAE5" s="1513"/>
      <c r="FAF5" s="1513"/>
      <c r="FAG5" s="1513"/>
      <c r="FAH5" s="1513"/>
      <c r="FAI5" s="1513"/>
      <c r="FAJ5" s="1513"/>
      <c r="FAK5" s="1513"/>
      <c r="FAL5" s="1513"/>
      <c r="FAM5" s="1513"/>
      <c r="FAN5" s="1513"/>
      <c r="FAO5" s="1513"/>
      <c r="FAP5" s="1513"/>
      <c r="FAQ5" s="1513"/>
      <c r="FAR5" s="1513"/>
      <c r="FAS5" s="1513"/>
      <c r="FAT5" s="1513"/>
      <c r="FAU5" s="1513"/>
      <c r="FAV5" s="1513"/>
      <c r="FAW5" s="1513"/>
      <c r="FAX5" s="1513"/>
      <c r="FAY5" s="1513"/>
      <c r="FAZ5" s="1513"/>
      <c r="FBA5" s="1513"/>
      <c r="FBB5" s="1513"/>
      <c r="FBC5" s="1513"/>
      <c r="FBD5" s="1513"/>
      <c r="FBE5" s="1513"/>
      <c r="FBF5" s="1513"/>
      <c r="FBG5" s="1513"/>
      <c r="FBH5" s="1513"/>
      <c r="FBI5" s="1513"/>
      <c r="FBJ5" s="1513"/>
      <c r="FBK5" s="1513"/>
      <c r="FBL5" s="1513"/>
      <c r="FBM5" s="1513"/>
      <c r="FBN5" s="1513"/>
      <c r="FBO5" s="1513"/>
      <c r="FBP5" s="1513"/>
      <c r="FBQ5" s="1513"/>
      <c r="FBR5" s="1513"/>
      <c r="FBS5" s="1513"/>
      <c r="FBT5" s="1513"/>
      <c r="FBU5" s="1513"/>
      <c r="FBV5" s="1513"/>
      <c r="FBW5" s="1513"/>
      <c r="FBX5" s="1513"/>
      <c r="FBY5" s="1513"/>
      <c r="FBZ5" s="1513"/>
      <c r="FCA5" s="1513"/>
      <c r="FCB5" s="1513"/>
      <c r="FCC5" s="1513"/>
      <c r="FCD5" s="1513"/>
      <c r="FCE5" s="1513"/>
      <c r="FCF5" s="1513"/>
      <c r="FCG5" s="1513"/>
      <c r="FCH5" s="1513"/>
      <c r="FCI5" s="1513"/>
      <c r="FCJ5" s="1513"/>
      <c r="FCK5" s="1513"/>
      <c r="FCL5" s="1513"/>
      <c r="FCM5" s="1513"/>
      <c r="FCN5" s="1513"/>
      <c r="FCO5" s="1513"/>
      <c r="FCP5" s="1513"/>
      <c r="FCQ5" s="1513"/>
      <c r="FCR5" s="1513"/>
      <c r="FCS5" s="1513"/>
      <c r="FCT5" s="1513"/>
      <c r="FCU5" s="1513"/>
      <c r="FCV5" s="1513"/>
      <c r="FCW5" s="1513"/>
      <c r="FCX5" s="1513"/>
      <c r="FCY5" s="1513"/>
      <c r="FCZ5" s="1513"/>
      <c r="FDA5" s="1513"/>
      <c r="FDB5" s="1513"/>
      <c r="FDC5" s="1513"/>
      <c r="FDD5" s="1513"/>
      <c r="FDE5" s="1513"/>
      <c r="FDF5" s="1513"/>
      <c r="FDG5" s="1513"/>
      <c r="FDH5" s="1513"/>
      <c r="FDI5" s="1513"/>
      <c r="FDJ5" s="1513"/>
      <c r="FDK5" s="1513"/>
      <c r="FDL5" s="1513"/>
      <c r="FDM5" s="1513"/>
      <c r="FDN5" s="1513"/>
      <c r="FDO5" s="1513"/>
      <c r="FDP5" s="1513"/>
      <c r="FDQ5" s="1513"/>
      <c r="FDR5" s="1513"/>
      <c r="FDS5" s="1513"/>
      <c r="FDT5" s="1513"/>
      <c r="FDU5" s="1513"/>
      <c r="FDV5" s="1513"/>
      <c r="FDW5" s="1513"/>
      <c r="FDX5" s="1513"/>
      <c r="FDY5" s="1513"/>
      <c r="FDZ5" s="1513"/>
      <c r="FEA5" s="1513"/>
      <c r="FEB5" s="1513"/>
      <c r="FEC5" s="1513"/>
      <c r="FED5" s="1513"/>
      <c r="FEE5" s="1513"/>
      <c r="FEF5" s="1513"/>
      <c r="FEG5" s="1513"/>
      <c r="FEH5" s="1513"/>
      <c r="FEI5" s="1513"/>
      <c r="FEJ5" s="1513"/>
      <c r="FEK5" s="1513"/>
      <c r="FEL5" s="1513"/>
      <c r="FEM5" s="1513"/>
      <c r="FEN5" s="1513"/>
      <c r="FEO5" s="1513"/>
      <c r="FEP5" s="1513"/>
      <c r="FEQ5" s="1513"/>
      <c r="FER5" s="1513"/>
      <c r="FES5" s="1513"/>
      <c r="FET5" s="1513"/>
      <c r="FEU5" s="1513"/>
      <c r="FEV5" s="1513"/>
      <c r="FEW5" s="1513"/>
      <c r="FEX5" s="1513"/>
      <c r="FEY5" s="1513"/>
      <c r="FEZ5" s="1513"/>
      <c r="FFA5" s="1513"/>
      <c r="FFB5" s="1513"/>
      <c r="FFC5" s="1513"/>
      <c r="FFD5" s="1513"/>
      <c r="FFE5" s="1513"/>
      <c r="FFF5" s="1513"/>
      <c r="FFG5" s="1513"/>
      <c r="FFH5" s="1513"/>
      <c r="FFI5" s="1513"/>
      <c r="FFJ5" s="1513"/>
      <c r="FFK5" s="1513"/>
      <c r="FFL5" s="1513"/>
      <c r="FFM5" s="1513"/>
      <c r="FFN5" s="1513"/>
      <c r="FFO5" s="1513"/>
      <c r="FFP5" s="1513"/>
      <c r="FFQ5" s="1513"/>
      <c r="FFR5" s="1513"/>
      <c r="FFS5" s="1513"/>
      <c r="FFT5" s="1513"/>
      <c r="FFU5" s="1513"/>
      <c r="FFV5" s="1513"/>
      <c r="FFW5" s="1513"/>
      <c r="FFX5" s="1513"/>
      <c r="FFY5" s="1513"/>
      <c r="FFZ5" s="1513"/>
      <c r="FGA5" s="1513"/>
      <c r="FGB5" s="1513"/>
      <c r="FGC5" s="1513"/>
      <c r="FGD5" s="1513"/>
      <c r="FGE5" s="1513"/>
      <c r="FGF5" s="1513"/>
      <c r="FGG5" s="1513"/>
      <c r="FGH5" s="1513"/>
      <c r="FGI5" s="1513"/>
      <c r="FGJ5" s="1513"/>
      <c r="FGK5" s="1513"/>
      <c r="FGL5" s="1513"/>
      <c r="FGM5" s="1513"/>
      <c r="FGN5" s="1513"/>
      <c r="FGO5" s="1513"/>
      <c r="FGP5" s="1513"/>
      <c r="FGQ5" s="1513"/>
      <c r="FGR5" s="1513"/>
      <c r="FGS5" s="1513"/>
      <c r="FGT5" s="1513"/>
      <c r="FGU5" s="1513"/>
      <c r="FGV5" s="1513"/>
      <c r="FGW5" s="1513"/>
      <c r="FGX5" s="1513"/>
      <c r="FGY5" s="1513"/>
      <c r="FGZ5" s="1513"/>
      <c r="FHA5" s="1513"/>
      <c r="FHB5" s="1513"/>
      <c r="FHC5" s="1513"/>
      <c r="FHD5" s="1513"/>
      <c r="FHE5" s="1513"/>
      <c r="FHF5" s="1513"/>
      <c r="FHG5" s="1513"/>
      <c r="FHH5" s="1513"/>
      <c r="FHI5" s="1513"/>
      <c r="FHJ5" s="1513"/>
      <c r="FHK5" s="1513"/>
      <c r="FHL5" s="1513"/>
      <c r="FHM5" s="1513"/>
      <c r="FHN5" s="1513"/>
      <c r="FHO5" s="1513"/>
      <c r="FHP5" s="1513"/>
      <c r="FHQ5" s="1513"/>
      <c r="FHR5" s="1513"/>
      <c r="FHS5" s="1513"/>
      <c r="FHT5" s="1513"/>
      <c r="FHU5" s="1513"/>
      <c r="FHV5" s="1513"/>
      <c r="FHW5" s="1513"/>
      <c r="FHX5" s="1513"/>
      <c r="FHY5" s="1513"/>
      <c r="FHZ5" s="1513"/>
      <c r="FIA5" s="1513"/>
      <c r="FIB5" s="1513"/>
      <c r="FIC5" s="1513"/>
      <c r="FID5" s="1513"/>
      <c r="FIE5" s="1513"/>
      <c r="FIF5" s="1513"/>
      <c r="FIG5" s="1513"/>
      <c r="FIH5" s="1513"/>
      <c r="FII5" s="1513"/>
      <c r="FIJ5" s="1513"/>
      <c r="FIK5" s="1513"/>
      <c r="FIL5" s="1513"/>
      <c r="FIM5" s="1513"/>
      <c r="FIN5" s="1513"/>
      <c r="FIO5" s="1513"/>
      <c r="FIP5" s="1513"/>
      <c r="FIQ5" s="1513"/>
      <c r="FIR5" s="1513"/>
      <c r="FIS5" s="1513"/>
      <c r="FIT5" s="1513"/>
      <c r="FIU5" s="1513"/>
      <c r="FIV5" s="1513"/>
      <c r="FIW5" s="1513"/>
      <c r="FIX5" s="1513"/>
      <c r="FIY5" s="1513"/>
      <c r="FIZ5" s="1513"/>
      <c r="FJA5" s="1513"/>
      <c r="FJB5" s="1513"/>
      <c r="FJC5" s="1513"/>
      <c r="FJD5" s="1513"/>
      <c r="FJE5" s="1513"/>
      <c r="FJF5" s="1513"/>
      <c r="FJG5" s="1513"/>
      <c r="FJH5" s="1513"/>
      <c r="FJI5" s="1513"/>
      <c r="FJJ5" s="1513"/>
      <c r="FJK5" s="1513"/>
      <c r="FJL5" s="1513"/>
      <c r="FJM5" s="1513"/>
      <c r="FJN5" s="1513"/>
      <c r="FJO5" s="1513"/>
      <c r="FJP5" s="1513"/>
      <c r="FJQ5" s="1513"/>
      <c r="FJR5" s="1513"/>
      <c r="FJS5" s="1513"/>
      <c r="FJT5" s="1513"/>
      <c r="FJU5" s="1513"/>
      <c r="FJV5" s="1513"/>
      <c r="FJW5" s="1513"/>
      <c r="FJX5" s="1513"/>
      <c r="FJY5" s="1513"/>
      <c r="FJZ5" s="1513"/>
      <c r="FKA5" s="1513"/>
      <c r="FKB5" s="1513"/>
      <c r="FKC5" s="1513"/>
      <c r="FKD5" s="1513"/>
      <c r="FKE5" s="1513"/>
      <c r="FKF5" s="1513"/>
      <c r="FKG5" s="1513"/>
      <c r="FKH5" s="1513"/>
      <c r="FKI5" s="1513"/>
      <c r="FKJ5" s="1513"/>
      <c r="FKK5" s="1513"/>
      <c r="FKL5" s="1513"/>
      <c r="FKM5" s="1513"/>
      <c r="FKN5" s="1513"/>
      <c r="FKO5" s="1513"/>
      <c r="FKP5" s="1513"/>
      <c r="FKQ5" s="1513"/>
      <c r="FKR5" s="1513"/>
      <c r="FKS5" s="1513"/>
      <c r="FKT5" s="1513"/>
      <c r="FKU5" s="1513"/>
      <c r="FKV5" s="1513"/>
      <c r="FKW5" s="1513"/>
      <c r="FKX5" s="1513"/>
      <c r="FKY5" s="1513"/>
      <c r="FKZ5" s="1513"/>
      <c r="FLA5" s="1513"/>
      <c r="FLB5" s="1513"/>
      <c r="FLC5" s="1513"/>
      <c r="FLD5" s="1513"/>
      <c r="FLE5" s="1513"/>
      <c r="FLF5" s="1513"/>
      <c r="FLG5" s="1513"/>
      <c r="FLH5" s="1513"/>
      <c r="FLI5" s="1513"/>
      <c r="FLJ5" s="1513"/>
      <c r="FLK5" s="1513"/>
      <c r="FLL5" s="1513"/>
      <c r="FLM5" s="1513"/>
      <c r="FLN5" s="1513"/>
      <c r="FLO5" s="1513"/>
      <c r="FLP5" s="1513"/>
      <c r="FLQ5" s="1513"/>
      <c r="FLR5" s="1513"/>
      <c r="FLS5" s="1513"/>
      <c r="FLT5" s="1513"/>
      <c r="FLU5" s="1513"/>
      <c r="FLV5" s="1513"/>
      <c r="FLW5" s="1513"/>
      <c r="FLX5" s="1513"/>
      <c r="FLY5" s="1513"/>
      <c r="FLZ5" s="1513"/>
      <c r="FMA5" s="1513"/>
      <c r="FMB5" s="1513"/>
      <c r="FMC5" s="1513"/>
      <c r="FMD5" s="1513"/>
      <c r="FME5" s="1513"/>
      <c r="FMF5" s="1513"/>
      <c r="FMG5" s="1513"/>
      <c r="FMH5" s="1513"/>
      <c r="FMI5" s="1513"/>
      <c r="FMJ5" s="1513"/>
      <c r="FMK5" s="1513"/>
      <c r="FML5" s="1513"/>
      <c r="FMM5" s="1513"/>
      <c r="FMN5" s="1513"/>
      <c r="FMO5" s="1513"/>
      <c r="FMP5" s="1513"/>
      <c r="FMQ5" s="1513"/>
      <c r="FMR5" s="1513"/>
      <c r="FMS5" s="1513"/>
      <c r="FMT5" s="1513"/>
      <c r="FMU5" s="1513"/>
      <c r="FMV5" s="1513"/>
      <c r="FMW5" s="1513"/>
      <c r="FMX5" s="1513"/>
      <c r="FMY5" s="1513"/>
      <c r="FMZ5" s="1513"/>
      <c r="FNA5" s="1513"/>
      <c r="FNB5" s="1513"/>
      <c r="FNC5" s="1513"/>
      <c r="FND5" s="1513"/>
      <c r="FNE5" s="1513"/>
      <c r="FNF5" s="1513"/>
      <c r="FNG5" s="1513"/>
      <c r="FNH5" s="1513"/>
      <c r="FNI5" s="1513"/>
      <c r="FNJ5" s="1513"/>
      <c r="FNK5" s="1513"/>
      <c r="FNL5" s="1513"/>
      <c r="FNM5" s="1513"/>
      <c r="FNN5" s="1513"/>
      <c r="FNO5" s="1513"/>
      <c r="FNP5" s="1513"/>
      <c r="FNQ5" s="1513"/>
      <c r="FNR5" s="1513"/>
      <c r="FNS5" s="1513"/>
      <c r="FNT5" s="1513"/>
      <c r="FNU5" s="1513"/>
      <c r="FNV5" s="1513"/>
      <c r="FNW5" s="1513"/>
      <c r="FNX5" s="1513"/>
      <c r="FNY5" s="1513"/>
      <c r="FNZ5" s="1513"/>
      <c r="FOA5" s="1513"/>
      <c r="FOB5" s="1513"/>
      <c r="FOC5" s="1513"/>
      <c r="FOD5" s="1513"/>
      <c r="FOE5" s="1513"/>
      <c r="FOF5" s="1513"/>
      <c r="FOG5" s="1513"/>
      <c r="FOH5" s="1513"/>
      <c r="FOI5" s="1513"/>
      <c r="FOJ5" s="1513"/>
      <c r="FOK5" s="1513"/>
      <c r="FOL5" s="1513"/>
      <c r="FOM5" s="1513"/>
      <c r="FON5" s="1513"/>
      <c r="FOO5" s="1513"/>
      <c r="FOP5" s="1513"/>
      <c r="FOQ5" s="1513"/>
      <c r="FOR5" s="1513"/>
      <c r="FOS5" s="1513"/>
      <c r="FOT5" s="1513"/>
      <c r="FOU5" s="1513"/>
      <c r="FOV5" s="1513"/>
      <c r="FOW5" s="1513"/>
      <c r="FOX5" s="1513"/>
      <c r="FOY5" s="1513"/>
      <c r="FOZ5" s="1513"/>
      <c r="FPA5" s="1513"/>
      <c r="FPB5" s="1513"/>
      <c r="FPC5" s="1513"/>
      <c r="FPD5" s="1513"/>
      <c r="FPE5" s="1513"/>
      <c r="FPF5" s="1513"/>
      <c r="FPG5" s="1513"/>
      <c r="FPH5" s="1513"/>
      <c r="FPI5" s="1513"/>
      <c r="FPJ5" s="1513"/>
      <c r="FPK5" s="1513"/>
      <c r="FPL5" s="1513"/>
      <c r="FPM5" s="1513"/>
      <c r="FPN5" s="1513"/>
      <c r="FPO5" s="1513"/>
      <c r="FPP5" s="1513"/>
      <c r="FPQ5" s="1513"/>
      <c r="FPR5" s="1513"/>
      <c r="FPS5" s="1513"/>
      <c r="FPT5" s="1513"/>
      <c r="FPU5" s="1513"/>
      <c r="FPV5" s="1513"/>
      <c r="FPW5" s="1513"/>
      <c r="FPX5" s="1513"/>
      <c r="FPY5" s="1513"/>
      <c r="FPZ5" s="1513"/>
      <c r="FQA5" s="1513"/>
      <c r="FQB5" s="1513"/>
      <c r="FQC5" s="1513"/>
      <c r="FQD5" s="1513"/>
      <c r="FQE5" s="1513"/>
      <c r="FQF5" s="1513"/>
      <c r="FQG5" s="1513"/>
      <c r="FQH5" s="1513"/>
      <c r="FQI5" s="1513"/>
      <c r="FQJ5" s="1513"/>
      <c r="FQK5" s="1513"/>
      <c r="FQL5" s="1513"/>
      <c r="FQM5" s="1513"/>
      <c r="FQN5" s="1513"/>
      <c r="FQO5" s="1513"/>
      <c r="FQP5" s="1513"/>
      <c r="FQQ5" s="1513"/>
      <c r="FQR5" s="1513"/>
      <c r="FQS5" s="1513"/>
      <c r="FQT5" s="1513"/>
      <c r="FQU5" s="1513"/>
      <c r="FQV5" s="1513"/>
      <c r="FQW5" s="1513"/>
      <c r="FQX5" s="1513"/>
      <c r="FQY5" s="1513"/>
      <c r="FQZ5" s="1513"/>
      <c r="FRA5" s="1513"/>
      <c r="FRB5" s="1513"/>
      <c r="FRC5" s="1513"/>
      <c r="FRD5" s="1513"/>
      <c r="FRE5" s="1513"/>
      <c r="FRF5" s="1513"/>
      <c r="FRG5" s="1513"/>
      <c r="FRH5" s="1513"/>
      <c r="FRI5" s="1513"/>
      <c r="FRJ5" s="1513"/>
      <c r="FRK5" s="1513"/>
      <c r="FRL5" s="1513"/>
      <c r="FRM5" s="1513"/>
      <c r="FRN5" s="1513"/>
      <c r="FRO5" s="1513"/>
      <c r="FRP5" s="1513"/>
      <c r="FRQ5" s="1513"/>
      <c r="FRR5" s="1513"/>
      <c r="FRS5" s="1513"/>
      <c r="FRT5" s="1513"/>
      <c r="FRU5" s="1513"/>
      <c r="FRV5" s="1513"/>
      <c r="FRW5" s="1513"/>
      <c r="FRX5" s="1513"/>
      <c r="FRY5" s="1513"/>
      <c r="FRZ5" s="1513"/>
      <c r="FSA5" s="1513"/>
      <c r="FSB5" s="1513"/>
      <c r="FSC5" s="1513"/>
      <c r="FSD5" s="1513"/>
      <c r="FSE5" s="1513"/>
      <c r="FSF5" s="1513"/>
      <c r="FSG5" s="1513"/>
      <c r="FSH5" s="1513"/>
      <c r="FSI5" s="1513"/>
      <c r="FSJ5" s="1513"/>
      <c r="FSK5" s="1513"/>
      <c r="FSL5" s="1513"/>
      <c r="FSM5" s="1513"/>
      <c r="FSN5" s="1513"/>
      <c r="FSO5" s="1513"/>
      <c r="FSP5" s="1513"/>
      <c r="FSQ5" s="1513"/>
      <c r="FSR5" s="1513"/>
      <c r="FSS5" s="1513"/>
      <c r="FST5" s="1513"/>
      <c r="FSU5" s="1513"/>
      <c r="FSV5" s="1513"/>
      <c r="FSW5" s="1513"/>
      <c r="FSX5" s="1513"/>
      <c r="FSY5" s="1513"/>
      <c r="FSZ5" s="1513"/>
      <c r="FTA5" s="1513"/>
      <c r="FTB5" s="1513"/>
      <c r="FTC5" s="1513"/>
      <c r="FTD5" s="1513"/>
      <c r="FTE5" s="1513"/>
      <c r="FTF5" s="1513"/>
      <c r="FTG5" s="1513"/>
      <c r="FTH5" s="1513"/>
      <c r="FTI5" s="1513"/>
      <c r="FTJ5" s="1513"/>
      <c r="FTK5" s="1513"/>
      <c r="FTL5" s="1513"/>
      <c r="FTM5" s="1513"/>
      <c r="FTN5" s="1513"/>
      <c r="FTO5" s="1513"/>
      <c r="FTP5" s="1513"/>
      <c r="FTQ5" s="1513"/>
      <c r="FTR5" s="1513"/>
      <c r="FTS5" s="1513"/>
      <c r="FTT5" s="1513"/>
      <c r="FTU5" s="1513"/>
      <c r="FTV5" s="1513"/>
      <c r="FTW5" s="1513"/>
      <c r="FTX5" s="1513"/>
      <c r="FTY5" s="1513"/>
      <c r="FTZ5" s="1513"/>
      <c r="FUA5" s="1513"/>
      <c r="FUB5" s="1513"/>
      <c r="FUC5" s="1513"/>
      <c r="FUD5" s="1513"/>
      <c r="FUE5" s="1513"/>
      <c r="FUF5" s="1513"/>
      <c r="FUG5" s="1513"/>
      <c r="FUH5" s="1513"/>
      <c r="FUI5" s="1513"/>
      <c r="FUJ5" s="1513"/>
      <c r="FUK5" s="1513"/>
      <c r="FUL5" s="1513"/>
      <c r="FUM5" s="1513"/>
      <c r="FUN5" s="1513"/>
      <c r="FUO5" s="1513"/>
      <c r="FUP5" s="1513"/>
      <c r="FUQ5" s="1513"/>
      <c r="FUR5" s="1513"/>
      <c r="FUS5" s="1513"/>
      <c r="FUT5" s="1513"/>
      <c r="FUU5" s="1513"/>
      <c r="FUV5" s="1513"/>
      <c r="FUW5" s="1513"/>
      <c r="FUX5" s="1513"/>
      <c r="FUY5" s="1513"/>
      <c r="FUZ5" s="1513"/>
      <c r="FVA5" s="1513"/>
      <c r="FVB5" s="1513"/>
      <c r="FVC5" s="1513"/>
      <c r="FVD5" s="1513"/>
      <c r="FVE5" s="1513"/>
      <c r="FVF5" s="1513"/>
      <c r="FVG5" s="1513"/>
      <c r="FVH5" s="1513"/>
      <c r="FVI5" s="1513"/>
      <c r="FVJ5" s="1513"/>
      <c r="FVK5" s="1513"/>
      <c r="FVL5" s="1513"/>
      <c r="FVM5" s="1513"/>
      <c r="FVN5" s="1513"/>
      <c r="FVO5" s="1513"/>
      <c r="FVP5" s="1513"/>
      <c r="FVQ5" s="1513"/>
      <c r="FVR5" s="1513"/>
      <c r="FVS5" s="1513"/>
      <c r="FVT5" s="1513"/>
      <c r="FVU5" s="1513"/>
      <c r="FVV5" s="1513"/>
      <c r="FVW5" s="1513"/>
      <c r="FVX5" s="1513"/>
      <c r="FVY5" s="1513"/>
      <c r="FVZ5" s="1513"/>
      <c r="FWA5" s="1513"/>
      <c r="FWB5" s="1513"/>
      <c r="FWC5" s="1513"/>
      <c r="FWD5" s="1513"/>
      <c r="FWE5" s="1513"/>
      <c r="FWF5" s="1513"/>
      <c r="FWG5" s="1513"/>
      <c r="FWH5" s="1513"/>
      <c r="FWI5" s="1513"/>
      <c r="FWJ5" s="1513"/>
      <c r="FWK5" s="1513"/>
      <c r="FWL5" s="1513"/>
      <c r="FWM5" s="1513"/>
      <c r="FWN5" s="1513"/>
      <c r="FWO5" s="1513"/>
      <c r="FWP5" s="1513"/>
      <c r="FWQ5" s="1513"/>
      <c r="FWR5" s="1513"/>
      <c r="FWS5" s="1513"/>
      <c r="FWT5" s="1513"/>
      <c r="FWU5" s="1513"/>
      <c r="FWV5" s="1513"/>
      <c r="FWW5" s="1513"/>
      <c r="FWX5" s="1513"/>
      <c r="FWY5" s="1513"/>
      <c r="FWZ5" s="1513"/>
      <c r="FXA5" s="1513"/>
      <c r="FXB5" s="1513"/>
      <c r="FXC5" s="1513"/>
      <c r="FXD5" s="1513"/>
      <c r="FXE5" s="1513"/>
      <c r="FXF5" s="1513"/>
      <c r="FXG5" s="1513"/>
      <c r="FXH5" s="1513"/>
      <c r="FXI5" s="1513"/>
      <c r="FXJ5" s="1513"/>
      <c r="FXK5" s="1513"/>
      <c r="FXL5" s="1513"/>
      <c r="FXM5" s="1513"/>
      <c r="FXN5" s="1513"/>
      <c r="FXO5" s="1513"/>
      <c r="FXP5" s="1513"/>
      <c r="FXQ5" s="1513"/>
      <c r="FXR5" s="1513"/>
      <c r="FXS5" s="1513"/>
      <c r="FXT5" s="1513"/>
      <c r="FXU5" s="1513"/>
      <c r="FXV5" s="1513"/>
      <c r="FXW5" s="1513"/>
      <c r="FXX5" s="1513"/>
      <c r="FXY5" s="1513"/>
      <c r="FXZ5" s="1513"/>
      <c r="FYA5" s="1513"/>
      <c r="FYB5" s="1513"/>
      <c r="FYC5" s="1513"/>
      <c r="FYD5" s="1513"/>
      <c r="FYE5" s="1513"/>
      <c r="FYF5" s="1513"/>
      <c r="FYG5" s="1513"/>
      <c r="FYH5" s="1513"/>
      <c r="FYI5" s="1513"/>
      <c r="FYJ5" s="1513"/>
      <c r="FYK5" s="1513"/>
      <c r="FYL5" s="1513"/>
      <c r="FYM5" s="1513"/>
      <c r="FYN5" s="1513"/>
      <c r="FYO5" s="1513"/>
      <c r="FYP5" s="1513"/>
      <c r="FYQ5" s="1513"/>
      <c r="FYR5" s="1513"/>
      <c r="FYS5" s="1513"/>
      <c r="FYT5" s="1513"/>
      <c r="FYU5" s="1513"/>
      <c r="FYV5" s="1513"/>
      <c r="FYW5" s="1513"/>
      <c r="FYX5" s="1513"/>
      <c r="FYY5" s="1513"/>
      <c r="FYZ5" s="1513"/>
      <c r="FZA5" s="1513"/>
      <c r="FZB5" s="1513"/>
      <c r="FZC5" s="1513"/>
      <c r="FZD5" s="1513"/>
      <c r="FZE5" s="1513"/>
      <c r="FZF5" s="1513"/>
      <c r="FZG5" s="1513"/>
      <c r="FZH5" s="1513"/>
      <c r="FZI5" s="1513"/>
      <c r="FZJ5" s="1513"/>
      <c r="FZK5" s="1513"/>
      <c r="FZL5" s="1513"/>
      <c r="FZM5" s="1513"/>
      <c r="FZN5" s="1513"/>
      <c r="FZO5" s="1513"/>
      <c r="FZP5" s="1513"/>
      <c r="FZQ5" s="1513"/>
      <c r="FZR5" s="1513"/>
      <c r="FZS5" s="1513"/>
      <c r="FZT5" s="1513"/>
      <c r="FZU5" s="1513"/>
      <c r="FZV5" s="1513"/>
      <c r="FZW5" s="1513"/>
      <c r="FZX5" s="1513"/>
      <c r="FZY5" s="1513"/>
      <c r="FZZ5" s="1513"/>
      <c r="GAA5" s="1513"/>
      <c r="GAB5" s="1513"/>
      <c r="GAC5" s="1513"/>
      <c r="GAD5" s="1513"/>
      <c r="GAE5" s="1513"/>
      <c r="GAF5" s="1513"/>
      <c r="GAG5" s="1513"/>
      <c r="GAH5" s="1513"/>
      <c r="GAI5" s="1513"/>
      <c r="GAJ5" s="1513"/>
      <c r="GAK5" s="1513"/>
      <c r="GAL5" s="1513"/>
      <c r="GAM5" s="1513"/>
      <c r="GAN5" s="1513"/>
      <c r="GAO5" s="1513"/>
      <c r="GAP5" s="1513"/>
      <c r="GAQ5" s="1513"/>
      <c r="GAR5" s="1513"/>
      <c r="GAS5" s="1513"/>
      <c r="GAT5" s="1513"/>
      <c r="GAU5" s="1513"/>
      <c r="GAV5" s="1513"/>
      <c r="GAW5" s="1513"/>
      <c r="GAX5" s="1513"/>
      <c r="GAY5" s="1513"/>
      <c r="GAZ5" s="1513"/>
      <c r="GBA5" s="1513"/>
      <c r="GBB5" s="1513"/>
      <c r="GBC5" s="1513"/>
      <c r="GBD5" s="1513"/>
      <c r="GBE5" s="1513"/>
      <c r="GBF5" s="1513"/>
      <c r="GBG5" s="1513"/>
      <c r="GBH5" s="1513"/>
      <c r="GBI5" s="1513"/>
      <c r="GBJ5" s="1513"/>
      <c r="GBK5" s="1513"/>
      <c r="GBL5" s="1513"/>
      <c r="GBM5" s="1513"/>
      <c r="GBN5" s="1513"/>
      <c r="GBO5" s="1513"/>
      <c r="GBP5" s="1513"/>
      <c r="GBQ5" s="1513"/>
      <c r="GBR5" s="1513"/>
      <c r="GBS5" s="1513"/>
      <c r="GBT5" s="1513"/>
      <c r="GBU5" s="1513"/>
      <c r="GBV5" s="1513"/>
      <c r="GBW5" s="1513"/>
      <c r="GBX5" s="1513"/>
      <c r="GBY5" s="1513"/>
      <c r="GBZ5" s="1513"/>
      <c r="GCA5" s="1513"/>
      <c r="GCB5" s="1513"/>
      <c r="GCC5" s="1513"/>
      <c r="GCD5" s="1513"/>
      <c r="GCE5" s="1513"/>
      <c r="GCF5" s="1513"/>
      <c r="GCG5" s="1513"/>
      <c r="GCH5" s="1513"/>
      <c r="GCI5" s="1513"/>
      <c r="GCJ5" s="1513"/>
      <c r="GCK5" s="1513"/>
      <c r="GCL5" s="1513"/>
      <c r="GCM5" s="1513"/>
      <c r="GCN5" s="1513"/>
      <c r="GCO5" s="1513"/>
      <c r="GCP5" s="1513"/>
      <c r="GCQ5" s="1513"/>
      <c r="GCR5" s="1513"/>
      <c r="GCS5" s="1513"/>
      <c r="GCT5" s="1513"/>
      <c r="GCU5" s="1513"/>
      <c r="GCV5" s="1513"/>
      <c r="GCW5" s="1513"/>
      <c r="GCX5" s="1513"/>
      <c r="GCY5" s="1513"/>
      <c r="GCZ5" s="1513"/>
      <c r="GDA5" s="1513"/>
      <c r="GDB5" s="1513"/>
      <c r="GDC5" s="1513"/>
      <c r="GDD5" s="1513"/>
      <c r="GDE5" s="1513"/>
      <c r="GDF5" s="1513"/>
      <c r="GDG5" s="1513"/>
      <c r="GDH5" s="1513"/>
      <c r="GDI5" s="1513"/>
      <c r="GDJ5" s="1513"/>
      <c r="GDK5" s="1513"/>
      <c r="GDL5" s="1513"/>
      <c r="GDM5" s="1513"/>
      <c r="GDN5" s="1513"/>
      <c r="GDO5" s="1513"/>
      <c r="GDP5" s="1513"/>
      <c r="GDQ5" s="1513"/>
      <c r="GDR5" s="1513"/>
      <c r="GDS5" s="1513"/>
      <c r="GDT5" s="1513"/>
      <c r="GDU5" s="1513"/>
      <c r="GDV5" s="1513"/>
      <c r="GDW5" s="1513"/>
      <c r="GDX5" s="1513"/>
      <c r="GDY5" s="1513"/>
      <c r="GDZ5" s="1513"/>
      <c r="GEA5" s="1513"/>
      <c r="GEB5" s="1513"/>
      <c r="GEC5" s="1513"/>
      <c r="GED5" s="1513"/>
      <c r="GEE5" s="1513"/>
      <c r="GEF5" s="1513"/>
      <c r="GEG5" s="1513"/>
      <c r="GEH5" s="1513"/>
      <c r="GEI5" s="1513"/>
      <c r="GEJ5" s="1513"/>
      <c r="GEK5" s="1513"/>
      <c r="GEL5" s="1513"/>
      <c r="GEM5" s="1513"/>
      <c r="GEN5" s="1513"/>
      <c r="GEO5" s="1513"/>
      <c r="GEP5" s="1513"/>
      <c r="GEQ5" s="1513"/>
      <c r="GER5" s="1513"/>
      <c r="GES5" s="1513"/>
      <c r="GET5" s="1513"/>
      <c r="GEU5" s="1513"/>
      <c r="GEV5" s="1513"/>
      <c r="GEW5" s="1513"/>
      <c r="GEX5" s="1513"/>
      <c r="GEY5" s="1513"/>
      <c r="GEZ5" s="1513"/>
      <c r="GFA5" s="1513"/>
      <c r="GFB5" s="1513"/>
      <c r="GFC5" s="1513"/>
      <c r="GFD5" s="1513"/>
      <c r="GFE5" s="1513"/>
      <c r="GFF5" s="1513"/>
      <c r="GFG5" s="1513"/>
      <c r="GFH5" s="1513"/>
      <c r="GFI5" s="1513"/>
      <c r="GFJ5" s="1513"/>
      <c r="GFK5" s="1513"/>
      <c r="GFL5" s="1513"/>
      <c r="GFM5" s="1513"/>
      <c r="GFN5" s="1513"/>
      <c r="GFO5" s="1513"/>
      <c r="GFP5" s="1513"/>
      <c r="GFQ5" s="1513"/>
      <c r="GFR5" s="1513"/>
      <c r="GFS5" s="1513"/>
      <c r="GFT5" s="1513"/>
      <c r="GFU5" s="1513"/>
      <c r="GFV5" s="1513"/>
      <c r="GFW5" s="1513"/>
      <c r="GFX5" s="1513"/>
      <c r="GFY5" s="1513"/>
      <c r="GFZ5" s="1513"/>
      <c r="GGA5" s="1513"/>
      <c r="GGB5" s="1513"/>
      <c r="GGC5" s="1513"/>
      <c r="GGD5" s="1513"/>
      <c r="GGE5" s="1513"/>
      <c r="GGF5" s="1513"/>
      <c r="GGG5" s="1513"/>
      <c r="GGH5" s="1513"/>
      <c r="GGI5" s="1513"/>
      <c r="GGJ5" s="1513"/>
      <c r="GGK5" s="1513"/>
      <c r="GGL5" s="1513"/>
      <c r="GGM5" s="1513"/>
      <c r="GGN5" s="1513"/>
      <c r="GGO5" s="1513"/>
      <c r="GGP5" s="1513"/>
      <c r="GGQ5" s="1513"/>
      <c r="GGR5" s="1513"/>
      <c r="GGS5" s="1513"/>
      <c r="GGT5" s="1513"/>
      <c r="GGU5" s="1513"/>
      <c r="GGV5" s="1513"/>
      <c r="GGW5" s="1513"/>
      <c r="GGX5" s="1513"/>
      <c r="GGY5" s="1513"/>
      <c r="GGZ5" s="1513"/>
      <c r="GHA5" s="1513"/>
      <c r="GHB5" s="1513"/>
      <c r="GHC5" s="1513"/>
      <c r="GHD5" s="1513"/>
      <c r="GHE5" s="1513"/>
      <c r="GHF5" s="1513"/>
      <c r="GHG5" s="1513"/>
      <c r="GHH5" s="1513"/>
      <c r="GHI5" s="1513"/>
      <c r="GHJ5" s="1513"/>
      <c r="GHK5" s="1513"/>
      <c r="GHL5" s="1513"/>
      <c r="GHM5" s="1513"/>
      <c r="GHN5" s="1513"/>
      <c r="GHO5" s="1513"/>
      <c r="GHP5" s="1513"/>
      <c r="GHQ5" s="1513"/>
      <c r="GHR5" s="1513"/>
      <c r="GHS5" s="1513"/>
      <c r="GHT5" s="1513"/>
      <c r="GHU5" s="1513"/>
      <c r="GHV5" s="1513"/>
      <c r="GHW5" s="1513"/>
      <c r="GHX5" s="1513"/>
      <c r="GHY5" s="1513"/>
      <c r="GHZ5" s="1513"/>
      <c r="GIA5" s="1513"/>
      <c r="GIB5" s="1513"/>
      <c r="GIC5" s="1513"/>
      <c r="GID5" s="1513"/>
      <c r="GIE5" s="1513"/>
      <c r="GIF5" s="1513"/>
      <c r="GIG5" s="1513"/>
      <c r="GIH5" s="1513"/>
      <c r="GII5" s="1513"/>
      <c r="GIJ5" s="1513"/>
      <c r="GIK5" s="1513"/>
      <c r="GIL5" s="1513"/>
      <c r="GIM5" s="1513"/>
      <c r="GIN5" s="1513"/>
      <c r="GIO5" s="1513"/>
      <c r="GIP5" s="1513"/>
      <c r="GIQ5" s="1513"/>
      <c r="GIR5" s="1513"/>
      <c r="GIS5" s="1513"/>
      <c r="GIT5" s="1513"/>
      <c r="GIU5" s="1513"/>
      <c r="GIV5" s="1513"/>
      <c r="GIW5" s="1513"/>
      <c r="GIX5" s="1513"/>
      <c r="GIY5" s="1513"/>
      <c r="GIZ5" s="1513"/>
      <c r="GJA5" s="1513"/>
      <c r="GJB5" s="1513"/>
      <c r="GJC5" s="1513"/>
      <c r="GJD5" s="1513"/>
      <c r="GJE5" s="1513"/>
      <c r="GJF5" s="1513"/>
      <c r="GJG5" s="1513"/>
      <c r="GJH5" s="1513"/>
      <c r="GJI5" s="1513"/>
      <c r="GJJ5" s="1513"/>
      <c r="GJK5" s="1513"/>
      <c r="GJL5" s="1513"/>
      <c r="GJM5" s="1513"/>
      <c r="GJN5" s="1513"/>
      <c r="GJO5" s="1513"/>
      <c r="GJP5" s="1513"/>
      <c r="GJQ5" s="1513"/>
      <c r="GJR5" s="1513"/>
      <c r="GJS5" s="1513"/>
      <c r="GJT5" s="1513"/>
      <c r="GJU5" s="1513"/>
      <c r="GJV5" s="1513"/>
      <c r="GJW5" s="1513"/>
      <c r="GJX5" s="1513"/>
      <c r="GJY5" s="1513"/>
      <c r="GJZ5" s="1513"/>
      <c r="GKA5" s="1513"/>
      <c r="GKB5" s="1513"/>
      <c r="GKC5" s="1513"/>
      <c r="GKD5" s="1513"/>
      <c r="GKE5" s="1513"/>
      <c r="GKF5" s="1513"/>
      <c r="GKG5" s="1513"/>
      <c r="GKH5" s="1513"/>
      <c r="GKI5" s="1513"/>
      <c r="GKJ5" s="1513"/>
      <c r="GKK5" s="1513"/>
      <c r="GKL5" s="1513"/>
      <c r="GKM5" s="1513"/>
      <c r="GKN5" s="1513"/>
      <c r="GKO5" s="1513"/>
      <c r="GKP5" s="1513"/>
      <c r="GKQ5" s="1513"/>
      <c r="GKR5" s="1513"/>
      <c r="GKS5" s="1513"/>
      <c r="GKT5" s="1513"/>
      <c r="GKU5" s="1513"/>
      <c r="GKV5" s="1513"/>
      <c r="GKW5" s="1513"/>
      <c r="GKX5" s="1513"/>
      <c r="GKY5" s="1513"/>
      <c r="GKZ5" s="1513"/>
      <c r="GLA5" s="1513"/>
      <c r="GLB5" s="1513"/>
      <c r="GLC5" s="1513"/>
      <c r="GLD5" s="1513"/>
      <c r="GLE5" s="1513"/>
      <c r="GLF5" s="1513"/>
      <c r="GLG5" s="1513"/>
      <c r="GLH5" s="1513"/>
      <c r="GLI5" s="1513"/>
      <c r="GLJ5" s="1513"/>
      <c r="GLK5" s="1513"/>
      <c r="GLL5" s="1513"/>
      <c r="GLM5" s="1513"/>
      <c r="GLN5" s="1513"/>
      <c r="GLO5" s="1513"/>
      <c r="GLP5" s="1513"/>
      <c r="GLQ5" s="1513"/>
      <c r="GLR5" s="1513"/>
      <c r="GLS5" s="1513"/>
      <c r="GLT5" s="1513"/>
      <c r="GLU5" s="1513"/>
      <c r="GLV5" s="1513"/>
      <c r="GLW5" s="1513"/>
      <c r="GLX5" s="1513"/>
      <c r="GLY5" s="1513"/>
      <c r="GLZ5" s="1513"/>
      <c r="GMA5" s="1513"/>
      <c r="GMB5" s="1513"/>
      <c r="GMC5" s="1513"/>
      <c r="GMD5" s="1513"/>
      <c r="GME5" s="1513"/>
      <c r="GMF5" s="1513"/>
      <c r="GMG5" s="1513"/>
      <c r="GMH5" s="1513"/>
      <c r="GMI5" s="1513"/>
      <c r="GMJ5" s="1513"/>
      <c r="GMK5" s="1513"/>
      <c r="GML5" s="1513"/>
      <c r="GMM5" s="1513"/>
      <c r="GMN5" s="1513"/>
      <c r="GMO5" s="1513"/>
      <c r="GMP5" s="1513"/>
      <c r="GMQ5" s="1513"/>
      <c r="GMR5" s="1513"/>
      <c r="GMS5" s="1513"/>
      <c r="GMT5" s="1513"/>
      <c r="GMU5" s="1513"/>
      <c r="GMV5" s="1513"/>
      <c r="GMW5" s="1513"/>
      <c r="GMX5" s="1513"/>
      <c r="GMY5" s="1513"/>
      <c r="GMZ5" s="1513"/>
      <c r="GNA5" s="1513"/>
      <c r="GNB5" s="1513"/>
      <c r="GNC5" s="1513"/>
      <c r="GND5" s="1513"/>
      <c r="GNE5" s="1513"/>
      <c r="GNF5" s="1513"/>
      <c r="GNG5" s="1513"/>
      <c r="GNH5" s="1513"/>
      <c r="GNI5" s="1513"/>
      <c r="GNJ5" s="1513"/>
      <c r="GNK5" s="1513"/>
      <c r="GNL5" s="1513"/>
      <c r="GNM5" s="1513"/>
      <c r="GNN5" s="1513"/>
      <c r="GNO5" s="1513"/>
      <c r="GNP5" s="1513"/>
      <c r="GNQ5" s="1513"/>
      <c r="GNR5" s="1513"/>
      <c r="GNS5" s="1513"/>
      <c r="GNT5" s="1513"/>
      <c r="GNU5" s="1513"/>
      <c r="GNV5" s="1513"/>
      <c r="GNW5" s="1513"/>
      <c r="GNX5" s="1513"/>
      <c r="GNY5" s="1513"/>
      <c r="GNZ5" s="1513"/>
      <c r="GOA5" s="1513"/>
      <c r="GOB5" s="1513"/>
      <c r="GOC5" s="1513"/>
      <c r="GOD5" s="1513"/>
      <c r="GOE5" s="1513"/>
      <c r="GOF5" s="1513"/>
      <c r="GOG5" s="1513"/>
      <c r="GOH5" s="1513"/>
      <c r="GOI5" s="1513"/>
      <c r="GOJ5" s="1513"/>
      <c r="GOK5" s="1513"/>
      <c r="GOL5" s="1513"/>
      <c r="GOM5" s="1513"/>
      <c r="GON5" s="1513"/>
      <c r="GOO5" s="1513"/>
      <c r="GOP5" s="1513"/>
      <c r="GOQ5" s="1513"/>
      <c r="GOR5" s="1513"/>
      <c r="GOS5" s="1513"/>
      <c r="GOT5" s="1513"/>
      <c r="GOU5" s="1513"/>
      <c r="GOV5" s="1513"/>
      <c r="GOW5" s="1513"/>
      <c r="GOX5" s="1513"/>
      <c r="GOY5" s="1513"/>
      <c r="GOZ5" s="1513"/>
      <c r="GPA5" s="1513"/>
      <c r="GPB5" s="1513"/>
      <c r="GPC5" s="1513"/>
      <c r="GPD5" s="1513"/>
      <c r="GPE5" s="1513"/>
      <c r="GPF5" s="1513"/>
      <c r="GPG5" s="1513"/>
      <c r="GPH5" s="1513"/>
      <c r="GPI5" s="1513"/>
      <c r="GPJ5" s="1513"/>
      <c r="GPK5" s="1513"/>
      <c r="GPL5" s="1513"/>
      <c r="GPM5" s="1513"/>
      <c r="GPN5" s="1513"/>
      <c r="GPO5" s="1513"/>
      <c r="GPP5" s="1513"/>
      <c r="GPQ5" s="1513"/>
      <c r="GPR5" s="1513"/>
      <c r="GPS5" s="1513"/>
      <c r="GPT5" s="1513"/>
      <c r="GPU5" s="1513"/>
      <c r="GPV5" s="1513"/>
      <c r="GPW5" s="1513"/>
      <c r="GPX5" s="1513"/>
      <c r="GPY5" s="1513"/>
      <c r="GPZ5" s="1513"/>
      <c r="GQA5" s="1513"/>
      <c r="GQB5" s="1513"/>
      <c r="GQC5" s="1513"/>
      <c r="GQD5" s="1513"/>
      <c r="GQE5" s="1513"/>
      <c r="GQF5" s="1513"/>
      <c r="GQG5" s="1513"/>
      <c r="GQH5" s="1513"/>
      <c r="GQI5" s="1513"/>
      <c r="GQJ5" s="1513"/>
      <c r="GQK5" s="1513"/>
      <c r="GQL5" s="1513"/>
      <c r="GQM5" s="1513"/>
      <c r="GQN5" s="1513"/>
      <c r="GQO5" s="1513"/>
      <c r="GQP5" s="1513"/>
      <c r="GQQ5" s="1513"/>
      <c r="GQR5" s="1513"/>
      <c r="GQS5" s="1513"/>
      <c r="GQT5" s="1513"/>
      <c r="GQU5" s="1513"/>
      <c r="GQV5" s="1513"/>
      <c r="GQW5" s="1513"/>
      <c r="GQX5" s="1513"/>
      <c r="GQY5" s="1513"/>
      <c r="GQZ5" s="1513"/>
      <c r="GRA5" s="1513"/>
      <c r="GRB5" s="1513"/>
      <c r="GRC5" s="1513"/>
      <c r="GRD5" s="1513"/>
      <c r="GRE5" s="1513"/>
      <c r="GRF5" s="1513"/>
      <c r="GRG5" s="1513"/>
      <c r="GRH5" s="1513"/>
      <c r="GRI5" s="1513"/>
      <c r="GRJ5" s="1513"/>
      <c r="GRK5" s="1513"/>
      <c r="GRL5" s="1513"/>
      <c r="GRM5" s="1513"/>
      <c r="GRN5" s="1513"/>
      <c r="GRO5" s="1513"/>
      <c r="GRP5" s="1513"/>
      <c r="GRQ5" s="1513"/>
      <c r="GRR5" s="1513"/>
      <c r="GRS5" s="1513"/>
      <c r="GRT5" s="1513"/>
      <c r="GRU5" s="1513"/>
      <c r="GRV5" s="1513"/>
      <c r="GRW5" s="1513"/>
      <c r="GRX5" s="1513"/>
      <c r="GRY5" s="1513"/>
      <c r="GRZ5" s="1513"/>
      <c r="GSA5" s="1513"/>
      <c r="GSB5" s="1513"/>
      <c r="GSC5" s="1513"/>
      <c r="GSD5" s="1513"/>
      <c r="GSE5" s="1513"/>
      <c r="GSF5" s="1513"/>
      <c r="GSG5" s="1513"/>
      <c r="GSH5" s="1513"/>
      <c r="GSI5" s="1513"/>
      <c r="GSJ5" s="1513"/>
      <c r="GSK5" s="1513"/>
      <c r="GSL5" s="1513"/>
      <c r="GSM5" s="1513"/>
      <c r="GSN5" s="1513"/>
      <c r="GSO5" s="1513"/>
      <c r="GSP5" s="1513"/>
      <c r="GSQ5" s="1513"/>
      <c r="GSR5" s="1513"/>
      <c r="GSS5" s="1513"/>
      <c r="GST5" s="1513"/>
      <c r="GSU5" s="1513"/>
      <c r="GSV5" s="1513"/>
      <c r="GSW5" s="1513"/>
      <c r="GSX5" s="1513"/>
      <c r="GSY5" s="1513"/>
      <c r="GSZ5" s="1513"/>
      <c r="GTA5" s="1513"/>
      <c r="GTB5" s="1513"/>
      <c r="GTC5" s="1513"/>
      <c r="GTD5" s="1513"/>
      <c r="GTE5" s="1513"/>
      <c r="GTF5" s="1513"/>
      <c r="GTG5" s="1513"/>
      <c r="GTH5" s="1513"/>
      <c r="GTI5" s="1513"/>
      <c r="GTJ5" s="1513"/>
      <c r="GTK5" s="1513"/>
      <c r="GTL5" s="1513"/>
      <c r="GTM5" s="1513"/>
      <c r="GTN5" s="1513"/>
      <c r="GTO5" s="1513"/>
      <c r="GTP5" s="1513"/>
      <c r="GTQ5" s="1513"/>
      <c r="GTR5" s="1513"/>
      <c r="GTS5" s="1513"/>
      <c r="GTT5" s="1513"/>
      <c r="GTU5" s="1513"/>
      <c r="GTV5" s="1513"/>
      <c r="GTW5" s="1513"/>
      <c r="GTX5" s="1513"/>
      <c r="GTY5" s="1513"/>
      <c r="GTZ5" s="1513"/>
      <c r="GUA5" s="1513"/>
      <c r="GUB5" s="1513"/>
      <c r="GUC5" s="1513"/>
      <c r="GUD5" s="1513"/>
      <c r="GUE5" s="1513"/>
      <c r="GUF5" s="1513"/>
      <c r="GUG5" s="1513"/>
      <c r="GUH5" s="1513"/>
      <c r="GUI5" s="1513"/>
      <c r="GUJ5" s="1513"/>
      <c r="GUK5" s="1513"/>
      <c r="GUL5" s="1513"/>
      <c r="GUM5" s="1513"/>
      <c r="GUN5" s="1513"/>
      <c r="GUO5" s="1513"/>
      <c r="GUP5" s="1513"/>
      <c r="GUQ5" s="1513"/>
      <c r="GUR5" s="1513"/>
      <c r="GUS5" s="1513"/>
      <c r="GUT5" s="1513"/>
      <c r="GUU5" s="1513"/>
      <c r="GUV5" s="1513"/>
      <c r="GUW5" s="1513"/>
      <c r="GUX5" s="1513"/>
      <c r="GUY5" s="1513"/>
      <c r="GUZ5" s="1513"/>
      <c r="GVA5" s="1513"/>
      <c r="GVB5" s="1513"/>
      <c r="GVC5" s="1513"/>
      <c r="GVD5" s="1513"/>
      <c r="GVE5" s="1513"/>
      <c r="GVF5" s="1513"/>
      <c r="GVG5" s="1513"/>
      <c r="GVH5" s="1513"/>
      <c r="GVI5" s="1513"/>
      <c r="GVJ5" s="1513"/>
      <c r="GVK5" s="1513"/>
      <c r="GVL5" s="1513"/>
      <c r="GVM5" s="1513"/>
      <c r="GVN5" s="1513"/>
      <c r="GVO5" s="1513"/>
      <c r="GVP5" s="1513"/>
      <c r="GVQ5" s="1513"/>
      <c r="GVR5" s="1513"/>
      <c r="GVS5" s="1513"/>
      <c r="GVT5" s="1513"/>
      <c r="GVU5" s="1513"/>
      <c r="GVV5" s="1513"/>
      <c r="GVW5" s="1513"/>
      <c r="GVX5" s="1513"/>
      <c r="GVY5" s="1513"/>
      <c r="GVZ5" s="1513"/>
      <c r="GWA5" s="1513"/>
      <c r="GWB5" s="1513"/>
      <c r="GWC5" s="1513"/>
      <c r="GWD5" s="1513"/>
      <c r="GWE5" s="1513"/>
      <c r="GWF5" s="1513"/>
      <c r="GWG5" s="1513"/>
      <c r="GWH5" s="1513"/>
      <c r="GWI5" s="1513"/>
      <c r="GWJ5" s="1513"/>
      <c r="GWK5" s="1513"/>
      <c r="GWL5" s="1513"/>
      <c r="GWM5" s="1513"/>
      <c r="GWN5" s="1513"/>
      <c r="GWO5" s="1513"/>
      <c r="GWP5" s="1513"/>
      <c r="GWQ5" s="1513"/>
      <c r="GWR5" s="1513"/>
      <c r="GWS5" s="1513"/>
      <c r="GWT5" s="1513"/>
      <c r="GWU5" s="1513"/>
      <c r="GWV5" s="1513"/>
      <c r="GWW5" s="1513"/>
      <c r="GWX5" s="1513"/>
      <c r="GWY5" s="1513"/>
      <c r="GWZ5" s="1513"/>
      <c r="GXA5" s="1513"/>
      <c r="GXB5" s="1513"/>
      <c r="GXC5" s="1513"/>
      <c r="GXD5" s="1513"/>
      <c r="GXE5" s="1513"/>
      <c r="GXF5" s="1513"/>
      <c r="GXG5" s="1513"/>
      <c r="GXH5" s="1513"/>
      <c r="GXI5" s="1513"/>
      <c r="GXJ5" s="1513"/>
      <c r="GXK5" s="1513"/>
      <c r="GXL5" s="1513"/>
      <c r="GXM5" s="1513"/>
      <c r="GXN5" s="1513"/>
      <c r="GXO5" s="1513"/>
      <c r="GXP5" s="1513"/>
      <c r="GXQ5" s="1513"/>
      <c r="GXR5" s="1513"/>
      <c r="GXS5" s="1513"/>
      <c r="GXT5" s="1513"/>
      <c r="GXU5" s="1513"/>
      <c r="GXV5" s="1513"/>
      <c r="GXW5" s="1513"/>
      <c r="GXX5" s="1513"/>
      <c r="GXY5" s="1513"/>
      <c r="GXZ5" s="1513"/>
      <c r="GYA5" s="1513"/>
      <c r="GYB5" s="1513"/>
      <c r="GYC5" s="1513"/>
      <c r="GYD5" s="1513"/>
      <c r="GYE5" s="1513"/>
      <c r="GYF5" s="1513"/>
      <c r="GYG5" s="1513"/>
      <c r="GYH5" s="1513"/>
      <c r="GYI5" s="1513"/>
      <c r="GYJ5" s="1513"/>
      <c r="GYK5" s="1513"/>
      <c r="GYL5" s="1513"/>
      <c r="GYM5" s="1513"/>
      <c r="GYN5" s="1513"/>
      <c r="GYO5" s="1513"/>
      <c r="GYP5" s="1513"/>
      <c r="GYQ5" s="1513"/>
      <c r="GYR5" s="1513"/>
      <c r="GYS5" s="1513"/>
      <c r="GYT5" s="1513"/>
      <c r="GYU5" s="1513"/>
      <c r="GYV5" s="1513"/>
      <c r="GYW5" s="1513"/>
      <c r="GYX5" s="1513"/>
      <c r="GYY5" s="1513"/>
      <c r="GYZ5" s="1513"/>
      <c r="GZA5" s="1513"/>
      <c r="GZB5" s="1513"/>
      <c r="GZC5" s="1513"/>
      <c r="GZD5" s="1513"/>
      <c r="GZE5" s="1513"/>
      <c r="GZF5" s="1513"/>
      <c r="GZG5" s="1513"/>
      <c r="GZH5" s="1513"/>
      <c r="GZI5" s="1513"/>
      <c r="GZJ5" s="1513"/>
      <c r="GZK5" s="1513"/>
      <c r="GZL5" s="1513"/>
      <c r="GZM5" s="1513"/>
      <c r="GZN5" s="1513"/>
      <c r="GZO5" s="1513"/>
      <c r="GZP5" s="1513"/>
      <c r="GZQ5" s="1513"/>
      <c r="GZR5" s="1513"/>
      <c r="GZS5" s="1513"/>
      <c r="GZT5" s="1513"/>
      <c r="GZU5" s="1513"/>
      <c r="GZV5" s="1513"/>
      <c r="GZW5" s="1513"/>
      <c r="GZX5" s="1513"/>
      <c r="GZY5" s="1513"/>
      <c r="GZZ5" s="1513"/>
      <c r="HAA5" s="1513"/>
      <c r="HAB5" s="1513"/>
      <c r="HAC5" s="1513"/>
      <c r="HAD5" s="1513"/>
      <c r="HAE5" s="1513"/>
      <c r="HAF5" s="1513"/>
      <c r="HAG5" s="1513"/>
      <c r="HAH5" s="1513"/>
      <c r="HAI5" s="1513"/>
      <c r="HAJ5" s="1513"/>
      <c r="HAK5" s="1513"/>
      <c r="HAL5" s="1513"/>
      <c r="HAM5" s="1513"/>
      <c r="HAN5" s="1513"/>
      <c r="HAO5" s="1513"/>
      <c r="HAP5" s="1513"/>
      <c r="HAQ5" s="1513"/>
      <c r="HAR5" s="1513"/>
      <c r="HAS5" s="1513"/>
      <c r="HAT5" s="1513"/>
      <c r="HAU5" s="1513"/>
      <c r="HAV5" s="1513"/>
      <c r="HAW5" s="1513"/>
      <c r="HAX5" s="1513"/>
      <c r="HAY5" s="1513"/>
      <c r="HAZ5" s="1513"/>
      <c r="HBA5" s="1513"/>
      <c r="HBB5" s="1513"/>
      <c r="HBC5" s="1513"/>
      <c r="HBD5" s="1513"/>
      <c r="HBE5" s="1513"/>
      <c r="HBF5" s="1513"/>
      <c r="HBG5" s="1513"/>
      <c r="HBH5" s="1513"/>
      <c r="HBI5" s="1513"/>
      <c r="HBJ5" s="1513"/>
      <c r="HBK5" s="1513"/>
      <c r="HBL5" s="1513"/>
      <c r="HBM5" s="1513"/>
      <c r="HBN5" s="1513"/>
      <c r="HBO5" s="1513"/>
      <c r="HBP5" s="1513"/>
      <c r="HBQ5" s="1513"/>
      <c r="HBR5" s="1513"/>
      <c r="HBS5" s="1513"/>
      <c r="HBT5" s="1513"/>
      <c r="HBU5" s="1513"/>
      <c r="HBV5" s="1513"/>
      <c r="HBW5" s="1513"/>
      <c r="HBX5" s="1513"/>
      <c r="HBY5" s="1513"/>
      <c r="HBZ5" s="1513"/>
      <c r="HCA5" s="1513"/>
      <c r="HCB5" s="1513"/>
      <c r="HCC5" s="1513"/>
      <c r="HCD5" s="1513"/>
      <c r="HCE5" s="1513"/>
      <c r="HCF5" s="1513"/>
      <c r="HCG5" s="1513"/>
      <c r="HCH5" s="1513"/>
      <c r="HCI5" s="1513"/>
      <c r="HCJ5" s="1513"/>
      <c r="HCK5" s="1513"/>
      <c r="HCL5" s="1513"/>
      <c r="HCM5" s="1513"/>
      <c r="HCN5" s="1513"/>
      <c r="HCO5" s="1513"/>
      <c r="HCP5" s="1513"/>
      <c r="HCQ5" s="1513"/>
      <c r="HCR5" s="1513"/>
      <c r="HCS5" s="1513"/>
      <c r="HCT5" s="1513"/>
      <c r="HCU5" s="1513"/>
      <c r="HCV5" s="1513"/>
      <c r="HCW5" s="1513"/>
      <c r="HCX5" s="1513"/>
      <c r="HCY5" s="1513"/>
      <c r="HCZ5" s="1513"/>
      <c r="HDA5" s="1513"/>
      <c r="HDB5" s="1513"/>
      <c r="HDC5" s="1513"/>
      <c r="HDD5" s="1513"/>
      <c r="HDE5" s="1513"/>
      <c r="HDF5" s="1513"/>
      <c r="HDG5" s="1513"/>
      <c r="HDH5" s="1513"/>
      <c r="HDI5" s="1513"/>
      <c r="HDJ5" s="1513"/>
      <c r="HDK5" s="1513"/>
      <c r="HDL5" s="1513"/>
      <c r="HDM5" s="1513"/>
      <c r="HDN5" s="1513"/>
      <c r="HDO5" s="1513"/>
      <c r="HDP5" s="1513"/>
      <c r="HDQ5" s="1513"/>
      <c r="HDR5" s="1513"/>
      <c r="HDS5" s="1513"/>
      <c r="HDT5" s="1513"/>
      <c r="HDU5" s="1513"/>
      <c r="HDV5" s="1513"/>
      <c r="HDW5" s="1513"/>
      <c r="HDX5" s="1513"/>
      <c r="HDY5" s="1513"/>
      <c r="HDZ5" s="1513"/>
      <c r="HEA5" s="1513"/>
      <c r="HEB5" s="1513"/>
      <c r="HEC5" s="1513"/>
      <c r="HED5" s="1513"/>
      <c r="HEE5" s="1513"/>
      <c r="HEF5" s="1513"/>
      <c r="HEG5" s="1513"/>
      <c r="HEH5" s="1513"/>
      <c r="HEI5" s="1513"/>
      <c r="HEJ5" s="1513"/>
      <c r="HEK5" s="1513"/>
      <c r="HEL5" s="1513"/>
      <c r="HEM5" s="1513"/>
      <c r="HEN5" s="1513"/>
      <c r="HEO5" s="1513"/>
      <c r="HEP5" s="1513"/>
      <c r="HEQ5" s="1513"/>
      <c r="HER5" s="1513"/>
      <c r="HES5" s="1513"/>
      <c r="HET5" s="1513"/>
      <c r="HEU5" s="1513"/>
      <c r="HEV5" s="1513"/>
      <c r="HEW5" s="1513"/>
      <c r="HEX5" s="1513"/>
      <c r="HEY5" s="1513"/>
      <c r="HEZ5" s="1513"/>
      <c r="HFA5" s="1513"/>
      <c r="HFB5" s="1513"/>
      <c r="HFC5" s="1513"/>
      <c r="HFD5" s="1513"/>
      <c r="HFE5" s="1513"/>
      <c r="HFF5" s="1513"/>
      <c r="HFG5" s="1513"/>
      <c r="HFH5" s="1513"/>
      <c r="HFI5" s="1513"/>
      <c r="HFJ5" s="1513"/>
      <c r="HFK5" s="1513"/>
      <c r="HFL5" s="1513"/>
      <c r="HFM5" s="1513"/>
      <c r="HFN5" s="1513"/>
      <c r="HFO5" s="1513"/>
      <c r="HFP5" s="1513"/>
      <c r="HFQ5" s="1513"/>
      <c r="HFR5" s="1513"/>
      <c r="HFS5" s="1513"/>
      <c r="HFT5" s="1513"/>
      <c r="HFU5" s="1513"/>
      <c r="HFV5" s="1513"/>
      <c r="HFW5" s="1513"/>
      <c r="HFX5" s="1513"/>
      <c r="HFY5" s="1513"/>
      <c r="HFZ5" s="1513"/>
      <c r="HGA5" s="1513"/>
      <c r="HGB5" s="1513"/>
      <c r="HGC5" s="1513"/>
      <c r="HGD5" s="1513"/>
      <c r="HGE5" s="1513"/>
      <c r="HGF5" s="1513"/>
      <c r="HGG5" s="1513"/>
      <c r="HGH5" s="1513"/>
      <c r="HGI5" s="1513"/>
      <c r="HGJ5" s="1513"/>
      <c r="HGK5" s="1513"/>
      <c r="HGL5" s="1513"/>
      <c r="HGM5" s="1513"/>
      <c r="HGN5" s="1513"/>
      <c r="HGO5" s="1513"/>
      <c r="HGP5" s="1513"/>
      <c r="HGQ5" s="1513"/>
      <c r="HGR5" s="1513"/>
      <c r="HGS5" s="1513"/>
      <c r="HGT5" s="1513"/>
      <c r="HGU5" s="1513"/>
      <c r="HGV5" s="1513"/>
      <c r="HGW5" s="1513"/>
      <c r="HGX5" s="1513"/>
      <c r="HGY5" s="1513"/>
      <c r="HGZ5" s="1513"/>
      <c r="HHA5" s="1513"/>
      <c r="HHB5" s="1513"/>
      <c r="HHC5" s="1513"/>
      <c r="HHD5" s="1513"/>
      <c r="HHE5" s="1513"/>
      <c r="HHF5" s="1513"/>
      <c r="HHG5" s="1513"/>
      <c r="HHH5" s="1513"/>
      <c r="HHI5" s="1513"/>
      <c r="HHJ5" s="1513"/>
      <c r="HHK5" s="1513"/>
      <c r="HHL5" s="1513"/>
      <c r="HHM5" s="1513"/>
      <c r="HHN5" s="1513"/>
      <c r="HHO5" s="1513"/>
      <c r="HHP5" s="1513"/>
      <c r="HHQ5" s="1513"/>
      <c r="HHR5" s="1513"/>
      <c r="HHS5" s="1513"/>
      <c r="HHT5" s="1513"/>
      <c r="HHU5" s="1513"/>
      <c r="HHV5" s="1513"/>
      <c r="HHW5" s="1513"/>
      <c r="HHX5" s="1513"/>
      <c r="HHY5" s="1513"/>
      <c r="HHZ5" s="1513"/>
      <c r="HIA5" s="1513"/>
      <c r="HIB5" s="1513"/>
      <c r="HIC5" s="1513"/>
      <c r="HID5" s="1513"/>
      <c r="HIE5" s="1513"/>
      <c r="HIF5" s="1513"/>
      <c r="HIG5" s="1513"/>
      <c r="HIH5" s="1513"/>
      <c r="HII5" s="1513"/>
      <c r="HIJ5" s="1513"/>
      <c r="HIK5" s="1513"/>
      <c r="HIL5" s="1513"/>
      <c r="HIM5" s="1513"/>
      <c r="HIN5" s="1513"/>
      <c r="HIO5" s="1513"/>
      <c r="HIP5" s="1513"/>
      <c r="HIQ5" s="1513"/>
      <c r="HIR5" s="1513"/>
      <c r="HIS5" s="1513"/>
      <c r="HIT5" s="1513"/>
      <c r="HIU5" s="1513"/>
      <c r="HIV5" s="1513"/>
      <c r="HIW5" s="1513"/>
      <c r="HIX5" s="1513"/>
      <c r="HIY5" s="1513"/>
      <c r="HIZ5" s="1513"/>
      <c r="HJA5" s="1513"/>
      <c r="HJB5" s="1513"/>
      <c r="HJC5" s="1513"/>
      <c r="HJD5" s="1513"/>
      <c r="HJE5" s="1513"/>
      <c r="HJF5" s="1513"/>
      <c r="HJG5" s="1513"/>
      <c r="HJH5" s="1513"/>
      <c r="HJI5" s="1513"/>
      <c r="HJJ5" s="1513"/>
      <c r="HJK5" s="1513"/>
      <c r="HJL5" s="1513"/>
      <c r="HJM5" s="1513"/>
      <c r="HJN5" s="1513"/>
      <c r="HJO5" s="1513"/>
      <c r="HJP5" s="1513"/>
      <c r="HJQ5" s="1513"/>
      <c r="HJR5" s="1513"/>
      <c r="HJS5" s="1513"/>
      <c r="HJT5" s="1513"/>
      <c r="HJU5" s="1513"/>
      <c r="HJV5" s="1513"/>
      <c r="HJW5" s="1513"/>
      <c r="HJX5" s="1513"/>
      <c r="HJY5" s="1513"/>
      <c r="HJZ5" s="1513"/>
      <c r="HKA5" s="1513"/>
      <c r="HKB5" s="1513"/>
      <c r="HKC5" s="1513"/>
      <c r="HKD5" s="1513"/>
      <c r="HKE5" s="1513"/>
      <c r="HKF5" s="1513"/>
      <c r="HKG5" s="1513"/>
      <c r="HKH5" s="1513"/>
      <c r="HKI5" s="1513"/>
      <c r="HKJ5" s="1513"/>
      <c r="HKK5" s="1513"/>
      <c r="HKL5" s="1513"/>
      <c r="HKM5" s="1513"/>
      <c r="HKN5" s="1513"/>
      <c r="HKO5" s="1513"/>
      <c r="HKP5" s="1513"/>
      <c r="HKQ5" s="1513"/>
      <c r="HKR5" s="1513"/>
      <c r="HKS5" s="1513"/>
      <c r="HKT5" s="1513"/>
      <c r="HKU5" s="1513"/>
      <c r="HKV5" s="1513"/>
      <c r="HKW5" s="1513"/>
      <c r="HKX5" s="1513"/>
      <c r="HKY5" s="1513"/>
      <c r="HKZ5" s="1513"/>
      <c r="HLA5" s="1513"/>
      <c r="HLB5" s="1513"/>
      <c r="HLC5" s="1513"/>
      <c r="HLD5" s="1513"/>
      <c r="HLE5" s="1513"/>
      <c r="HLF5" s="1513"/>
      <c r="HLG5" s="1513"/>
      <c r="HLH5" s="1513"/>
      <c r="HLI5" s="1513"/>
      <c r="HLJ5" s="1513"/>
      <c r="HLK5" s="1513"/>
      <c r="HLL5" s="1513"/>
      <c r="HLM5" s="1513"/>
      <c r="HLN5" s="1513"/>
      <c r="HLO5" s="1513"/>
      <c r="HLP5" s="1513"/>
      <c r="HLQ5" s="1513"/>
      <c r="HLR5" s="1513"/>
      <c r="HLS5" s="1513"/>
      <c r="HLT5" s="1513"/>
      <c r="HLU5" s="1513"/>
      <c r="HLV5" s="1513"/>
      <c r="HLW5" s="1513"/>
      <c r="HLX5" s="1513"/>
      <c r="HLY5" s="1513"/>
      <c r="HLZ5" s="1513"/>
      <c r="HMA5" s="1513"/>
      <c r="HMB5" s="1513"/>
      <c r="HMC5" s="1513"/>
      <c r="HMD5" s="1513"/>
      <c r="HME5" s="1513"/>
      <c r="HMF5" s="1513"/>
      <c r="HMG5" s="1513"/>
      <c r="HMH5" s="1513"/>
      <c r="HMI5" s="1513"/>
      <c r="HMJ5" s="1513"/>
      <c r="HMK5" s="1513"/>
      <c r="HML5" s="1513"/>
      <c r="HMM5" s="1513"/>
      <c r="HMN5" s="1513"/>
      <c r="HMO5" s="1513"/>
      <c r="HMP5" s="1513"/>
      <c r="HMQ5" s="1513"/>
      <c r="HMR5" s="1513"/>
      <c r="HMS5" s="1513"/>
      <c r="HMT5" s="1513"/>
      <c r="HMU5" s="1513"/>
      <c r="HMV5" s="1513"/>
      <c r="HMW5" s="1513"/>
      <c r="HMX5" s="1513"/>
      <c r="HMY5" s="1513"/>
      <c r="HMZ5" s="1513"/>
      <c r="HNA5" s="1513"/>
      <c r="HNB5" s="1513"/>
      <c r="HNC5" s="1513"/>
      <c r="HND5" s="1513"/>
      <c r="HNE5" s="1513"/>
      <c r="HNF5" s="1513"/>
      <c r="HNG5" s="1513"/>
      <c r="HNH5" s="1513"/>
      <c r="HNI5" s="1513"/>
      <c r="HNJ5" s="1513"/>
      <c r="HNK5" s="1513"/>
      <c r="HNL5" s="1513"/>
      <c r="HNM5" s="1513"/>
      <c r="HNN5" s="1513"/>
      <c r="HNO5" s="1513"/>
      <c r="HNP5" s="1513"/>
      <c r="HNQ5" s="1513"/>
      <c r="HNR5" s="1513"/>
      <c r="HNS5" s="1513"/>
      <c r="HNT5" s="1513"/>
      <c r="HNU5" s="1513"/>
      <c r="HNV5" s="1513"/>
      <c r="HNW5" s="1513"/>
      <c r="HNX5" s="1513"/>
      <c r="HNY5" s="1513"/>
      <c r="HNZ5" s="1513"/>
      <c r="HOA5" s="1513"/>
      <c r="HOB5" s="1513"/>
      <c r="HOC5" s="1513"/>
      <c r="HOD5" s="1513"/>
      <c r="HOE5" s="1513"/>
      <c r="HOF5" s="1513"/>
      <c r="HOG5" s="1513"/>
      <c r="HOH5" s="1513"/>
      <c r="HOI5" s="1513"/>
      <c r="HOJ5" s="1513"/>
      <c r="HOK5" s="1513"/>
      <c r="HOL5" s="1513"/>
      <c r="HOM5" s="1513"/>
      <c r="HON5" s="1513"/>
      <c r="HOO5" s="1513"/>
      <c r="HOP5" s="1513"/>
      <c r="HOQ5" s="1513"/>
      <c r="HOR5" s="1513"/>
      <c r="HOS5" s="1513"/>
      <c r="HOT5" s="1513"/>
      <c r="HOU5" s="1513"/>
      <c r="HOV5" s="1513"/>
      <c r="HOW5" s="1513"/>
      <c r="HOX5" s="1513"/>
      <c r="HOY5" s="1513"/>
      <c r="HOZ5" s="1513"/>
      <c r="HPA5" s="1513"/>
      <c r="HPB5" s="1513"/>
      <c r="HPC5" s="1513"/>
      <c r="HPD5" s="1513"/>
      <c r="HPE5" s="1513"/>
      <c r="HPF5" s="1513"/>
      <c r="HPG5" s="1513"/>
      <c r="HPH5" s="1513"/>
      <c r="HPI5" s="1513"/>
      <c r="HPJ5" s="1513"/>
      <c r="HPK5" s="1513"/>
      <c r="HPL5" s="1513"/>
      <c r="HPM5" s="1513"/>
      <c r="HPN5" s="1513"/>
      <c r="HPO5" s="1513"/>
      <c r="HPP5" s="1513"/>
      <c r="HPQ5" s="1513"/>
      <c r="HPR5" s="1513"/>
      <c r="HPS5" s="1513"/>
      <c r="HPT5" s="1513"/>
      <c r="HPU5" s="1513"/>
      <c r="HPV5" s="1513"/>
      <c r="HPW5" s="1513"/>
      <c r="HPX5" s="1513"/>
      <c r="HPY5" s="1513"/>
      <c r="HPZ5" s="1513"/>
      <c r="HQA5" s="1513"/>
      <c r="HQB5" s="1513"/>
      <c r="HQC5" s="1513"/>
      <c r="HQD5" s="1513"/>
      <c r="HQE5" s="1513"/>
      <c r="HQF5" s="1513"/>
      <c r="HQG5" s="1513"/>
      <c r="HQH5" s="1513"/>
      <c r="HQI5" s="1513"/>
      <c r="HQJ5" s="1513"/>
      <c r="HQK5" s="1513"/>
      <c r="HQL5" s="1513"/>
      <c r="HQM5" s="1513"/>
      <c r="HQN5" s="1513"/>
      <c r="HQO5" s="1513"/>
      <c r="HQP5" s="1513"/>
      <c r="HQQ5" s="1513"/>
      <c r="HQR5" s="1513"/>
      <c r="HQS5" s="1513"/>
      <c r="HQT5" s="1513"/>
      <c r="HQU5" s="1513"/>
      <c r="HQV5" s="1513"/>
      <c r="HQW5" s="1513"/>
      <c r="HQX5" s="1513"/>
      <c r="HQY5" s="1513"/>
      <c r="HQZ5" s="1513"/>
      <c r="HRA5" s="1513"/>
      <c r="HRB5" s="1513"/>
      <c r="HRC5" s="1513"/>
      <c r="HRD5" s="1513"/>
      <c r="HRE5" s="1513"/>
      <c r="HRF5" s="1513"/>
      <c r="HRG5" s="1513"/>
      <c r="HRH5" s="1513"/>
      <c r="HRI5" s="1513"/>
      <c r="HRJ5" s="1513"/>
      <c r="HRK5" s="1513"/>
      <c r="HRL5" s="1513"/>
      <c r="HRM5" s="1513"/>
      <c r="HRN5" s="1513"/>
      <c r="HRO5" s="1513"/>
      <c r="HRP5" s="1513"/>
      <c r="HRQ5" s="1513"/>
      <c r="HRR5" s="1513"/>
      <c r="HRS5" s="1513"/>
      <c r="HRT5" s="1513"/>
      <c r="HRU5" s="1513"/>
      <c r="HRV5" s="1513"/>
      <c r="HRW5" s="1513"/>
      <c r="HRX5" s="1513"/>
      <c r="HRY5" s="1513"/>
      <c r="HRZ5" s="1513"/>
      <c r="HSA5" s="1513"/>
      <c r="HSB5" s="1513"/>
      <c r="HSC5" s="1513"/>
      <c r="HSD5" s="1513"/>
      <c r="HSE5" s="1513"/>
      <c r="HSF5" s="1513"/>
      <c r="HSG5" s="1513"/>
      <c r="HSH5" s="1513"/>
      <c r="HSI5" s="1513"/>
      <c r="HSJ5" s="1513"/>
      <c r="HSK5" s="1513"/>
      <c r="HSL5" s="1513"/>
      <c r="HSM5" s="1513"/>
      <c r="HSN5" s="1513"/>
      <c r="HSO5" s="1513"/>
      <c r="HSP5" s="1513"/>
      <c r="HSQ5" s="1513"/>
      <c r="HSR5" s="1513"/>
      <c r="HSS5" s="1513"/>
      <c r="HST5" s="1513"/>
      <c r="HSU5" s="1513"/>
      <c r="HSV5" s="1513"/>
      <c r="HSW5" s="1513"/>
      <c r="HSX5" s="1513"/>
      <c r="HSY5" s="1513"/>
      <c r="HSZ5" s="1513"/>
      <c r="HTA5" s="1513"/>
      <c r="HTB5" s="1513"/>
      <c r="HTC5" s="1513"/>
      <c r="HTD5" s="1513"/>
      <c r="HTE5" s="1513"/>
      <c r="HTF5" s="1513"/>
      <c r="HTG5" s="1513"/>
      <c r="HTH5" s="1513"/>
      <c r="HTI5" s="1513"/>
      <c r="HTJ5" s="1513"/>
      <c r="HTK5" s="1513"/>
      <c r="HTL5" s="1513"/>
      <c r="HTM5" s="1513"/>
      <c r="HTN5" s="1513"/>
      <c r="HTO5" s="1513"/>
      <c r="HTP5" s="1513"/>
      <c r="HTQ5" s="1513"/>
      <c r="HTR5" s="1513"/>
      <c r="HTS5" s="1513"/>
      <c r="HTT5" s="1513"/>
      <c r="HTU5" s="1513"/>
      <c r="HTV5" s="1513"/>
      <c r="HTW5" s="1513"/>
      <c r="HTX5" s="1513"/>
      <c r="HTY5" s="1513"/>
      <c r="HTZ5" s="1513"/>
      <c r="HUA5" s="1513"/>
      <c r="HUB5" s="1513"/>
      <c r="HUC5" s="1513"/>
      <c r="HUD5" s="1513"/>
      <c r="HUE5" s="1513"/>
      <c r="HUF5" s="1513"/>
      <c r="HUG5" s="1513"/>
      <c r="HUH5" s="1513"/>
      <c r="HUI5" s="1513"/>
      <c r="HUJ5" s="1513"/>
      <c r="HUK5" s="1513"/>
      <c r="HUL5" s="1513"/>
      <c r="HUM5" s="1513"/>
      <c r="HUN5" s="1513"/>
      <c r="HUO5" s="1513"/>
      <c r="HUP5" s="1513"/>
      <c r="HUQ5" s="1513"/>
      <c r="HUR5" s="1513"/>
      <c r="HUS5" s="1513"/>
      <c r="HUT5" s="1513"/>
      <c r="HUU5" s="1513"/>
      <c r="HUV5" s="1513"/>
      <c r="HUW5" s="1513"/>
      <c r="HUX5" s="1513"/>
      <c r="HUY5" s="1513"/>
      <c r="HUZ5" s="1513"/>
      <c r="HVA5" s="1513"/>
      <c r="HVB5" s="1513"/>
      <c r="HVC5" s="1513"/>
      <c r="HVD5" s="1513"/>
      <c r="HVE5" s="1513"/>
      <c r="HVF5" s="1513"/>
      <c r="HVG5" s="1513"/>
      <c r="HVH5" s="1513"/>
      <c r="HVI5" s="1513"/>
      <c r="HVJ5" s="1513"/>
      <c r="HVK5" s="1513"/>
      <c r="HVL5" s="1513"/>
      <c r="HVM5" s="1513"/>
      <c r="HVN5" s="1513"/>
      <c r="HVO5" s="1513"/>
      <c r="HVP5" s="1513"/>
      <c r="HVQ5" s="1513"/>
      <c r="HVR5" s="1513"/>
      <c r="HVS5" s="1513"/>
      <c r="HVT5" s="1513"/>
      <c r="HVU5" s="1513"/>
      <c r="HVV5" s="1513"/>
      <c r="HVW5" s="1513"/>
      <c r="HVX5" s="1513"/>
      <c r="HVY5" s="1513"/>
      <c r="HVZ5" s="1513"/>
      <c r="HWA5" s="1513"/>
      <c r="HWB5" s="1513"/>
      <c r="HWC5" s="1513"/>
      <c r="HWD5" s="1513"/>
      <c r="HWE5" s="1513"/>
      <c r="HWF5" s="1513"/>
      <c r="HWG5" s="1513"/>
      <c r="HWH5" s="1513"/>
      <c r="HWI5" s="1513"/>
      <c r="HWJ5" s="1513"/>
      <c r="HWK5" s="1513"/>
      <c r="HWL5" s="1513"/>
      <c r="HWM5" s="1513"/>
      <c r="HWN5" s="1513"/>
      <c r="HWO5" s="1513"/>
      <c r="HWP5" s="1513"/>
      <c r="HWQ5" s="1513"/>
      <c r="HWR5" s="1513"/>
      <c r="HWS5" s="1513"/>
      <c r="HWT5" s="1513"/>
      <c r="HWU5" s="1513"/>
      <c r="HWV5" s="1513"/>
      <c r="HWW5" s="1513"/>
      <c r="HWX5" s="1513"/>
      <c r="HWY5" s="1513"/>
      <c r="HWZ5" s="1513"/>
      <c r="HXA5" s="1513"/>
      <c r="HXB5" s="1513"/>
      <c r="HXC5" s="1513"/>
      <c r="HXD5" s="1513"/>
      <c r="HXE5" s="1513"/>
      <c r="HXF5" s="1513"/>
      <c r="HXG5" s="1513"/>
      <c r="HXH5" s="1513"/>
      <c r="HXI5" s="1513"/>
      <c r="HXJ5" s="1513"/>
      <c r="HXK5" s="1513"/>
      <c r="HXL5" s="1513"/>
      <c r="HXM5" s="1513"/>
      <c r="HXN5" s="1513"/>
      <c r="HXO5" s="1513"/>
      <c r="HXP5" s="1513"/>
      <c r="HXQ5" s="1513"/>
      <c r="HXR5" s="1513"/>
      <c r="HXS5" s="1513"/>
      <c r="HXT5" s="1513"/>
      <c r="HXU5" s="1513"/>
      <c r="HXV5" s="1513"/>
      <c r="HXW5" s="1513"/>
      <c r="HXX5" s="1513"/>
      <c r="HXY5" s="1513"/>
      <c r="HXZ5" s="1513"/>
      <c r="HYA5" s="1513"/>
      <c r="HYB5" s="1513"/>
      <c r="HYC5" s="1513"/>
      <c r="HYD5" s="1513"/>
      <c r="HYE5" s="1513"/>
      <c r="HYF5" s="1513"/>
      <c r="HYG5" s="1513"/>
      <c r="HYH5" s="1513"/>
      <c r="HYI5" s="1513"/>
      <c r="HYJ5" s="1513"/>
      <c r="HYK5" s="1513"/>
      <c r="HYL5" s="1513"/>
      <c r="HYM5" s="1513"/>
      <c r="HYN5" s="1513"/>
      <c r="HYO5" s="1513"/>
      <c r="HYP5" s="1513"/>
      <c r="HYQ5" s="1513"/>
      <c r="HYR5" s="1513"/>
      <c r="HYS5" s="1513"/>
      <c r="HYT5" s="1513"/>
      <c r="HYU5" s="1513"/>
      <c r="HYV5" s="1513"/>
      <c r="HYW5" s="1513"/>
      <c r="HYX5" s="1513"/>
      <c r="HYY5" s="1513"/>
      <c r="HYZ5" s="1513"/>
      <c r="HZA5" s="1513"/>
      <c r="HZB5" s="1513"/>
      <c r="HZC5" s="1513"/>
      <c r="HZD5" s="1513"/>
      <c r="HZE5" s="1513"/>
      <c r="HZF5" s="1513"/>
      <c r="HZG5" s="1513"/>
      <c r="HZH5" s="1513"/>
      <c r="HZI5" s="1513"/>
      <c r="HZJ5" s="1513"/>
      <c r="HZK5" s="1513"/>
      <c r="HZL5" s="1513"/>
      <c r="HZM5" s="1513"/>
      <c r="HZN5" s="1513"/>
      <c r="HZO5" s="1513"/>
      <c r="HZP5" s="1513"/>
      <c r="HZQ5" s="1513"/>
      <c r="HZR5" s="1513"/>
      <c r="HZS5" s="1513"/>
      <c r="HZT5" s="1513"/>
      <c r="HZU5" s="1513"/>
      <c r="HZV5" s="1513"/>
      <c r="HZW5" s="1513"/>
      <c r="HZX5" s="1513"/>
      <c r="HZY5" s="1513"/>
      <c r="HZZ5" s="1513"/>
      <c r="IAA5" s="1513"/>
      <c r="IAB5" s="1513"/>
      <c r="IAC5" s="1513"/>
      <c r="IAD5" s="1513"/>
      <c r="IAE5" s="1513"/>
      <c r="IAF5" s="1513"/>
      <c r="IAG5" s="1513"/>
      <c r="IAH5" s="1513"/>
      <c r="IAI5" s="1513"/>
      <c r="IAJ5" s="1513"/>
      <c r="IAK5" s="1513"/>
      <c r="IAL5" s="1513"/>
      <c r="IAM5" s="1513"/>
      <c r="IAN5" s="1513"/>
      <c r="IAO5" s="1513"/>
      <c r="IAP5" s="1513"/>
      <c r="IAQ5" s="1513"/>
      <c r="IAR5" s="1513"/>
      <c r="IAS5" s="1513"/>
      <c r="IAT5" s="1513"/>
      <c r="IAU5" s="1513"/>
      <c r="IAV5" s="1513"/>
      <c r="IAW5" s="1513"/>
      <c r="IAX5" s="1513"/>
      <c r="IAY5" s="1513"/>
      <c r="IAZ5" s="1513"/>
      <c r="IBA5" s="1513"/>
      <c r="IBB5" s="1513"/>
      <c r="IBC5" s="1513"/>
      <c r="IBD5" s="1513"/>
      <c r="IBE5" s="1513"/>
      <c r="IBF5" s="1513"/>
      <c r="IBG5" s="1513"/>
      <c r="IBH5" s="1513"/>
      <c r="IBI5" s="1513"/>
      <c r="IBJ5" s="1513"/>
      <c r="IBK5" s="1513"/>
      <c r="IBL5" s="1513"/>
      <c r="IBM5" s="1513"/>
      <c r="IBN5" s="1513"/>
      <c r="IBO5" s="1513"/>
      <c r="IBP5" s="1513"/>
      <c r="IBQ5" s="1513"/>
      <c r="IBR5" s="1513"/>
      <c r="IBS5" s="1513"/>
      <c r="IBT5" s="1513"/>
      <c r="IBU5" s="1513"/>
      <c r="IBV5" s="1513"/>
      <c r="IBW5" s="1513"/>
      <c r="IBX5" s="1513"/>
      <c r="IBY5" s="1513"/>
      <c r="IBZ5" s="1513"/>
      <c r="ICA5" s="1513"/>
      <c r="ICB5" s="1513"/>
      <c r="ICC5" s="1513"/>
      <c r="ICD5" s="1513"/>
      <c r="ICE5" s="1513"/>
      <c r="ICF5" s="1513"/>
      <c r="ICG5" s="1513"/>
      <c r="ICH5" s="1513"/>
      <c r="ICI5" s="1513"/>
      <c r="ICJ5" s="1513"/>
      <c r="ICK5" s="1513"/>
      <c r="ICL5" s="1513"/>
      <c r="ICM5" s="1513"/>
      <c r="ICN5" s="1513"/>
      <c r="ICO5" s="1513"/>
      <c r="ICP5" s="1513"/>
      <c r="ICQ5" s="1513"/>
      <c r="ICR5" s="1513"/>
      <c r="ICS5" s="1513"/>
      <c r="ICT5" s="1513"/>
      <c r="ICU5" s="1513"/>
      <c r="ICV5" s="1513"/>
      <c r="ICW5" s="1513"/>
      <c r="ICX5" s="1513"/>
      <c r="ICY5" s="1513"/>
      <c r="ICZ5" s="1513"/>
      <c r="IDA5" s="1513"/>
      <c r="IDB5" s="1513"/>
      <c r="IDC5" s="1513"/>
      <c r="IDD5" s="1513"/>
      <c r="IDE5" s="1513"/>
      <c r="IDF5" s="1513"/>
      <c r="IDG5" s="1513"/>
      <c r="IDH5" s="1513"/>
      <c r="IDI5" s="1513"/>
      <c r="IDJ5" s="1513"/>
      <c r="IDK5" s="1513"/>
      <c r="IDL5" s="1513"/>
      <c r="IDM5" s="1513"/>
      <c r="IDN5" s="1513"/>
      <c r="IDO5" s="1513"/>
      <c r="IDP5" s="1513"/>
      <c r="IDQ5" s="1513"/>
      <c r="IDR5" s="1513"/>
      <c r="IDS5" s="1513"/>
      <c r="IDT5" s="1513"/>
      <c r="IDU5" s="1513"/>
      <c r="IDV5" s="1513"/>
      <c r="IDW5" s="1513"/>
      <c r="IDX5" s="1513"/>
      <c r="IDY5" s="1513"/>
      <c r="IDZ5" s="1513"/>
      <c r="IEA5" s="1513"/>
      <c r="IEB5" s="1513"/>
      <c r="IEC5" s="1513"/>
      <c r="IED5" s="1513"/>
      <c r="IEE5" s="1513"/>
      <c r="IEF5" s="1513"/>
      <c r="IEG5" s="1513"/>
      <c r="IEH5" s="1513"/>
      <c r="IEI5" s="1513"/>
      <c r="IEJ5" s="1513"/>
      <c r="IEK5" s="1513"/>
      <c r="IEL5" s="1513"/>
      <c r="IEM5" s="1513"/>
      <c r="IEN5" s="1513"/>
      <c r="IEO5" s="1513"/>
      <c r="IEP5" s="1513"/>
      <c r="IEQ5" s="1513"/>
      <c r="IER5" s="1513"/>
      <c r="IES5" s="1513"/>
      <c r="IET5" s="1513"/>
      <c r="IEU5" s="1513"/>
      <c r="IEV5" s="1513"/>
      <c r="IEW5" s="1513"/>
      <c r="IEX5" s="1513"/>
      <c r="IEY5" s="1513"/>
      <c r="IEZ5" s="1513"/>
      <c r="IFA5" s="1513"/>
      <c r="IFB5" s="1513"/>
      <c r="IFC5" s="1513"/>
      <c r="IFD5" s="1513"/>
      <c r="IFE5" s="1513"/>
      <c r="IFF5" s="1513"/>
      <c r="IFG5" s="1513"/>
      <c r="IFH5" s="1513"/>
      <c r="IFI5" s="1513"/>
      <c r="IFJ5" s="1513"/>
      <c r="IFK5" s="1513"/>
      <c r="IFL5" s="1513"/>
      <c r="IFM5" s="1513"/>
      <c r="IFN5" s="1513"/>
      <c r="IFO5" s="1513"/>
      <c r="IFP5" s="1513"/>
      <c r="IFQ5" s="1513"/>
      <c r="IFR5" s="1513"/>
      <c r="IFS5" s="1513"/>
      <c r="IFT5" s="1513"/>
      <c r="IFU5" s="1513"/>
      <c r="IFV5" s="1513"/>
      <c r="IFW5" s="1513"/>
      <c r="IFX5" s="1513"/>
      <c r="IFY5" s="1513"/>
      <c r="IFZ5" s="1513"/>
      <c r="IGA5" s="1513"/>
      <c r="IGB5" s="1513"/>
      <c r="IGC5" s="1513"/>
      <c r="IGD5" s="1513"/>
      <c r="IGE5" s="1513"/>
      <c r="IGF5" s="1513"/>
      <c r="IGG5" s="1513"/>
      <c r="IGH5" s="1513"/>
      <c r="IGI5" s="1513"/>
      <c r="IGJ5" s="1513"/>
      <c r="IGK5" s="1513"/>
      <c r="IGL5" s="1513"/>
      <c r="IGM5" s="1513"/>
      <c r="IGN5" s="1513"/>
      <c r="IGO5" s="1513"/>
      <c r="IGP5" s="1513"/>
      <c r="IGQ5" s="1513"/>
      <c r="IGR5" s="1513"/>
      <c r="IGS5" s="1513"/>
      <c r="IGT5" s="1513"/>
      <c r="IGU5" s="1513"/>
      <c r="IGV5" s="1513"/>
      <c r="IGW5" s="1513"/>
      <c r="IGX5" s="1513"/>
      <c r="IGY5" s="1513"/>
      <c r="IGZ5" s="1513"/>
      <c r="IHA5" s="1513"/>
      <c r="IHB5" s="1513"/>
      <c r="IHC5" s="1513"/>
      <c r="IHD5" s="1513"/>
      <c r="IHE5" s="1513"/>
      <c r="IHF5" s="1513"/>
      <c r="IHG5" s="1513"/>
      <c r="IHH5" s="1513"/>
      <c r="IHI5" s="1513"/>
      <c r="IHJ5" s="1513"/>
      <c r="IHK5" s="1513"/>
      <c r="IHL5" s="1513"/>
      <c r="IHM5" s="1513"/>
      <c r="IHN5" s="1513"/>
      <c r="IHO5" s="1513"/>
      <c r="IHP5" s="1513"/>
      <c r="IHQ5" s="1513"/>
      <c r="IHR5" s="1513"/>
      <c r="IHS5" s="1513"/>
      <c r="IHT5" s="1513"/>
      <c r="IHU5" s="1513"/>
      <c r="IHV5" s="1513"/>
      <c r="IHW5" s="1513"/>
      <c r="IHX5" s="1513"/>
      <c r="IHY5" s="1513"/>
      <c r="IHZ5" s="1513"/>
      <c r="IIA5" s="1513"/>
      <c r="IIB5" s="1513"/>
      <c r="IIC5" s="1513"/>
      <c r="IID5" s="1513"/>
      <c r="IIE5" s="1513"/>
      <c r="IIF5" s="1513"/>
      <c r="IIG5" s="1513"/>
      <c r="IIH5" s="1513"/>
      <c r="III5" s="1513"/>
      <c r="IIJ5" s="1513"/>
      <c r="IIK5" s="1513"/>
      <c r="IIL5" s="1513"/>
      <c r="IIM5" s="1513"/>
      <c r="IIN5" s="1513"/>
      <c r="IIO5" s="1513"/>
      <c r="IIP5" s="1513"/>
      <c r="IIQ5" s="1513"/>
      <c r="IIR5" s="1513"/>
      <c r="IIS5" s="1513"/>
      <c r="IIT5" s="1513"/>
      <c r="IIU5" s="1513"/>
      <c r="IIV5" s="1513"/>
      <c r="IIW5" s="1513"/>
      <c r="IIX5" s="1513"/>
      <c r="IIY5" s="1513"/>
      <c r="IIZ5" s="1513"/>
      <c r="IJA5" s="1513"/>
      <c r="IJB5" s="1513"/>
      <c r="IJC5" s="1513"/>
      <c r="IJD5" s="1513"/>
      <c r="IJE5" s="1513"/>
      <c r="IJF5" s="1513"/>
      <c r="IJG5" s="1513"/>
      <c r="IJH5" s="1513"/>
      <c r="IJI5" s="1513"/>
      <c r="IJJ5" s="1513"/>
      <c r="IJK5" s="1513"/>
      <c r="IJL5" s="1513"/>
      <c r="IJM5" s="1513"/>
      <c r="IJN5" s="1513"/>
      <c r="IJO5" s="1513"/>
      <c r="IJP5" s="1513"/>
      <c r="IJQ5" s="1513"/>
      <c r="IJR5" s="1513"/>
      <c r="IJS5" s="1513"/>
      <c r="IJT5" s="1513"/>
      <c r="IJU5" s="1513"/>
      <c r="IJV5" s="1513"/>
      <c r="IJW5" s="1513"/>
      <c r="IJX5" s="1513"/>
      <c r="IJY5" s="1513"/>
      <c r="IJZ5" s="1513"/>
      <c r="IKA5" s="1513"/>
      <c r="IKB5" s="1513"/>
      <c r="IKC5" s="1513"/>
      <c r="IKD5" s="1513"/>
      <c r="IKE5" s="1513"/>
      <c r="IKF5" s="1513"/>
      <c r="IKG5" s="1513"/>
      <c r="IKH5" s="1513"/>
      <c r="IKI5" s="1513"/>
      <c r="IKJ5" s="1513"/>
      <c r="IKK5" s="1513"/>
      <c r="IKL5" s="1513"/>
      <c r="IKM5" s="1513"/>
      <c r="IKN5" s="1513"/>
      <c r="IKO5" s="1513"/>
      <c r="IKP5" s="1513"/>
      <c r="IKQ5" s="1513"/>
      <c r="IKR5" s="1513"/>
      <c r="IKS5" s="1513"/>
      <c r="IKT5" s="1513"/>
      <c r="IKU5" s="1513"/>
      <c r="IKV5" s="1513"/>
      <c r="IKW5" s="1513"/>
      <c r="IKX5" s="1513"/>
      <c r="IKY5" s="1513"/>
      <c r="IKZ5" s="1513"/>
      <c r="ILA5" s="1513"/>
      <c r="ILB5" s="1513"/>
      <c r="ILC5" s="1513"/>
      <c r="ILD5" s="1513"/>
      <c r="ILE5" s="1513"/>
      <c r="ILF5" s="1513"/>
      <c r="ILG5" s="1513"/>
      <c r="ILH5" s="1513"/>
      <c r="ILI5" s="1513"/>
      <c r="ILJ5" s="1513"/>
      <c r="ILK5" s="1513"/>
      <c r="ILL5" s="1513"/>
      <c r="ILM5" s="1513"/>
      <c r="ILN5" s="1513"/>
      <c r="ILO5" s="1513"/>
      <c r="ILP5" s="1513"/>
      <c r="ILQ5" s="1513"/>
      <c r="ILR5" s="1513"/>
      <c r="ILS5" s="1513"/>
      <c r="ILT5" s="1513"/>
      <c r="ILU5" s="1513"/>
      <c r="ILV5" s="1513"/>
      <c r="ILW5" s="1513"/>
      <c r="ILX5" s="1513"/>
      <c r="ILY5" s="1513"/>
      <c r="ILZ5" s="1513"/>
      <c r="IMA5" s="1513"/>
      <c r="IMB5" s="1513"/>
      <c r="IMC5" s="1513"/>
      <c r="IMD5" s="1513"/>
      <c r="IME5" s="1513"/>
      <c r="IMF5" s="1513"/>
      <c r="IMG5" s="1513"/>
      <c r="IMH5" s="1513"/>
      <c r="IMI5" s="1513"/>
      <c r="IMJ5" s="1513"/>
      <c r="IMK5" s="1513"/>
      <c r="IML5" s="1513"/>
      <c r="IMM5" s="1513"/>
      <c r="IMN5" s="1513"/>
      <c r="IMO5" s="1513"/>
      <c r="IMP5" s="1513"/>
      <c r="IMQ5" s="1513"/>
      <c r="IMR5" s="1513"/>
      <c r="IMS5" s="1513"/>
      <c r="IMT5" s="1513"/>
      <c r="IMU5" s="1513"/>
      <c r="IMV5" s="1513"/>
      <c r="IMW5" s="1513"/>
      <c r="IMX5" s="1513"/>
      <c r="IMY5" s="1513"/>
      <c r="IMZ5" s="1513"/>
      <c r="INA5" s="1513"/>
      <c r="INB5" s="1513"/>
      <c r="INC5" s="1513"/>
      <c r="IND5" s="1513"/>
      <c r="INE5" s="1513"/>
      <c r="INF5" s="1513"/>
      <c r="ING5" s="1513"/>
      <c r="INH5" s="1513"/>
      <c r="INI5" s="1513"/>
      <c r="INJ5" s="1513"/>
      <c r="INK5" s="1513"/>
      <c r="INL5" s="1513"/>
      <c r="INM5" s="1513"/>
      <c r="INN5" s="1513"/>
      <c r="INO5" s="1513"/>
      <c r="INP5" s="1513"/>
      <c r="INQ5" s="1513"/>
      <c r="INR5" s="1513"/>
      <c r="INS5" s="1513"/>
      <c r="INT5" s="1513"/>
      <c r="INU5" s="1513"/>
      <c r="INV5" s="1513"/>
      <c r="INW5" s="1513"/>
      <c r="INX5" s="1513"/>
      <c r="INY5" s="1513"/>
      <c r="INZ5" s="1513"/>
      <c r="IOA5" s="1513"/>
      <c r="IOB5" s="1513"/>
      <c r="IOC5" s="1513"/>
      <c r="IOD5" s="1513"/>
      <c r="IOE5" s="1513"/>
      <c r="IOF5" s="1513"/>
      <c r="IOG5" s="1513"/>
      <c r="IOH5" s="1513"/>
      <c r="IOI5" s="1513"/>
      <c r="IOJ5" s="1513"/>
      <c r="IOK5" s="1513"/>
      <c r="IOL5" s="1513"/>
      <c r="IOM5" s="1513"/>
      <c r="ION5" s="1513"/>
      <c r="IOO5" s="1513"/>
      <c r="IOP5" s="1513"/>
      <c r="IOQ5" s="1513"/>
      <c r="IOR5" s="1513"/>
      <c r="IOS5" s="1513"/>
      <c r="IOT5" s="1513"/>
      <c r="IOU5" s="1513"/>
      <c r="IOV5" s="1513"/>
      <c r="IOW5" s="1513"/>
      <c r="IOX5" s="1513"/>
      <c r="IOY5" s="1513"/>
      <c r="IOZ5" s="1513"/>
      <c r="IPA5" s="1513"/>
      <c r="IPB5" s="1513"/>
      <c r="IPC5" s="1513"/>
      <c r="IPD5" s="1513"/>
      <c r="IPE5" s="1513"/>
      <c r="IPF5" s="1513"/>
      <c r="IPG5" s="1513"/>
      <c r="IPH5" s="1513"/>
      <c r="IPI5" s="1513"/>
      <c r="IPJ5" s="1513"/>
      <c r="IPK5" s="1513"/>
      <c r="IPL5" s="1513"/>
      <c r="IPM5" s="1513"/>
      <c r="IPN5" s="1513"/>
      <c r="IPO5" s="1513"/>
      <c r="IPP5" s="1513"/>
      <c r="IPQ5" s="1513"/>
      <c r="IPR5" s="1513"/>
      <c r="IPS5" s="1513"/>
      <c r="IPT5" s="1513"/>
      <c r="IPU5" s="1513"/>
      <c r="IPV5" s="1513"/>
      <c r="IPW5" s="1513"/>
      <c r="IPX5" s="1513"/>
      <c r="IPY5" s="1513"/>
      <c r="IPZ5" s="1513"/>
      <c r="IQA5" s="1513"/>
      <c r="IQB5" s="1513"/>
      <c r="IQC5" s="1513"/>
      <c r="IQD5" s="1513"/>
      <c r="IQE5" s="1513"/>
      <c r="IQF5" s="1513"/>
      <c r="IQG5" s="1513"/>
      <c r="IQH5" s="1513"/>
      <c r="IQI5" s="1513"/>
      <c r="IQJ5" s="1513"/>
      <c r="IQK5" s="1513"/>
      <c r="IQL5" s="1513"/>
      <c r="IQM5" s="1513"/>
      <c r="IQN5" s="1513"/>
      <c r="IQO5" s="1513"/>
      <c r="IQP5" s="1513"/>
      <c r="IQQ5" s="1513"/>
      <c r="IQR5" s="1513"/>
      <c r="IQS5" s="1513"/>
      <c r="IQT5" s="1513"/>
      <c r="IQU5" s="1513"/>
      <c r="IQV5" s="1513"/>
      <c r="IQW5" s="1513"/>
      <c r="IQX5" s="1513"/>
      <c r="IQY5" s="1513"/>
      <c r="IQZ5" s="1513"/>
      <c r="IRA5" s="1513"/>
      <c r="IRB5" s="1513"/>
      <c r="IRC5" s="1513"/>
      <c r="IRD5" s="1513"/>
      <c r="IRE5" s="1513"/>
      <c r="IRF5" s="1513"/>
      <c r="IRG5" s="1513"/>
      <c r="IRH5" s="1513"/>
      <c r="IRI5" s="1513"/>
      <c r="IRJ5" s="1513"/>
      <c r="IRK5" s="1513"/>
      <c r="IRL5" s="1513"/>
      <c r="IRM5" s="1513"/>
      <c r="IRN5" s="1513"/>
      <c r="IRO5" s="1513"/>
      <c r="IRP5" s="1513"/>
      <c r="IRQ5" s="1513"/>
      <c r="IRR5" s="1513"/>
      <c r="IRS5" s="1513"/>
      <c r="IRT5" s="1513"/>
      <c r="IRU5" s="1513"/>
      <c r="IRV5" s="1513"/>
      <c r="IRW5" s="1513"/>
      <c r="IRX5" s="1513"/>
      <c r="IRY5" s="1513"/>
      <c r="IRZ5" s="1513"/>
      <c r="ISA5" s="1513"/>
      <c r="ISB5" s="1513"/>
      <c r="ISC5" s="1513"/>
      <c r="ISD5" s="1513"/>
      <c r="ISE5" s="1513"/>
      <c r="ISF5" s="1513"/>
      <c r="ISG5" s="1513"/>
      <c r="ISH5" s="1513"/>
      <c r="ISI5" s="1513"/>
      <c r="ISJ5" s="1513"/>
      <c r="ISK5" s="1513"/>
      <c r="ISL5" s="1513"/>
      <c r="ISM5" s="1513"/>
      <c r="ISN5" s="1513"/>
      <c r="ISO5" s="1513"/>
      <c r="ISP5" s="1513"/>
      <c r="ISQ5" s="1513"/>
      <c r="ISR5" s="1513"/>
      <c r="ISS5" s="1513"/>
      <c r="IST5" s="1513"/>
      <c r="ISU5" s="1513"/>
      <c r="ISV5" s="1513"/>
      <c r="ISW5" s="1513"/>
      <c r="ISX5" s="1513"/>
      <c r="ISY5" s="1513"/>
      <c r="ISZ5" s="1513"/>
      <c r="ITA5" s="1513"/>
      <c r="ITB5" s="1513"/>
      <c r="ITC5" s="1513"/>
      <c r="ITD5" s="1513"/>
      <c r="ITE5" s="1513"/>
      <c r="ITF5" s="1513"/>
      <c r="ITG5" s="1513"/>
      <c r="ITH5" s="1513"/>
      <c r="ITI5" s="1513"/>
      <c r="ITJ5" s="1513"/>
      <c r="ITK5" s="1513"/>
      <c r="ITL5" s="1513"/>
      <c r="ITM5" s="1513"/>
      <c r="ITN5" s="1513"/>
      <c r="ITO5" s="1513"/>
      <c r="ITP5" s="1513"/>
      <c r="ITQ5" s="1513"/>
      <c r="ITR5" s="1513"/>
      <c r="ITS5" s="1513"/>
      <c r="ITT5" s="1513"/>
      <c r="ITU5" s="1513"/>
      <c r="ITV5" s="1513"/>
      <c r="ITW5" s="1513"/>
      <c r="ITX5" s="1513"/>
      <c r="ITY5" s="1513"/>
      <c r="ITZ5" s="1513"/>
      <c r="IUA5" s="1513"/>
      <c r="IUB5" s="1513"/>
      <c r="IUC5" s="1513"/>
      <c r="IUD5" s="1513"/>
      <c r="IUE5" s="1513"/>
      <c r="IUF5" s="1513"/>
      <c r="IUG5" s="1513"/>
      <c r="IUH5" s="1513"/>
      <c r="IUI5" s="1513"/>
      <c r="IUJ5" s="1513"/>
      <c r="IUK5" s="1513"/>
      <c r="IUL5" s="1513"/>
      <c r="IUM5" s="1513"/>
      <c r="IUN5" s="1513"/>
      <c r="IUO5" s="1513"/>
      <c r="IUP5" s="1513"/>
      <c r="IUQ5" s="1513"/>
      <c r="IUR5" s="1513"/>
      <c r="IUS5" s="1513"/>
      <c r="IUT5" s="1513"/>
      <c r="IUU5" s="1513"/>
      <c r="IUV5" s="1513"/>
      <c r="IUW5" s="1513"/>
      <c r="IUX5" s="1513"/>
      <c r="IUY5" s="1513"/>
      <c r="IUZ5" s="1513"/>
      <c r="IVA5" s="1513"/>
      <c r="IVB5" s="1513"/>
      <c r="IVC5" s="1513"/>
      <c r="IVD5" s="1513"/>
      <c r="IVE5" s="1513"/>
      <c r="IVF5" s="1513"/>
      <c r="IVG5" s="1513"/>
      <c r="IVH5" s="1513"/>
      <c r="IVI5" s="1513"/>
      <c r="IVJ5" s="1513"/>
      <c r="IVK5" s="1513"/>
      <c r="IVL5" s="1513"/>
      <c r="IVM5" s="1513"/>
      <c r="IVN5" s="1513"/>
      <c r="IVO5" s="1513"/>
      <c r="IVP5" s="1513"/>
      <c r="IVQ5" s="1513"/>
      <c r="IVR5" s="1513"/>
      <c r="IVS5" s="1513"/>
      <c r="IVT5" s="1513"/>
      <c r="IVU5" s="1513"/>
      <c r="IVV5" s="1513"/>
      <c r="IVW5" s="1513"/>
      <c r="IVX5" s="1513"/>
      <c r="IVY5" s="1513"/>
      <c r="IVZ5" s="1513"/>
      <c r="IWA5" s="1513"/>
      <c r="IWB5" s="1513"/>
      <c r="IWC5" s="1513"/>
      <c r="IWD5" s="1513"/>
      <c r="IWE5" s="1513"/>
      <c r="IWF5" s="1513"/>
      <c r="IWG5" s="1513"/>
      <c r="IWH5" s="1513"/>
      <c r="IWI5" s="1513"/>
      <c r="IWJ5" s="1513"/>
      <c r="IWK5" s="1513"/>
      <c r="IWL5" s="1513"/>
      <c r="IWM5" s="1513"/>
      <c r="IWN5" s="1513"/>
      <c r="IWO5" s="1513"/>
      <c r="IWP5" s="1513"/>
      <c r="IWQ5" s="1513"/>
      <c r="IWR5" s="1513"/>
      <c r="IWS5" s="1513"/>
      <c r="IWT5" s="1513"/>
      <c r="IWU5" s="1513"/>
      <c r="IWV5" s="1513"/>
      <c r="IWW5" s="1513"/>
      <c r="IWX5" s="1513"/>
      <c r="IWY5" s="1513"/>
      <c r="IWZ5" s="1513"/>
      <c r="IXA5" s="1513"/>
      <c r="IXB5" s="1513"/>
      <c r="IXC5" s="1513"/>
      <c r="IXD5" s="1513"/>
      <c r="IXE5" s="1513"/>
      <c r="IXF5" s="1513"/>
      <c r="IXG5" s="1513"/>
      <c r="IXH5" s="1513"/>
      <c r="IXI5" s="1513"/>
      <c r="IXJ5" s="1513"/>
      <c r="IXK5" s="1513"/>
      <c r="IXL5" s="1513"/>
      <c r="IXM5" s="1513"/>
      <c r="IXN5" s="1513"/>
      <c r="IXO5" s="1513"/>
      <c r="IXP5" s="1513"/>
      <c r="IXQ5" s="1513"/>
      <c r="IXR5" s="1513"/>
      <c r="IXS5" s="1513"/>
      <c r="IXT5" s="1513"/>
      <c r="IXU5" s="1513"/>
      <c r="IXV5" s="1513"/>
      <c r="IXW5" s="1513"/>
      <c r="IXX5" s="1513"/>
      <c r="IXY5" s="1513"/>
      <c r="IXZ5" s="1513"/>
      <c r="IYA5" s="1513"/>
      <c r="IYB5" s="1513"/>
      <c r="IYC5" s="1513"/>
      <c r="IYD5" s="1513"/>
      <c r="IYE5" s="1513"/>
      <c r="IYF5" s="1513"/>
      <c r="IYG5" s="1513"/>
      <c r="IYH5" s="1513"/>
      <c r="IYI5" s="1513"/>
      <c r="IYJ5" s="1513"/>
      <c r="IYK5" s="1513"/>
      <c r="IYL5" s="1513"/>
      <c r="IYM5" s="1513"/>
      <c r="IYN5" s="1513"/>
      <c r="IYO5" s="1513"/>
      <c r="IYP5" s="1513"/>
      <c r="IYQ5" s="1513"/>
      <c r="IYR5" s="1513"/>
      <c r="IYS5" s="1513"/>
      <c r="IYT5" s="1513"/>
      <c r="IYU5" s="1513"/>
      <c r="IYV5" s="1513"/>
      <c r="IYW5" s="1513"/>
      <c r="IYX5" s="1513"/>
      <c r="IYY5" s="1513"/>
      <c r="IYZ5" s="1513"/>
      <c r="IZA5" s="1513"/>
      <c r="IZB5" s="1513"/>
      <c r="IZC5" s="1513"/>
      <c r="IZD5" s="1513"/>
      <c r="IZE5" s="1513"/>
      <c r="IZF5" s="1513"/>
      <c r="IZG5" s="1513"/>
      <c r="IZH5" s="1513"/>
      <c r="IZI5" s="1513"/>
      <c r="IZJ5" s="1513"/>
      <c r="IZK5" s="1513"/>
      <c r="IZL5" s="1513"/>
      <c r="IZM5" s="1513"/>
      <c r="IZN5" s="1513"/>
      <c r="IZO5" s="1513"/>
      <c r="IZP5" s="1513"/>
      <c r="IZQ5" s="1513"/>
      <c r="IZR5" s="1513"/>
      <c r="IZS5" s="1513"/>
      <c r="IZT5" s="1513"/>
      <c r="IZU5" s="1513"/>
      <c r="IZV5" s="1513"/>
      <c r="IZW5" s="1513"/>
      <c r="IZX5" s="1513"/>
      <c r="IZY5" s="1513"/>
      <c r="IZZ5" s="1513"/>
      <c r="JAA5" s="1513"/>
      <c r="JAB5" s="1513"/>
      <c r="JAC5" s="1513"/>
      <c r="JAD5" s="1513"/>
      <c r="JAE5" s="1513"/>
      <c r="JAF5" s="1513"/>
      <c r="JAG5" s="1513"/>
      <c r="JAH5" s="1513"/>
      <c r="JAI5" s="1513"/>
      <c r="JAJ5" s="1513"/>
      <c r="JAK5" s="1513"/>
      <c r="JAL5" s="1513"/>
      <c r="JAM5" s="1513"/>
      <c r="JAN5" s="1513"/>
      <c r="JAO5" s="1513"/>
      <c r="JAP5" s="1513"/>
      <c r="JAQ5" s="1513"/>
      <c r="JAR5" s="1513"/>
      <c r="JAS5" s="1513"/>
      <c r="JAT5" s="1513"/>
      <c r="JAU5" s="1513"/>
      <c r="JAV5" s="1513"/>
      <c r="JAW5" s="1513"/>
      <c r="JAX5" s="1513"/>
      <c r="JAY5" s="1513"/>
      <c r="JAZ5" s="1513"/>
      <c r="JBA5" s="1513"/>
      <c r="JBB5" s="1513"/>
      <c r="JBC5" s="1513"/>
      <c r="JBD5" s="1513"/>
      <c r="JBE5" s="1513"/>
      <c r="JBF5" s="1513"/>
      <c r="JBG5" s="1513"/>
      <c r="JBH5" s="1513"/>
      <c r="JBI5" s="1513"/>
      <c r="JBJ5" s="1513"/>
      <c r="JBK5" s="1513"/>
      <c r="JBL5" s="1513"/>
      <c r="JBM5" s="1513"/>
      <c r="JBN5" s="1513"/>
      <c r="JBO5" s="1513"/>
      <c r="JBP5" s="1513"/>
      <c r="JBQ5" s="1513"/>
      <c r="JBR5" s="1513"/>
      <c r="JBS5" s="1513"/>
      <c r="JBT5" s="1513"/>
      <c r="JBU5" s="1513"/>
      <c r="JBV5" s="1513"/>
      <c r="JBW5" s="1513"/>
      <c r="JBX5" s="1513"/>
      <c r="JBY5" s="1513"/>
      <c r="JBZ5" s="1513"/>
      <c r="JCA5" s="1513"/>
      <c r="JCB5" s="1513"/>
      <c r="JCC5" s="1513"/>
      <c r="JCD5" s="1513"/>
      <c r="JCE5" s="1513"/>
      <c r="JCF5" s="1513"/>
      <c r="JCG5" s="1513"/>
      <c r="JCH5" s="1513"/>
      <c r="JCI5" s="1513"/>
      <c r="JCJ5" s="1513"/>
      <c r="JCK5" s="1513"/>
      <c r="JCL5" s="1513"/>
      <c r="JCM5" s="1513"/>
      <c r="JCN5" s="1513"/>
      <c r="JCO5" s="1513"/>
      <c r="JCP5" s="1513"/>
      <c r="JCQ5" s="1513"/>
      <c r="JCR5" s="1513"/>
      <c r="JCS5" s="1513"/>
      <c r="JCT5" s="1513"/>
      <c r="JCU5" s="1513"/>
      <c r="JCV5" s="1513"/>
      <c r="JCW5" s="1513"/>
      <c r="JCX5" s="1513"/>
      <c r="JCY5" s="1513"/>
      <c r="JCZ5" s="1513"/>
      <c r="JDA5" s="1513"/>
      <c r="JDB5" s="1513"/>
      <c r="JDC5" s="1513"/>
      <c r="JDD5" s="1513"/>
      <c r="JDE5" s="1513"/>
      <c r="JDF5" s="1513"/>
      <c r="JDG5" s="1513"/>
      <c r="JDH5" s="1513"/>
      <c r="JDI5" s="1513"/>
      <c r="JDJ5" s="1513"/>
      <c r="JDK5" s="1513"/>
      <c r="JDL5" s="1513"/>
      <c r="JDM5" s="1513"/>
      <c r="JDN5" s="1513"/>
      <c r="JDO5" s="1513"/>
      <c r="JDP5" s="1513"/>
      <c r="JDQ5" s="1513"/>
      <c r="JDR5" s="1513"/>
      <c r="JDS5" s="1513"/>
      <c r="JDT5" s="1513"/>
      <c r="JDU5" s="1513"/>
      <c r="JDV5" s="1513"/>
      <c r="JDW5" s="1513"/>
      <c r="JDX5" s="1513"/>
      <c r="JDY5" s="1513"/>
      <c r="JDZ5" s="1513"/>
      <c r="JEA5" s="1513"/>
      <c r="JEB5" s="1513"/>
      <c r="JEC5" s="1513"/>
      <c r="JED5" s="1513"/>
      <c r="JEE5" s="1513"/>
      <c r="JEF5" s="1513"/>
      <c r="JEG5" s="1513"/>
      <c r="JEH5" s="1513"/>
      <c r="JEI5" s="1513"/>
      <c r="JEJ5" s="1513"/>
      <c r="JEK5" s="1513"/>
      <c r="JEL5" s="1513"/>
      <c r="JEM5" s="1513"/>
      <c r="JEN5" s="1513"/>
      <c r="JEO5" s="1513"/>
      <c r="JEP5" s="1513"/>
      <c r="JEQ5" s="1513"/>
      <c r="JER5" s="1513"/>
      <c r="JES5" s="1513"/>
      <c r="JET5" s="1513"/>
      <c r="JEU5" s="1513"/>
      <c r="JEV5" s="1513"/>
      <c r="JEW5" s="1513"/>
      <c r="JEX5" s="1513"/>
      <c r="JEY5" s="1513"/>
      <c r="JEZ5" s="1513"/>
      <c r="JFA5" s="1513"/>
      <c r="JFB5" s="1513"/>
      <c r="JFC5" s="1513"/>
      <c r="JFD5" s="1513"/>
      <c r="JFE5" s="1513"/>
      <c r="JFF5" s="1513"/>
      <c r="JFG5" s="1513"/>
      <c r="JFH5" s="1513"/>
      <c r="JFI5" s="1513"/>
      <c r="JFJ5" s="1513"/>
      <c r="JFK5" s="1513"/>
      <c r="JFL5" s="1513"/>
      <c r="JFM5" s="1513"/>
      <c r="JFN5" s="1513"/>
      <c r="JFO5" s="1513"/>
      <c r="JFP5" s="1513"/>
      <c r="JFQ5" s="1513"/>
      <c r="JFR5" s="1513"/>
      <c r="JFS5" s="1513"/>
      <c r="JFT5" s="1513"/>
      <c r="JFU5" s="1513"/>
      <c r="JFV5" s="1513"/>
      <c r="JFW5" s="1513"/>
      <c r="JFX5" s="1513"/>
      <c r="JFY5" s="1513"/>
      <c r="JFZ5" s="1513"/>
      <c r="JGA5" s="1513"/>
      <c r="JGB5" s="1513"/>
      <c r="JGC5" s="1513"/>
      <c r="JGD5" s="1513"/>
      <c r="JGE5" s="1513"/>
      <c r="JGF5" s="1513"/>
      <c r="JGG5" s="1513"/>
      <c r="JGH5" s="1513"/>
      <c r="JGI5" s="1513"/>
      <c r="JGJ5" s="1513"/>
      <c r="JGK5" s="1513"/>
      <c r="JGL5" s="1513"/>
      <c r="JGM5" s="1513"/>
      <c r="JGN5" s="1513"/>
      <c r="JGO5" s="1513"/>
      <c r="JGP5" s="1513"/>
      <c r="JGQ5" s="1513"/>
      <c r="JGR5" s="1513"/>
      <c r="JGS5" s="1513"/>
      <c r="JGT5" s="1513"/>
      <c r="JGU5" s="1513"/>
      <c r="JGV5" s="1513"/>
      <c r="JGW5" s="1513"/>
      <c r="JGX5" s="1513"/>
      <c r="JGY5" s="1513"/>
      <c r="JGZ5" s="1513"/>
      <c r="JHA5" s="1513"/>
      <c r="JHB5" s="1513"/>
      <c r="JHC5" s="1513"/>
      <c r="JHD5" s="1513"/>
      <c r="JHE5" s="1513"/>
      <c r="JHF5" s="1513"/>
      <c r="JHG5" s="1513"/>
      <c r="JHH5" s="1513"/>
      <c r="JHI5" s="1513"/>
      <c r="JHJ5" s="1513"/>
      <c r="JHK5" s="1513"/>
      <c r="JHL5" s="1513"/>
      <c r="JHM5" s="1513"/>
      <c r="JHN5" s="1513"/>
      <c r="JHO5" s="1513"/>
      <c r="JHP5" s="1513"/>
      <c r="JHQ5" s="1513"/>
      <c r="JHR5" s="1513"/>
      <c r="JHS5" s="1513"/>
      <c r="JHT5" s="1513"/>
      <c r="JHU5" s="1513"/>
      <c r="JHV5" s="1513"/>
      <c r="JHW5" s="1513"/>
      <c r="JHX5" s="1513"/>
      <c r="JHY5" s="1513"/>
      <c r="JHZ5" s="1513"/>
      <c r="JIA5" s="1513"/>
      <c r="JIB5" s="1513"/>
      <c r="JIC5" s="1513"/>
      <c r="JID5" s="1513"/>
      <c r="JIE5" s="1513"/>
      <c r="JIF5" s="1513"/>
      <c r="JIG5" s="1513"/>
      <c r="JIH5" s="1513"/>
      <c r="JII5" s="1513"/>
      <c r="JIJ5" s="1513"/>
      <c r="JIK5" s="1513"/>
      <c r="JIL5" s="1513"/>
      <c r="JIM5" s="1513"/>
      <c r="JIN5" s="1513"/>
      <c r="JIO5" s="1513"/>
      <c r="JIP5" s="1513"/>
      <c r="JIQ5" s="1513"/>
      <c r="JIR5" s="1513"/>
      <c r="JIS5" s="1513"/>
      <c r="JIT5" s="1513"/>
      <c r="JIU5" s="1513"/>
      <c r="JIV5" s="1513"/>
      <c r="JIW5" s="1513"/>
      <c r="JIX5" s="1513"/>
      <c r="JIY5" s="1513"/>
      <c r="JIZ5" s="1513"/>
      <c r="JJA5" s="1513"/>
      <c r="JJB5" s="1513"/>
      <c r="JJC5" s="1513"/>
      <c r="JJD5" s="1513"/>
      <c r="JJE5" s="1513"/>
      <c r="JJF5" s="1513"/>
      <c r="JJG5" s="1513"/>
      <c r="JJH5" s="1513"/>
      <c r="JJI5" s="1513"/>
      <c r="JJJ5" s="1513"/>
      <c r="JJK5" s="1513"/>
      <c r="JJL5" s="1513"/>
      <c r="JJM5" s="1513"/>
      <c r="JJN5" s="1513"/>
      <c r="JJO5" s="1513"/>
      <c r="JJP5" s="1513"/>
      <c r="JJQ5" s="1513"/>
      <c r="JJR5" s="1513"/>
      <c r="JJS5" s="1513"/>
      <c r="JJT5" s="1513"/>
      <c r="JJU5" s="1513"/>
      <c r="JJV5" s="1513"/>
      <c r="JJW5" s="1513"/>
      <c r="JJX5" s="1513"/>
      <c r="JJY5" s="1513"/>
      <c r="JJZ5" s="1513"/>
      <c r="JKA5" s="1513"/>
      <c r="JKB5" s="1513"/>
      <c r="JKC5" s="1513"/>
      <c r="JKD5" s="1513"/>
      <c r="JKE5" s="1513"/>
      <c r="JKF5" s="1513"/>
      <c r="JKG5" s="1513"/>
      <c r="JKH5" s="1513"/>
      <c r="JKI5" s="1513"/>
      <c r="JKJ5" s="1513"/>
      <c r="JKK5" s="1513"/>
      <c r="JKL5" s="1513"/>
      <c r="JKM5" s="1513"/>
      <c r="JKN5" s="1513"/>
      <c r="JKO5" s="1513"/>
      <c r="JKP5" s="1513"/>
      <c r="JKQ5" s="1513"/>
      <c r="JKR5" s="1513"/>
      <c r="JKS5" s="1513"/>
      <c r="JKT5" s="1513"/>
      <c r="JKU5" s="1513"/>
      <c r="JKV5" s="1513"/>
      <c r="JKW5" s="1513"/>
      <c r="JKX5" s="1513"/>
      <c r="JKY5" s="1513"/>
      <c r="JKZ5" s="1513"/>
      <c r="JLA5" s="1513"/>
      <c r="JLB5" s="1513"/>
      <c r="JLC5" s="1513"/>
      <c r="JLD5" s="1513"/>
      <c r="JLE5" s="1513"/>
      <c r="JLF5" s="1513"/>
      <c r="JLG5" s="1513"/>
      <c r="JLH5" s="1513"/>
      <c r="JLI5" s="1513"/>
      <c r="JLJ5" s="1513"/>
      <c r="JLK5" s="1513"/>
      <c r="JLL5" s="1513"/>
      <c r="JLM5" s="1513"/>
      <c r="JLN5" s="1513"/>
      <c r="JLO5" s="1513"/>
      <c r="JLP5" s="1513"/>
      <c r="JLQ5" s="1513"/>
      <c r="JLR5" s="1513"/>
      <c r="JLS5" s="1513"/>
      <c r="JLT5" s="1513"/>
      <c r="JLU5" s="1513"/>
      <c r="JLV5" s="1513"/>
      <c r="JLW5" s="1513"/>
      <c r="JLX5" s="1513"/>
      <c r="JLY5" s="1513"/>
      <c r="JLZ5" s="1513"/>
      <c r="JMA5" s="1513"/>
      <c r="JMB5" s="1513"/>
      <c r="JMC5" s="1513"/>
      <c r="JMD5" s="1513"/>
      <c r="JME5" s="1513"/>
      <c r="JMF5" s="1513"/>
      <c r="JMG5" s="1513"/>
      <c r="JMH5" s="1513"/>
      <c r="JMI5" s="1513"/>
      <c r="JMJ5" s="1513"/>
      <c r="JMK5" s="1513"/>
      <c r="JML5" s="1513"/>
      <c r="JMM5" s="1513"/>
      <c r="JMN5" s="1513"/>
      <c r="JMO5" s="1513"/>
      <c r="JMP5" s="1513"/>
      <c r="JMQ5" s="1513"/>
      <c r="JMR5" s="1513"/>
      <c r="JMS5" s="1513"/>
      <c r="JMT5" s="1513"/>
      <c r="JMU5" s="1513"/>
      <c r="JMV5" s="1513"/>
      <c r="JMW5" s="1513"/>
      <c r="JMX5" s="1513"/>
      <c r="JMY5" s="1513"/>
      <c r="JMZ5" s="1513"/>
      <c r="JNA5" s="1513"/>
      <c r="JNB5" s="1513"/>
      <c r="JNC5" s="1513"/>
      <c r="JND5" s="1513"/>
      <c r="JNE5" s="1513"/>
      <c r="JNF5" s="1513"/>
      <c r="JNG5" s="1513"/>
      <c r="JNH5" s="1513"/>
      <c r="JNI5" s="1513"/>
      <c r="JNJ5" s="1513"/>
      <c r="JNK5" s="1513"/>
      <c r="JNL5" s="1513"/>
      <c r="JNM5" s="1513"/>
      <c r="JNN5" s="1513"/>
      <c r="JNO5" s="1513"/>
      <c r="JNP5" s="1513"/>
      <c r="JNQ5" s="1513"/>
      <c r="JNR5" s="1513"/>
      <c r="JNS5" s="1513"/>
      <c r="JNT5" s="1513"/>
      <c r="JNU5" s="1513"/>
      <c r="JNV5" s="1513"/>
      <c r="JNW5" s="1513"/>
      <c r="JNX5" s="1513"/>
      <c r="JNY5" s="1513"/>
      <c r="JNZ5" s="1513"/>
      <c r="JOA5" s="1513"/>
      <c r="JOB5" s="1513"/>
      <c r="JOC5" s="1513"/>
      <c r="JOD5" s="1513"/>
      <c r="JOE5" s="1513"/>
      <c r="JOF5" s="1513"/>
      <c r="JOG5" s="1513"/>
      <c r="JOH5" s="1513"/>
      <c r="JOI5" s="1513"/>
      <c r="JOJ5" s="1513"/>
      <c r="JOK5" s="1513"/>
      <c r="JOL5" s="1513"/>
      <c r="JOM5" s="1513"/>
      <c r="JON5" s="1513"/>
      <c r="JOO5" s="1513"/>
      <c r="JOP5" s="1513"/>
      <c r="JOQ5" s="1513"/>
      <c r="JOR5" s="1513"/>
      <c r="JOS5" s="1513"/>
      <c r="JOT5" s="1513"/>
      <c r="JOU5" s="1513"/>
      <c r="JOV5" s="1513"/>
      <c r="JOW5" s="1513"/>
      <c r="JOX5" s="1513"/>
      <c r="JOY5" s="1513"/>
      <c r="JOZ5" s="1513"/>
      <c r="JPA5" s="1513"/>
      <c r="JPB5" s="1513"/>
      <c r="JPC5" s="1513"/>
      <c r="JPD5" s="1513"/>
      <c r="JPE5" s="1513"/>
      <c r="JPF5" s="1513"/>
      <c r="JPG5" s="1513"/>
      <c r="JPH5" s="1513"/>
      <c r="JPI5" s="1513"/>
      <c r="JPJ5" s="1513"/>
      <c r="JPK5" s="1513"/>
      <c r="JPL5" s="1513"/>
      <c r="JPM5" s="1513"/>
      <c r="JPN5" s="1513"/>
      <c r="JPO5" s="1513"/>
      <c r="JPP5" s="1513"/>
      <c r="JPQ5" s="1513"/>
      <c r="JPR5" s="1513"/>
      <c r="JPS5" s="1513"/>
      <c r="JPT5" s="1513"/>
      <c r="JPU5" s="1513"/>
      <c r="JPV5" s="1513"/>
      <c r="JPW5" s="1513"/>
      <c r="JPX5" s="1513"/>
      <c r="JPY5" s="1513"/>
      <c r="JPZ5" s="1513"/>
      <c r="JQA5" s="1513"/>
      <c r="JQB5" s="1513"/>
      <c r="JQC5" s="1513"/>
      <c r="JQD5" s="1513"/>
      <c r="JQE5" s="1513"/>
      <c r="JQF5" s="1513"/>
      <c r="JQG5" s="1513"/>
      <c r="JQH5" s="1513"/>
      <c r="JQI5" s="1513"/>
      <c r="JQJ5" s="1513"/>
      <c r="JQK5" s="1513"/>
      <c r="JQL5" s="1513"/>
      <c r="JQM5" s="1513"/>
      <c r="JQN5" s="1513"/>
      <c r="JQO5" s="1513"/>
      <c r="JQP5" s="1513"/>
      <c r="JQQ5" s="1513"/>
      <c r="JQR5" s="1513"/>
      <c r="JQS5" s="1513"/>
      <c r="JQT5" s="1513"/>
      <c r="JQU5" s="1513"/>
      <c r="JQV5" s="1513"/>
      <c r="JQW5" s="1513"/>
      <c r="JQX5" s="1513"/>
      <c r="JQY5" s="1513"/>
      <c r="JQZ5" s="1513"/>
      <c r="JRA5" s="1513"/>
      <c r="JRB5" s="1513"/>
      <c r="JRC5" s="1513"/>
      <c r="JRD5" s="1513"/>
      <c r="JRE5" s="1513"/>
      <c r="JRF5" s="1513"/>
      <c r="JRG5" s="1513"/>
      <c r="JRH5" s="1513"/>
      <c r="JRI5" s="1513"/>
      <c r="JRJ5" s="1513"/>
      <c r="JRK5" s="1513"/>
      <c r="JRL5" s="1513"/>
      <c r="JRM5" s="1513"/>
      <c r="JRN5" s="1513"/>
      <c r="JRO5" s="1513"/>
      <c r="JRP5" s="1513"/>
      <c r="JRQ5" s="1513"/>
      <c r="JRR5" s="1513"/>
      <c r="JRS5" s="1513"/>
      <c r="JRT5" s="1513"/>
      <c r="JRU5" s="1513"/>
      <c r="JRV5" s="1513"/>
      <c r="JRW5" s="1513"/>
      <c r="JRX5" s="1513"/>
      <c r="JRY5" s="1513"/>
      <c r="JRZ5" s="1513"/>
      <c r="JSA5" s="1513"/>
      <c r="JSB5" s="1513"/>
      <c r="JSC5" s="1513"/>
      <c r="JSD5" s="1513"/>
      <c r="JSE5" s="1513"/>
      <c r="JSF5" s="1513"/>
      <c r="JSG5" s="1513"/>
      <c r="JSH5" s="1513"/>
      <c r="JSI5" s="1513"/>
      <c r="JSJ5" s="1513"/>
      <c r="JSK5" s="1513"/>
      <c r="JSL5" s="1513"/>
      <c r="JSM5" s="1513"/>
      <c r="JSN5" s="1513"/>
      <c r="JSO5" s="1513"/>
      <c r="JSP5" s="1513"/>
      <c r="JSQ5" s="1513"/>
      <c r="JSR5" s="1513"/>
      <c r="JSS5" s="1513"/>
      <c r="JST5" s="1513"/>
      <c r="JSU5" s="1513"/>
      <c r="JSV5" s="1513"/>
      <c r="JSW5" s="1513"/>
      <c r="JSX5" s="1513"/>
      <c r="JSY5" s="1513"/>
      <c r="JSZ5" s="1513"/>
      <c r="JTA5" s="1513"/>
      <c r="JTB5" s="1513"/>
      <c r="JTC5" s="1513"/>
      <c r="JTD5" s="1513"/>
      <c r="JTE5" s="1513"/>
      <c r="JTF5" s="1513"/>
      <c r="JTG5" s="1513"/>
      <c r="JTH5" s="1513"/>
      <c r="JTI5" s="1513"/>
      <c r="JTJ5" s="1513"/>
      <c r="JTK5" s="1513"/>
      <c r="JTL5" s="1513"/>
      <c r="JTM5" s="1513"/>
      <c r="JTN5" s="1513"/>
      <c r="JTO5" s="1513"/>
      <c r="JTP5" s="1513"/>
      <c r="JTQ5" s="1513"/>
      <c r="JTR5" s="1513"/>
      <c r="JTS5" s="1513"/>
      <c r="JTT5" s="1513"/>
      <c r="JTU5" s="1513"/>
      <c r="JTV5" s="1513"/>
      <c r="JTW5" s="1513"/>
      <c r="JTX5" s="1513"/>
      <c r="JTY5" s="1513"/>
      <c r="JTZ5" s="1513"/>
      <c r="JUA5" s="1513"/>
      <c r="JUB5" s="1513"/>
      <c r="JUC5" s="1513"/>
      <c r="JUD5" s="1513"/>
      <c r="JUE5" s="1513"/>
      <c r="JUF5" s="1513"/>
      <c r="JUG5" s="1513"/>
      <c r="JUH5" s="1513"/>
      <c r="JUI5" s="1513"/>
      <c r="JUJ5" s="1513"/>
      <c r="JUK5" s="1513"/>
      <c r="JUL5" s="1513"/>
      <c r="JUM5" s="1513"/>
      <c r="JUN5" s="1513"/>
      <c r="JUO5" s="1513"/>
      <c r="JUP5" s="1513"/>
      <c r="JUQ5" s="1513"/>
      <c r="JUR5" s="1513"/>
      <c r="JUS5" s="1513"/>
      <c r="JUT5" s="1513"/>
      <c r="JUU5" s="1513"/>
      <c r="JUV5" s="1513"/>
      <c r="JUW5" s="1513"/>
      <c r="JUX5" s="1513"/>
      <c r="JUY5" s="1513"/>
      <c r="JUZ5" s="1513"/>
      <c r="JVA5" s="1513"/>
      <c r="JVB5" s="1513"/>
      <c r="JVC5" s="1513"/>
      <c r="JVD5" s="1513"/>
      <c r="JVE5" s="1513"/>
      <c r="JVF5" s="1513"/>
      <c r="JVG5" s="1513"/>
      <c r="JVH5" s="1513"/>
      <c r="JVI5" s="1513"/>
      <c r="JVJ5" s="1513"/>
      <c r="JVK5" s="1513"/>
      <c r="JVL5" s="1513"/>
      <c r="JVM5" s="1513"/>
      <c r="JVN5" s="1513"/>
      <c r="JVO5" s="1513"/>
      <c r="JVP5" s="1513"/>
      <c r="JVQ5" s="1513"/>
      <c r="JVR5" s="1513"/>
      <c r="JVS5" s="1513"/>
      <c r="JVT5" s="1513"/>
      <c r="JVU5" s="1513"/>
      <c r="JVV5" s="1513"/>
      <c r="JVW5" s="1513"/>
      <c r="JVX5" s="1513"/>
      <c r="JVY5" s="1513"/>
      <c r="JVZ5" s="1513"/>
      <c r="JWA5" s="1513"/>
      <c r="JWB5" s="1513"/>
      <c r="JWC5" s="1513"/>
      <c r="JWD5" s="1513"/>
      <c r="JWE5" s="1513"/>
      <c r="JWF5" s="1513"/>
      <c r="JWG5" s="1513"/>
      <c r="JWH5" s="1513"/>
      <c r="JWI5" s="1513"/>
      <c r="JWJ5" s="1513"/>
      <c r="JWK5" s="1513"/>
      <c r="JWL5" s="1513"/>
      <c r="JWM5" s="1513"/>
      <c r="JWN5" s="1513"/>
      <c r="JWO5" s="1513"/>
      <c r="JWP5" s="1513"/>
      <c r="JWQ5" s="1513"/>
      <c r="JWR5" s="1513"/>
      <c r="JWS5" s="1513"/>
      <c r="JWT5" s="1513"/>
      <c r="JWU5" s="1513"/>
      <c r="JWV5" s="1513"/>
      <c r="JWW5" s="1513"/>
      <c r="JWX5" s="1513"/>
      <c r="JWY5" s="1513"/>
      <c r="JWZ5" s="1513"/>
      <c r="JXA5" s="1513"/>
      <c r="JXB5" s="1513"/>
      <c r="JXC5" s="1513"/>
      <c r="JXD5" s="1513"/>
      <c r="JXE5" s="1513"/>
      <c r="JXF5" s="1513"/>
      <c r="JXG5" s="1513"/>
      <c r="JXH5" s="1513"/>
      <c r="JXI5" s="1513"/>
      <c r="JXJ5" s="1513"/>
      <c r="JXK5" s="1513"/>
      <c r="JXL5" s="1513"/>
      <c r="JXM5" s="1513"/>
      <c r="JXN5" s="1513"/>
      <c r="JXO5" s="1513"/>
      <c r="JXP5" s="1513"/>
      <c r="JXQ5" s="1513"/>
      <c r="JXR5" s="1513"/>
      <c r="JXS5" s="1513"/>
      <c r="JXT5" s="1513"/>
      <c r="JXU5" s="1513"/>
      <c r="JXV5" s="1513"/>
      <c r="JXW5" s="1513"/>
      <c r="JXX5" s="1513"/>
      <c r="JXY5" s="1513"/>
      <c r="JXZ5" s="1513"/>
      <c r="JYA5" s="1513"/>
      <c r="JYB5" s="1513"/>
      <c r="JYC5" s="1513"/>
      <c r="JYD5" s="1513"/>
      <c r="JYE5" s="1513"/>
      <c r="JYF5" s="1513"/>
      <c r="JYG5" s="1513"/>
      <c r="JYH5" s="1513"/>
      <c r="JYI5" s="1513"/>
      <c r="JYJ5" s="1513"/>
      <c r="JYK5" s="1513"/>
      <c r="JYL5" s="1513"/>
      <c r="JYM5" s="1513"/>
      <c r="JYN5" s="1513"/>
      <c r="JYO5" s="1513"/>
      <c r="JYP5" s="1513"/>
      <c r="JYQ5" s="1513"/>
      <c r="JYR5" s="1513"/>
      <c r="JYS5" s="1513"/>
      <c r="JYT5" s="1513"/>
      <c r="JYU5" s="1513"/>
      <c r="JYV5" s="1513"/>
      <c r="JYW5" s="1513"/>
      <c r="JYX5" s="1513"/>
      <c r="JYY5" s="1513"/>
      <c r="JYZ5" s="1513"/>
      <c r="JZA5" s="1513"/>
      <c r="JZB5" s="1513"/>
      <c r="JZC5" s="1513"/>
      <c r="JZD5" s="1513"/>
      <c r="JZE5" s="1513"/>
      <c r="JZF5" s="1513"/>
      <c r="JZG5" s="1513"/>
      <c r="JZH5" s="1513"/>
      <c r="JZI5" s="1513"/>
      <c r="JZJ5" s="1513"/>
      <c r="JZK5" s="1513"/>
      <c r="JZL5" s="1513"/>
      <c r="JZM5" s="1513"/>
      <c r="JZN5" s="1513"/>
      <c r="JZO5" s="1513"/>
      <c r="JZP5" s="1513"/>
      <c r="JZQ5" s="1513"/>
      <c r="JZR5" s="1513"/>
      <c r="JZS5" s="1513"/>
      <c r="JZT5" s="1513"/>
      <c r="JZU5" s="1513"/>
      <c r="JZV5" s="1513"/>
      <c r="JZW5" s="1513"/>
      <c r="JZX5" s="1513"/>
      <c r="JZY5" s="1513"/>
      <c r="JZZ5" s="1513"/>
      <c r="KAA5" s="1513"/>
      <c r="KAB5" s="1513"/>
      <c r="KAC5" s="1513"/>
      <c r="KAD5" s="1513"/>
      <c r="KAE5" s="1513"/>
      <c r="KAF5" s="1513"/>
      <c r="KAG5" s="1513"/>
      <c r="KAH5" s="1513"/>
      <c r="KAI5" s="1513"/>
      <c r="KAJ5" s="1513"/>
      <c r="KAK5" s="1513"/>
      <c r="KAL5" s="1513"/>
      <c r="KAM5" s="1513"/>
      <c r="KAN5" s="1513"/>
      <c r="KAO5" s="1513"/>
      <c r="KAP5" s="1513"/>
      <c r="KAQ5" s="1513"/>
      <c r="KAR5" s="1513"/>
      <c r="KAS5" s="1513"/>
      <c r="KAT5" s="1513"/>
      <c r="KAU5" s="1513"/>
      <c r="KAV5" s="1513"/>
      <c r="KAW5" s="1513"/>
      <c r="KAX5" s="1513"/>
      <c r="KAY5" s="1513"/>
      <c r="KAZ5" s="1513"/>
      <c r="KBA5" s="1513"/>
      <c r="KBB5" s="1513"/>
      <c r="KBC5" s="1513"/>
      <c r="KBD5" s="1513"/>
      <c r="KBE5" s="1513"/>
      <c r="KBF5" s="1513"/>
      <c r="KBG5" s="1513"/>
      <c r="KBH5" s="1513"/>
      <c r="KBI5" s="1513"/>
      <c r="KBJ5" s="1513"/>
      <c r="KBK5" s="1513"/>
      <c r="KBL5" s="1513"/>
      <c r="KBM5" s="1513"/>
      <c r="KBN5" s="1513"/>
      <c r="KBO5" s="1513"/>
      <c r="KBP5" s="1513"/>
      <c r="KBQ5" s="1513"/>
      <c r="KBR5" s="1513"/>
      <c r="KBS5" s="1513"/>
      <c r="KBT5" s="1513"/>
      <c r="KBU5" s="1513"/>
      <c r="KBV5" s="1513"/>
      <c r="KBW5" s="1513"/>
      <c r="KBX5" s="1513"/>
      <c r="KBY5" s="1513"/>
      <c r="KBZ5" s="1513"/>
      <c r="KCA5" s="1513"/>
      <c r="KCB5" s="1513"/>
      <c r="KCC5" s="1513"/>
      <c r="KCD5" s="1513"/>
      <c r="KCE5" s="1513"/>
      <c r="KCF5" s="1513"/>
      <c r="KCG5" s="1513"/>
      <c r="KCH5" s="1513"/>
      <c r="KCI5" s="1513"/>
      <c r="KCJ5" s="1513"/>
      <c r="KCK5" s="1513"/>
      <c r="KCL5" s="1513"/>
      <c r="KCM5" s="1513"/>
      <c r="KCN5" s="1513"/>
      <c r="KCO5" s="1513"/>
      <c r="KCP5" s="1513"/>
      <c r="KCQ5" s="1513"/>
      <c r="KCR5" s="1513"/>
      <c r="KCS5" s="1513"/>
      <c r="KCT5" s="1513"/>
      <c r="KCU5" s="1513"/>
      <c r="KCV5" s="1513"/>
      <c r="KCW5" s="1513"/>
      <c r="KCX5" s="1513"/>
      <c r="KCY5" s="1513"/>
      <c r="KCZ5" s="1513"/>
      <c r="KDA5" s="1513"/>
      <c r="KDB5" s="1513"/>
      <c r="KDC5" s="1513"/>
      <c r="KDD5" s="1513"/>
      <c r="KDE5" s="1513"/>
      <c r="KDF5" s="1513"/>
      <c r="KDG5" s="1513"/>
      <c r="KDH5" s="1513"/>
      <c r="KDI5" s="1513"/>
      <c r="KDJ5" s="1513"/>
      <c r="KDK5" s="1513"/>
      <c r="KDL5" s="1513"/>
      <c r="KDM5" s="1513"/>
      <c r="KDN5" s="1513"/>
      <c r="KDO5" s="1513"/>
      <c r="KDP5" s="1513"/>
      <c r="KDQ5" s="1513"/>
      <c r="KDR5" s="1513"/>
      <c r="KDS5" s="1513"/>
      <c r="KDT5" s="1513"/>
      <c r="KDU5" s="1513"/>
      <c r="KDV5" s="1513"/>
      <c r="KDW5" s="1513"/>
      <c r="KDX5" s="1513"/>
      <c r="KDY5" s="1513"/>
      <c r="KDZ5" s="1513"/>
      <c r="KEA5" s="1513"/>
      <c r="KEB5" s="1513"/>
      <c r="KEC5" s="1513"/>
      <c r="KED5" s="1513"/>
      <c r="KEE5" s="1513"/>
      <c r="KEF5" s="1513"/>
      <c r="KEG5" s="1513"/>
      <c r="KEH5" s="1513"/>
      <c r="KEI5" s="1513"/>
      <c r="KEJ5" s="1513"/>
      <c r="KEK5" s="1513"/>
      <c r="KEL5" s="1513"/>
      <c r="KEM5" s="1513"/>
      <c r="KEN5" s="1513"/>
      <c r="KEO5" s="1513"/>
      <c r="KEP5" s="1513"/>
      <c r="KEQ5" s="1513"/>
      <c r="KER5" s="1513"/>
      <c r="KES5" s="1513"/>
      <c r="KET5" s="1513"/>
      <c r="KEU5" s="1513"/>
      <c r="KEV5" s="1513"/>
      <c r="KEW5" s="1513"/>
      <c r="KEX5" s="1513"/>
      <c r="KEY5" s="1513"/>
      <c r="KEZ5" s="1513"/>
      <c r="KFA5" s="1513"/>
      <c r="KFB5" s="1513"/>
      <c r="KFC5" s="1513"/>
      <c r="KFD5" s="1513"/>
      <c r="KFE5" s="1513"/>
      <c r="KFF5" s="1513"/>
      <c r="KFG5" s="1513"/>
      <c r="KFH5" s="1513"/>
      <c r="KFI5" s="1513"/>
      <c r="KFJ5" s="1513"/>
      <c r="KFK5" s="1513"/>
      <c r="KFL5" s="1513"/>
      <c r="KFM5" s="1513"/>
      <c r="KFN5" s="1513"/>
      <c r="KFO5" s="1513"/>
      <c r="KFP5" s="1513"/>
      <c r="KFQ5" s="1513"/>
      <c r="KFR5" s="1513"/>
      <c r="KFS5" s="1513"/>
      <c r="KFT5" s="1513"/>
      <c r="KFU5" s="1513"/>
      <c r="KFV5" s="1513"/>
      <c r="KFW5" s="1513"/>
      <c r="KFX5" s="1513"/>
      <c r="KFY5" s="1513"/>
      <c r="KFZ5" s="1513"/>
      <c r="KGA5" s="1513"/>
      <c r="KGB5" s="1513"/>
      <c r="KGC5" s="1513"/>
      <c r="KGD5" s="1513"/>
      <c r="KGE5" s="1513"/>
      <c r="KGF5" s="1513"/>
      <c r="KGG5" s="1513"/>
      <c r="KGH5" s="1513"/>
      <c r="KGI5" s="1513"/>
      <c r="KGJ5" s="1513"/>
      <c r="KGK5" s="1513"/>
      <c r="KGL5" s="1513"/>
      <c r="KGM5" s="1513"/>
      <c r="KGN5" s="1513"/>
      <c r="KGO5" s="1513"/>
      <c r="KGP5" s="1513"/>
      <c r="KGQ5" s="1513"/>
      <c r="KGR5" s="1513"/>
      <c r="KGS5" s="1513"/>
      <c r="KGT5" s="1513"/>
      <c r="KGU5" s="1513"/>
      <c r="KGV5" s="1513"/>
      <c r="KGW5" s="1513"/>
      <c r="KGX5" s="1513"/>
      <c r="KGY5" s="1513"/>
      <c r="KGZ5" s="1513"/>
      <c r="KHA5" s="1513"/>
      <c r="KHB5" s="1513"/>
      <c r="KHC5" s="1513"/>
      <c r="KHD5" s="1513"/>
      <c r="KHE5" s="1513"/>
      <c r="KHF5" s="1513"/>
      <c r="KHG5" s="1513"/>
      <c r="KHH5" s="1513"/>
      <c r="KHI5" s="1513"/>
      <c r="KHJ5" s="1513"/>
      <c r="KHK5" s="1513"/>
      <c r="KHL5" s="1513"/>
      <c r="KHM5" s="1513"/>
      <c r="KHN5" s="1513"/>
      <c r="KHO5" s="1513"/>
      <c r="KHP5" s="1513"/>
      <c r="KHQ5" s="1513"/>
      <c r="KHR5" s="1513"/>
      <c r="KHS5" s="1513"/>
      <c r="KHT5" s="1513"/>
      <c r="KHU5" s="1513"/>
      <c r="KHV5" s="1513"/>
      <c r="KHW5" s="1513"/>
      <c r="KHX5" s="1513"/>
      <c r="KHY5" s="1513"/>
      <c r="KHZ5" s="1513"/>
      <c r="KIA5" s="1513"/>
      <c r="KIB5" s="1513"/>
      <c r="KIC5" s="1513"/>
      <c r="KID5" s="1513"/>
      <c r="KIE5" s="1513"/>
      <c r="KIF5" s="1513"/>
      <c r="KIG5" s="1513"/>
      <c r="KIH5" s="1513"/>
      <c r="KII5" s="1513"/>
      <c r="KIJ5" s="1513"/>
      <c r="KIK5" s="1513"/>
      <c r="KIL5" s="1513"/>
      <c r="KIM5" s="1513"/>
      <c r="KIN5" s="1513"/>
      <c r="KIO5" s="1513"/>
      <c r="KIP5" s="1513"/>
      <c r="KIQ5" s="1513"/>
      <c r="KIR5" s="1513"/>
      <c r="KIS5" s="1513"/>
      <c r="KIT5" s="1513"/>
      <c r="KIU5" s="1513"/>
      <c r="KIV5" s="1513"/>
      <c r="KIW5" s="1513"/>
      <c r="KIX5" s="1513"/>
      <c r="KIY5" s="1513"/>
      <c r="KIZ5" s="1513"/>
      <c r="KJA5" s="1513"/>
      <c r="KJB5" s="1513"/>
      <c r="KJC5" s="1513"/>
      <c r="KJD5" s="1513"/>
      <c r="KJE5" s="1513"/>
      <c r="KJF5" s="1513"/>
      <c r="KJG5" s="1513"/>
      <c r="KJH5" s="1513"/>
      <c r="KJI5" s="1513"/>
      <c r="KJJ5" s="1513"/>
      <c r="KJK5" s="1513"/>
      <c r="KJL5" s="1513"/>
      <c r="KJM5" s="1513"/>
      <c r="KJN5" s="1513"/>
      <c r="KJO5" s="1513"/>
      <c r="KJP5" s="1513"/>
      <c r="KJQ5" s="1513"/>
      <c r="KJR5" s="1513"/>
      <c r="KJS5" s="1513"/>
      <c r="KJT5" s="1513"/>
      <c r="KJU5" s="1513"/>
      <c r="KJV5" s="1513"/>
      <c r="KJW5" s="1513"/>
      <c r="KJX5" s="1513"/>
      <c r="KJY5" s="1513"/>
      <c r="KJZ5" s="1513"/>
      <c r="KKA5" s="1513"/>
      <c r="KKB5" s="1513"/>
      <c r="KKC5" s="1513"/>
      <c r="KKD5" s="1513"/>
      <c r="KKE5" s="1513"/>
      <c r="KKF5" s="1513"/>
      <c r="KKG5" s="1513"/>
      <c r="KKH5" s="1513"/>
      <c r="KKI5" s="1513"/>
      <c r="KKJ5" s="1513"/>
      <c r="KKK5" s="1513"/>
      <c r="KKL5" s="1513"/>
      <c r="KKM5" s="1513"/>
      <c r="KKN5" s="1513"/>
      <c r="KKO5" s="1513"/>
      <c r="KKP5" s="1513"/>
      <c r="KKQ5" s="1513"/>
      <c r="KKR5" s="1513"/>
      <c r="KKS5" s="1513"/>
      <c r="KKT5" s="1513"/>
      <c r="KKU5" s="1513"/>
      <c r="KKV5" s="1513"/>
      <c r="KKW5" s="1513"/>
      <c r="KKX5" s="1513"/>
      <c r="KKY5" s="1513"/>
      <c r="KKZ5" s="1513"/>
      <c r="KLA5" s="1513"/>
      <c r="KLB5" s="1513"/>
      <c r="KLC5" s="1513"/>
      <c r="KLD5" s="1513"/>
      <c r="KLE5" s="1513"/>
      <c r="KLF5" s="1513"/>
      <c r="KLG5" s="1513"/>
      <c r="KLH5" s="1513"/>
      <c r="KLI5" s="1513"/>
      <c r="KLJ5" s="1513"/>
      <c r="KLK5" s="1513"/>
      <c r="KLL5" s="1513"/>
      <c r="KLM5" s="1513"/>
      <c r="KLN5" s="1513"/>
      <c r="KLO5" s="1513"/>
      <c r="KLP5" s="1513"/>
      <c r="KLQ5" s="1513"/>
      <c r="KLR5" s="1513"/>
      <c r="KLS5" s="1513"/>
      <c r="KLT5" s="1513"/>
      <c r="KLU5" s="1513"/>
      <c r="KLV5" s="1513"/>
      <c r="KLW5" s="1513"/>
      <c r="KLX5" s="1513"/>
      <c r="KLY5" s="1513"/>
      <c r="KLZ5" s="1513"/>
      <c r="KMA5" s="1513"/>
      <c r="KMB5" s="1513"/>
      <c r="KMC5" s="1513"/>
      <c r="KMD5" s="1513"/>
      <c r="KME5" s="1513"/>
      <c r="KMF5" s="1513"/>
      <c r="KMG5" s="1513"/>
      <c r="KMH5" s="1513"/>
      <c r="KMI5" s="1513"/>
      <c r="KMJ5" s="1513"/>
      <c r="KMK5" s="1513"/>
      <c r="KML5" s="1513"/>
      <c r="KMM5" s="1513"/>
      <c r="KMN5" s="1513"/>
      <c r="KMO5" s="1513"/>
      <c r="KMP5" s="1513"/>
      <c r="KMQ5" s="1513"/>
      <c r="KMR5" s="1513"/>
      <c r="KMS5" s="1513"/>
      <c r="KMT5" s="1513"/>
      <c r="KMU5" s="1513"/>
      <c r="KMV5" s="1513"/>
      <c r="KMW5" s="1513"/>
      <c r="KMX5" s="1513"/>
      <c r="KMY5" s="1513"/>
      <c r="KMZ5" s="1513"/>
      <c r="KNA5" s="1513"/>
      <c r="KNB5" s="1513"/>
      <c r="KNC5" s="1513"/>
      <c r="KND5" s="1513"/>
      <c r="KNE5" s="1513"/>
      <c r="KNF5" s="1513"/>
      <c r="KNG5" s="1513"/>
      <c r="KNH5" s="1513"/>
      <c r="KNI5" s="1513"/>
      <c r="KNJ5" s="1513"/>
      <c r="KNK5" s="1513"/>
      <c r="KNL5" s="1513"/>
      <c r="KNM5" s="1513"/>
      <c r="KNN5" s="1513"/>
      <c r="KNO5" s="1513"/>
      <c r="KNP5" s="1513"/>
      <c r="KNQ5" s="1513"/>
      <c r="KNR5" s="1513"/>
      <c r="KNS5" s="1513"/>
      <c r="KNT5" s="1513"/>
      <c r="KNU5" s="1513"/>
      <c r="KNV5" s="1513"/>
      <c r="KNW5" s="1513"/>
      <c r="KNX5" s="1513"/>
      <c r="KNY5" s="1513"/>
      <c r="KNZ5" s="1513"/>
      <c r="KOA5" s="1513"/>
      <c r="KOB5" s="1513"/>
      <c r="KOC5" s="1513"/>
      <c r="KOD5" s="1513"/>
      <c r="KOE5" s="1513"/>
      <c r="KOF5" s="1513"/>
      <c r="KOG5" s="1513"/>
      <c r="KOH5" s="1513"/>
      <c r="KOI5" s="1513"/>
      <c r="KOJ5" s="1513"/>
      <c r="KOK5" s="1513"/>
      <c r="KOL5" s="1513"/>
      <c r="KOM5" s="1513"/>
      <c r="KON5" s="1513"/>
      <c r="KOO5" s="1513"/>
      <c r="KOP5" s="1513"/>
      <c r="KOQ5" s="1513"/>
      <c r="KOR5" s="1513"/>
      <c r="KOS5" s="1513"/>
      <c r="KOT5" s="1513"/>
      <c r="KOU5" s="1513"/>
      <c r="KOV5" s="1513"/>
      <c r="KOW5" s="1513"/>
      <c r="KOX5" s="1513"/>
      <c r="KOY5" s="1513"/>
      <c r="KOZ5" s="1513"/>
      <c r="KPA5" s="1513"/>
      <c r="KPB5" s="1513"/>
      <c r="KPC5" s="1513"/>
      <c r="KPD5" s="1513"/>
      <c r="KPE5" s="1513"/>
      <c r="KPF5" s="1513"/>
      <c r="KPG5" s="1513"/>
      <c r="KPH5" s="1513"/>
      <c r="KPI5" s="1513"/>
      <c r="KPJ5" s="1513"/>
      <c r="KPK5" s="1513"/>
      <c r="KPL5" s="1513"/>
      <c r="KPM5" s="1513"/>
      <c r="KPN5" s="1513"/>
      <c r="KPO5" s="1513"/>
      <c r="KPP5" s="1513"/>
      <c r="KPQ5" s="1513"/>
      <c r="KPR5" s="1513"/>
      <c r="KPS5" s="1513"/>
      <c r="KPT5" s="1513"/>
      <c r="KPU5" s="1513"/>
      <c r="KPV5" s="1513"/>
      <c r="KPW5" s="1513"/>
      <c r="KPX5" s="1513"/>
      <c r="KPY5" s="1513"/>
      <c r="KPZ5" s="1513"/>
      <c r="KQA5" s="1513"/>
      <c r="KQB5" s="1513"/>
      <c r="KQC5" s="1513"/>
      <c r="KQD5" s="1513"/>
      <c r="KQE5" s="1513"/>
      <c r="KQF5" s="1513"/>
      <c r="KQG5" s="1513"/>
      <c r="KQH5" s="1513"/>
      <c r="KQI5" s="1513"/>
      <c r="KQJ5" s="1513"/>
      <c r="KQK5" s="1513"/>
      <c r="KQL5" s="1513"/>
      <c r="KQM5" s="1513"/>
      <c r="KQN5" s="1513"/>
      <c r="KQO5" s="1513"/>
      <c r="KQP5" s="1513"/>
      <c r="KQQ5" s="1513"/>
      <c r="KQR5" s="1513"/>
      <c r="KQS5" s="1513"/>
      <c r="KQT5" s="1513"/>
      <c r="KQU5" s="1513"/>
      <c r="KQV5" s="1513"/>
      <c r="KQW5" s="1513"/>
      <c r="KQX5" s="1513"/>
      <c r="KQY5" s="1513"/>
      <c r="KQZ5" s="1513"/>
      <c r="KRA5" s="1513"/>
      <c r="KRB5" s="1513"/>
      <c r="KRC5" s="1513"/>
      <c r="KRD5" s="1513"/>
      <c r="KRE5" s="1513"/>
      <c r="KRF5" s="1513"/>
      <c r="KRG5" s="1513"/>
      <c r="KRH5" s="1513"/>
      <c r="KRI5" s="1513"/>
      <c r="KRJ5" s="1513"/>
      <c r="KRK5" s="1513"/>
      <c r="KRL5" s="1513"/>
      <c r="KRM5" s="1513"/>
      <c r="KRN5" s="1513"/>
      <c r="KRO5" s="1513"/>
      <c r="KRP5" s="1513"/>
      <c r="KRQ5" s="1513"/>
      <c r="KRR5" s="1513"/>
      <c r="KRS5" s="1513"/>
      <c r="KRT5" s="1513"/>
      <c r="KRU5" s="1513"/>
      <c r="KRV5" s="1513"/>
      <c r="KRW5" s="1513"/>
      <c r="KRX5" s="1513"/>
      <c r="KRY5" s="1513"/>
      <c r="KRZ5" s="1513"/>
      <c r="KSA5" s="1513"/>
      <c r="KSB5" s="1513"/>
      <c r="KSC5" s="1513"/>
      <c r="KSD5" s="1513"/>
      <c r="KSE5" s="1513"/>
      <c r="KSF5" s="1513"/>
      <c r="KSG5" s="1513"/>
      <c r="KSH5" s="1513"/>
      <c r="KSI5" s="1513"/>
      <c r="KSJ5" s="1513"/>
      <c r="KSK5" s="1513"/>
      <c r="KSL5" s="1513"/>
      <c r="KSM5" s="1513"/>
      <c r="KSN5" s="1513"/>
      <c r="KSO5" s="1513"/>
      <c r="KSP5" s="1513"/>
      <c r="KSQ5" s="1513"/>
      <c r="KSR5" s="1513"/>
      <c r="KSS5" s="1513"/>
      <c r="KST5" s="1513"/>
      <c r="KSU5" s="1513"/>
      <c r="KSV5" s="1513"/>
      <c r="KSW5" s="1513"/>
      <c r="KSX5" s="1513"/>
      <c r="KSY5" s="1513"/>
      <c r="KSZ5" s="1513"/>
      <c r="KTA5" s="1513"/>
      <c r="KTB5" s="1513"/>
      <c r="KTC5" s="1513"/>
      <c r="KTD5" s="1513"/>
      <c r="KTE5" s="1513"/>
      <c r="KTF5" s="1513"/>
      <c r="KTG5" s="1513"/>
      <c r="KTH5" s="1513"/>
      <c r="KTI5" s="1513"/>
      <c r="KTJ5" s="1513"/>
      <c r="KTK5" s="1513"/>
      <c r="KTL5" s="1513"/>
      <c r="KTM5" s="1513"/>
      <c r="KTN5" s="1513"/>
      <c r="KTO5" s="1513"/>
      <c r="KTP5" s="1513"/>
      <c r="KTQ5" s="1513"/>
      <c r="KTR5" s="1513"/>
      <c r="KTS5" s="1513"/>
      <c r="KTT5" s="1513"/>
      <c r="KTU5" s="1513"/>
      <c r="KTV5" s="1513"/>
      <c r="KTW5" s="1513"/>
      <c r="KTX5" s="1513"/>
      <c r="KTY5" s="1513"/>
      <c r="KTZ5" s="1513"/>
      <c r="KUA5" s="1513"/>
      <c r="KUB5" s="1513"/>
      <c r="KUC5" s="1513"/>
      <c r="KUD5" s="1513"/>
      <c r="KUE5" s="1513"/>
      <c r="KUF5" s="1513"/>
      <c r="KUG5" s="1513"/>
      <c r="KUH5" s="1513"/>
      <c r="KUI5" s="1513"/>
      <c r="KUJ5" s="1513"/>
      <c r="KUK5" s="1513"/>
      <c r="KUL5" s="1513"/>
      <c r="KUM5" s="1513"/>
      <c r="KUN5" s="1513"/>
      <c r="KUO5" s="1513"/>
      <c r="KUP5" s="1513"/>
      <c r="KUQ5" s="1513"/>
      <c r="KUR5" s="1513"/>
      <c r="KUS5" s="1513"/>
      <c r="KUT5" s="1513"/>
      <c r="KUU5" s="1513"/>
      <c r="KUV5" s="1513"/>
      <c r="KUW5" s="1513"/>
      <c r="KUX5" s="1513"/>
      <c r="KUY5" s="1513"/>
      <c r="KUZ5" s="1513"/>
      <c r="KVA5" s="1513"/>
      <c r="KVB5" s="1513"/>
      <c r="KVC5" s="1513"/>
      <c r="KVD5" s="1513"/>
      <c r="KVE5" s="1513"/>
      <c r="KVF5" s="1513"/>
      <c r="KVG5" s="1513"/>
      <c r="KVH5" s="1513"/>
      <c r="KVI5" s="1513"/>
      <c r="KVJ5" s="1513"/>
      <c r="KVK5" s="1513"/>
      <c r="KVL5" s="1513"/>
      <c r="KVM5" s="1513"/>
      <c r="KVN5" s="1513"/>
      <c r="KVO5" s="1513"/>
      <c r="KVP5" s="1513"/>
      <c r="KVQ5" s="1513"/>
      <c r="KVR5" s="1513"/>
      <c r="KVS5" s="1513"/>
      <c r="KVT5" s="1513"/>
      <c r="KVU5" s="1513"/>
      <c r="KVV5" s="1513"/>
      <c r="KVW5" s="1513"/>
      <c r="KVX5" s="1513"/>
      <c r="KVY5" s="1513"/>
      <c r="KVZ5" s="1513"/>
      <c r="KWA5" s="1513"/>
      <c r="KWB5" s="1513"/>
      <c r="KWC5" s="1513"/>
      <c r="KWD5" s="1513"/>
      <c r="KWE5" s="1513"/>
      <c r="KWF5" s="1513"/>
      <c r="KWG5" s="1513"/>
      <c r="KWH5" s="1513"/>
      <c r="KWI5" s="1513"/>
      <c r="KWJ5" s="1513"/>
      <c r="KWK5" s="1513"/>
      <c r="KWL5" s="1513"/>
      <c r="KWM5" s="1513"/>
      <c r="KWN5" s="1513"/>
      <c r="KWO5" s="1513"/>
      <c r="KWP5" s="1513"/>
      <c r="KWQ5" s="1513"/>
      <c r="KWR5" s="1513"/>
      <c r="KWS5" s="1513"/>
      <c r="KWT5" s="1513"/>
      <c r="KWU5" s="1513"/>
      <c r="KWV5" s="1513"/>
      <c r="KWW5" s="1513"/>
      <c r="KWX5" s="1513"/>
      <c r="KWY5" s="1513"/>
      <c r="KWZ5" s="1513"/>
      <c r="KXA5" s="1513"/>
      <c r="KXB5" s="1513"/>
      <c r="KXC5" s="1513"/>
      <c r="KXD5" s="1513"/>
      <c r="KXE5" s="1513"/>
      <c r="KXF5" s="1513"/>
      <c r="KXG5" s="1513"/>
      <c r="KXH5" s="1513"/>
      <c r="KXI5" s="1513"/>
      <c r="KXJ5" s="1513"/>
      <c r="KXK5" s="1513"/>
      <c r="KXL5" s="1513"/>
      <c r="KXM5" s="1513"/>
      <c r="KXN5" s="1513"/>
      <c r="KXO5" s="1513"/>
      <c r="KXP5" s="1513"/>
      <c r="KXQ5" s="1513"/>
      <c r="KXR5" s="1513"/>
      <c r="KXS5" s="1513"/>
      <c r="KXT5" s="1513"/>
      <c r="KXU5" s="1513"/>
      <c r="KXV5" s="1513"/>
      <c r="KXW5" s="1513"/>
      <c r="KXX5" s="1513"/>
      <c r="KXY5" s="1513"/>
      <c r="KXZ5" s="1513"/>
      <c r="KYA5" s="1513"/>
      <c r="KYB5" s="1513"/>
      <c r="KYC5" s="1513"/>
      <c r="KYD5" s="1513"/>
      <c r="KYE5" s="1513"/>
      <c r="KYF5" s="1513"/>
      <c r="KYG5" s="1513"/>
      <c r="KYH5" s="1513"/>
      <c r="KYI5" s="1513"/>
      <c r="KYJ5" s="1513"/>
      <c r="KYK5" s="1513"/>
      <c r="KYL5" s="1513"/>
      <c r="KYM5" s="1513"/>
      <c r="KYN5" s="1513"/>
      <c r="KYO5" s="1513"/>
      <c r="KYP5" s="1513"/>
      <c r="KYQ5" s="1513"/>
      <c r="KYR5" s="1513"/>
      <c r="KYS5" s="1513"/>
      <c r="KYT5" s="1513"/>
      <c r="KYU5" s="1513"/>
      <c r="KYV5" s="1513"/>
      <c r="KYW5" s="1513"/>
      <c r="KYX5" s="1513"/>
      <c r="KYY5" s="1513"/>
      <c r="KYZ5" s="1513"/>
      <c r="KZA5" s="1513"/>
      <c r="KZB5" s="1513"/>
      <c r="KZC5" s="1513"/>
      <c r="KZD5" s="1513"/>
      <c r="KZE5" s="1513"/>
      <c r="KZF5" s="1513"/>
      <c r="KZG5" s="1513"/>
      <c r="KZH5" s="1513"/>
      <c r="KZI5" s="1513"/>
      <c r="KZJ5" s="1513"/>
      <c r="KZK5" s="1513"/>
      <c r="KZL5" s="1513"/>
      <c r="KZM5" s="1513"/>
      <c r="KZN5" s="1513"/>
      <c r="KZO5" s="1513"/>
      <c r="KZP5" s="1513"/>
      <c r="KZQ5" s="1513"/>
      <c r="KZR5" s="1513"/>
      <c r="KZS5" s="1513"/>
      <c r="KZT5" s="1513"/>
      <c r="KZU5" s="1513"/>
      <c r="KZV5" s="1513"/>
      <c r="KZW5" s="1513"/>
      <c r="KZX5" s="1513"/>
      <c r="KZY5" s="1513"/>
      <c r="KZZ5" s="1513"/>
      <c r="LAA5" s="1513"/>
      <c r="LAB5" s="1513"/>
      <c r="LAC5" s="1513"/>
      <c r="LAD5" s="1513"/>
      <c r="LAE5" s="1513"/>
      <c r="LAF5" s="1513"/>
      <c r="LAG5" s="1513"/>
      <c r="LAH5" s="1513"/>
      <c r="LAI5" s="1513"/>
      <c r="LAJ5" s="1513"/>
      <c r="LAK5" s="1513"/>
      <c r="LAL5" s="1513"/>
      <c r="LAM5" s="1513"/>
      <c r="LAN5" s="1513"/>
      <c r="LAO5" s="1513"/>
      <c r="LAP5" s="1513"/>
      <c r="LAQ5" s="1513"/>
      <c r="LAR5" s="1513"/>
      <c r="LAS5" s="1513"/>
      <c r="LAT5" s="1513"/>
      <c r="LAU5" s="1513"/>
      <c r="LAV5" s="1513"/>
      <c r="LAW5" s="1513"/>
      <c r="LAX5" s="1513"/>
      <c r="LAY5" s="1513"/>
      <c r="LAZ5" s="1513"/>
      <c r="LBA5" s="1513"/>
      <c r="LBB5" s="1513"/>
      <c r="LBC5" s="1513"/>
      <c r="LBD5" s="1513"/>
      <c r="LBE5" s="1513"/>
      <c r="LBF5" s="1513"/>
      <c r="LBG5" s="1513"/>
      <c r="LBH5" s="1513"/>
      <c r="LBI5" s="1513"/>
      <c r="LBJ5" s="1513"/>
      <c r="LBK5" s="1513"/>
      <c r="LBL5" s="1513"/>
      <c r="LBM5" s="1513"/>
      <c r="LBN5" s="1513"/>
      <c r="LBO5" s="1513"/>
      <c r="LBP5" s="1513"/>
      <c r="LBQ5" s="1513"/>
      <c r="LBR5" s="1513"/>
      <c r="LBS5" s="1513"/>
      <c r="LBT5" s="1513"/>
      <c r="LBU5" s="1513"/>
      <c r="LBV5" s="1513"/>
      <c r="LBW5" s="1513"/>
      <c r="LBX5" s="1513"/>
      <c r="LBY5" s="1513"/>
      <c r="LBZ5" s="1513"/>
      <c r="LCA5" s="1513"/>
      <c r="LCB5" s="1513"/>
      <c r="LCC5" s="1513"/>
      <c r="LCD5" s="1513"/>
      <c r="LCE5" s="1513"/>
      <c r="LCF5" s="1513"/>
      <c r="LCG5" s="1513"/>
      <c r="LCH5" s="1513"/>
      <c r="LCI5" s="1513"/>
      <c r="LCJ5" s="1513"/>
      <c r="LCK5" s="1513"/>
      <c r="LCL5" s="1513"/>
      <c r="LCM5" s="1513"/>
      <c r="LCN5" s="1513"/>
      <c r="LCO5" s="1513"/>
      <c r="LCP5" s="1513"/>
      <c r="LCQ5" s="1513"/>
      <c r="LCR5" s="1513"/>
      <c r="LCS5" s="1513"/>
      <c r="LCT5" s="1513"/>
      <c r="LCU5" s="1513"/>
      <c r="LCV5" s="1513"/>
      <c r="LCW5" s="1513"/>
      <c r="LCX5" s="1513"/>
      <c r="LCY5" s="1513"/>
      <c r="LCZ5" s="1513"/>
      <c r="LDA5" s="1513"/>
      <c r="LDB5" s="1513"/>
      <c r="LDC5" s="1513"/>
      <c r="LDD5" s="1513"/>
      <c r="LDE5" s="1513"/>
      <c r="LDF5" s="1513"/>
      <c r="LDG5" s="1513"/>
      <c r="LDH5" s="1513"/>
      <c r="LDI5" s="1513"/>
      <c r="LDJ5" s="1513"/>
      <c r="LDK5" s="1513"/>
      <c r="LDL5" s="1513"/>
      <c r="LDM5" s="1513"/>
      <c r="LDN5" s="1513"/>
      <c r="LDO5" s="1513"/>
      <c r="LDP5" s="1513"/>
      <c r="LDQ5" s="1513"/>
      <c r="LDR5" s="1513"/>
      <c r="LDS5" s="1513"/>
      <c r="LDT5" s="1513"/>
      <c r="LDU5" s="1513"/>
      <c r="LDV5" s="1513"/>
      <c r="LDW5" s="1513"/>
      <c r="LDX5" s="1513"/>
      <c r="LDY5" s="1513"/>
      <c r="LDZ5" s="1513"/>
      <c r="LEA5" s="1513"/>
      <c r="LEB5" s="1513"/>
      <c r="LEC5" s="1513"/>
      <c r="LED5" s="1513"/>
      <c r="LEE5" s="1513"/>
      <c r="LEF5" s="1513"/>
      <c r="LEG5" s="1513"/>
      <c r="LEH5" s="1513"/>
      <c r="LEI5" s="1513"/>
      <c r="LEJ5" s="1513"/>
      <c r="LEK5" s="1513"/>
      <c r="LEL5" s="1513"/>
      <c r="LEM5" s="1513"/>
      <c r="LEN5" s="1513"/>
      <c r="LEO5" s="1513"/>
      <c r="LEP5" s="1513"/>
      <c r="LEQ5" s="1513"/>
      <c r="LER5" s="1513"/>
      <c r="LES5" s="1513"/>
      <c r="LET5" s="1513"/>
      <c r="LEU5" s="1513"/>
      <c r="LEV5" s="1513"/>
      <c r="LEW5" s="1513"/>
      <c r="LEX5" s="1513"/>
      <c r="LEY5" s="1513"/>
      <c r="LEZ5" s="1513"/>
      <c r="LFA5" s="1513"/>
      <c r="LFB5" s="1513"/>
      <c r="LFC5" s="1513"/>
      <c r="LFD5" s="1513"/>
      <c r="LFE5" s="1513"/>
      <c r="LFF5" s="1513"/>
      <c r="LFG5" s="1513"/>
      <c r="LFH5" s="1513"/>
      <c r="LFI5" s="1513"/>
      <c r="LFJ5" s="1513"/>
      <c r="LFK5" s="1513"/>
      <c r="LFL5" s="1513"/>
      <c r="LFM5" s="1513"/>
      <c r="LFN5" s="1513"/>
      <c r="LFO5" s="1513"/>
      <c r="LFP5" s="1513"/>
      <c r="LFQ5" s="1513"/>
      <c r="LFR5" s="1513"/>
      <c r="LFS5" s="1513"/>
      <c r="LFT5" s="1513"/>
      <c r="LFU5" s="1513"/>
      <c r="LFV5" s="1513"/>
      <c r="LFW5" s="1513"/>
      <c r="LFX5" s="1513"/>
      <c r="LFY5" s="1513"/>
      <c r="LFZ5" s="1513"/>
      <c r="LGA5" s="1513"/>
      <c r="LGB5" s="1513"/>
      <c r="LGC5" s="1513"/>
      <c r="LGD5" s="1513"/>
      <c r="LGE5" s="1513"/>
      <c r="LGF5" s="1513"/>
      <c r="LGG5" s="1513"/>
      <c r="LGH5" s="1513"/>
      <c r="LGI5" s="1513"/>
      <c r="LGJ5" s="1513"/>
      <c r="LGK5" s="1513"/>
      <c r="LGL5" s="1513"/>
      <c r="LGM5" s="1513"/>
      <c r="LGN5" s="1513"/>
      <c r="LGO5" s="1513"/>
      <c r="LGP5" s="1513"/>
      <c r="LGQ5" s="1513"/>
      <c r="LGR5" s="1513"/>
      <c r="LGS5" s="1513"/>
      <c r="LGT5" s="1513"/>
      <c r="LGU5" s="1513"/>
      <c r="LGV5" s="1513"/>
      <c r="LGW5" s="1513"/>
      <c r="LGX5" s="1513"/>
      <c r="LGY5" s="1513"/>
      <c r="LGZ5" s="1513"/>
      <c r="LHA5" s="1513"/>
      <c r="LHB5" s="1513"/>
      <c r="LHC5" s="1513"/>
      <c r="LHD5" s="1513"/>
      <c r="LHE5" s="1513"/>
      <c r="LHF5" s="1513"/>
      <c r="LHG5" s="1513"/>
      <c r="LHH5" s="1513"/>
      <c r="LHI5" s="1513"/>
      <c r="LHJ5" s="1513"/>
      <c r="LHK5" s="1513"/>
      <c r="LHL5" s="1513"/>
      <c r="LHM5" s="1513"/>
      <c r="LHN5" s="1513"/>
      <c r="LHO5" s="1513"/>
      <c r="LHP5" s="1513"/>
      <c r="LHQ5" s="1513"/>
      <c r="LHR5" s="1513"/>
      <c r="LHS5" s="1513"/>
      <c r="LHT5" s="1513"/>
      <c r="LHU5" s="1513"/>
      <c r="LHV5" s="1513"/>
      <c r="LHW5" s="1513"/>
      <c r="LHX5" s="1513"/>
      <c r="LHY5" s="1513"/>
      <c r="LHZ5" s="1513"/>
      <c r="LIA5" s="1513"/>
      <c r="LIB5" s="1513"/>
      <c r="LIC5" s="1513"/>
      <c r="LID5" s="1513"/>
      <c r="LIE5" s="1513"/>
      <c r="LIF5" s="1513"/>
      <c r="LIG5" s="1513"/>
      <c r="LIH5" s="1513"/>
      <c r="LII5" s="1513"/>
      <c r="LIJ5" s="1513"/>
      <c r="LIK5" s="1513"/>
      <c r="LIL5" s="1513"/>
      <c r="LIM5" s="1513"/>
      <c r="LIN5" s="1513"/>
      <c r="LIO5" s="1513"/>
      <c r="LIP5" s="1513"/>
      <c r="LIQ5" s="1513"/>
      <c r="LIR5" s="1513"/>
      <c r="LIS5" s="1513"/>
      <c r="LIT5" s="1513"/>
      <c r="LIU5" s="1513"/>
      <c r="LIV5" s="1513"/>
      <c r="LIW5" s="1513"/>
      <c r="LIX5" s="1513"/>
      <c r="LIY5" s="1513"/>
      <c r="LIZ5" s="1513"/>
      <c r="LJA5" s="1513"/>
      <c r="LJB5" s="1513"/>
      <c r="LJC5" s="1513"/>
      <c r="LJD5" s="1513"/>
      <c r="LJE5" s="1513"/>
      <c r="LJF5" s="1513"/>
      <c r="LJG5" s="1513"/>
      <c r="LJH5" s="1513"/>
      <c r="LJI5" s="1513"/>
      <c r="LJJ5" s="1513"/>
      <c r="LJK5" s="1513"/>
      <c r="LJL5" s="1513"/>
      <c r="LJM5" s="1513"/>
      <c r="LJN5" s="1513"/>
      <c r="LJO5" s="1513"/>
      <c r="LJP5" s="1513"/>
      <c r="LJQ5" s="1513"/>
      <c r="LJR5" s="1513"/>
      <c r="LJS5" s="1513"/>
      <c r="LJT5" s="1513"/>
      <c r="LJU5" s="1513"/>
      <c r="LJV5" s="1513"/>
      <c r="LJW5" s="1513"/>
      <c r="LJX5" s="1513"/>
      <c r="LJY5" s="1513"/>
      <c r="LJZ5" s="1513"/>
      <c r="LKA5" s="1513"/>
      <c r="LKB5" s="1513"/>
      <c r="LKC5" s="1513"/>
      <c r="LKD5" s="1513"/>
      <c r="LKE5" s="1513"/>
      <c r="LKF5" s="1513"/>
      <c r="LKG5" s="1513"/>
      <c r="LKH5" s="1513"/>
      <c r="LKI5" s="1513"/>
      <c r="LKJ5" s="1513"/>
      <c r="LKK5" s="1513"/>
      <c r="LKL5" s="1513"/>
      <c r="LKM5" s="1513"/>
      <c r="LKN5" s="1513"/>
      <c r="LKO5" s="1513"/>
      <c r="LKP5" s="1513"/>
      <c r="LKQ5" s="1513"/>
      <c r="LKR5" s="1513"/>
      <c r="LKS5" s="1513"/>
      <c r="LKT5" s="1513"/>
      <c r="LKU5" s="1513"/>
      <c r="LKV5" s="1513"/>
      <c r="LKW5" s="1513"/>
      <c r="LKX5" s="1513"/>
      <c r="LKY5" s="1513"/>
      <c r="LKZ5" s="1513"/>
      <c r="LLA5" s="1513"/>
      <c r="LLB5" s="1513"/>
      <c r="LLC5" s="1513"/>
      <c r="LLD5" s="1513"/>
      <c r="LLE5" s="1513"/>
      <c r="LLF5" s="1513"/>
      <c r="LLG5" s="1513"/>
      <c r="LLH5" s="1513"/>
      <c r="LLI5" s="1513"/>
      <c r="LLJ5" s="1513"/>
      <c r="LLK5" s="1513"/>
      <c r="LLL5" s="1513"/>
      <c r="LLM5" s="1513"/>
      <c r="LLN5" s="1513"/>
      <c r="LLO5" s="1513"/>
      <c r="LLP5" s="1513"/>
      <c r="LLQ5" s="1513"/>
      <c r="LLR5" s="1513"/>
      <c r="LLS5" s="1513"/>
      <c r="LLT5" s="1513"/>
      <c r="LLU5" s="1513"/>
      <c r="LLV5" s="1513"/>
      <c r="LLW5" s="1513"/>
      <c r="LLX5" s="1513"/>
      <c r="LLY5" s="1513"/>
      <c r="LLZ5" s="1513"/>
      <c r="LMA5" s="1513"/>
      <c r="LMB5" s="1513"/>
      <c r="LMC5" s="1513"/>
      <c r="LMD5" s="1513"/>
      <c r="LME5" s="1513"/>
      <c r="LMF5" s="1513"/>
      <c r="LMG5" s="1513"/>
      <c r="LMH5" s="1513"/>
      <c r="LMI5" s="1513"/>
      <c r="LMJ5" s="1513"/>
      <c r="LMK5" s="1513"/>
      <c r="LML5" s="1513"/>
      <c r="LMM5" s="1513"/>
      <c r="LMN5" s="1513"/>
      <c r="LMO5" s="1513"/>
      <c r="LMP5" s="1513"/>
      <c r="LMQ5" s="1513"/>
      <c r="LMR5" s="1513"/>
      <c r="LMS5" s="1513"/>
      <c r="LMT5" s="1513"/>
      <c r="LMU5" s="1513"/>
      <c r="LMV5" s="1513"/>
      <c r="LMW5" s="1513"/>
      <c r="LMX5" s="1513"/>
      <c r="LMY5" s="1513"/>
      <c r="LMZ5" s="1513"/>
      <c r="LNA5" s="1513"/>
      <c r="LNB5" s="1513"/>
      <c r="LNC5" s="1513"/>
      <c r="LND5" s="1513"/>
      <c r="LNE5" s="1513"/>
      <c r="LNF5" s="1513"/>
      <c r="LNG5" s="1513"/>
      <c r="LNH5" s="1513"/>
      <c r="LNI5" s="1513"/>
      <c r="LNJ5" s="1513"/>
      <c r="LNK5" s="1513"/>
      <c r="LNL5" s="1513"/>
      <c r="LNM5" s="1513"/>
      <c r="LNN5" s="1513"/>
      <c r="LNO5" s="1513"/>
      <c r="LNP5" s="1513"/>
      <c r="LNQ5" s="1513"/>
      <c r="LNR5" s="1513"/>
      <c r="LNS5" s="1513"/>
      <c r="LNT5" s="1513"/>
      <c r="LNU5" s="1513"/>
      <c r="LNV5" s="1513"/>
      <c r="LNW5" s="1513"/>
      <c r="LNX5" s="1513"/>
      <c r="LNY5" s="1513"/>
      <c r="LNZ5" s="1513"/>
      <c r="LOA5" s="1513"/>
      <c r="LOB5" s="1513"/>
      <c r="LOC5" s="1513"/>
      <c r="LOD5" s="1513"/>
      <c r="LOE5" s="1513"/>
      <c r="LOF5" s="1513"/>
      <c r="LOG5" s="1513"/>
      <c r="LOH5" s="1513"/>
      <c r="LOI5" s="1513"/>
      <c r="LOJ5" s="1513"/>
      <c r="LOK5" s="1513"/>
      <c r="LOL5" s="1513"/>
      <c r="LOM5" s="1513"/>
      <c r="LON5" s="1513"/>
      <c r="LOO5" s="1513"/>
      <c r="LOP5" s="1513"/>
      <c r="LOQ5" s="1513"/>
      <c r="LOR5" s="1513"/>
      <c r="LOS5" s="1513"/>
      <c r="LOT5" s="1513"/>
      <c r="LOU5" s="1513"/>
      <c r="LOV5" s="1513"/>
      <c r="LOW5" s="1513"/>
      <c r="LOX5" s="1513"/>
      <c r="LOY5" s="1513"/>
      <c r="LOZ5" s="1513"/>
      <c r="LPA5" s="1513"/>
      <c r="LPB5" s="1513"/>
      <c r="LPC5" s="1513"/>
      <c r="LPD5" s="1513"/>
      <c r="LPE5" s="1513"/>
      <c r="LPF5" s="1513"/>
      <c r="LPG5" s="1513"/>
      <c r="LPH5" s="1513"/>
      <c r="LPI5" s="1513"/>
      <c r="LPJ5" s="1513"/>
      <c r="LPK5" s="1513"/>
      <c r="LPL5" s="1513"/>
      <c r="LPM5" s="1513"/>
      <c r="LPN5" s="1513"/>
      <c r="LPO5" s="1513"/>
      <c r="LPP5" s="1513"/>
      <c r="LPQ5" s="1513"/>
      <c r="LPR5" s="1513"/>
      <c r="LPS5" s="1513"/>
      <c r="LPT5" s="1513"/>
      <c r="LPU5" s="1513"/>
      <c r="LPV5" s="1513"/>
      <c r="LPW5" s="1513"/>
      <c r="LPX5" s="1513"/>
      <c r="LPY5" s="1513"/>
      <c r="LPZ5" s="1513"/>
      <c r="LQA5" s="1513"/>
      <c r="LQB5" s="1513"/>
      <c r="LQC5" s="1513"/>
      <c r="LQD5" s="1513"/>
      <c r="LQE5" s="1513"/>
      <c r="LQF5" s="1513"/>
      <c r="LQG5" s="1513"/>
      <c r="LQH5" s="1513"/>
      <c r="LQI5" s="1513"/>
      <c r="LQJ5" s="1513"/>
      <c r="LQK5" s="1513"/>
      <c r="LQL5" s="1513"/>
      <c r="LQM5" s="1513"/>
      <c r="LQN5" s="1513"/>
      <c r="LQO5" s="1513"/>
      <c r="LQP5" s="1513"/>
      <c r="LQQ5" s="1513"/>
      <c r="LQR5" s="1513"/>
      <c r="LQS5" s="1513"/>
      <c r="LQT5" s="1513"/>
      <c r="LQU5" s="1513"/>
      <c r="LQV5" s="1513"/>
      <c r="LQW5" s="1513"/>
      <c r="LQX5" s="1513"/>
      <c r="LQY5" s="1513"/>
      <c r="LQZ5" s="1513"/>
      <c r="LRA5" s="1513"/>
      <c r="LRB5" s="1513"/>
      <c r="LRC5" s="1513"/>
      <c r="LRD5" s="1513"/>
      <c r="LRE5" s="1513"/>
      <c r="LRF5" s="1513"/>
      <c r="LRG5" s="1513"/>
      <c r="LRH5" s="1513"/>
      <c r="LRI5" s="1513"/>
      <c r="LRJ5" s="1513"/>
      <c r="LRK5" s="1513"/>
      <c r="LRL5" s="1513"/>
      <c r="LRM5" s="1513"/>
      <c r="LRN5" s="1513"/>
      <c r="LRO5" s="1513"/>
      <c r="LRP5" s="1513"/>
      <c r="LRQ5" s="1513"/>
      <c r="LRR5" s="1513"/>
      <c r="LRS5" s="1513"/>
      <c r="LRT5" s="1513"/>
      <c r="LRU5" s="1513"/>
      <c r="LRV5" s="1513"/>
      <c r="LRW5" s="1513"/>
      <c r="LRX5" s="1513"/>
      <c r="LRY5" s="1513"/>
      <c r="LRZ5" s="1513"/>
      <c r="LSA5" s="1513"/>
      <c r="LSB5" s="1513"/>
      <c r="LSC5" s="1513"/>
      <c r="LSD5" s="1513"/>
      <c r="LSE5" s="1513"/>
      <c r="LSF5" s="1513"/>
      <c r="LSG5" s="1513"/>
      <c r="LSH5" s="1513"/>
      <c r="LSI5" s="1513"/>
      <c r="LSJ5" s="1513"/>
      <c r="LSK5" s="1513"/>
      <c r="LSL5" s="1513"/>
      <c r="LSM5" s="1513"/>
      <c r="LSN5" s="1513"/>
      <c r="LSO5" s="1513"/>
      <c r="LSP5" s="1513"/>
      <c r="LSQ5" s="1513"/>
      <c r="LSR5" s="1513"/>
      <c r="LSS5" s="1513"/>
      <c r="LST5" s="1513"/>
      <c r="LSU5" s="1513"/>
      <c r="LSV5" s="1513"/>
      <c r="LSW5" s="1513"/>
      <c r="LSX5" s="1513"/>
      <c r="LSY5" s="1513"/>
      <c r="LSZ5" s="1513"/>
      <c r="LTA5" s="1513"/>
      <c r="LTB5" s="1513"/>
      <c r="LTC5" s="1513"/>
      <c r="LTD5" s="1513"/>
      <c r="LTE5" s="1513"/>
      <c r="LTF5" s="1513"/>
      <c r="LTG5" s="1513"/>
      <c r="LTH5" s="1513"/>
      <c r="LTI5" s="1513"/>
      <c r="LTJ5" s="1513"/>
      <c r="LTK5" s="1513"/>
      <c r="LTL5" s="1513"/>
      <c r="LTM5" s="1513"/>
      <c r="LTN5" s="1513"/>
      <c r="LTO5" s="1513"/>
      <c r="LTP5" s="1513"/>
      <c r="LTQ5" s="1513"/>
      <c r="LTR5" s="1513"/>
      <c r="LTS5" s="1513"/>
      <c r="LTT5" s="1513"/>
      <c r="LTU5" s="1513"/>
      <c r="LTV5" s="1513"/>
      <c r="LTW5" s="1513"/>
      <c r="LTX5" s="1513"/>
      <c r="LTY5" s="1513"/>
      <c r="LTZ5" s="1513"/>
      <c r="LUA5" s="1513"/>
      <c r="LUB5" s="1513"/>
      <c r="LUC5" s="1513"/>
      <c r="LUD5" s="1513"/>
      <c r="LUE5" s="1513"/>
      <c r="LUF5" s="1513"/>
      <c r="LUG5" s="1513"/>
      <c r="LUH5" s="1513"/>
      <c r="LUI5" s="1513"/>
      <c r="LUJ5" s="1513"/>
      <c r="LUK5" s="1513"/>
      <c r="LUL5" s="1513"/>
      <c r="LUM5" s="1513"/>
      <c r="LUN5" s="1513"/>
      <c r="LUO5" s="1513"/>
      <c r="LUP5" s="1513"/>
      <c r="LUQ5" s="1513"/>
      <c r="LUR5" s="1513"/>
      <c r="LUS5" s="1513"/>
      <c r="LUT5" s="1513"/>
      <c r="LUU5" s="1513"/>
      <c r="LUV5" s="1513"/>
      <c r="LUW5" s="1513"/>
      <c r="LUX5" s="1513"/>
      <c r="LUY5" s="1513"/>
      <c r="LUZ5" s="1513"/>
      <c r="LVA5" s="1513"/>
      <c r="LVB5" s="1513"/>
      <c r="LVC5" s="1513"/>
      <c r="LVD5" s="1513"/>
      <c r="LVE5" s="1513"/>
      <c r="LVF5" s="1513"/>
      <c r="LVG5" s="1513"/>
      <c r="LVH5" s="1513"/>
      <c r="LVI5" s="1513"/>
      <c r="LVJ5" s="1513"/>
      <c r="LVK5" s="1513"/>
      <c r="LVL5" s="1513"/>
      <c r="LVM5" s="1513"/>
      <c r="LVN5" s="1513"/>
      <c r="LVO5" s="1513"/>
      <c r="LVP5" s="1513"/>
      <c r="LVQ5" s="1513"/>
      <c r="LVR5" s="1513"/>
      <c r="LVS5" s="1513"/>
      <c r="LVT5" s="1513"/>
      <c r="LVU5" s="1513"/>
      <c r="LVV5" s="1513"/>
      <c r="LVW5" s="1513"/>
      <c r="LVX5" s="1513"/>
      <c r="LVY5" s="1513"/>
      <c r="LVZ5" s="1513"/>
      <c r="LWA5" s="1513"/>
      <c r="LWB5" s="1513"/>
      <c r="LWC5" s="1513"/>
      <c r="LWD5" s="1513"/>
      <c r="LWE5" s="1513"/>
      <c r="LWF5" s="1513"/>
      <c r="LWG5" s="1513"/>
      <c r="LWH5" s="1513"/>
      <c r="LWI5" s="1513"/>
      <c r="LWJ5" s="1513"/>
      <c r="LWK5" s="1513"/>
      <c r="LWL5" s="1513"/>
      <c r="LWM5" s="1513"/>
      <c r="LWN5" s="1513"/>
      <c r="LWO5" s="1513"/>
      <c r="LWP5" s="1513"/>
      <c r="LWQ5" s="1513"/>
      <c r="LWR5" s="1513"/>
      <c r="LWS5" s="1513"/>
      <c r="LWT5" s="1513"/>
      <c r="LWU5" s="1513"/>
      <c r="LWV5" s="1513"/>
      <c r="LWW5" s="1513"/>
      <c r="LWX5" s="1513"/>
      <c r="LWY5" s="1513"/>
      <c r="LWZ5" s="1513"/>
      <c r="LXA5" s="1513"/>
      <c r="LXB5" s="1513"/>
      <c r="LXC5" s="1513"/>
      <c r="LXD5" s="1513"/>
      <c r="LXE5" s="1513"/>
      <c r="LXF5" s="1513"/>
      <c r="LXG5" s="1513"/>
      <c r="LXH5" s="1513"/>
      <c r="LXI5" s="1513"/>
      <c r="LXJ5" s="1513"/>
      <c r="LXK5" s="1513"/>
      <c r="LXL5" s="1513"/>
      <c r="LXM5" s="1513"/>
      <c r="LXN5" s="1513"/>
      <c r="LXO5" s="1513"/>
      <c r="LXP5" s="1513"/>
      <c r="LXQ5" s="1513"/>
      <c r="LXR5" s="1513"/>
      <c r="LXS5" s="1513"/>
      <c r="LXT5" s="1513"/>
      <c r="LXU5" s="1513"/>
      <c r="LXV5" s="1513"/>
      <c r="LXW5" s="1513"/>
      <c r="LXX5" s="1513"/>
      <c r="LXY5" s="1513"/>
      <c r="LXZ5" s="1513"/>
      <c r="LYA5" s="1513"/>
      <c r="LYB5" s="1513"/>
      <c r="LYC5" s="1513"/>
      <c r="LYD5" s="1513"/>
      <c r="LYE5" s="1513"/>
      <c r="LYF5" s="1513"/>
      <c r="LYG5" s="1513"/>
      <c r="LYH5" s="1513"/>
      <c r="LYI5" s="1513"/>
      <c r="LYJ5" s="1513"/>
      <c r="LYK5" s="1513"/>
      <c r="LYL5" s="1513"/>
      <c r="LYM5" s="1513"/>
      <c r="LYN5" s="1513"/>
      <c r="LYO5" s="1513"/>
      <c r="LYP5" s="1513"/>
      <c r="LYQ5" s="1513"/>
      <c r="LYR5" s="1513"/>
      <c r="LYS5" s="1513"/>
      <c r="LYT5" s="1513"/>
      <c r="LYU5" s="1513"/>
      <c r="LYV5" s="1513"/>
      <c r="LYW5" s="1513"/>
      <c r="LYX5" s="1513"/>
      <c r="LYY5" s="1513"/>
      <c r="LYZ5" s="1513"/>
      <c r="LZA5" s="1513"/>
      <c r="LZB5" s="1513"/>
      <c r="LZC5" s="1513"/>
      <c r="LZD5" s="1513"/>
      <c r="LZE5" s="1513"/>
      <c r="LZF5" s="1513"/>
      <c r="LZG5" s="1513"/>
      <c r="LZH5" s="1513"/>
      <c r="LZI5" s="1513"/>
      <c r="LZJ5" s="1513"/>
      <c r="LZK5" s="1513"/>
      <c r="LZL5" s="1513"/>
      <c r="LZM5" s="1513"/>
      <c r="LZN5" s="1513"/>
      <c r="LZO5" s="1513"/>
      <c r="LZP5" s="1513"/>
      <c r="LZQ5" s="1513"/>
      <c r="LZR5" s="1513"/>
      <c r="LZS5" s="1513"/>
      <c r="LZT5" s="1513"/>
      <c r="LZU5" s="1513"/>
      <c r="LZV5" s="1513"/>
      <c r="LZW5" s="1513"/>
      <c r="LZX5" s="1513"/>
      <c r="LZY5" s="1513"/>
      <c r="LZZ5" s="1513"/>
      <c r="MAA5" s="1513"/>
      <c r="MAB5" s="1513"/>
      <c r="MAC5" s="1513"/>
      <c r="MAD5" s="1513"/>
      <c r="MAE5" s="1513"/>
      <c r="MAF5" s="1513"/>
      <c r="MAG5" s="1513"/>
      <c r="MAH5" s="1513"/>
      <c r="MAI5" s="1513"/>
      <c r="MAJ5" s="1513"/>
      <c r="MAK5" s="1513"/>
      <c r="MAL5" s="1513"/>
      <c r="MAM5" s="1513"/>
      <c r="MAN5" s="1513"/>
      <c r="MAO5" s="1513"/>
      <c r="MAP5" s="1513"/>
      <c r="MAQ5" s="1513"/>
      <c r="MAR5" s="1513"/>
      <c r="MAS5" s="1513"/>
      <c r="MAT5" s="1513"/>
      <c r="MAU5" s="1513"/>
      <c r="MAV5" s="1513"/>
      <c r="MAW5" s="1513"/>
      <c r="MAX5" s="1513"/>
      <c r="MAY5" s="1513"/>
      <c r="MAZ5" s="1513"/>
      <c r="MBA5" s="1513"/>
      <c r="MBB5" s="1513"/>
      <c r="MBC5" s="1513"/>
      <c r="MBD5" s="1513"/>
      <c r="MBE5" s="1513"/>
      <c r="MBF5" s="1513"/>
      <c r="MBG5" s="1513"/>
      <c r="MBH5" s="1513"/>
      <c r="MBI5" s="1513"/>
      <c r="MBJ5" s="1513"/>
      <c r="MBK5" s="1513"/>
      <c r="MBL5" s="1513"/>
      <c r="MBM5" s="1513"/>
      <c r="MBN5" s="1513"/>
      <c r="MBO5" s="1513"/>
      <c r="MBP5" s="1513"/>
      <c r="MBQ5" s="1513"/>
      <c r="MBR5" s="1513"/>
      <c r="MBS5" s="1513"/>
      <c r="MBT5" s="1513"/>
      <c r="MBU5" s="1513"/>
      <c r="MBV5" s="1513"/>
      <c r="MBW5" s="1513"/>
      <c r="MBX5" s="1513"/>
      <c r="MBY5" s="1513"/>
      <c r="MBZ5" s="1513"/>
      <c r="MCA5" s="1513"/>
      <c r="MCB5" s="1513"/>
      <c r="MCC5" s="1513"/>
      <c r="MCD5" s="1513"/>
      <c r="MCE5" s="1513"/>
      <c r="MCF5" s="1513"/>
      <c r="MCG5" s="1513"/>
      <c r="MCH5" s="1513"/>
      <c r="MCI5" s="1513"/>
      <c r="MCJ5" s="1513"/>
      <c r="MCK5" s="1513"/>
      <c r="MCL5" s="1513"/>
      <c r="MCM5" s="1513"/>
      <c r="MCN5" s="1513"/>
      <c r="MCO5" s="1513"/>
      <c r="MCP5" s="1513"/>
      <c r="MCQ5" s="1513"/>
      <c r="MCR5" s="1513"/>
      <c r="MCS5" s="1513"/>
      <c r="MCT5" s="1513"/>
      <c r="MCU5" s="1513"/>
      <c r="MCV5" s="1513"/>
      <c r="MCW5" s="1513"/>
      <c r="MCX5" s="1513"/>
      <c r="MCY5" s="1513"/>
      <c r="MCZ5" s="1513"/>
      <c r="MDA5" s="1513"/>
      <c r="MDB5" s="1513"/>
      <c r="MDC5" s="1513"/>
      <c r="MDD5" s="1513"/>
      <c r="MDE5" s="1513"/>
      <c r="MDF5" s="1513"/>
      <c r="MDG5" s="1513"/>
      <c r="MDH5" s="1513"/>
      <c r="MDI5" s="1513"/>
      <c r="MDJ5" s="1513"/>
      <c r="MDK5" s="1513"/>
      <c r="MDL5" s="1513"/>
      <c r="MDM5" s="1513"/>
      <c r="MDN5" s="1513"/>
      <c r="MDO5" s="1513"/>
      <c r="MDP5" s="1513"/>
      <c r="MDQ5" s="1513"/>
      <c r="MDR5" s="1513"/>
      <c r="MDS5" s="1513"/>
      <c r="MDT5" s="1513"/>
      <c r="MDU5" s="1513"/>
      <c r="MDV5" s="1513"/>
      <c r="MDW5" s="1513"/>
      <c r="MDX5" s="1513"/>
      <c r="MDY5" s="1513"/>
      <c r="MDZ5" s="1513"/>
      <c r="MEA5" s="1513"/>
      <c r="MEB5" s="1513"/>
      <c r="MEC5" s="1513"/>
      <c r="MED5" s="1513"/>
      <c r="MEE5" s="1513"/>
      <c r="MEF5" s="1513"/>
      <c r="MEG5" s="1513"/>
      <c r="MEH5" s="1513"/>
      <c r="MEI5" s="1513"/>
      <c r="MEJ5" s="1513"/>
      <c r="MEK5" s="1513"/>
      <c r="MEL5" s="1513"/>
      <c r="MEM5" s="1513"/>
      <c r="MEN5" s="1513"/>
      <c r="MEO5" s="1513"/>
      <c r="MEP5" s="1513"/>
      <c r="MEQ5" s="1513"/>
      <c r="MER5" s="1513"/>
      <c r="MES5" s="1513"/>
      <c r="MET5" s="1513"/>
      <c r="MEU5" s="1513"/>
      <c r="MEV5" s="1513"/>
      <c r="MEW5" s="1513"/>
      <c r="MEX5" s="1513"/>
      <c r="MEY5" s="1513"/>
      <c r="MEZ5" s="1513"/>
      <c r="MFA5" s="1513"/>
      <c r="MFB5" s="1513"/>
      <c r="MFC5" s="1513"/>
      <c r="MFD5" s="1513"/>
      <c r="MFE5" s="1513"/>
      <c r="MFF5" s="1513"/>
      <c r="MFG5" s="1513"/>
      <c r="MFH5" s="1513"/>
      <c r="MFI5" s="1513"/>
      <c r="MFJ5" s="1513"/>
      <c r="MFK5" s="1513"/>
      <c r="MFL5" s="1513"/>
      <c r="MFM5" s="1513"/>
      <c r="MFN5" s="1513"/>
      <c r="MFO5" s="1513"/>
      <c r="MFP5" s="1513"/>
      <c r="MFQ5" s="1513"/>
      <c r="MFR5" s="1513"/>
      <c r="MFS5" s="1513"/>
      <c r="MFT5" s="1513"/>
      <c r="MFU5" s="1513"/>
      <c r="MFV5" s="1513"/>
      <c r="MFW5" s="1513"/>
      <c r="MFX5" s="1513"/>
      <c r="MFY5" s="1513"/>
      <c r="MFZ5" s="1513"/>
      <c r="MGA5" s="1513"/>
      <c r="MGB5" s="1513"/>
      <c r="MGC5" s="1513"/>
      <c r="MGD5" s="1513"/>
      <c r="MGE5" s="1513"/>
      <c r="MGF5" s="1513"/>
      <c r="MGG5" s="1513"/>
      <c r="MGH5" s="1513"/>
      <c r="MGI5" s="1513"/>
      <c r="MGJ5" s="1513"/>
      <c r="MGK5" s="1513"/>
      <c r="MGL5" s="1513"/>
      <c r="MGM5" s="1513"/>
      <c r="MGN5" s="1513"/>
      <c r="MGO5" s="1513"/>
      <c r="MGP5" s="1513"/>
      <c r="MGQ5" s="1513"/>
      <c r="MGR5" s="1513"/>
      <c r="MGS5" s="1513"/>
      <c r="MGT5" s="1513"/>
      <c r="MGU5" s="1513"/>
      <c r="MGV5" s="1513"/>
      <c r="MGW5" s="1513"/>
      <c r="MGX5" s="1513"/>
      <c r="MGY5" s="1513"/>
      <c r="MGZ5" s="1513"/>
      <c r="MHA5" s="1513"/>
      <c r="MHB5" s="1513"/>
      <c r="MHC5" s="1513"/>
      <c r="MHD5" s="1513"/>
      <c r="MHE5" s="1513"/>
      <c r="MHF5" s="1513"/>
      <c r="MHG5" s="1513"/>
      <c r="MHH5" s="1513"/>
      <c r="MHI5" s="1513"/>
      <c r="MHJ5" s="1513"/>
      <c r="MHK5" s="1513"/>
      <c r="MHL5" s="1513"/>
      <c r="MHM5" s="1513"/>
      <c r="MHN5" s="1513"/>
      <c r="MHO5" s="1513"/>
      <c r="MHP5" s="1513"/>
      <c r="MHQ5" s="1513"/>
      <c r="MHR5" s="1513"/>
      <c r="MHS5" s="1513"/>
      <c r="MHT5" s="1513"/>
      <c r="MHU5" s="1513"/>
      <c r="MHV5" s="1513"/>
      <c r="MHW5" s="1513"/>
      <c r="MHX5" s="1513"/>
      <c r="MHY5" s="1513"/>
      <c r="MHZ5" s="1513"/>
      <c r="MIA5" s="1513"/>
      <c r="MIB5" s="1513"/>
      <c r="MIC5" s="1513"/>
      <c r="MID5" s="1513"/>
      <c r="MIE5" s="1513"/>
      <c r="MIF5" s="1513"/>
      <c r="MIG5" s="1513"/>
      <c r="MIH5" s="1513"/>
      <c r="MII5" s="1513"/>
      <c r="MIJ5" s="1513"/>
      <c r="MIK5" s="1513"/>
      <c r="MIL5" s="1513"/>
      <c r="MIM5" s="1513"/>
      <c r="MIN5" s="1513"/>
      <c r="MIO5" s="1513"/>
      <c r="MIP5" s="1513"/>
      <c r="MIQ5" s="1513"/>
      <c r="MIR5" s="1513"/>
      <c r="MIS5" s="1513"/>
      <c r="MIT5" s="1513"/>
      <c r="MIU5" s="1513"/>
      <c r="MIV5" s="1513"/>
      <c r="MIW5" s="1513"/>
      <c r="MIX5" s="1513"/>
      <c r="MIY5" s="1513"/>
      <c r="MIZ5" s="1513"/>
      <c r="MJA5" s="1513"/>
      <c r="MJB5" s="1513"/>
      <c r="MJC5" s="1513"/>
      <c r="MJD5" s="1513"/>
      <c r="MJE5" s="1513"/>
      <c r="MJF5" s="1513"/>
      <c r="MJG5" s="1513"/>
      <c r="MJH5" s="1513"/>
      <c r="MJI5" s="1513"/>
      <c r="MJJ5" s="1513"/>
      <c r="MJK5" s="1513"/>
      <c r="MJL5" s="1513"/>
      <c r="MJM5" s="1513"/>
      <c r="MJN5" s="1513"/>
      <c r="MJO5" s="1513"/>
      <c r="MJP5" s="1513"/>
      <c r="MJQ5" s="1513"/>
      <c r="MJR5" s="1513"/>
      <c r="MJS5" s="1513"/>
      <c r="MJT5" s="1513"/>
      <c r="MJU5" s="1513"/>
      <c r="MJV5" s="1513"/>
      <c r="MJW5" s="1513"/>
      <c r="MJX5" s="1513"/>
      <c r="MJY5" s="1513"/>
      <c r="MJZ5" s="1513"/>
      <c r="MKA5" s="1513"/>
      <c r="MKB5" s="1513"/>
      <c r="MKC5" s="1513"/>
      <c r="MKD5" s="1513"/>
      <c r="MKE5" s="1513"/>
      <c r="MKF5" s="1513"/>
      <c r="MKG5" s="1513"/>
      <c r="MKH5" s="1513"/>
      <c r="MKI5" s="1513"/>
      <c r="MKJ5" s="1513"/>
      <c r="MKK5" s="1513"/>
      <c r="MKL5" s="1513"/>
      <c r="MKM5" s="1513"/>
      <c r="MKN5" s="1513"/>
      <c r="MKO5" s="1513"/>
      <c r="MKP5" s="1513"/>
      <c r="MKQ5" s="1513"/>
      <c r="MKR5" s="1513"/>
      <c r="MKS5" s="1513"/>
      <c r="MKT5" s="1513"/>
      <c r="MKU5" s="1513"/>
      <c r="MKV5" s="1513"/>
      <c r="MKW5" s="1513"/>
      <c r="MKX5" s="1513"/>
      <c r="MKY5" s="1513"/>
      <c r="MKZ5" s="1513"/>
      <c r="MLA5" s="1513"/>
      <c r="MLB5" s="1513"/>
      <c r="MLC5" s="1513"/>
      <c r="MLD5" s="1513"/>
      <c r="MLE5" s="1513"/>
      <c r="MLF5" s="1513"/>
      <c r="MLG5" s="1513"/>
      <c r="MLH5" s="1513"/>
      <c r="MLI5" s="1513"/>
      <c r="MLJ5" s="1513"/>
      <c r="MLK5" s="1513"/>
      <c r="MLL5" s="1513"/>
      <c r="MLM5" s="1513"/>
      <c r="MLN5" s="1513"/>
      <c r="MLO5" s="1513"/>
      <c r="MLP5" s="1513"/>
      <c r="MLQ5" s="1513"/>
      <c r="MLR5" s="1513"/>
      <c r="MLS5" s="1513"/>
      <c r="MLT5" s="1513"/>
      <c r="MLU5" s="1513"/>
      <c r="MLV5" s="1513"/>
      <c r="MLW5" s="1513"/>
      <c r="MLX5" s="1513"/>
      <c r="MLY5" s="1513"/>
      <c r="MLZ5" s="1513"/>
      <c r="MMA5" s="1513"/>
      <c r="MMB5" s="1513"/>
      <c r="MMC5" s="1513"/>
      <c r="MMD5" s="1513"/>
      <c r="MME5" s="1513"/>
      <c r="MMF5" s="1513"/>
      <c r="MMG5" s="1513"/>
      <c r="MMH5" s="1513"/>
      <c r="MMI5" s="1513"/>
      <c r="MMJ5" s="1513"/>
      <c r="MMK5" s="1513"/>
      <c r="MML5" s="1513"/>
      <c r="MMM5" s="1513"/>
      <c r="MMN5" s="1513"/>
      <c r="MMO5" s="1513"/>
      <c r="MMP5" s="1513"/>
      <c r="MMQ5" s="1513"/>
      <c r="MMR5" s="1513"/>
      <c r="MMS5" s="1513"/>
      <c r="MMT5" s="1513"/>
      <c r="MMU5" s="1513"/>
      <c r="MMV5" s="1513"/>
      <c r="MMW5" s="1513"/>
      <c r="MMX5" s="1513"/>
      <c r="MMY5" s="1513"/>
      <c r="MMZ5" s="1513"/>
      <c r="MNA5" s="1513"/>
      <c r="MNB5" s="1513"/>
      <c r="MNC5" s="1513"/>
      <c r="MND5" s="1513"/>
      <c r="MNE5" s="1513"/>
      <c r="MNF5" s="1513"/>
      <c r="MNG5" s="1513"/>
      <c r="MNH5" s="1513"/>
      <c r="MNI5" s="1513"/>
      <c r="MNJ5" s="1513"/>
      <c r="MNK5" s="1513"/>
      <c r="MNL5" s="1513"/>
      <c r="MNM5" s="1513"/>
      <c r="MNN5" s="1513"/>
      <c r="MNO5" s="1513"/>
      <c r="MNP5" s="1513"/>
      <c r="MNQ5" s="1513"/>
      <c r="MNR5" s="1513"/>
      <c r="MNS5" s="1513"/>
      <c r="MNT5" s="1513"/>
      <c r="MNU5" s="1513"/>
      <c r="MNV5" s="1513"/>
      <c r="MNW5" s="1513"/>
      <c r="MNX5" s="1513"/>
      <c r="MNY5" s="1513"/>
      <c r="MNZ5" s="1513"/>
      <c r="MOA5" s="1513"/>
      <c r="MOB5" s="1513"/>
      <c r="MOC5" s="1513"/>
      <c r="MOD5" s="1513"/>
      <c r="MOE5" s="1513"/>
      <c r="MOF5" s="1513"/>
      <c r="MOG5" s="1513"/>
      <c r="MOH5" s="1513"/>
      <c r="MOI5" s="1513"/>
      <c r="MOJ5" s="1513"/>
      <c r="MOK5" s="1513"/>
      <c r="MOL5" s="1513"/>
      <c r="MOM5" s="1513"/>
      <c r="MON5" s="1513"/>
      <c r="MOO5" s="1513"/>
      <c r="MOP5" s="1513"/>
      <c r="MOQ5" s="1513"/>
      <c r="MOR5" s="1513"/>
      <c r="MOS5" s="1513"/>
      <c r="MOT5" s="1513"/>
      <c r="MOU5" s="1513"/>
      <c r="MOV5" s="1513"/>
      <c r="MOW5" s="1513"/>
      <c r="MOX5" s="1513"/>
      <c r="MOY5" s="1513"/>
      <c r="MOZ5" s="1513"/>
      <c r="MPA5" s="1513"/>
      <c r="MPB5" s="1513"/>
      <c r="MPC5" s="1513"/>
      <c r="MPD5" s="1513"/>
      <c r="MPE5" s="1513"/>
      <c r="MPF5" s="1513"/>
      <c r="MPG5" s="1513"/>
      <c r="MPH5" s="1513"/>
      <c r="MPI5" s="1513"/>
      <c r="MPJ5" s="1513"/>
      <c r="MPK5" s="1513"/>
      <c r="MPL5" s="1513"/>
      <c r="MPM5" s="1513"/>
      <c r="MPN5" s="1513"/>
      <c r="MPO5" s="1513"/>
      <c r="MPP5" s="1513"/>
      <c r="MPQ5" s="1513"/>
      <c r="MPR5" s="1513"/>
      <c r="MPS5" s="1513"/>
      <c r="MPT5" s="1513"/>
      <c r="MPU5" s="1513"/>
      <c r="MPV5" s="1513"/>
      <c r="MPW5" s="1513"/>
      <c r="MPX5" s="1513"/>
      <c r="MPY5" s="1513"/>
      <c r="MPZ5" s="1513"/>
      <c r="MQA5" s="1513"/>
      <c r="MQB5" s="1513"/>
      <c r="MQC5" s="1513"/>
      <c r="MQD5" s="1513"/>
      <c r="MQE5" s="1513"/>
      <c r="MQF5" s="1513"/>
      <c r="MQG5" s="1513"/>
      <c r="MQH5" s="1513"/>
      <c r="MQI5" s="1513"/>
      <c r="MQJ5" s="1513"/>
      <c r="MQK5" s="1513"/>
      <c r="MQL5" s="1513"/>
      <c r="MQM5" s="1513"/>
      <c r="MQN5" s="1513"/>
      <c r="MQO5" s="1513"/>
      <c r="MQP5" s="1513"/>
      <c r="MQQ5" s="1513"/>
      <c r="MQR5" s="1513"/>
      <c r="MQS5" s="1513"/>
      <c r="MQT5" s="1513"/>
      <c r="MQU5" s="1513"/>
      <c r="MQV5" s="1513"/>
      <c r="MQW5" s="1513"/>
      <c r="MQX5" s="1513"/>
      <c r="MQY5" s="1513"/>
      <c r="MQZ5" s="1513"/>
      <c r="MRA5" s="1513"/>
      <c r="MRB5" s="1513"/>
      <c r="MRC5" s="1513"/>
      <c r="MRD5" s="1513"/>
      <c r="MRE5" s="1513"/>
      <c r="MRF5" s="1513"/>
      <c r="MRG5" s="1513"/>
      <c r="MRH5" s="1513"/>
      <c r="MRI5" s="1513"/>
      <c r="MRJ5" s="1513"/>
      <c r="MRK5" s="1513"/>
      <c r="MRL5" s="1513"/>
      <c r="MRM5" s="1513"/>
      <c r="MRN5" s="1513"/>
      <c r="MRO5" s="1513"/>
      <c r="MRP5" s="1513"/>
      <c r="MRQ5" s="1513"/>
      <c r="MRR5" s="1513"/>
      <c r="MRS5" s="1513"/>
      <c r="MRT5" s="1513"/>
      <c r="MRU5" s="1513"/>
      <c r="MRV5" s="1513"/>
      <c r="MRW5" s="1513"/>
      <c r="MRX5" s="1513"/>
      <c r="MRY5" s="1513"/>
      <c r="MRZ5" s="1513"/>
      <c r="MSA5" s="1513"/>
      <c r="MSB5" s="1513"/>
      <c r="MSC5" s="1513"/>
      <c r="MSD5" s="1513"/>
      <c r="MSE5" s="1513"/>
      <c r="MSF5" s="1513"/>
      <c r="MSG5" s="1513"/>
      <c r="MSH5" s="1513"/>
      <c r="MSI5" s="1513"/>
      <c r="MSJ5" s="1513"/>
      <c r="MSK5" s="1513"/>
      <c r="MSL5" s="1513"/>
      <c r="MSM5" s="1513"/>
      <c r="MSN5" s="1513"/>
      <c r="MSO5" s="1513"/>
      <c r="MSP5" s="1513"/>
      <c r="MSQ5" s="1513"/>
      <c r="MSR5" s="1513"/>
      <c r="MSS5" s="1513"/>
      <c r="MST5" s="1513"/>
      <c r="MSU5" s="1513"/>
      <c r="MSV5" s="1513"/>
      <c r="MSW5" s="1513"/>
      <c r="MSX5" s="1513"/>
      <c r="MSY5" s="1513"/>
      <c r="MSZ5" s="1513"/>
      <c r="MTA5" s="1513"/>
      <c r="MTB5" s="1513"/>
      <c r="MTC5" s="1513"/>
      <c r="MTD5" s="1513"/>
      <c r="MTE5" s="1513"/>
      <c r="MTF5" s="1513"/>
      <c r="MTG5" s="1513"/>
      <c r="MTH5" s="1513"/>
      <c r="MTI5" s="1513"/>
      <c r="MTJ5" s="1513"/>
      <c r="MTK5" s="1513"/>
      <c r="MTL5" s="1513"/>
      <c r="MTM5" s="1513"/>
      <c r="MTN5" s="1513"/>
      <c r="MTO5" s="1513"/>
      <c r="MTP5" s="1513"/>
      <c r="MTQ5" s="1513"/>
      <c r="MTR5" s="1513"/>
      <c r="MTS5" s="1513"/>
      <c r="MTT5" s="1513"/>
      <c r="MTU5" s="1513"/>
      <c r="MTV5" s="1513"/>
      <c r="MTW5" s="1513"/>
      <c r="MTX5" s="1513"/>
      <c r="MTY5" s="1513"/>
      <c r="MTZ5" s="1513"/>
      <c r="MUA5" s="1513"/>
      <c r="MUB5" s="1513"/>
      <c r="MUC5" s="1513"/>
      <c r="MUD5" s="1513"/>
      <c r="MUE5" s="1513"/>
      <c r="MUF5" s="1513"/>
      <c r="MUG5" s="1513"/>
      <c r="MUH5" s="1513"/>
      <c r="MUI5" s="1513"/>
      <c r="MUJ5" s="1513"/>
      <c r="MUK5" s="1513"/>
      <c r="MUL5" s="1513"/>
      <c r="MUM5" s="1513"/>
      <c r="MUN5" s="1513"/>
      <c r="MUO5" s="1513"/>
      <c r="MUP5" s="1513"/>
      <c r="MUQ5" s="1513"/>
      <c r="MUR5" s="1513"/>
      <c r="MUS5" s="1513"/>
      <c r="MUT5" s="1513"/>
      <c r="MUU5" s="1513"/>
      <c r="MUV5" s="1513"/>
      <c r="MUW5" s="1513"/>
      <c r="MUX5" s="1513"/>
      <c r="MUY5" s="1513"/>
      <c r="MUZ5" s="1513"/>
      <c r="MVA5" s="1513"/>
      <c r="MVB5" s="1513"/>
      <c r="MVC5" s="1513"/>
      <c r="MVD5" s="1513"/>
      <c r="MVE5" s="1513"/>
      <c r="MVF5" s="1513"/>
      <c r="MVG5" s="1513"/>
      <c r="MVH5" s="1513"/>
      <c r="MVI5" s="1513"/>
      <c r="MVJ5" s="1513"/>
      <c r="MVK5" s="1513"/>
      <c r="MVL5" s="1513"/>
      <c r="MVM5" s="1513"/>
      <c r="MVN5" s="1513"/>
      <c r="MVO5" s="1513"/>
      <c r="MVP5" s="1513"/>
      <c r="MVQ5" s="1513"/>
      <c r="MVR5" s="1513"/>
      <c r="MVS5" s="1513"/>
      <c r="MVT5" s="1513"/>
      <c r="MVU5" s="1513"/>
      <c r="MVV5" s="1513"/>
      <c r="MVW5" s="1513"/>
      <c r="MVX5" s="1513"/>
      <c r="MVY5" s="1513"/>
      <c r="MVZ5" s="1513"/>
      <c r="MWA5" s="1513"/>
      <c r="MWB5" s="1513"/>
      <c r="MWC5" s="1513"/>
      <c r="MWD5" s="1513"/>
      <c r="MWE5" s="1513"/>
      <c r="MWF5" s="1513"/>
      <c r="MWG5" s="1513"/>
      <c r="MWH5" s="1513"/>
      <c r="MWI5" s="1513"/>
      <c r="MWJ5" s="1513"/>
      <c r="MWK5" s="1513"/>
      <c r="MWL5" s="1513"/>
      <c r="MWM5" s="1513"/>
      <c r="MWN5" s="1513"/>
      <c r="MWO5" s="1513"/>
      <c r="MWP5" s="1513"/>
      <c r="MWQ5" s="1513"/>
      <c r="MWR5" s="1513"/>
      <c r="MWS5" s="1513"/>
      <c r="MWT5" s="1513"/>
      <c r="MWU5" s="1513"/>
      <c r="MWV5" s="1513"/>
      <c r="MWW5" s="1513"/>
      <c r="MWX5" s="1513"/>
      <c r="MWY5" s="1513"/>
      <c r="MWZ5" s="1513"/>
      <c r="MXA5" s="1513"/>
      <c r="MXB5" s="1513"/>
      <c r="MXC5" s="1513"/>
      <c r="MXD5" s="1513"/>
      <c r="MXE5" s="1513"/>
      <c r="MXF5" s="1513"/>
      <c r="MXG5" s="1513"/>
      <c r="MXH5" s="1513"/>
      <c r="MXI5" s="1513"/>
      <c r="MXJ5" s="1513"/>
      <c r="MXK5" s="1513"/>
      <c r="MXL5" s="1513"/>
      <c r="MXM5" s="1513"/>
      <c r="MXN5" s="1513"/>
      <c r="MXO5" s="1513"/>
      <c r="MXP5" s="1513"/>
      <c r="MXQ5" s="1513"/>
      <c r="MXR5" s="1513"/>
      <c r="MXS5" s="1513"/>
      <c r="MXT5" s="1513"/>
      <c r="MXU5" s="1513"/>
      <c r="MXV5" s="1513"/>
      <c r="MXW5" s="1513"/>
      <c r="MXX5" s="1513"/>
      <c r="MXY5" s="1513"/>
      <c r="MXZ5" s="1513"/>
      <c r="MYA5" s="1513"/>
      <c r="MYB5" s="1513"/>
      <c r="MYC5" s="1513"/>
      <c r="MYD5" s="1513"/>
      <c r="MYE5" s="1513"/>
      <c r="MYF5" s="1513"/>
      <c r="MYG5" s="1513"/>
      <c r="MYH5" s="1513"/>
      <c r="MYI5" s="1513"/>
      <c r="MYJ5" s="1513"/>
      <c r="MYK5" s="1513"/>
      <c r="MYL5" s="1513"/>
      <c r="MYM5" s="1513"/>
      <c r="MYN5" s="1513"/>
      <c r="MYO5" s="1513"/>
      <c r="MYP5" s="1513"/>
      <c r="MYQ5" s="1513"/>
      <c r="MYR5" s="1513"/>
      <c r="MYS5" s="1513"/>
      <c r="MYT5" s="1513"/>
      <c r="MYU5" s="1513"/>
      <c r="MYV5" s="1513"/>
      <c r="MYW5" s="1513"/>
      <c r="MYX5" s="1513"/>
      <c r="MYY5" s="1513"/>
      <c r="MYZ5" s="1513"/>
      <c r="MZA5" s="1513"/>
      <c r="MZB5" s="1513"/>
      <c r="MZC5" s="1513"/>
      <c r="MZD5" s="1513"/>
      <c r="MZE5" s="1513"/>
      <c r="MZF5" s="1513"/>
      <c r="MZG5" s="1513"/>
      <c r="MZH5" s="1513"/>
      <c r="MZI5" s="1513"/>
      <c r="MZJ5" s="1513"/>
      <c r="MZK5" s="1513"/>
      <c r="MZL5" s="1513"/>
      <c r="MZM5" s="1513"/>
      <c r="MZN5" s="1513"/>
      <c r="MZO5" s="1513"/>
      <c r="MZP5" s="1513"/>
      <c r="MZQ5" s="1513"/>
      <c r="MZR5" s="1513"/>
      <c r="MZS5" s="1513"/>
      <c r="MZT5" s="1513"/>
      <c r="MZU5" s="1513"/>
      <c r="MZV5" s="1513"/>
      <c r="MZW5" s="1513"/>
      <c r="MZX5" s="1513"/>
      <c r="MZY5" s="1513"/>
      <c r="MZZ5" s="1513"/>
      <c r="NAA5" s="1513"/>
      <c r="NAB5" s="1513"/>
      <c r="NAC5" s="1513"/>
      <c r="NAD5" s="1513"/>
      <c r="NAE5" s="1513"/>
      <c r="NAF5" s="1513"/>
      <c r="NAG5" s="1513"/>
      <c r="NAH5" s="1513"/>
      <c r="NAI5" s="1513"/>
      <c r="NAJ5" s="1513"/>
      <c r="NAK5" s="1513"/>
      <c r="NAL5" s="1513"/>
      <c r="NAM5" s="1513"/>
      <c r="NAN5" s="1513"/>
      <c r="NAO5" s="1513"/>
      <c r="NAP5" s="1513"/>
      <c r="NAQ5" s="1513"/>
      <c r="NAR5" s="1513"/>
      <c r="NAS5" s="1513"/>
      <c r="NAT5" s="1513"/>
      <c r="NAU5" s="1513"/>
      <c r="NAV5" s="1513"/>
      <c r="NAW5" s="1513"/>
      <c r="NAX5" s="1513"/>
      <c r="NAY5" s="1513"/>
      <c r="NAZ5" s="1513"/>
      <c r="NBA5" s="1513"/>
      <c r="NBB5" s="1513"/>
      <c r="NBC5" s="1513"/>
      <c r="NBD5" s="1513"/>
      <c r="NBE5" s="1513"/>
      <c r="NBF5" s="1513"/>
      <c r="NBG5" s="1513"/>
      <c r="NBH5" s="1513"/>
      <c r="NBI5" s="1513"/>
      <c r="NBJ5" s="1513"/>
      <c r="NBK5" s="1513"/>
      <c r="NBL5" s="1513"/>
      <c r="NBM5" s="1513"/>
      <c r="NBN5" s="1513"/>
      <c r="NBO5" s="1513"/>
      <c r="NBP5" s="1513"/>
      <c r="NBQ5" s="1513"/>
      <c r="NBR5" s="1513"/>
      <c r="NBS5" s="1513"/>
      <c r="NBT5" s="1513"/>
      <c r="NBU5" s="1513"/>
      <c r="NBV5" s="1513"/>
      <c r="NBW5" s="1513"/>
      <c r="NBX5" s="1513"/>
      <c r="NBY5" s="1513"/>
      <c r="NBZ5" s="1513"/>
      <c r="NCA5" s="1513"/>
      <c r="NCB5" s="1513"/>
      <c r="NCC5" s="1513"/>
      <c r="NCD5" s="1513"/>
      <c r="NCE5" s="1513"/>
      <c r="NCF5" s="1513"/>
      <c r="NCG5" s="1513"/>
      <c r="NCH5" s="1513"/>
      <c r="NCI5" s="1513"/>
      <c r="NCJ5" s="1513"/>
      <c r="NCK5" s="1513"/>
      <c r="NCL5" s="1513"/>
      <c r="NCM5" s="1513"/>
      <c r="NCN5" s="1513"/>
      <c r="NCO5" s="1513"/>
      <c r="NCP5" s="1513"/>
      <c r="NCQ5" s="1513"/>
      <c r="NCR5" s="1513"/>
      <c r="NCS5" s="1513"/>
      <c r="NCT5" s="1513"/>
      <c r="NCU5" s="1513"/>
      <c r="NCV5" s="1513"/>
      <c r="NCW5" s="1513"/>
      <c r="NCX5" s="1513"/>
      <c r="NCY5" s="1513"/>
      <c r="NCZ5" s="1513"/>
      <c r="NDA5" s="1513"/>
      <c r="NDB5" s="1513"/>
      <c r="NDC5" s="1513"/>
      <c r="NDD5" s="1513"/>
      <c r="NDE5" s="1513"/>
      <c r="NDF5" s="1513"/>
      <c r="NDG5" s="1513"/>
      <c r="NDH5" s="1513"/>
      <c r="NDI5" s="1513"/>
      <c r="NDJ5" s="1513"/>
      <c r="NDK5" s="1513"/>
      <c r="NDL5" s="1513"/>
      <c r="NDM5" s="1513"/>
      <c r="NDN5" s="1513"/>
      <c r="NDO5" s="1513"/>
      <c r="NDP5" s="1513"/>
      <c r="NDQ5" s="1513"/>
      <c r="NDR5" s="1513"/>
      <c r="NDS5" s="1513"/>
      <c r="NDT5" s="1513"/>
      <c r="NDU5" s="1513"/>
      <c r="NDV5" s="1513"/>
      <c r="NDW5" s="1513"/>
      <c r="NDX5" s="1513"/>
      <c r="NDY5" s="1513"/>
      <c r="NDZ5" s="1513"/>
      <c r="NEA5" s="1513"/>
      <c r="NEB5" s="1513"/>
      <c r="NEC5" s="1513"/>
      <c r="NED5" s="1513"/>
      <c r="NEE5" s="1513"/>
      <c r="NEF5" s="1513"/>
      <c r="NEG5" s="1513"/>
      <c r="NEH5" s="1513"/>
      <c r="NEI5" s="1513"/>
      <c r="NEJ5" s="1513"/>
      <c r="NEK5" s="1513"/>
      <c r="NEL5" s="1513"/>
      <c r="NEM5" s="1513"/>
      <c r="NEN5" s="1513"/>
      <c r="NEO5" s="1513"/>
      <c r="NEP5" s="1513"/>
      <c r="NEQ5" s="1513"/>
      <c r="NER5" s="1513"/>
      <c r="NES5" s="1513"/>
      <c r="NET5" s="1513"/>
      <c r="NEU5" s="1513"/>
      <c r="NEV5" s="1513"/>
      <c r="NEW5" s="1513"/>
      <c r="NEX5" s="1513"/>
      <c r="NEY5" s="1513"/>
      <c r="NEZ5" s="1513"/>
      <c r="NFA5" s="1513"/>
      <c r="NFB5" s="1513"/>
      <c r="NFC5" s="1513"/>
      <c r="NFD5" s="1513"/>
      <c r="NFE5" s="1513"/>
      <c r="NFF5" s="1513"/>
      <c r="NFG5" s="1513"/>
      <c r="NFH5" s="1513"/>
      <c r="NFI5" s="1513"/>
      <c r="NFJ5" s="1513"/>
      <c r="NFK5" s="1513"/>
      <c r="NFL5" s="1513"/>
      <c r="NFM5" s="1513"/>
      <c r="NFN5" s="1513"/>
      <c r="NFO5" s="1513"/>
      <c r="NFP5" s="1513"/>
      <c r="NFQ5" s="1513"/>
      <c r="NFR5" s="1513"/>
      <c r="NFS5" s="1513"/>
      <c r="NFT5" s="1513"/>
      <c r="NFU5" s="1513"/>
      <c r="NFV5" s="1513"/>
      <c r="NFW5" s="1513"/>
      <c r="NFX5" s="1513"/>
      <c r="NFY5" s="1513"/>
      <c r="NFZ5" s="1513"/>
      <c r="NGA5" s="1513"/>
      <c r="NGB5" s="1513"/>
      <c r="NGC5" s="1513"/>
      <c r="NGD5" s="1513"/>
      <c r="NGE5" s="1513"/>
      <c r="NGF5" s="1513"/>
      <c r="NGG5" s="1513"/>
      <c r="NGH5" s="1513"/>
      <c r="NGI5" s="1513"/>
      <c r="NGJ5" s="1513"/>
      <c r="NGK5" s="1513"/>
      <c r="NGL5" s="1513"/>
      <c r="NGM5" s="1513"/>
      <c r="NGN5" s="1513"/>
      <c r="NGO5" s="1513"/>
      <c r="NGP5" s="1513"/>
      <c r="NGQ5" s="1513"/>
      <c r="NGR5" s="1513"/>
      <c r="NGS5" s="1513"/>
      <c r="NGT5" s="1513"/>
      <c r="NGU5" s="1513"/>
      <c r="NGV5" s="1513"/>
      <c r="NGW5" s="1513"/>
      <c r="NGX5" s="1513"/>
      <c r="NGY5" s="1513"/>
      <c r="NGZ5" s="1513"/>
      <c r="NHA5" s="1513"/>
      <c r="NHB5" s="1513"/>
      <c r="NHC5" s="1513"/>
      <c r="NHD5" s="1513"/>
      <c r="NHE5" s="1513"/>
      <c r="NHF5" s="1513"/>
      <c r="NHG5" s="1513"/>
      <c r="NHH5" s="1513"/>
      <c r="NHI5" s="1513"/>
      <c r="NHJ5" s="1513"/>
      <c r="NHK5" s="1513"/>
      <c r="NHL5" s="1513"/>
      <c r="NHM5" s="1513"/>
      <c r="NHN5" s="1513"/>
      <c r="NHO5" s="1513"/>
      <c r="NHP5" s="1513"/>
      <c r="NHQ5" s="1513"/>
      <c r="NHR5" s="1513"/>
      <c r="NHS5" s="1513"/>
      <c r="NHT5" s="1513"/>
      <c r="NHU5" s="1513"/>
      <c r="NHV5" s="1513"/>
      <c r="NHW5" s="1513"/>
      <c r="NHX5" s="1513"/>
      <c r="NHY5" s="1513"/>
      <c r="NHZ5" s="1513"/>
      <c r="NIA5" s="1513"/>
      <c r="NIB5" s="1513"/>
      <c r="NIC5" s="1513"/>
      <c r="NID5" s="1513"/>
      <c r="NIE5" s="1513"/>
      <c r="NIF5" s="1513"/>
      <c r="NIG5" s="1513"/>
      <c r="NIH5" s="1513"/>
      <c r="NII5" s="1513"/>
      <c r="NIJ5" s="1513"/>
      <c r="NIK5" s="1513"/>
      <c r="NIL5" s="1513"/>
      <c r="NIM5" s="1513"/>
      <c r="NIN5" s="1513"/>
      <c r="NIO5" s="1513"/>
      <c r="NIP5" s="1513"/>
      <c r="NIQ5" s="1513"/>
      <c r="NIR5" s="1513"/>
      <c r="NIS5" s="1513"/>
      <c r="NIT5" s="1513"/>
      <c r="NIU5" s="1513"/>
      <c r="NIV5" s="1513"/>
      <c r="NIW5" s="1513"/>
      <c r="NIX5" s="1513"/>
      <c r="NIY5" s="1513"/>
      <c r="NIZ5" s="1513"/>
      <c r="NJA5" s="1513"/>
      <c r="NJB5" s="1513"/>
      <c r="NJC5" s="1513"/>
      <c r="NJD5" s="1513"/>
      <c r="NJE5" s="1513"/>
      <c r="NJF5" s="1513"/>
      <c r="NJG5" s="1513"/>
      <c r="NJH5" s="1513"/>
      <c r="NJI5" s="1513"/>
      <c r="NJJ5" s="1513"/>
      <c r="NJK5" s="1513"/>
      <c r="NJL5" s="1513"/>
      <c r="NJM5" s="1513"/>
      <c r="NJN5" s="1513"/>
      <c r="NJO5" s="1513"/>
      <c r="NJP5" s="1513"/>
      <c r="NJQ5" s="1513"/>
      <c r="NJR5" s="1513"/>
      <c r="NJS5" s="1513"/>
      <c r="NJT5" s="1513"/>
      <c r="NJU5" s="1513"/>
      <c r="NJV5" s="1513"/>
      <c r="NJW5" s="1513"/>
      <c r="NJX5" s="1513"/>
      <c r="NJY5" s="1513"/>
      <c r="NJZ5" s="1513"/>
      <c r="NKA5" s="1513"/>
      <c r="NKB5" s="1513"/>
      <c r="NKC5" s="1513"/>
      <c r="NKD5" s="1513"/>
      <c r="NKE5" s="1513"/>
      <c r="NKF5" s="1513"/>
      <c r="NKG5" s="1513"/>
      <c r="NKH5" s="1513"/>
      <c r="NKI5" s="1513"/>
      <c r="NKJ5" s="1513"/>
      <c r="NKK5" s="1513"/>
      <c r="NKL5" s="1513"/>
      <c r="NKM5" s="1513"/>
      <c r="NKN5" s="1513"/>
      <c r="NKO5" s="1513"/>
      <c r="NKP5" s="1513"/>
      <c r="NKQ5" s="1513"/>
      <c r="NKR5" s="1513"/>
      <c r="NKS5" s="1513"/>
      <c r="NKT5" s="1513"/>
      <c r="NKU5" s="1513"/>
      <c r="NKV5" s="1513"/>
      <c r="NKW5" s="1513"/>
      <c r="NKX5" s="1513"/>
      <c r="NKY5" s="1513"/>
      <c r="NKZ5" s="1513"/>
      <c r="NLA5" s="1513"/>
      <c r="NLB5" s="1513"/>
      <c r="NLC5" s="1513"/>
      <c r="NLD5" s="1513"/>
      <c r="NLE5" s="1513"/>
      <c r="NLF5" s="1513"/>
      <c r="NLG5" s="1513"/>
      <c r="NLH5" s="1513"/>
      <c r="NLI5" s="1513"/>
      <c r="NLJ5" s="1513"/>
      <c r="NLK5" s="1513"/>
      <c r="NLL5" s="1513"/>
      <c r="NLM5" s="1513"/>
      <c r="NLN5" s="1513"/>
      <c r="NLO5" s="1513"/>
      <c r="NLP5" s="1513"/>
      <c r="NLQ5" s="1513"/>
      <c r="NLR5" s="1513"/>
      <c r="NLS5" s="1513"/>
      <c r="NLT5" s="1513"/>
      <c r="NLU5" s="1513"/>
      <c r="NLV5" s="1513"/>
      <c r="NLW5" s="1513"/>
      <c r="NLX5" s="1513"/>
      <c r="NLY5" s="1513"/>
      <c r="NLZ5" s="1513"/>
      <c r="NMA5" s="1513"/>
      <c r="NMB5" s="1513"/>
      <c r="NMC5" s="1513"/>
      <c r="NMD5" s="1513"/>
      <c r="NME5" s="1513"/>
      <c r="NMF5" s="1513"/>
      <c r="NMG5" s="1513"/>
      <c r="NMH5" s="1513"/>
      <c r="NMI5" s="1513"/>
      <c r="NMJ5" s="1513"/>
      <c r="NMK5" s="1513"/>
      <c r="NML5" s="1513"/>
      <c r="NMM5" s="1513"/>
      <c r="NMN5" s="1513"/>
      <c r="NMO5" s="1513"/>
      <c r="NMP5" s="1513"/>
      <c r="NMQ5" s="1513"/>
      <c r="NMR5" s="1513"/>
      <c r="NMS5" s="1513"/>
      <c r="NMT5" s="1513"/>
      <c r="NMU5" s="1513"/>
      <c r="NMV5" s="1513"/>
      <c r="NMW5" s="1513"/>
      <c r="NMX5" s="1513"/>
      <c r="NMY5" s="1513"/>
      <c r="NMZ5" s="1513"/>
      <c r="NNA5" s="1513"/>
      <c r="NNB5" s="1513"/>
      <c r="NNC5" s="1513"/>
      <c r="NND5" s="1513"/>
      <c r="NNE5" s="1513"/>
      <c r="NNF5" s="1513"/>
      <c r="NNG5" s="1513"/>
      <c r="NNH5" s="1513"/>
      <c r="NNI5" s="1513"/>
      <c r="NNJ5" s="1513"/>
      <c r="NNK5" s="1513"/>
      <c r="NNL5" s="1513"/>
      <c r="NNM5" s="1513"/>
      <c r="NNN5" s="1513"/>
      <c r="NNO5" s="1513"/>
      <c r="NNP5" s="1513"/>
      <c r="NNQ5" s="1513"/>
      <c r="NNR5" s="1513"/>
      <c r="NNS5" s="1513"/>
      <c r="NNT5" s="1513"/>
      <c r="NNU5" s="1513"/>
      <c r="NNV5" s="1513"/>
      <c r="NNW5" s="1513"/>
      <c r="NNX5" s="1513"/>
      <c r="NNY5" s="1513"/>
      <c r="NNZ5" s="1513"/>
      <c r="NOA5" s="1513"/>
      <c r="NOB5" s="1513"/>
      <c r="NOC5" s="1513"/>
      <c r="NOD5" s="1513"/>
      <c r="NOE5" s="1513"/>
      <c r="NOF5" s="1513"/>
      <c r="NOG5" s="1513"/>
      <c r="NOH5" s="1513"/>
      <c r="NOI5" s="1513"/>
      <c r="NOJ5" s="1513"/>
      <c r="NOK5" s="1513"/>
      <c r="NOL5" s="1513"/>
      <c r="NOM5" s="1513"/>
      <c r="NON5" s="1513"/>
      <c r="NOO5" s="1513"/>
      <c r="NOP5" s="1513"/>
      <c r="NOQ5" s="1513"/>
      <c r="NOR5" s="1513"/>
      <c r="NOS5" s="1513"/>
      <c r="NOT5" s="1513"/>
      <c r="NOU5" s="1513"/>
      <c r="NOV5" s="1513"/>
      <c r="NOW5" s="1513"/>
      <c r="NOX5" s="1513"/>
      <c r="NOY5" s="1513"/>
      <c r="NOZ5" s="1513"/>
      <c r="NPA5" s="1513"/>
      <c r="NPB5" s="1513"/>
      <c r="NPC5" s="1513"/>
      <c r="NPD5" s="1513"/>
      <c r="NPE5" s="1513"/>
      <c r="NPF5" s="1513"/>
      <c r="NPG5" s="1513"/>
      <c r="NPH5" s="1513"/>
      <c r="NPI5" s="1513"/>
      <c r="NPJ5" s="1513"/>
      <c r="NPK5" s="1513"/>
      <c r="NPL5" s="1513"/>
      <c r="NPM5" s="1513"/>
      <c r="NPN5" s="1513"/>
      <c r="NPO5" s="1513"/>
      <c r="NPP5" s="1513"/>
      <c r="NPQ5" s="1513"/>
      <c r="NPR5" s="1513"/>
      <c r="NPS5" s="1513"/>
      <c r="NPT5" s="1513"/>
      <c r="NPU5" s="1513"/>
      <c r="NPV5" s="1513"/>
      <c r="NPW5" s="1513"/>
      <c r="NPX5" s="1513"/>
      <c r="NPY5" s="1513"/>
      <c r="NPZ5" s="1513"/>
      <c r="NQA5" s="1513"/>
      <c r="NQB5" s="1513"/>
      <c r="NQC5" s="1513"/>
      <c r="NQD5" s="1513"/>
      <c r="NQE5" s="1513"/>
      <c r="NQF5" s="1513"/>
      <c r="NQG5" s="1513"/>
      <c r="NQH5" s="1513"/>
      <c r="NQI5" s="1513"/>
      <c r="NQJ5" s="1513"/>
      <c r="NQK5" s="1513"/>
      <c r="NQL5" s="1513"/>
      <c r="NQM5" s="1513"/>
      <c r="NQN5" s="1513"/>
      <c r="NQO5" s="1513"/>
      <c r="NQP5" s="1513"/>
      <c r="NQQ5" s="1513"/>
      <c r="NQR5" s="1513"/>
      <c r="NQS5" s="1513"/>
      <c r="NQT5" s="1513"/>
      <c r="NQU5" s="1513"/>
      <c r="NQV5" s="1513"/>
      <c r="NQW5" s="1513"/>
      <c r="NQX5" s="1513"/>
      <c r="NQY5" s="1513"/>
      <c r="NQZ5" s="1513"/>
      <c r="NRA5" s="1513"/>
      <c r="NRB5" s="1513"/>
      <c r="NRC5" s="1513"/>
      <c r="NRD5" s="1513"/>
      <c r="NRE5" s="1513"/>
      <c r="NRF5" s="1513"/>
      <c r="NRG5" s="1513"/>
      <c r="NRH5" s="1513"/>
      <c r="NRI5" s="1513"/>
      <c r="NRJ5" s="1513"/>
      <c r="NRK5" s="1513"/>
      <c r="NRL5" s="1513"/>
      <c r="NRM5" s="1513"/>
      <c r="NRN5" s="1513"/>
      <c r="NRO5" s="1513"/>
      <c r="NRP5" s="1513"/>
      <c r="NRQ5" s="1513"/>
      <c r="NRR5" s="1513"/>
      <c r="NRS5" s="1513"/>
      <c r="NRT5" s="1513"/>
      <c r="NRU5" s="1513"/>
      <c r="NRV5" s="1513"/>
      <c r="NRW5" s="1513"/>
      <c r="NRX5" s="1513"/>
      <c r="NRY5" s="1513"/>
      <c r="NRZ5" s="1513"/>
      <c r="NSA5" s="1513"/>
      <c r="NSB5" s="1513"/>
      <c r="NSC5" s="1513"/>
      <c r="NSD5" s="1513"/>
      <c r="NSE5" s="1513"/>
      <c r="NSF5" s="1513"/>
      <c r="NSG5" s="1513"/>
      <c r="NSH5" s="1513"/>
      <c r="NSI5" s="1513"/>
      <c r="NSJ5" s="1513"/>
      <c r="NSK5" s="1513"/>
      <c r="NSL5" s="1513"/>
      <c r="NSM5" s="1513"/>
      <c r="NSN5" s="1513"/>
      <c r="NSO5" s="1513"/>
      <c r="NSP5" s="1513"/>
      <c r="NSQ5" s="1513"/>
      <c r="NSR5" s="1513"/>
      <c r="NSS5" s="1513"/>
      <c r="NST5" s="1513"/>
      <c r="NSU5" s="1513"/>
      <c r="NSV5" s="1513"/>
      <c r="NSW5" s="1513"/>
      <c r="NSX5" s="1513"/>
      <c r="NSY5" s="1513"/>
      <c r="NSZ5" s="1513"/>
      <c r="NTA5" s="1513"/>
      <c r="NTB5" s="1513"/>
      <c r="NTC5" s="1513"/>
      <c r="NTD5" s="1513"/>
      <c r="NTE5" s="1513"/>
      <c r="NTF5" s="1513"/>
      <c r="NTG5" s="1513"/>
      <c r="NTH5" s="1513"/>
      <c r="NTI5" s="1513"/>
      <c r="NTJ5" s="1513"/>
      <c r="NTK5" s="1513"/>
      <c r="NTL5" s="1513"/>
      <c r="NTM5" s="1513"/>
      <c r="NTN5" s="1513"/>
      <c r="NTO5" s="1513"/>
      <c r="NTP5" s="1513"/>
      <c r="NTQ5" s="1513"/>
      <c r="NTR5" s="1513"/>
      <c r="NTS5" s="1513"/>
      <c r="NTT5" s="1513"/>
      <c r="NTU5" s="1513"/>
      <c r="NTV5" s="1513"/>
      <c r="NTW5" s="1513"/>
      <c r="NTX5" s="1513"/>
      <c r="NTY5" s="1513"/>
      <c r="NTZ5" s="1513"/>
      <c r="NUA5" s="1513"/>
      <c r="NUB5" s="1513"/>
      <c r="NUC5" s="1513"/>
      <c r="NUD5" s="1513"/>
      <c r="NUE5" s="1513"/>
      <c r="NUF5" s="1513"/>
      <c r="NUG5" s="1513"/>
      <c r="NUH5" s="1513"/>
      <c r="NUI5" s="1513"/>
      <c r="NUJ5" s="1513"/>
      <c r="NUK5" s="1513"/>
      <c r="NUL5" s="1513"/>
      <c r="NUM5" s="1513"/>
      <c r="NUN5" s="1513"/>
      <c r="NUO5" s="1513"/>
      <c r="NUP5" s="1513"/>
      <c r="NUQ5" s="1513"/>
      <c r="NUR5" s="1513"/>
      <c r="NUS5" s="1513"/>
      <c r="NUT5" s="1513"/>
      <c r="NUU5" s="1513"/>
      <c r="NUV5" s="1513"/>
      <c r="NUW5" s="1513"/>
      <c r="NUX5" s="1513"/>
      <c r="NUY5" s="1513"/>
      <c r="NUZ5" s="1513"/>
      <c r="NVA5" s="1513"/>
      <c r="NVB5" s="1513"/>
      <c r="NVC5" s="1513"/>
      <c r="NVD5" s="1513"/>
      <c r="NVE5" s="1513"/>
      <c r="NVF5" s="1513"/>
      <c r="NVG5" s="1513"/>
      <c r="NVH5" s="1513"/>
      <c r="NVI5" s="1513"/>
      <c r="NVJ5" s="1513"/>
      <c r="NVK5" s="1513"/>
      <c r="NVL5" s="1513"/>
      <c r="NVM5" s="1513"/>
      <c r="NVN5" s="1513"/>
      <c r="NVO5" s="1513"/>
      <c r="NVP5" s="1513"/>
      <c r="NVQ5" s="1513"/>
      <c r="NVR5" s="1513"/>
      <c r="NVS5" s="1513"/>
      <c r="NVT5" s="1513"/>
      <c r="NVU5" s="1513"/>
      <c r="NVV5" s="1513"/>
      <c r="NVW5" s="1513"/>
      <c r="NVX5" s="1513"/>
      <c r="NVY5" s="1513"/>
      <c r="NVZ5" s="1513"/>
      <c r="NWA5" s="1513"/>
      <c r="NWB5" s="1513"/>
      <c r="NWC5" s="1513"/>
      <c r="NWD5" s="1513"/>
      <c r="NWE5" s="1513"/>
      <c r="NWF5" s="1513"/>
      <c r="NWG5" s="1513"/>
      <c r="NWH5" s="1513"/>
      <c r="NWI5" s="1513"/>
      <c r="NWJ5" s="1513"/>
      <c r="NWK5" s="1513"/>
      <c r="NWL5" s="1513"/>
      <c r="NWM5" s="1513"/>
      <c r="NWN5" s="1513"/>
      <c r="NWO5" s="1513"/>
      <c r="NWP5" s="1513"/>
      <c r="NWQ5" s="1513"/>
      <c r="NWR5" s="1513"/>
      <c r="NWS5" s="1513"/>
      <c r="NWT5" s="1513"/>
      <c r="NWU5" s="1513"/>
      <c r="NWV5" s="1513"/>
      <c r="NWW5" s="1513"/>
      <c r="NWX5" s="1513"/>
      <c r="NWY5" s="1513"/>
      <c r="NWZ5" s="1513"/>
      <c r="NXA5" s="1513"/>
      <c r="NXB5" s="1513"/>
      <c r="NXC5" s="1513"/>
      <c r="NXD5" s="1513"/>
      <c r="NXE5" s="1513"/>
      <c r="NXF5" s="1513"/>
      <c r="NXG5" s="1513"/>
      <c r="NXH5" s="1513"/>
      <c r="NXI5" s="1513"/>
      <c r="NXJ5" s="1513"/>
      <c r="NXK5" s="1513"/>
      <c r="NXL5" s="1513"/>
      <c r="NXM5" s="1513"/>
      <c r="NXN5" s="1513"/>
      <c r="NXO5" s="1513"/>
      <c r="NXP5" s="1513"/>
      <c r="NXQ5" s="1513"/>
      <c r="NXR5" s="1513"/>
      <c r="NXS5" s="1513"/>
      <c r="NXT5" s="1513"/>
      <c r="NXU5" s="1513"/>
      <c r="NXV5" s="1513"/>
      <c r="NXW5" s="1513"/>
      <c r="NXX5" s="1513"/>
      <c r="NXY5" s="1513"/>
      <c r="NXZ5" s="1513"/>
      <c r="NYA5" s="1513"/>
      <c r="NYB5" s="1513"/>
      <c r="NYC5" s="1513"/>
      <c r="NYD5" s="1513"/>
      <c r="NYE5" s="1513"/>
      <c r="NYF5" s="1513"/>
      <c r="NYG5" s="1513"/>
      <c r="NYH5" s="1513"/>
      <c r="NYI5" s="1513"/>
      <c r="NYJ5" s="1513"/>
      <c r="NYK5" s="1513"/>
      <c r="NYL5" s="1513"/>
      <c r="NYM5" s="1513"/>
      <c r="NYN5" s="1513"/>
      <c r="NYO5" s="1513"/>
      <c r="NYP5" s="1513"/>
      <c r="NYQ5" s="1513"/>
      <c r="NYR5" s="1513"/>
      <c r="NYS5" s="1513"/>
      <c r="NYT5" s="1513"/>
      <c r="NYU5" s="1513"/>
      <c r="NYV5" s="1513"/>
      <c r="NYW5" s="1513"/>
      <c r="NYX5" s="1513"/>
      <c r="NYY5" s="1513"/>
      <c r="NYZ5" s="1513"/>
      <c r="NZA5" s="1513"/>
      <c r="NZB5" s="1513"/>
      <c r="NZC5" s="1513"/>
      <c r="NZD5" s="1513"/>
      <c r="NZE5" s="1513"/>
      <c r="NZF5" s="1513"/>
      <c r="NZG5" s="1513"/>
      <c r="NZH5" s="1513"/>
      <c r="NZI5" s="1513"/>
      <c r="NZJ5" s="1513"/>
      <c r="NZK5" s="1513"/>
      <c r="NZL5" s="1513"/>
      <c r="NZM5" s="1513"/>
      <c r="NZN5" s="1513"/>
      <c r="NZO5" s="1513"/>
      <c r="NZP5" s="1513"/>
      <c r="NZQ5" s="1513"/>
      <c r="NZR5" s="1513"/>
      <c r="NZS5" s="1513"/>
      <c r="NZT5" s="1513"/>
      <c r="NZU5" s="1513"/>
      <c r="NZV5" s="1513"/>
      <c r="NZW5" s="1513"/>
      <c r="NZX5" s="1513"/>
      <c r="NZY5" s="1513"/>
      <c r="NZZ5" s="1513"/>
      <c r="OAA5" s="1513"/>
      <c r="OAB5" s="1513"/>
      <c r="OAC5" s="1513"/>
      <c r="OAD5" s="1513"/>
      <c r="OAE5" s="1513"/>
      <c r="OAF5" s="1513"/>
      <c r="OAG5" s="1513"/>
      <c r="OAH5" s="1513"/>
      <c r="OAI5" s="1513"/>
      <c r="OAJ5" s="1513"/>
      <c r="OAK5" s="1513"/>
      <c r="OAL5" s="1513"/>
      <c r="OAM5" s="1513"/>
      <c r="OAN5" s="1513"/>
      <c r="OAO5" s="1513"/>
      <c r="OAP5" s="1513"/>
      <c r="OAQ5" s="1513"/>
      <c r="OAR5" s="1513"/>
      <c r="OAS5" s="1513"/>
      <c r="OAT5" s="1513"/>
      <c r="OAU5" s="1513"/>
      <c r="OAV5" s="1513"/>
      <c r="OAW5" s="1513"/>
      <c r="OAX5" s="1513"/>
      <c r="OAY5" s="1513"/>
      <c r="OAZ5" s="1513"/>
      <c r="OBA5" s="1513"/>
      <c r="OBB5" s="1513"/>
      <c r="OBC5" s="1513"/>
      <c r="OBD5" s="1513"/>
      <c r="OBE5" s="1513"/>
      <c r="OBF5" s="1513"/>
      <c r="OBG5" s="1513"/>
      <c r="OBH5" s="1513"/>
      <c r="OBI5" s="1513"/>
      <c r="OBJ5" s="1513"/>
      <c r="OBK5" s="1513"/>
      <c r="OBL5" s="1513"/>
      <c r="OBM5" s="1513"/>
      <c r="OBN5" s="1513"/>
      <c r="OBO5" s="1513"/>
      <c r="OBP5" s="1513"/>
      <c r="OBQ5" s="1513"/>
      <c r="OBR5" s="1513"/>
      <c r="OBS5" s="1513"/>
      <c r="OBT5" s="1513"/>
      <c r="OBU5" s="1513"/>
      <c r="OBV5" s="1513"/>
      <c r="OBW5" s="1513"/>
      <c r="OBX5" s="1513"/>
      <c r="OBY5" s="1513"/>
      <c r="OBZ5" s="1513"/>
      <c r="OCA5" s="1513"/>
      <c r="OCB5" s="1513"/>
      <c r="OCC5" s="1513"/>
      <c r="OCD5" s="1513"/>
      <c r="OCE5" s="1513"/>
      <c r="OCF5" s="1513"/>
      <c r="OCG5" s="1513"/>
      <c r="OCH5" s="1513"/>
      <c r="OCI5" s="1513"/>
      <c r="OCJ5" s="1513"/>
      <c r="OCK5" s="1513"/>
      <c r="OCL5" s="1513"/>
      <c r="OCM5" s="1513"/>
      <c r="OCN5" s="1513"/>
      <c r="OCO5" s="1513"/>
      <c r="OCP5" s="1513"/>
      <c r="OCQ5" s="1513"/>
      <c r="OCR5" s="1513"/>
      <c r="OCS5" s="1513"/>
      <c r="OCT5" s="1513"/>
      <c r="OCU5" s="1513"/>
      <c r="OCV5" s="1513"/>
      <c r="OCW5" s="1513"/>
      <c r="OCX5" s="1513"/>
      <c r="OCY5" s="1513"/>
      <c r="OCZ5" s="1513"/>
      <c r="ODA5" s="1513"/>
      <c r="ODB5" s="1513"/>
      <c r="ODC5" s="1513"/>
      <c r="ODD5" s="1513"/>
      <c r="ODE5" s="1513"/>
      <c r="ODF5" s="1513"/>
      <c r="ODG5" s="1513"/>
      <c r="ODH5" s="1513"/>
      <c r="ODI5" s="1513"/>
      <c r="ODJ5" s="1513"/>
      <c r="ODK5" s="1513"/>
      <c r="ODL5" s="1513"/>
      <c r="ODM5" s="1513"/>
      <c r="ODN5" s="1513"/>
      <c r="ODO5" s="1513"/>
      <c r="ODP5" s="1513"/>
      <c r="ODQ5" s="1513"/>
      <c r="ODR5" s="1513"/>
      <c r="ODS5" s="1513"/>
      <c r="ODT5" s="1513"/>
      <c r="ODU5" s="1513"/>
      <c r="ODV5" s="1513"/>
      <c r="ODW5" s="1513"/>
      <c r="ODX5" s="1513"/>
      <c r="ODY5" s="1513"/>
      <c r="ODZ5" s="1513"/>
      <c r="OEA5" s="1513"/>
      <c r="OEB5" s="1513"/>
      <c r="OEC5" s="1513"/>
      <c r="OED5" s="1513"/>
      <c r="OEE5" s="1513"/>
      <c r="OEF5" s="1513"/>
      <c r="OEG5" s="1513"/>
      <c r="OEH5" s="1513"/>
      <c r="OEI5" s="1513"/>
      <c r="OEJ5" s="1513"/>
      <c r="OEK5" s="1513"/>
      <c r="OEL5" s="1513"/>
      <c r="OEM5" s="1513"/>
      <c r="OEN5" s="1513"/>
      <c r="OEO5" s="1513"/>
      <c r="OEP5" s="1513"/>
      <c r="OEQ5" s="1513"/>
      <c r="OER5" s="1513"/>
      <c r="OES5" s="1513"/>
      <c r="OET5" s="1513"/>
      <c r="OEU5" s="1513"/>
      <c r="OEV5" s="1513"/>
      <c r="OEW5" s="1513"/>
      <c r="OEX5" s="1513"/>
      <c r="OEY5" s="1513"/>
      <c r="OEZ5" s="1513"/>
      <c r="OFA5" s="1513"/>
      <c r="OFB5" s="1513"/>
      <c r="OFC5" s="1513"/>
      <c r="OFD5" s="1513"/>
      <c r="OFE5" s="1513"/>
      <c r="OFF5" s="1513"/>
      <c r="OFG5" s="1513"/>
      <c r="OFH5" s="1513"/>
      <c r="OFI5" s="1513"/>
      <c r="OFJ5" s="1513"/>
      <c r="OFK5" s="1513"/>
      <c r="OFL5" s="1513"/>
      <c r="OFM5" s="1513"/>
      <c r="OFN5" s="1513"/>
      <c r="OFO5" s="1513"/>
      <c r="OFP5" s="1513"/>
      <c r="OFQ5" s="1513"/>
      <c r="OFR5" s="1513"/>
      <c r="OFS5" s="1513"/>
      <c r="OFT5" s="1513"/>
      <c r="OFU5" s="1513"/>
      <c r="OFV5" s="1513"/>
      <c r="OFW5" s="1513"/>
      <c r="OFX5" s="1513"/>
      <c r="OFY5" s="1513"/>
      <c r="OFZ5" s="1513"/>
      <c r="OGA5" s="1513"/>
      <c r="OGB5" s="1513"/>
      <c r="OGC5" s="1513"/>
      <c r="OGD5" s="1513"/>
      <c r="OGE5" s="1513"/>
      <c r="OGF5" s="1513"/>
      <c r="OGG5" s="1513"/>
      <c r="OGH5" s="1513"/>
      <c r="OGI5" s="1513"/>
      <c r="OGJ5" s="1513"/>
      <c r="OGK5" s="1513"/>
      <c r="OGL5" s="1513"/>
      <c r="OGM5" s="1513"/>
      <c r="OGN5" s="1513"/>
      <c r="OGO5" s="1513"/>
      <c r="OGP5" s="1513"/>
      <c r="OGQ5" s="1513"/>
      <c r="OGR5" s="1513"/>
      <c r="OGS5" s="1513"/>
      <c r="OGT5" s="1513"/>
      <c r="OGU5" s="1513"/>
      <c r="OGV5" s="1513"/>
      <c r="OGW5" s="1513"/>
      <c r="OGX5" s="1513"/>
      <c r="OGY5" s="1513"/>
      <c r="OGZ5" s="1513"/>
      <c r="OHA5" s="1513"/>
      <c r="OHB5" s="1513"/>
      <c r="OHC5" s="1513"/>
      <c r="OHD5" s="1513"/>
      <c r="OHE5" s="1513"/>
      <c r="OHF5" s="1513"/>
      <c r="OHG5" s="1513"/>
      <c r="OHH5" s="1513"/>
      <c r="OHI5" s="1513"/>
      <c r="OHJ5" s="1513"/>
      <c r="OHK5" s="1513"/>
      <c r="OHL5" s="1513"/>
      <c r="OHM5" s="1513"/>
      <c r="OHN5" s="1513"/>
      <c r="OHO5" s="1513"/>
      <c r="OHP5" s="1513"/>
      <c r="OHQ5" s="1513"/>
      <c r="OHR5" s="1513"/>
      <c r="OHS5" s="1513"/>
      <c r="OHT5" s="1513"/>
      <c r="OHU5" s="1513"/>
      <c r="OHV5" s="1513"/>
      <c r="OHW5" s="1513"/>
      <c r="OHX5" s="1513"/>
      <c r="OHY5" s="1513"/>
      <c r="OHZ5" s="1513"/>
      <c r="OIA5" s="1513"/>
      <c r="OIB5" s="1513"/>
      <c r="OIC5" s="1513"/>
      <c r="OID5" s="1513"/>
      <c r="OIE5" s="1513"/>
      <c r="OIF5" s="1513"/>
      <c r="OIG5" s="1513"/>
      <c r="OIH5" s="1513"/>
      <c r="OII5" s="1513"/>
      <c r="OIJ5" s="1513"/>
      <c r="OIK5" s="1513"/>
      <c r="OIL5" s="1513"/>
      <c r="OIM5" s="1513"/>
      <c r="OIN5" s="1513"/>
      <c r="OIO5" s="1513"/>
      <c r="OIP5" s="1513"/>
      <c r="OIQ5" s="1513"/>
      <c r="OIR5" s="1513"/>
      <c r="OIS5" s="1513"/>
      <c r="OIT5" s="1513"/>
      <c r="OIU5" s="1513"/>
      <c r="OIV5" s="1513"/>
      <c r="OIW5" s="1513"/>
      <c r="OIX5" s="1513"/>
      <c r="OIY5" s="1513"/>
      <c r="OIZ5" s="1513"/>
      <c r="OJA5" s="1513"/>
      <c r="OJB5" s="1513"/>
      <c r="OJC5" s="1513"/>
      <c r="OJD5" s="1513"/>
      <c r="OJE5" s="1513"/>
      <c r="OJF5" s="1513"/>
      <c r="OJG5" s="1513"/>
      <c r="OJH5" s="1513"/>
      <c r="OJI5" s="1513"/>
      <c r="OJJ5" s="1513"/>
      <c r="OJK5" s="1513"/>
      <c r="OJL5" s="1513"/>
      <c r="OJM5" s="1513"/>
      <c r="OJN5" s="1513"/>
      <c r="OJO5" s="1513"/>
      <c r="OJP5" s="1513"/>
      <c r="OJQ5" s="1513"/>
      <c r="OJR5" s="1513"/>
      <c r="OJS5" s="1513"/>
      <c r="OJT5" s="1513"/>
      <c r="OJU5" s="1513"/>
      <c r="OJV5" s="1513"/>
      <c r="OJW5" s="1513"/>
      <c r="OJX5" s="1513"/>
      <c r="OJY5" s="1513"/>
      <c r="OJZ5" s="1513"/>
      <c r="OKA5" s="1513"/>
      <c r="OKB5" s="1513"/>
      <c r="OKC5" s="1513"/>
      <c r="OKD5" s="1513"/>
      <c r="OKE5" s="1513"/>
      <c r="OKF5" s="1513"/>
      <c r="OKG5" s="1513"/>
      <c r="OKH5" s="1513"/>
      <c r="OKI5" s="1513"/>
      <c r="OKJ5" s="1513"/>
      <c r="OKK5" s="1513"/>
      <c r="OKL5" s="1513"/>
      <c r="OKM5" s="1513"/>
      <c r="OKN5" s="1513"/>
      <c r="OKO5" s="1513"/>
      <c r="OKP5" s="1513"/>
      <c r="OKQ5" s="1513"/>
      <c r="OKR5" s="1513"/>
      <c r="OKS5" s="1513"/>
      <c r="OKT5" s="1513"/>
      <c r="OKU5" s="1513"/>
      <c r="OKV5" s="1513"/>
      <c r="OKW5" s="1513"/>
      <c r="OKX5" s="1513"/>
      <c r="OKY5" s="1513"/>
      <c r="OKZ5" s="1513"/>
      <c r="OLA5" s="1513"/>
      <c r="OLB5" s="1513"/>
      <c r="OLC5" s="1513"/>
      <c r="OLD5" s="1513"/>
      <c r="OLE5" s="1513"/>
      <c r="OLF5" s="1513"/>
      <c r="OLG5" s="1513"/>
      <c r="OLH5" s="1513"/>
      <c r="OLI5" s="1513"/>
      <c r="OLJ5" s="1513"/>
      <c r="OLK5" s="1513"/>
      <c r="OLL5" s="1513"/>
      <c r="OLM5" s="1513"/>
      <c r="OLN5" s="1513"/>
      <c r="OLO5" s="1513"/>
      <c r="OLP5" s="1513"/>
      <c r="OLQ5" s="1513"/>
      <c r="OLR5" s="1513"/>
      <c r="OLS5" s="1513"/>
      <c r="OLT5" s="1513"/>
      <c r="OLU5" s="1513"/>
      <c r="OLV5" s="1513"/>
      <c r="OLW5" s="1513"/>
      <c r="OLX5" s="1513"/>
      <c r="OLY5" s="1513"/>
      <c r="OLZ5" s="1513"/>
      <c r="OMA5" s="1513"/>
      <c r="OMB5" s="1513"/>
      <c r="OMC5" s="1513"/>
      <c r="OMD5" s="1513"/>
      <c r="OME5" s="1513"/>
      <c r="OMF5" s="1513"/>
      <c r="OMG5" s="1513"/>
      <c r="OMH5" s="1513"/>
      <c r="OMI5" s="1513"/>
      <c r="OMJ5" s="1513"/>
      <c r="OMK5" s="1513"/>
      <c r="OML5" s="1513"/>
      <c r="OMM5" s="1513"/>
      <c r="OMN5" s="1513"/>
      <c r="OMO5" s="1513"/>
      <c r="OMP5" s="1513"/>
      <c r="OMQ5" s="1513"/>
      <c r="OMR5" s="1513"/>
      <c r="OMS5" s="1513"/>
      <c r="OMT5" s="1513"/>
      <c r="OMU5" s="1513"/>
      <c r="OMV5" s="1513"/>
      <c r="OMW5" s="1513"/>
      <c r="OMX5" s="1513"/>
      <c r="OMY5" s="1513"/>
      <c r="OMZ5" s="1513"/>
      <c r="ONA5" s="1513"/>
      <c r="ONB5" s="1513"/>
      <c r="ONC5" s="1513"/>
      <c r="OND5" s="1513"/>
      <c r="ONE5" s="1513"/>
      <c r="ONF5" s="1513"/>
      <c r="ONG5" s="1513"/>
      <c r="ONH5" s="1513"/>
      <c r="ONI5" s="1513"/>
      <c r="ONJ5" s="1513"/>
      <c r="ONK5" s="1513"/>
      <c r="ONL5" s="1513"/>
      <c r="ONM5" s="1513"/>
      <c r="ONN5" s="1513"/>
      <c r="ONO5" s="1513"/>
      <c r="ONP5" s="1513"/>
      <c r="ONQ5" s="1513"/>
      <c r="ONR5" s="1513"/>
      <c r="ONS5" s="1513"/>
      <c r="ONT5" s="1513"/>
      <c r="ONU5" s="1513"/>
      <c r="ONV5" s="1513"/>
      <c r="ONW5" s="1513"/>
      <c r="ONX5" s="1513"/>
      <c r="ONY5" s="1513"/>
      <c r="ONZ5" s="1513"/>
      <c r="OOA5" s="1513"/>
      <c r="OOB5" s="1513"/>
      <c r="OOC5" s="1513"/>
      <c r="OOD5" s="1513"/>
      <c r="OOE5" s="1513"/>
      <c r="OOF5" s="1513"/>
      <c r="OOG5" s="1513"/>
      <c r="OOH5" s="1513"/>
      <c r="OOI5" s="1513"/>
      <c r="OOJ5" s="1513"/>
      <c r="OOK5" s="1513"/>
      <c r="OOL5" s="1513"/>
      <c r="OOM5" s="1513"/>
      <c r="OON5" s="1513"/>
      <c r="OOO5" s="1513"/>
      <c r="OOP5" s="1513"/>
      <c r="OOQ5" s="1513"/>
      <c r="OOR5" s="1513"/>
      <c r="OOS5" s="1513"/>
      <c r="OOT5" s="1513"/>
      <c r="OOU5" s="1513"/>
      <c r="OOV5" s="1513"/>
      <c r="OOW5" s="1513"/>
      <c r="OOX5" s="1513"/>
      <c r="OOY5" s="1513"/>
      <c r="OOZ5" s="1513"/>
      <c r="OPA5" s="1513"/>
      <c r="OPB5" s="1513"/>
      <c r="OPC5" s="1513"/>
      <c r="OPD5" s="1513"/>
      <c r="OPE5" s="1513"/>
      <c r="OPF5" s="1513"/>
      <c r="OPG5" s="1513"/>
      <c r="OPH5" s="1513"/>
      <c r="OPI5" s="1513"/>
      <c r="OPJ5" s="1513"/>
      <c r="OPK5" s="1513"/>
      <c r="OPL5" s="1513"/>
      <c r="OPM5" s="1513"/>
      <c r="OPN5" s="1513"/>
      <c r="OPO5" s="1513"/>
      <c r="OPP5" s="1513"/>
      <c r="OPQ5" s="1513"/>
      <c r="OPR5" s="1513"/>
      <c r="OPS5" s="1513"/>
      <c r="OPT5" s="1513"/>
      <c r="OPU5" s="1513"/>
      <c r="OPV5" s="1513"/>
      <c r="OPW5" s="1513"/>
      <c r="OPX5" s="1513"/>
      <c r="OPY5" s="1513"/>
      <c r="OPZ5" s="1513"/>
      <c r="OQA5" s="1513"/>
      <c r="OQB5" s="1513"/>
      <c r="OQC5" s="1513"/>
      <c r="OQD5" s="1513"/>
      <c r="OQE5" s="1513"/>
      <c r="OQF5" s="1513"/>
      <c r="OQG5" s="1513"/>
      <c r="OQH5" s="1513"/>
      <c r="OQI5" s="1513"/>
      <c r="OQJ5" s="1513"/>
      <c r="OQK5" s="1513"/>
      <c r="OQL5" s="1513"/>
      <c r="OQM5" s="1513"/>
      <c r="OQN5" s="1513"/>
      <c r="OQO5" s="1513"/>
      <c r="OQP5" s="1513"/>
      <c r="OQQ5" s="1513"/>
      <c r="OQR5" s="1513"/>
      <c r="OQS5" s="1513"/>
      <c r="OQT5" s="1513"/>
      <c r="OQU5" s="1513"/>
      <c r="OQV5" s="1513"/>
      <c r="OQW5" s="1513"/>
      <c r="OQX5" s="1513"/>
      <c r="OQY5" s="1513"/>
      <c r="OQZ5" s="1513"/>
      <c r="ORA5" s="1513"/>
      <c r="ORB5" s="1513"/>
      <c r="ORC5" s="1513"/>
      <c r="ORD5" s="1513"/>
      <c r="ORE5" s="1513"/>
      <c r="ORF5" s="1513"/>
      <c r="ORG5" s="1513"/>
      <c r="ORH5" s="1513"/>
      <c r="ORI5" s="1513"/>
      <c r="ORJ5" s="1513"/>
      <c r="ORK5" s="1513"/>
      <c r="ORL5" s="1513"/>
      <c r="ORM5" s="1513"/>
      <c r="ORN5" s="1513"/>
      <c r="ORO5" s="1513"/>
      <c r="ORP5" s="1513"/>
      <c r="ORQ5" s="1513"/>
      <c r="ORR5" s="1513"/>
      <c r="ORS5" s="1513"/>
      <c r="ORT5" s="1513"/>
      <c r="ORU5" s="1513"/>
      <c r="ORV5" s="1513"/>
      <c r="ORW5" s="1513"/>
      <c r="ORX5" s="1513"/>
      <c r="ORY5" s="1513"/>
      <c r="ORZ5" s="1513"/>
      <c r="OSA5" s="1513"/>
      <c r="OSB5" s="1513"/>
      <c r="OSC5" s="1513"/>
      <c r="OSD5" s="1513"/>
      <c r="OSE5" s="1513"/>
      <c r="OSF5" s="1513"/>
      <c r="OSG5" s="1513"/>
      <c r="OSH5" s="1513"/>
      <c r="OSI5" s="1513"/>
      <c r="OSJ5" s="1513"/>
      <c r="OSK5" s="1513"/>
      <c r="OSL5" s="1513"/>
      <c r="OSM5" s="1513"/>
      <c r="OSN5" s="1513"/>
      <c r="OSO5" s="1513"/>
      <c r="OSP5" s="1513"/>
      <c r="OSQ5" s="1513"/>
      <c r="OSR5" s="1513"/>
      <c r="OSS5" s="1513"/>
      <c r="OST5" s="1513"/>
      <c r="OSU5" s="1513"/>
      <c r="OSV5" s="1513"/>
      <c r="OSW5" s="1513"/>
      <c r="OSX5" s="1513"/>
      <c r="OSY5" s="1513"/>
      <c r="OSZ5" s="1513"/>
      <c r="OTA5" s="1513"/>
      <c r="OTB5" s="1513"/>
      <c r="OTC5" s="1513"/>
      <c r="OTD5" s="1513"/>
      <c r="OTE5" s="1513"/>
      <c r="OTF5" s="1513"/>
      <c r="OTG5" s="1513"/>
      <c r="OTH5" s="1513"/>
      <c r="OTI5" s="1513"/>
      <c r="OTJ5" s="1513"/>
      <c r="OTK5" s="1513"/>
      <c r="OTL5" s="1513"/>
      <c r="OTM5" s="1513"/>
      <c r="OTN5" s="1513"/>
      <c r="OTO5" s="1513"/>
      <c r="OTP5" s="1513"/>
      <c r="OTQ5" s="1513"/>
      <c r="OTR5" s="1513"/>
      <c r="OTS5" s="1513"/>
      <c r="OTT5" s="1513"/>
      <c r="OTU5" s="1513"/>
      <c r="OTV5" s="1513"/>
      <c r="OTW5" s="1513"/>
      <c r="OTX5" s="1513"/>
      <c r="OTY5" s="1513"/>
      <c r="OTZ5" s="1513"/>
      <c r="OUA5" s="1513"/>
      <c r="OUB5" s="1513"/>
      <c r="OUC5" s="1513"/>
      <c r="OUD5" s="1513"/>
      <c r="OUE5" s="1513"/>
      <c r="OUF5" s="1513"/>
      <c r="OUG5" s="1513"/>
      <c r="OUH5" s="1513"/>
      <c r="OUI5" s="1513"/>
      <c r="OUJ5" s="1513"/>
      <c r="OUK5" s="1513"/>
      <c r="OUL5" s="1513"/>
      <c r="OUM5" s="1513"/>
      <c r="OUN5" s="1513"/>
      <c r="OUO5" s="1513"/>
      <c r="OUP5" s="1513"/>
      <c r="OUQ5" s="1513"/>
      <c r="OUR5" s="1513"/>
      <c r="OUS5" s="1513"/>
      <c r="OUT5" s="1513"/>
      <c r="OUU5" s="1513"/>
      <c r="OUV5" s="1513"/>
      <c r="OUW5" s="1513"/>
      <c r="OUX5" s="1513"/>
      <c r="OUY5" s="1513"/>
      <c r="OUZ5" s="1513"/>
      <c r="OVA5" s="1513"/>
      <c r="OVB5" s="1513"/>
      <c r="OVC5" s="1513"/>
      <c r="OVD5" s="1513"/>
      <c r="OVE5" s="1513"/>
      <c r="OVF5" s="1513"/>
      <c r="OVG5" s="1513"/>
      <c r="OVH5" s="1513"/>
      <c r="OVI5" s="1513"/>
      <c r="OVJ5" s="1513"/>
      <c r="OVK5" s="1513"/>
      <c r="OVL5" s="1513"/>
      <c r="OVM5" s="1513"/>
      <c r="OVN5" s="1513"/>
      <c r="OVO5" s="1513"/>
      <c r="OVP5" s="1513"/>
      <c r="OVQ5" s="1513"/>
      <c r="OVR5" s="1513"/>
      <c r="OVS5" s="1513"/>
      <c r="OVT5" s="1513"/>
      <c r="OVU5" s="1513"/>
      <c r="OVV5" s="1513"/>
      <c r="OVW5" s="1513"/>
      <c r="OVX5" s="1513"/>
      <c r="OVY5" s="1513"/>
      <c r="OVZ5" s="1513"/>
      <c r="OWA5" s="1513"/>
      <c r="OWB5" s="1513"/>
      <c r="OWC5" s="1513"/>
      <c r="OWD5" s="1513"/>
      <c r="OWE5" s="1513"/>
      <c r="OWF5" s="1513"/>
      <c r="OWG5" s="1513"/>
      <c r="OWH5" s="1513"/>
      <c r="OWI5" s="1513"/>
      <c r="OWJ5" s="1513"/>
      <c r="OWK5" s="1513"/>
      <c r="OWL5" s="1513"/>
      <c r="OWM5" s="1513"/>
      <c r="OWN5" s="1513"/>
      <c r="OWO5" s="1513"/>
      <c r="OWP5" s="1513"/>
      <c r="OWQ5" s="1513"/>
      <c r="OWR5" s="1513"/>
      <c r="OWS5" s="1513"/>
      <c r="OWT5" s="1513"/>
      <c r="OWU5" s="1513"/>
      <c r="OWV5" s="1513"/>
      <c r="OWW5" s="1513"/>
      <c r="OWX5" s="1513"/>
      <c r="OWY5" s="1513"/>
      <c r="OWZ5" s="1513"/>
      <c r="OXA5" s="1513"/>
      <c r="OXB5" s="1513"/>
      <c r="OXC5" s="1513"/>
      <c r="OXD5" s="1513"/>
      <c r="OXE5" s="1513"/>
      <c r="OXF5" s="1513"/>
      <c r="OXG5" s="1513"/>
      <c r="OXH5" s="1513"/>
      <c r="OXI5" s="1513"/>
      <c r="OXJ5" s="1513"/>
      <c r="OXK5" s="1513"/>
      <c r="OXL5" s="1513"/>
      <c r="OXM5" s="1513"/>
      <c r="OXN5" s="1513"/>
      <c r="OXO5" s="1513"/>
      <c r="OXP5" s="1513"/>
      <c r="OXQ5" s="1513"/>
      <c r="OXR5" s="1513"/>
      <c r="OXS5" s="1513"/>
      <c r="OXT5" s="1513"/>
      <c r="OXU5" s="1513"/>
      <c r="OXV5" s="1513"/>
      <c r="OXW5" s="1513"/>
      <c r="OXX5" s="1513"/>
      <c r="OXY5" s="1513"/>
      <c r="OXZ5" s="1513"/>
      <c r="OYA5" s="1513"/>
      <c r="OYB5" s="1513"/>
      <c r="OYC5" s="1513"/>
      <c r="OYD5" s="1513"/>
      <c r="OYE5" s="1513"/>
      <c r="OYF5" s="1513"/>
      <c r="OYG5" s="1513"/>
      <c r="OYH5" s="1513"/>
      <c r="OYI5" s="1513"/>
      <c r="OYJ5" s="1513"/>
      <c r="OYK5" s="1513"/>
      <c r="OYL5" s="1513"/>
      <c r="OYM5" s="1513"/>
      <c r="OYN5" s="1513"/>
      <c r="OYO5" s="1513"/>
      <c r="OYP5" s="1513"/>
      <c r="OYQ5" s="1513"/>
      <c r="OYR5" s="1513"/>
      <c r="OYS5" s="1513"/>
      <c r="OYT5" s="1513"/>
      <c r="OYU5" s="1513"/>
      <c r="OYV5" s="1513"/>
      <c r="OYW5" s="1513"/>
      <c r="OYX5" s="1513"/>
      <c r="OYY5" s="1513"/>
      <c r="OYZ5" s="1513"/>
      <c r="OZA5" s="1513"/>
      <c r="OZB5" s="1513"/>
      <c r="OZC5" s="1513"/>
      <c r="OZD5" s="1513"/>
      <c r="OZE5" s="1513"/>
      <c r="OZF5" s="1513"/>
      <c r="OZG5" s="1513"/>
      <c r="OZH5" s="1513"/>
      <c r="OZI5" s="1513"/>
      <c r="OZJ5" s="1513"/>
      <c r="OZK5" s="1513"/>
      <c r="OZL5" s="1513"/>
      <c r="OZM5" s="1513"/>
      <c r="OZN5" s="1513"/>
      <c r="OZO5" s="1513"/>
      <c r="OZP5" s="1513"/>
      <c r="OZQ5" s="1513"/>
      <c r="OZR5" s="1513"/>
      <c r="OZS5" s="1513"/>
      <c r="OZT5" s="1513"/>
      <c r="OZU5" s="1513"/>
      <c r="OZV5" s="1513"/>
      <c r="OZW5" s="1513"/>
      <c r="OZX5" s="1513"/>
      <c r="OZY5" s="1513"/>
      <c r="OZZ5" s="1513"/>
      <c r="PAA5" s="1513"/>
      <c r="PAB5" s="1513"/>
      <c r="PAC5" s="1513"/>
      <c r="PAD5" s="1513"/>
      <c r="PAE5" s="1513"/>
      <c r="PAF5" s="1513"/>
      <c r="PAG5" s="1513"/>
      <c r="PAH5" s="1513"/>
      <c r="PAI5" s="1513"/>
      <c r="PAJ5" s="1513"/>
      <c r="PAK5" s="1513"/>
      <c r="PAL5" s="1513"/>
      <c r="PAM5" s="1513"/>
      <c r="PAN5" s="1513"/>
      <c r="PAO5" s="1513"/>
      <c r="PAP5" s="1513"/>
      <c r="PAQ5" s="1513"/>
      <c r="PAR5" s="1513"/>
      <c r="PAS5" s="1513"/>
      <c r="PAT5" s="1513"/>
      <c r="PAU5" s="1513"/>
      <c r="PAV5" s="1513"/>
      <c r="PAW5" s="1513"/>
      <c r="PAX5" s="1513"/>
      <c r="PAY5" s="1513"/>
      <c r="PAZ5" s="1513"/>
      <c r="PBA5" s="1513"/>
      <c r="PBB5" s="1513"/>
      <c r="PBC5" s="1513"/>
      <c r="PBD5" s="1513"/>
      <c r="PBE5" s="1513"/>
      <c r="PBF5" s="1513"/>
      <c r="PBG5" s="1513"/>
      <c r="PBH5" s="1513"/>
      <c r="PBI5" s="1513"/>
      <c r="PBJ5" s="1513"/>
      <c r="PBK5" s="1513"/>
      <c r="PBL5" s="1513"/>
      <c r="PBM5" s="1513"/>
      <c r="PBN5" s="1513"/>
      <c r="PBO5" s="1513"/>
      <c r="PBP5" s="1513"/>
      <c r="PBQ5" s="1513"/>
      <c r="PBR5" s="1513"/>
      <c r="PBS5" s="1513"/>
      <c r="PBT5" s="1513"/>
      <c r="PBU5" s="1513"/>
      <c r="PBV5" s="1513"/>
      <c r="PBW5" s="1513"/>
      <c r="PBX5" s="1513"/>
      <c r="PBY5" s="1513"/>
      <c r="PBZ5" s="1513"/>
      <c r="PCA5" s="1513"/>
      <c r="PCB5" s="1513"/>
      <c r="PCC5" s="1513"/>
      <c r="PCD5" s="1513"/>
      <c r="PCE5" s="1513"/>
      <c r="PCF5" s="1513"/>
      <c r="PCG5" s="1513"/>
      <c r="PCH5" s="1513"/>
      <c r="PCI5" s="1513"/>
      <c r="PCJ5" s="1513"/>
      <c r="PCK5" s="1513"/>
      <c r="PCL5" s="1513"/>
      <c r="PCM5" s="1513"/>
      <c r="PCN5" s="1513"/>
      <c r="PCO5" s="1513"/>
      <c r="PCP5" s="1513"/>
      <c r="PCQ5" s="1513"/>
      <c r="PCR5" s="1513"/>
      <c r="PCS5" s="1513"/>
      <c r="PCT5" s="1513"/>
      <c r="PCU5" s="1513"/>
      <c r="PCV5" s="1513"/>
      <c r="PCW5" s="1513"/>
      <c r="PCX5" s="1513"/>
      <c r="PCY5" s="1513"/>
      <c r="PCZ5" s="1513"/>
      <c r="PDA5" s="1513"/>
      <c r="PDB5" s="1513"/>
      <c r="PDC5" s="1513"/>
      <c r="PDD5" s="1513"/>
      <c r="PDE5" s="1513"/>
      <c r="PDF5" s="1513"/>
      <c r="PDG5" s="1513"/>
      <c r="PDH5" s="1513"/>
      <c r="PDI5" s="1513"/>
      <c r="PDJ5" s="1513"/>
      <c r="PDK5" s="1513"/>
      <c r="PDL5" s="1513"/>
      <c r="PDM5" s="1513"/>
      <c r="PDN5" s="1513"/>
      <c r="PDO5" s="1513"/>
      <c r="PDP5" s="1513"/>
      <c r="PDQ5" s="1513"/>
      <c r="PDR5" s="1513"/>
      <c r="PDS5" s="1513"/>
      <c r="PDT5" s="1513"/>
      <c r="PDU5" s="1513"/>
      <c r="PDV5" s="1513"/>
      <c r="PDW5" s="1513"/>
      <c r="PDX5" s="1513"/>
      <c r="PDY5" s="1513"/>
      <c r="PDZ5" s="1513"/>
      <c r="PEA5" s="1513"/>
      <c r="PEB5" s="1513"/>
      <c r="PEC5" s="1513"/>
      <c r="PED5" s="1513"/>
      <c r="PEE5" s="1513"/>
      <c r="PEF5" s="1513"/>
      <c r="PEG5" s="1513"/>
      <c r="PEH5" s="1513"/>
      <c r="PEI5" s="1513"/>
      <c r="PEJ5" s="1513"/>
      <c r="PEK5" s="1513"/>
      <c r="PEL5" s="1513"/>
      <c r="PEM5" s="1513"/>
      <c r="PEN5" s="1513"/>
      <c r="PEO5" s="1513"/>
      <c r="PEP5" s="1513"/>
      <c r="PEQ5" s="1513"/>
      <c r="PER5" s="1513"/>
      <c r="PES5" s="1513"/>
      <c r="PET5" s="1513"/>
      <c r="PEU5" s="1513"/>
      <c r="PEV5" s="1513"/>
      <c r="PEW5" s="1513"/>
      <c r="PEX5" s="1513"/>
      <c r="PEY5" s="1513"/>
      <c r="PEZ5" s="1513"/>
      <c r="PFA5" s="1513"/>
      <c r="PFB5" s="1513"/>
      <c r="PFC5" s="1513"/>
      <c r="PFD5" s="1513"/>
      <c r="PFE5" s="1513"/>
      <c r="PFF5" s="1513"/>
      <c r="PFG5" s="1513"/>
      <c r="PFH5" s="1513"/>
      <c r="PFI5" s="1513"/>
      <c r="PFJ5" s="1513"/>
      <c r="PFK5" s="1513"/>
      <c r="PFL5" s="1513"/>
      <c r="PFM5" s="1513"/>
      <c r="PFN5" s="1513"/>
      <c r="PFO5" s="1513"/>
      <c r="PFP5" s="1513"/>
      <c r="PFQ5" s="1513"/>
      <c r="PFR5" s="1513"/>
      <c r="PFS5" s="1513"/>
      <c r="PFT5" s="1513"/>
      <c r="PFU5" s="1513"/>
      <c r="PFV5" s="1513"/>
      <c r="PFW5" s="1513"/>
      <c r="PFX5" s="1513"/>
      <c r="PFY5" s="1513"/>
      <c r="PFZ5" s="1513"/>
      <c r="PGA5" s="1513"/>
      <c r="PGB5" s="1513"/>
      <c r="PGC5" s="1513"/>
      <c r="PGD5" s="1513"/>
      <c r="PGE5" s="1513"/>
      <c r="PGF5" s="1513"/>
      <c r="PGG5" s="1513"/>
      <c r="PGH5" s="1513"/>
      <c r="PGI5" s="1513"/>
      <c r="PGJ5" s="1513"/>
      <c r="PGK5" s="1513"/>
      <c r="PGL5" s="1513"/>
      <c r="PGM5" s="1513"/>
      <c r="PGN5" s="1513"/>
      <c r="PGO5" s="1513"/>
      <c r="PGP5" s="1513"/>
      <c r="PGQ5" s="1513"/>
      <c r="PGR5" s="1513"/>
      <c r="PGS5" s="1513"/>
      <c r="PGT5" s="1513"/>
      <c r="PGU5" s="1513"/>
      <c r="PGV5" s="1513"/>
      <c r="PGW5" s="1513"/>
      <c r="PGX5" s="1513"/>
      <c r="PGY5" s="1513"/>
      <c r="PGZ5" s="1513"/>
      <c r="PHA5" s="1513"/>
      <c r="PHB5" s="1513"/>
      <c r="PHC5" s="1513"/>
      <c r="PHD5" s="1513"/>
      <c r="PHE5" s="1513"/>
      <c r="PHF5" s="1513"/>
      <c r="PHG5" s="1513"/>
      <c r="PHH5" s="1513"/>
      <c r="PHI5" s="1513"/>
      <c r="PHJ5" s="1513"/>
      <c r="PHK5" s="1513"/>
      <c r="PHL5" s="1513"/>
      <c r="PHM5" s="1513"/>
      <c r="PHN5" s="1513"/>
      <c r="PHO5" s="1513"/>
      <c r="PHP5" s="1513"/>
      <c r="PHQ5" s="1513"/>
      <c r="PHR5" s="1513"/>
      <c r="PHS5" s="1513"/>
      <c r="PHT5" s="1513"/>
      <c r="PHU5" s="1513"/>
      <c r="PHV5" s="1513"/>
      <c r="PHW5" s="1513"/>
      <c r="PHX5" s="1513"/>
      <c r="PHY5" s="1513"/>
      <c r="PHZ5" s="1513"/>
      <c r="PIA5" s="1513"/>
      <c r="PIB5" s="1513"/>
      <c r="PIC5" s="1513"/>
      <c r="PID5" s="1513"/>
      <c r="PIE5" s="1513"/>
      <c r="PIF5" s="1513"/>
      <c r="PIG5" s="1513"/>
      <c r="PIH5" s="1513"/>
      <c r="PII5" s="1513"/>
      <c r="PIJ5" s="1513"/>
      <c r="PIK5" s="1513"/>
      <c r="PIL5" s="1513"/>
      <c r="PIM5" s="1513"/>
      <c r="PIN5" s="1513"/>
      <c r="PIO5" s="1513"/>
      <c r="PIP5" s="1513"/>
      <c r="PIQ5" s="1513"/>
      <c r="PIR5" s="1513"/>
      <c r="PIS5" s="1513"/>
      <c r="PIT5" s="1513"/>
      <c r="PIU5" s="1513"/>
      <c r="PIV5" s="1513"/>
      <c r="PIW5" s="1513"/>
      <c r="PIX5" s="1513"/>
      <c r="PIY5" s="1513"/>
      <c r="PIZ5" s="1513"/>
      <c r="PJA5" s="1513"/>
      <c r="PJB5" s="1513"/>
      <c r="PJC5" s="1513"/>
      <c r="PJD5" s="1513"/>
      <c r="PJE5" s="1513"/>
      <c r="PJF5" s="1513"/>
      <c r="PJG5" s="1513"/>
      <c r="PJH5" s="1513"/>
      <c r="PJI5" s="1513"/>
      <c r="PJJ5" s="1513"/>
      <c r="PJK5" s="1513"/>
      <c r="PJL5" s="1513"/>
      <c r="PJM5" s="1513"/>
      <c r="PJN5" s="1513"/>
      <c r="PJO5" s="1513"/>
      <c r="PJP5" s="1513"/>
      <c r="PJQ5" s="1513"/>
      <c r="PJR5" s="1513"/>
      <c r="PJS5" s="1513"/>
      <c r="PJT5" s="1513"/>
      <c r="PJU5" s="1513"/>
      <c r="PJV5" s="1513"/>
      <c r="PJW5" s="1513"/>
      <c r="PJX5" s="1513"/>
      <c r="PJY5" s="1513"/>
      <c r="PJZ5" s="1513"/>
      <c r="PKA5" s="1513"/>
      <c r="PKB5" s="1513"/>
      <c r="PKC5" s="1513"/>
      <c r="PKD5" s="1513"/>
      <c r="PKE5" s="1513"/>
      <c r="PKF5" s="1513"/>
      <c r="PKG5" s="1513"/>
      <c r="PKH5" s="1513"/>
      <c r="PKI5" s="1513"/>
      <c r="PKJ5" s="1513"/>
      <c r="PKK5" s="1513"/>
      <c r="PKL5" s="1513"/>
      <c r="PKM5" s="1513"/>
      <c r="PKN5" s="1513"/>
      <c r="PKO5" s="1513"/>
      <c r="PKP5" s="1513"/>
      <c r="PKQ5" s="1513"/>
      <c r="PKR5" s="1513"/>
      <c r="PKS5" s="1513"/>
      <c r="PKT5" s="1513"/>
      <c r="PKU5" s="1513"/>
      <c r="PKV5" s="1513"/>
      <c r="PKW5" s="1513"/>
      <c r="PKX5" s="1513"/>
      <c r="PKY5" s="1513"/>
      <c r="PKZ5" s="1513"/>
      <c r="PLA5" s="1513"/>
      <c r="PLB5" s="1513"/>
      <c r="PLC5" s="1513"/>
      <c r="PLD5" s="1513"/>
      <c r="PLE5" s="1513"/>
      <c r="PLF5" s="1513"/>
      <c r="PLG5" s="1513"/>
      <c r="PLH5" s="1513"/>
      <c r="PLI5" s="1513"/>
      <c r="PLJ5" s="1513"/>
      <c r="PLK5" s="1513"/>
      <c r="PLL5" s="1513"/>
      <c r="PLM5" s="1513"/>
      <c r="PLN5" s="1513"/>
      <c r="PLO5" s="1513"/>
      <c r="PLP5" s="1513"/>
      <c r="PLQ5" s="1513"/>
      <c r="PLR5" s="1513"/>
      <c r="PLS5" s="1513"/>
      <c r="PLT5" s="1513"/>
      <c r="PLU5" s="1513"/>
      <c r="PLV5" s="1513"/>
      <c r="PLW5" s="1513"/>
      <c r="PLX5" s="1513"/>
      <c r="PLY5" s="1513"/>
      <c r="PLZ5" s="1513"/>
      <c r="PMA5" s="1513"/>
      <c r="PMB5" s="1513"/>
      <c r="PMC5" s="1513"/>
      <c r="PMD5" s="1513"/>
      <c r="PME5" s="1513"/>
      <c r="PMF5" s="1513"/>
      <c r="PMG5" s="1513"/>
      <c r="PMH5" s="1513"/>
      <c r="PMI5" s="1513"/>
      <c r="PMJ5" s="1513"/>
      <c r="PMK5" s="1513"/>
      <c r="PML5" s="1513"/>
      <c r="PMM5" s="1513"/>
      <c r="PMN5" s="1513"/>
      <c r="PMO5" s="1513"/>
      <c r="PMP5" s="1513"/>
      <c r="PMQ5" s="1513"/>
      <c r="PMR5" s="1513"/>
      <c r="PMS5" s="1513"/>
      <c r="PMT5" s="1513"/>
      <c r="PMU5" s="1513"/>
      <c r="PMV5" s="1513"/>
      <c r="PMW5" s="1513"/>
      <c r="PMX5" s="1513"/>
      <c r="PMY5" s="1513"/>
      <c r="PMZ5" s="1513"/>
      <c r="PNA5" s="1513"/>
      <c r="PNB5" s="1513"/>
      <c r="PNC5" s="1513"/>
      <c r="PND5" s="1513"/>
      <c r="PNE5" s="1513"/>
      <c r="PNF5" s="1513"/>
      <c r="PNG5" s="1513"/>
      <c r="PNH5" s="1513"/>
      <c r="PNI5" s="1513"/>
      <c r="PNJ5" s="1513"/>
      <c r="PNK5" s="1513"/>
      <c r="PNL5" s="1513"/>
      <c r="PNM5" s="1513"/>
      <c r="PNN5" s="1513"/>
      <c r="PNO5" s="1513"/>
      <c r="PNP5" s="1513"/>
      <c r="PNQ5" s="1513"/>
      <c r="PNR5" s="1513"/>
      <c r="PNS5" s="1513"/>
      <c r="PNT5" s="1513"/>
      <c r="PNU5" s="1513"/>
      <c r="PNV5" s="1513"/>
      <c r="PNW5" s="1513"/>
      <c r="PNX5" s="1513"/>
      <c r="PNY5" s="1513"/>
      <c r="PNZ5" s="1513"/>
      <c r="POA5" s="1513"/>
      <c r="POB5" s="1513"/>
      <c r="POC5" s="1513"/>
      <c r="POD5" s="1513"/>
      <c r="POE5" s="1513"/>
      <c r="POF5" s="1513"/>
      <c r="POG5" s="1513"/>
      <c r="POH5" s="1513"/>
      <c r="POI5" s="1513"/>
      <c r="POJ5" s="1513"/>
      <c r="POK5" s="1513"/>
      <c r="POL5" s="1513"/>
      <c r="POM5" s="1513"/>
      <c r="PON5" s="1513"/>
      <c r="POO5" s="1513"/>
      <c r="POP5" s="1513"/>
      <c r="POQ5" s="1513"/>
      <c r="POR5" s="1513"/>
      <c r="POS5" s="1513"/>
      <c r="POT5" s="1513"/>
      <c r="POU5" s="1513"/>
      <c r="POV5" s="1513"/>
      <c r="POW5" s="1513"/>
      <c r="POX5" s="1513"/>
      <c r="POY5" s="1513"/>
      <c r="POZ5" s="1513"/>
      <c r="PPA5" s="1513"/>
      <c r="PPB5" s="1513"/>
      <c r="PPC5" s="1513"/>
      <c r="PPD5" s="1513"/>
      <c r="PPE5" s="1513"/>
      <c r="PPF5" s="1513"/>
      <c r="PPG5" s="1513"/>
      <c r="PPH5" s="1513"/>
      <c r="PPI5" s="1513"/>
      <c r="PPJ5" s="1513"/>
      <c r="PPK5" s="1513"/>
      <c r="PPL5" s="1513"/>
      <c r="PPM5" s="1513"/>
      <c r="PPN5" s="1513"/>
      <c r="PPO5" s="1513"/>
      <c r="PPP5" s="1513"/>
      <c r="PPQ5" s="1513"/>
      <c r="PPR5" s="1513"/>
      <c r="PPS5" s="1513"/>
      <c r="PPT5" s="1513"/>
      <c r="PPU5" s="1513"/>
      <c r="PPV5" s="1513"/>
      <c r="PPW5" s="1513"/>
      <c r="PPX5" s="1513"/>
      <c r="PPY5" s="1513"/>
      <c r="PPZ5" s="1513"/>
      <c r="PQA5" s="1513"/>
      <c r="PQB5" s="1513"/>
      <c r="PQC5" s="1513"/>
      <c r="PQD5" s="1513"/>
      <c r="PQE5" s="1513"/>
      <c r="PQF5" s="1513"/>
      <c r="PQG5" s="1513"/>
      <c r="PQH5" s="1513"/>
      <c r="PQI5" s="1513"/>
      <c r="PQJ5" s="1513"/>
      <c r="PQK5" s="1513"/>
      <c r="PQL5" s="1513"/>
      <c r="PQM5" s="1513"/>
      <c r="PQN5" s="1513"/>
      <c r="PQO5" s="1513"/>
      <c r="PQP5" s="1513"/>
      <c r="PQQ5" s="1513"/>
      <c r="PQR5" s="1513"/>
      <c r="PQS5" s="1513"/>
      <c r="PQT5" s="1513"/>
      <c r="PQU5" s="1513"/>
      <c r="PQV5" s="1513"/>
      <c r="PQW5" s="1513"/>
      <c r="PQX5" s="1513"/>
      <c r="PQY5" s="1513"/>
      <c r="PQZ5" s="1513"/>
      <c r="PRA5" s="1513"/>
      <c r="PRB5" s="1513"/>
      <c r="PRC5" s="1513"/>
      <c r="PRD5" s="1513"/>
      <c r="PRE5" s="1513"/>
      <c r="PRF5" s="1513"/>
      <c r="PRG5" s="1513"/>
      <c r="PRH5" s="1513"/>
      <c r="PRI5" s="1513"/>
      <c r="PRJ5" s="1513"/>
      <c r="PRK5" s="1513"/>
      <c r="PRL5" s="1513"/>
      <c r="PRM5" s="1513"/>
      <c r="PRN5" s="1513"/>
      <c r="PRO5" s="1513"/>
      <c r="PRP5" s="1513"/>
      <c r="PRQ5" s="1513"/>
      <c r="PRR5" s="1513"/>
      <c r="PRS5" s="1513"/>
      <c r="PRT5" s="1513"/>
      <c r="PRU5" s="1513"/>
      <c r="PRV5" s="1513"/>
      <c r="PRW5" s="1513"/>
      <c r="PRX5" s="1513"/>
      <c r="PRY5" s="1513"/>
      <c r="PRZ5" s="1513"/>
      <c r="PSA5" s="1513"/>
      <c r="PSB5" s="1513"/>
      <c r="PSC5" s="1513"/>
      <c r="PSD5" s="1513"/>
      <c r="PSE5" s="1513"/>
      <c r="PSF5" s="1513"/>
      <c r="PSG5" s="1513"/>
      <c r="PSH5" s="1513"/>
      <c r="PSI5" s="1513"/>
      <c r="PSJ5" s="1513"/>
      <c r="PSK5" s="1513"/>
      <c r="PSL5" s="1513"/>
      <c r="PSM5" s="1513"/>
      <c r="PSN5" s="1513"/>
      <c r="PSO5" s="1513"/>
      <c r="PSP5" s="1513"/>
      <c r="PSQ5" s="1513"/>
      <c r="PSR5" s="1513"/>
      <c r="PSS5" s="1513"/>
      <c r="PST5" s="1513"/>
      <c r="PSU5" s="1513"/>
      <c r="PSV5" s="1513"/>
      <c r="PSW5" s="1513"/>
      <c r="PSX5" s="1513"/>
      <c r="PSY5" s="1513"/>
      <c r="PSZ5" s="1513"/>
      <c r="PTA5" s="1513"/>
      <c r="PTB5" s="1513"/>
      <c r="PTC5" s="1513"/>
      <c r="PTD5" s="1513"/>
      <c r="PTE5" s="1513"/>
      <c r="PTF5" s="1513"/>
      <c r="PTG5" s="1513"/>
      <c r="PTH5" s="1513"/>
      <c r="PTI5" s="1513"/>
      <c r="PTJ5" s="1513"/>
      <c r="PTK5" s="1513"/>
      <c r="PTL5" s="1513"/>
      <c r="PTM5" s="1513"/>
      <c r="PTN5" s="1513"/>
      <c r="PTO5" s="1513"/>
      <c r="PTP5" s="1513"/>
      <c r="PTQ5" s="1513"/>
      <c r="PTR5" s="1513"/>
      <c r="PTS5" s="1513"/>
      <c r="PTT5" s="1513"/>
      <c r="PTU5" s="1513"/>
      <c r="PTV5" s="1513"/>
      <c r="PTW5" s="1513"/>
      <c r="PTX5" s="1513"/>
      <c r="PTY5" s="1513"/>
      <c r="PTZ5" s="1513"/>
      <c r="PUA5" s="1513"/>
      <c r="PUB5" s="1513"/>
      <c r="PUC5" s="1513"/>
      <c r="PUD5" s="1513"/>
      <c r="PUE5" s="1513"/>
      <c r="PUF5" s="1513"/>
      <c r="PUG5" s="1513"/>
      <c r="PUH5" s="1513"/>
      <c r="PUI5" s="1513"/>
      <c r="PUJ5" s="1513"/>
      <c r="PUK5" s="1513"/>
      <c r="PUL5" s="1513"/>
      <c r="PUM5" s="1513"/>
      <c r="PUN5" s="1513"/>
      <c r="PUO5" s="1513"/>
      <c r="PUP5" s="1513"/>
      <c r="PUQ5" s="1513"/>
      <c r="PUR5" s="1513"/>
      <c r="PUS5" s="1513"/>
      <c r="PUT5" s="1513"/>
      <c r="PUU5" s="1513"/>
      <c r="PUV5" s="1513"/>
      <c r="PUW5" s="1513"/>
      <c r="PUX5" s="1513"/>
      <c r="PUY5" s="1513"/>
      <c r="PUZ5" s="1513"/>
      <c r="PVA5" s="1513"/>
      <c r="PVB5" s="1513"/>
      <c r="PVC5" s="1513"/>
      <c r="PVD5" s="1513"/>
      <c r="PVE5" s="1513"/>
      <c r="PVF5" s="1513"/>
      <c r="PVG5" s="1513"/>
      <c r="PVH5" s="1513"/>
      <c r="PVI5" s="1513"/>
      <c r="PVJ5" s="1513"/>
      <c r="PVK5" s="1513"/>
      <c r="PVL5" s="1513"/>
      <c r="PVM5" s="1513"/>
      <c r="PVN5" s="1513"/>
      <c r="PVO5" s="1513"/>
      <c r="PVP5" s="1513"/>
      <c r="PVQ5" s="1513"/>
      <c r="PVR5" s="1513"/>
      <c r="PVS5" s="1513"/>
      <c r="PVT5" s="1513"/>
      <c r="PVU5" s="1513"/>
      <c r="PVV5" s="1513"/>
      <c r="PVW5" s="1513"/>
      <c r="PVX5" s="1513"/>
      <c r="PVY5" s="1513"/>
      <c r="PVZ5" s="1513"/>
      <c r="PWA5" s="1513"/>
      <c r="PWB5" s="1513"/>
      <c r="PWC5" s="1513"/>
      <c r="PWD5" s="1513"/>
      <c r="PWE5" s="1513"/>
      <c r="PWF5" s="1513"/>
      <c r="PWG5" s="1513"/>
      <c r="PWH5" s="1513"/>
      <c r="PWI5" s="1513"/>
      <c r="PWJ5" s="1513"/>
      <c r="PWK5" s="1513"/>
      <c r="PWL5" s="1513"/>
      <c r="PWM5" s="1513"/>
      <c r="PWN5" s="1513"/>
      <c r="PWO5" s="1513"/>
      <c r="PWP5" s="1513"/>
      <c r="PWQ5" s="1513"/>
      <c r="PWR5" s="1513"/>
      <c r="PWS5" s="1513"/>
      <c r="PWT5" s="1513"/>
      <c r="PWU5" s="1513"/>
      <c r="PWV5" s="1513"/>
      <c r="PWW5" s="1513"/>
      <c r="PWX5" s="1513"/>
      <c r="PWY5" s="1513"/>
      <c r="PWZ5" s="1513"/>
      <c r="PXA5" s="1513"/>
      <c r="PXB5" s="1513"/>
      <c r="PXC5" s="1513"/>
      <c r="PXD5" s="1513"/>
      <c r="PXE5" s="1513"/>
      <c r="PXF5" s="1513"/>
      <c r="PXG5" s="1513"/>
      <c r="PXH5" s="1513"/>
      <c r="PXI5" s="1513"/>
      <c r="PXJ5" s="1513"/>
      <c r="PXK5" s="1513"/>
      <c r="PXL5" s="1513"/>
      <c r="PXM5" s="1513"/>
      <c r="PXN5" s="1513"/>
      <c r="PXO5" s="1513"/>
      <c r="PXP5" s="1513"/>
      <c r="PXQ5" s="1513"/>
      <c r="PXR5" s="1513"/>
      <c r="PXS5" s="1513"/>
      <c r="PXT5" s="1513"/>
      <c r="PXU5" s="1513"/>
      <c r="PXV5" s="1513"/>
      <c r="PXW5" s="1513"/>
      <c r="PXX5" s="1513"/>
      <c r="PXY5" s="1513"/>
      <c r="PXZ5" s="1513"/>
      <c r="PYA5" s="1513"/>
      <c r="PYB5" s="1513"/>
      <c r="PYC5" s="1513"/>
      <c r="PYD5" s="1513"/>
      <c r="PYE5" s="1513"/>
      <c r="PYF5" s="1513"/>
      <c r="PYG5" s="1513"/>
      <c r="PYH5" s="1513"/>
      <c r="PYI5" s="1513"/>
      <c r="PYJ5" s="1513"/>
      <c r="PYK5" s="1513"/>
      <c r="PYL5" s="1513"/>
      <c r="PYM5" s="1513"/>
      <c r="PYN5" s="1513"/>
      <c r="PYO5" s="1513"/>
      <c r="PYP5" s="1513"/>
      <c r="PYQ5" s="1513"/>
      <c r="PYR5" s="1513"/>
      <c r="PYS5" s="1513"/>
      <c r="PYT5" s="1513"/>
      <c r="PYU5" s="1513"/>
      <c r="PYV5" s="1513"/>
      <c r="PYW5" s="1513"/>
      <c r="PYX5" s="1513"/>
      <c r="PYY5" s="1513"/>
      <c r="PYZ5" s="1513"/>
      <c r="PZA5" s="1513"/>
      <c r="PZB5" s="1513"/>
      <c r="PZC5" s="1513"/>
      <c r="PZD5" s="1513"/>
      <c r="PZE5" s="1513"/>
      <c r="PZF5" s="1513"/>
      <c r="PZG5" s="1513"/>
      <c r="PZH5" s="1513"/>
      <c r="PZI5" s="1513"/>
      <c r="PZJ5" s="1513"/>
      <c r="PZK5" s="1513"/>
      <c r="PZL5" s="1513"/>
      <c r="PZM5" s="1513"/>
      <c r="PZN5" s="1513"/>
      <c r="PZO5" s="1513"/>
      <c r="PZP5" s="1513"/>
      <c r="PZQ5" s="1513"/>
      <c r="PZR5" s="1513"/>
      <c r="PZS5" s="1513"/>
      <c r="PZT5" s="1513"/>
      <c r="PZU5" s="1513"/>
      <c r="PZV5" s="1513"/>
      <c r="PZW5" s="1513"/>
      <c r="PZX5" s="1513"/>
      <c r="PZY5" s="1513"/>
      <c r="PZZ5" s="1513"/>
      <c r="QAA5" s="1513"/>
      <c r="QAB5" s="1513"/>
      <c r="QAC5" s="1513"/>
      <c r="QAD5" s="1513"/>
      <c r="QAE5" s="1513"/>
      <c r="QAF5" s="1513"/>
      <c r="QAG5" s="1513"/>
      <c r="QAH5" s="1513"/>
      <c r="QAI5" s="1513"/>
      <c r="QAJ5" s="1513"/>
      <c r="QAK5" s="1513"/>
      <c r="QAL5" s="1513"/>
      <c r="QAM5" s="1513"/>
      <c r="QAN5" s="1513"/>
      <c r="QAO5" s="1513"/>
      <c r="QAP5" s="1513"/>
      <c r="QAQ5" s="1513"/>
      <c r="QAR5" s="1513"/>
      <c r="QAS5" s="1513"/>
      <c r="QAT5" s="1513"/>
      <c r="QAU5" s="1513"/>
      <c r="QAV5" s="1513"/>
      <c r="QAW5" s="1513"/>
      <c r="QAX5" s="1513"/>
      <c r="QAY5" s="1513"/>
      <c r="QAZ5" s="1513"/>
      <c r="QBA5" s="1513"/>
      <c r="QBB5" s="1513"/>
      <c r="QBC5" s="1513"/>
      <c r="QBD5" s="1513"/>
      <c r="QBE5" s="1513"/>
      <c r="QBF5" s="1513"/>
      <c r="QBG5" s="1513"/>
      <c r="QBH5" s="1513"/>
      <c r="QBI5" s="1513"/>
      <c r="QBJ5" s="1513"/>
      <c r="QBK5" s="1513"/>
      <c r="QBL5" s="1513"/>
      <c r="QBM5" s="1513"/>
      <c r="QBN5" s="1513"/>
      <c r="QBO5" s="1513"/>
      <c r="QBP5" s="1513"/>
      <c r="QBQ5" s="1513"/>
      <c r="QBR5" s="1513"/>
      <c r="QBS5" s="1513"/>
      <c r="QBT5" s="1513"/>
      <c r="QBU5" s="1513"/>
      <c r="QBV5" s="1513"/>
      <c r="QBW5" s="1513"/>
      <c r="QBX5" s="1513"/>
      <c r="QBY5" s="1513"/>
      <c r="QBZ5" s="1513"/>
      <c r="QCA5" s="1513"/>
      <c r="QCB5" s="1513"/>
      <c r="QCC5" s="1513"/>
      <c r="QCD5" s="1513"/>
      <c r="QCE5" s="1513"/>
      <c r="QCF5" s="1513"/>
      <c r="QCG5" s="1513"/>
      <c r="QCH5" s="1513"/>
      <c r="QCI5" s="1513"/>
      <c r="QCJ5" s="1513"/>
      <c r="QCK5" s="1513"/>
      <c r="QCL5" s="1513"/>
      <c r="QCM5" s="1513"/>
      <c r="QCN5" s="1513"/>
      <c r="QCO5" s="1513"/>
      <c r="QCP5" s="1513"/>
      <c r="QCQ5" s="1513"/>
      <c r="QCR5" s="1513"/>
      <c r="QCS5" s="1513"/>
      <c r="QCT5" s="1513"/>
      <c r="QCU5" s="1513"/>
      <c r="QCV5" s="1513"/>
      <c r="QCW5" s="1513"/>
      <c r="QCX5" s="1513"/>
      <c r="QCY5" s="1513"/>
      <c r="QCZ5" s="1513"/>
      <c r="QDA5" s="1513"/>
      <c r="QDB5" s="1513"/>
      <c r="QDC5" s="1513"/>
      <c r="QDD5" s="1513"/>
      <c r="QDE5" s="1513"/>
      <c r="QDF5" s="1513"/>
      <c r="QDG5" s="1513"/>
      <c r="QDH5" s="1513"/>
      <c r="QDI5" s="1513"/>
      <c r="QDJ5" s="1513"/>
      <c r="QDK5" s="1513"/>
      <c r="QDL5" s="1513"/>
      <c r="QDM5" s="1513"/>
      <c r="QDN5" s="1513"/>
      <c r="QDO5" s="1513"/>
      <c r="QDP5" s="1513"/>
      <c r="QDQ5" s="1513"/>
      <c r="QDR5" s="1513"/>
      <c r="QDS5" s="1513"/>
      <c r="QDT5" s="1513"/>
      <c r="QDU5" s="1513"/>
      <c r="QDV5" s="1513"/>
      <c r="QDW5" s="1513"/>
      <c r="QDX5" s="1513"/>
      <c r="QDY5" s="1513"/>
      <c r="QDZ5" s="1513"/>
      <c r="QEA5" s="1513"/>
      <c r="QEB5" s="1513"/>
      <c r="QEC5" s="1513"/>
      <c r="QED5" s="1513"/>
      <c r="QEE5" s="1513"/>
      <c r="QEF5" s="1513"/>
      <c r="QEG5" s="1513"/>
      <c r="QEH5" s="1513"/>
      <c r="QEI5" s="1513"/>
      <c r="QEJ5" s="1513"/>
      <c r="QEK5" s="1513"/>
      <c r="QEL5" s="1513"/>
      <c r="QEM5" s="1513"/>
      <c r="QEN5" s="1513"/>
      <c r="QEO5" s="1513"/>
      <c r="QEP5" s="1513"/>
      <c r="QEQ5" s="1513"/>
      <c r="QER5" s="1513"/>
      <c r="QES5" s="1513"/>
      <c r="QET5" s="1513"/>
      <c r="QEU5" s="1513"/>
      <c r="QEV5" s="1513"/>
      <c r="QEW5" s="1513"/>
      <c r="QEX5" s="1513"/>
      <c r="QEY5" s="1513"/>
      <c r="QEZ5" s="1513"/>
      <c r="QFA5" s="1513"/>
      <c r="QFB5" s="1513"/>
      <c r="QFC5" s="1513"/>
      <c r="QFD5" s="1513"/>
      <c r="QFE5" s="1513"/>
      <c r="QFF5" s="1513"/>
      <c r="QFG5" s="1513"/>
      <c r="QFH5" s="1513"/>
      <c r="QFI5" s="1513"/>
      <c r="QFJ5" s="1513"/>
      <c r="QFK5" s="1513"/>
      <c r="QFL5" s="1513"/>
      <c r="QFM5" s="1513"/>
      <c r="QFN5" s="1513"/>
      <c r="QFO5" s="1513"/>
      <c r="QFP5" s="1513"/>
      <c r="QFQ5" s="1513"/>
      <c r="QFR5" s="1513"/>
      <c r="QFS5" s="1513"/>
      <c r="QFT5" s="1513"/>
      <c r="QFU5" s="1513"/>
      <c r="QFV5" s="1513"/>
      <c r="QFW5" s="1513"/>
      <c r="QFX5" s="1513"/>
      <c r="QFY5" s="1513"/>
      <c r="QFZ5" s="1513"/>
      <c r="QGA5" s="1513"/>
      <c r="QGB5" s="1513"/>
      <c r="QGC5" s="1513"/>
      <c r="QGD5" s="1513"/>
      <c r="QGE5" s="1513"/>
      <c r="QGF5" s="1513"/>
      <c r="QGG5" s="1513"/>
      <c r="QGH5" s="1513"/>
      <c r="QGI5" s="1513"/>
      <c r="QGJ5" s="1513"/>
      <c r="QGK5" s="1513"/>
      <c r="QGL5" s="1513"/>
      <c r="QGM5" s="1513"/>
      <c r="QGN5" s="1513"/>
      <c r="QGO5" s="1513"/>
      <c r="QGP5" s="1513"/>
      <c r="QGQ5" s="1513"/>
      <c r="QGR5" s="1513"/>
      <c r="QGS5" s="1513"/>
      <c r="QGT5" s="1513"/>
      <c r="QGU5" s="1513"/>
      <c r="QGV5" s="1513"/>
      <c r="QGW5" s="1513"/>
      <c r="QGX5" s="1513"/>
      <c r="QGY5" s="1513"/>
      <c r="QGZ5" s="1513"/>
      <c r="QHA5" s="1513"/>
      <c r="QHB5" s="1513"/>
      <c r="QHC5" s="1513"/>
      <c r="QHD5" s="1513"/>
      <c r="QHE5" s="1513"/>
      <c r="QHF5" s="1513"/>
      <c r="QHG5" s="1513"/>
      <c r="QHH5" s="1513"/>
      <c r="QHI5" s="1513"/>
      <c r="QHJ5" s="1513"/>
      <c r="QHK5" s="1513"/>
      <c r="QHL5" s="1513"/>
      <c r="QHM5" s="1513"/>
      <c r="QHN5" s="1513"/>
      <c r="QHO5" s="1513"/>
      <c r="QHP5" s="1513"/>
      <c r="QHQ5" s="1513"/>
      <c r="QHR5" s="1513"/>
      <c r="QHS5" s="1513"/>
      <c r="QHT5" s="1513"/>
      <c r="QHU5" s="1513"/>
      <c r="QHV5" s="1513"/>
      <c r="QHW5" s="1513"/>
      <c r="QHX5" s="1513"/>
      <c r="QHY5" s="1513"/>
      <c r="QHZ5" s="1513"/>
      <c r="QIA5" s="1513"/>
      <c r="QIB5" s="1513"/>
      <c r="QIC5" s="1513"/>
      <c r="QID5" s="1513"/>
      <c r="QIE5" s="1513"/>
      <c r="QIF5" s="1513"/>
      <c r="QIG5" s="1513"/>
      <c r="QIH5" s="1513"/>
      <c r="QII5" s="1513"/>
      <c r="QIJ5" s="1513"/>
      <c r="QIK5" s="1513"/>
      <c r="QIL5" s="1513"/>
      <c r="QIM5" s="1513"/>
      <c r="QIN5" s="1513"/>
      <c r="QIO5" s="1513"/>
      <c r="QIP5" s="1513"/>
      <c r="QIQ5" s="1513"/>
      <c r="QIR5" s="1513"/>
      <c r="QIS5" s="1513"/>
      <c r="QIT5" s="1513"/>
      <c r="QIU5" s="1513"/>
      <c r="QIV5" s="1513"/>
      <c r="QIW5" s="1513"/>
      <c r="QIX5" s="1513"/>
      <c r="QIY5" s="1513"/>
      <c r="QIZ5" s="1513"/>
      <c r="QJA5" s="1513"/>
      <c r="QJB5" s="1513"/>
      <c r="QJC5" s="1513"/>
      <c r="QJD5" s="1513"/>
      <c r="QJE5" s="1513"/>
      <c r="QJF5" s="1513"/>
      <c r="QJG5" s="1513"/>
      <c r="QJH5" s="1513"/>
      <c r="QJI5" s="1513"/>
      <c r="QJJ5" s="1513"/>
      <c r="QJK5" s="1513"/>
      <c r="QJL5" s="1513"/>
      <c r="QJM5" s="1513"/>
      <c r="QJN5" s="1513"/>
      <c r="QJO5" s="1513"/>
      <c r="QJP5" s="1513"/>
      <c r="QJQ5" s="1513"/>
      <c r="QJR5" s="1513"/>
      <c r="QJS5" s="1513"/>
      <c r="QJT5" s="1513"/>
      <c r="QJU5" s="1513"/>
      <c r="QJV5" s="1513"/>
      <c r="QJW5" s="1513"/>
      <c r="QJX5" s="1513"/>
      <c r="QJY5" s="1513"/>
      <c r="QJZ5" s="1513"/>
      <c r="QKA5" s="1513"/>
      <c r="QKB5" s="1513"/>
      <c r="QKC5" s="1513"/>
      <c r="QKD5" s="1513"/>
      <c r="QKE5" s="1513"/>
      <c r="QKF5" s="1513"/>
      <c r="QKG5" s="1513"/>
      <c r="QKH5" s="1513"/>
      <c r="QKI5" s="1513"/>
      <c r="QKJ5" s="1513"/>
      <c r="QKK5" s="1513"/>
      <c r="QKL5" s="1513"/>
      <c r="QKM5" s="1513"/>
      <c r="QKN5" s="1513"/>
      <c r="QKO5" s="1513"/>
      <c r="QKP5" s="1513"/>
      <c r="QKQ5" s="1513"/>
      <c r="QKR5" s="1513"/>
      <c r="QKS5" s="1513"/>
      <c r="QKT5" s="1513"/>
      <c r="QKU5" s="1513"/>
      <c r="QKV5" s="1513"/>
      <c r="QKW5" s="1513"/>
      <c r="QKX5" s="1513"/>
      <c r="QKY5" s="1513"/>
      <c r="QKZ5" s="1513"/>
      <c r="QLA5" s="1513"/>
      <c r="QLB5" s="1513"/>
      <c r="QLC5" s="1513"/>
      <c r="QLD5" s="1513"/>
      <c r="QLE5" s="1513"/>
      <c r="QLF5" s="1513"/>
      <c r="QLG5" s="1513"/>
      <c r="QLH5" s="1513"/>
      <c r="QLI5" s="1513"/>
      <c r="QLJ5" s="1513"/>
      <c r="QLK5" s="1513"/>
      <c r="QLL5" s="1513"/>
      <c r="QLM5" s="1513"/>
      <c r="QLN5" s="1513"/>
      <c r="QLO5" s="1513"/>
      <c r="QLP5" s="1513"/>
      <c r="QLQ5" s="1513"/>
      <c r="QLR5" s="1513"/>
      <c r="QLS5" s="1513"/>
      <c r="QLT5" s="1513"/>
      <c r="QLU5" s="1513"/>
      <c r="QLV5" s="1513"/>
      <c r="QLW5" s="1513"/>
      <c r="QLX5" s="1513"/>
      <c r="QLY5" s="1513"/>
      <c r="QLZ5" s="1513"/>
      <c r="QMA5" s="1513"/>
      <c r="QMB5" s="1513"/>
      <c r="QMC5" s="1513"/>
      <c r="QMD5" s="1513"/>
      <c r="QME5" s="1513"/>
      <c r="QMF5" s="1513"/>
      <c r="QMG5" s="1513"/>
      <c r="QMH5" s="1513"/>
      <c r="QMI5" s="1513"/>
      <c r="QMJ5" s="1513"/>
      <c r="QMK5" s="1513"/>
      <c r="QML5" s="1513"/>
      <c r="QMM5" s="1513"/>
      <c r="QMN5" s="1513"/>
      <c r="QMO5" s="1513"/>
      <c r="QMP5" s="1513"/>
      <c r="QMQ5" s="1513"/>
      <c r="QMR5" s="1513"/>
      <c r="QMS5" s="1513"/>
      <c r="QMT5" s="1513"/>
      <c r="QMU5" s="1513"/>
      <c r="QMV5" s="1513"/>
      <c r="QMW5" s="1513"/>
      <c r="QMX5" s="1513"/>
      <c r="QMY5" s="1513"/>
      <c r="QMZ5" s="1513"/>
      <c r="QNA5" s="1513"/>
      <c r="QNB5" s="1513"/>
      <c r="QNC5" s="1513"/>
      <c r="QND5" s="1513"/>
      <c r="QNE5" s="1513"/>
      <c r="QNF5" s="1513"/>
      <c r="QNG5" s="1513"/>
      <c r="QNH5" s="1513"/>
      <c r="QNI5" s="1513"/>
      <c r="QNJ5" s="1513"/>
      <c r="QNK5" s="1513"/>
      <c r="QNL5" s="1513"/>
      <c r="QNM5" s="1513"/>
      <c r="QNN5" s="1513"/>
      <c r="QNO5" s="1513"/>
      <c r="QNP5" s="1513"/>
      <c r="QNQ5" s="1513"/>
      <c r="QNR5" s="1513"/>
      <c r="QNS5" s="1513"/>
      <c r="QNT5" s="1513"/>
      <c r="QNU5" s="1513"/>
      <c r="QNV5" s="1513"/>
      <c r="QNW5" s="1513"/>
      <c r="QNX5" s="1513"/>
      <c r="QNY5" s="1513"/>
      <c r="QNZ5" s="1513"/>
      <c r="QOA5" s="1513"/>
      <c r="QOB5" s="1513"/>
      <c r="QOC5" s="1513"/>
      <c r="QOD5" s="1513"/>
      <c r="QOE5" s="1513"/>
      <c r="QOF5" s="1513"/>
      <c r="QOG5" s="1513"/>
      <c r="QOH5" s="1513"/>
      <c r="QOI5" s="1513"/>
      <c r="QOJ5" s="1513"/>
      <c r="QOK5" s="1513"/>
      <c r="QOL5" s="1513"/>
      <c r="QOM5" s="1513"/>
      <c r="QON5" s="1513"/>
      <c r="QOO5" s="1513"/>
      <c r="QOP5" s="1513"/>
      <c r="QOQ5" s="1513"/>
      <c r="QOR5" s="1513"/>
      <c r="QOS5" s="1513"/>
      <c r="QOT5" s="1513"/>
      <c r="QOU5" s="1513"/>
      <c r="QOV5" s="1513"/>
      <c r="QOW5" s="1513"/>
      <c r="QOX5" s="1513"/>
      <c r="QOY5" s="1513"/>
      <c r="QOZ5" s="1513"/>
      <c r="QPA5" s="1513"/>
      <c r="QPB5" s="1513"/>
      <c r="QPC5" s="1513"/>
      <c r="QPD5" s="1513"/>
      <c r="QPE5" s="1513"/>
      <c r="QPF5" s="1513"/>
      <c r="QPG5" s="1513"/>
      <c r="QPH5" s="1513"/>
      <c r="QPI5" s="1513"/>
      <c r="QPJ5" s="1513"/>
      <c r="QPK5" s="1513"/>
      <c r="QPL5" s="1513"/>
      <c r="QPM5" s="1513"/>
      <c r="QPN5" s="1513"/>
      <c r="QPO5" s="1513"/>
      <c r="QPP5" s="1513"/>
      <c r="QPQ5" s="1513"/>
      <c r="QPR5" s="1513"/>
      <c r="QPS5" s="1513"/>
      <c r="QPT5" s="1513"/>
      <c r="QPU5" s="1513"/>
      <c r="QPV5" s="1513"/>
      <c r="QPW5" s="1513"/>
      <c r="QPX5" s="1513"/>
      <c r="QPY5" s="1513"/>
      <c r="QPZ5" s="1513"/>
      <c r="QQA5" s="1513"/>
      <c r="QQB5" s="1513"/>
      <c r="QQC5" s="1513"/>
      <c r="QQD5" s="1513"/>
      <c r="QQE5" s="1513"/>
      <c r="QQF5" s="1513"/>
      <c r="QQG5" s="1513"/>
      <c r="QQH5" s="1513"/>
      <c r="QQI5" s="1513"/>
      <c r="QQJ5" s="1513"/>
      <c r="QQK5" s="1513"/>
      <c r="QQL5" s="1513"/>
      <c r="QQM5" s="1513"/>
      <c r="QQN5" s="1513"/>
      <c r="QQO5" s="1513"/>
      <c r="QQP5" s="1513"/>
      <c r="QQQ5" s="1513"/>
      <c r="QQR5" s="1513"/>
      <c r="QQS5" s="1513"/>
      <c r="QQT5" s="1513"/>
      <c r="QQU5" s="1513"/>
      <c r="QQV5" s="1513"/>
      <c r="QQW5" s="1513"/>
      <c r="QQX5" s="1513"/>
      <c r="QQY5" s="1513"/>
      <c r="QQZ5" s="1513"/>
      <c r="QRA5" s="1513"/>
      <c r="QRB5" s="1513"/>
      <c r="QRC5" s="1513"/>
      <c r="QRD5" s="1513"/>
      <c r="QRE5" s="1513"/>
      <c r="QRF5" s="1513"/>
      <c r="QRG5" s="1513"/>
      <c r="QRH5" s="1513"/>
      <c r="QRI5" s="1513"/>
      <c r="QRJ5" s="1513"/>
      <c r="QRK5" s="1513"/>
      <c r="QRL5" s="1513"/>
      <c r="QRM5" s="1513"/>
      <c r="QRN5" s="1513"/>
      <c r="QRO5" s="1513"/>
      <c r="QRP5" s="1513"/>
      <c r="QRQ5" s="1513"/>
      <c r="QRR5" s="1513"/>
      <c r="QRS5" s="1513"/>
      <c r="QRT5" s="1513"/>
      <c r="QRU5" s="1513"/>
      <c r="QRV5" s="1513"/>
      <c r="QRW5" s="1513"/>
      <c r="QRX5" s="1513"/>
      <c r="QRY5" s="1513"/>
      <c r="QRZ5" s="1513"/>
      <c r="QSA5" s="1513"/>
      <c r="QSB5" s="1513"/>
      <c r="QSC5" s="1513"/>
      <c r="QSD5" s="1513"/>
      <c r="QSE5" s="1513"/>
      <c r="QSF5" s="1513"/>
      <c r="QSG5" s="1513"/>
      <c r="QSH5" s="1513"/>
      <c r="QSI5" s="1513"/>
      <c r="QSJ5" s="1513"/>
      <c r="QSK5" s="1513"/>
      <c r="QSL5" s="1513"/>
      <c r="QSM5" s="1513"/>
      <c r="QSN5" s="1513"/>
      <c r="QSO5" s="1513"/>
      <c r="QSP5" s="1513"/>
      <c r="QSQ5" s="1513"/>
      <c r="QSR5" s="1513"/>
      <c r="QSS5" s="1513"/>
      <c r="QST5" s="1513"/>
      <c r="QSU5" s="1513"/>
      <c r="QSV5" s="1513"/>
      <c r="QSW5" s="1513"/>
      <c r="QSX5" s="1513"/>
      <c r="QSY5" s="1513"/>
      <c r="QSZ5" s="1513"/>
      <c r="QTA5" s="1513"/>
      <c r="QTB5" s="1513"/>
      <c r="QTC5" s="1513"/>
      <c r="QTD5" s="1513"/>
      <c r="QTE5" s="1513"/>
      <c r="QTF5" s="1513"/>
      <c r="QTG5" s="1513"/>
      <c r="QTH5" s="1513"/>
      <c r="QTI5" s="1513"/>
      <c r="QTJ5" s="1513"/>
      <c r="QTK5" s="1513"/>
      <c r="QTL5" s="1513"/>
      <c r="QTM5" s="1513"/>
      <c r="QTN5" s="1513"/>
      <c r="QTO5" s="1513"/>
      <c r="QTP5" s="1513"/>
      <c r="QTQ5" s="1513"/>
      <c r="QTR5" s="1513"/>
      <c r="QTS5" s="1513"/>
      <c r="QTT5" s="1513"/>
      <c r="QTU5" s="1513"/>
      <c r="QTV5" s="1513"/>
      <c r="QTW5" s="1513"/>
      <c r="QTX5" s="1513"/>
      <c r="QTY5" s="1513"/>
      <c r="QTZ5" s="1513"/>
      <c r="QUA5" s="1513"/>
      <c r="QUB5" s="1513"/>
      <c r="QUC5" s="1513"/>
      <c r="QUD5" s="1513"/>
      <c r="QUE5" s="1513"/>
      <c r="QUF5" s="1513"/>
      <c r="QUG5" s="1513"/>
      <c r="QUH5" s="1513"/>
      <c r="QUI5" s="1513"/>
      <c r="QUJ5" s="1513"/>
      <c r="QUK5" s="1513"/>
      <c r="QUL5" s="1513"/>
      <c r="QUM5" s="1513"/>
      <c r="QUN5" s="1513"/>
      <c r="QUO5" s="1513"/>
      <c r="QUP5" s="1513"/>
      <c r="QUQ5" s="1513"/>
      <c r="QUR5" s="1513"/>
      <c r="QUS5" s="1513"/>
      <c r="QUT5" s="1513"/>
      <c r="QUU5" s="1513"/>
      <c r="QUV5" s="1513"/>
      <c r="QUW5" s="1513"/>
      <c r="QUX5" s="1513"/>
      <c r="QUY5" s="1513"/>
      <c r="QUZ5" s="1513"/>
      <c r="QVA5" s="1513"/>
      <c r="QVB5" s="1513"/>
      <c r="QVC5" s="1513"/>
      <c r="QVD5" s="1513"/>
      <c r="QVE5" s="1513"/>
      <c r="QVF5" s="1513"/>
      <c r="QVG5" s="1513"/>
      <c r="QVH5" s="1513"/>
      <c r="QVI5" s="1513"/>
      <c r="QVJ5" s="1513"/>
      <c r="QVK5" s="1513"/>
      <c r="QVL5" s="1513"/>
      <c r="QVM5" s="1513"/>
      <c r="QVN5" s="1513"/>
      <c r="QVO5" s="1513"/>
      <c r="QVP5" s="1513"/>
      <c r="QVQ5" s="1513"/>
      <c r="QVR5" s="1513"/>
      <c r="QVS5" s="1513"/>
      <c r="QVT5" s="1513"/>
      <c r="QVU5" s="1513"/>
      <c r="QVV5" s="1513"/>
      <c r="QVW5" s="1513"/>
      <c r="QVX5" s="1513"/>
      <c r="QVY5" s="1513"/>
      <c r="QVZ5" s="1513"/>
      <c r="QWA5" s="1513"/>
      <c r="QWB5" s="1513"/>
      <c r="QWC5" s="1513"/>
      <c r="QWD5" s="1513"/>
      <c r="QWE5" s="1513"/>
      <c r="QWF5" s="1513"/>
      <c r="QWG5" s="1513"/>
      <c r="QWH5" s="1513"/>
      <c r="QWI5" s="1513"/>
      <c r="QWJ5" s="1513"/>
      <c r="QWK5" s="1513"/>
      <c r="QWL5" s="1513"/>
      <c r="QWM5" s="1513"/>
      <c r="QWN5" s="1513"/>
      <c r="QWO5" s="1513"/>
      <c r="QWP5" s="1513"/>
      <c r="QWQ5" s="1513"/>
      <c r="QWR5" s="1513"/>
      <c r="QWS5" s="1513"/>
      <c r="QWT5" s="1513"/>
      <c r="QWU5" s="1513"/>
      <c r="QWV5" s="1513"/>
      <c r="QWW5" s="1513"/>
      <c r="QWX5" s="1513"/>
      <c r="QWY5" s="1513"/>
      <c r="QWZ5" s="1513"/>
      <c r="QXA5" s="1513"/>
      <c r="QXB5" s="1513"/>
      <c r="QXC5" s="1513"/>
      <c r="QXD5" s="1513"/>
      <c r="QXE5" s="1513"/>
      <c r="QXF5" s="1513"/>
      <c r="QXG5" s="1513"/>
      <c r="QXH5" s="1513"/>
      <c r="QXI5" s="1513"/>
      <c r="QXJ5" s="1513"/>
      <c r="QXK5" s="1513"/>
      <c r="QXL5" s="1513"/>
      <c r="QXM5" s="1513"/>
      <c r="QXN5" s="1513"/>
      <c r="QXO5" s="1513"/>
      <c r="QXP5" s="1513"/>
      <c r="QXQ5" s="1513"/>
      <c r="QXR5" s="1513"/>
      <c r="QXS5" s="1513"/>
      <c r="QXT5" s="1513"/>
      <c r="QXU5" s="1513"/>
      <c r="QXV5" s="1513"/>
      <c r="QXW5" s="1513"/>
      <c r="QXX5" s="1513"/>
      <c r="QXY5" s="1513"/>
      <c r="QXZ5" s="1513"/>
      <c r="QYA5" s="1513"/>
      <c r="QYB5" s="1513"/>
      <c r="QYC5" s="1513"/>
      <c r="QYD5" s="1513"/>
      <c r="QYE5" s="1513"/>
      <c r="QYF5" s="1513"/>
      <c r="QYG5" s="1513"/>
      <c r="QYH5" s="1513"/>
      <c r="QYI5" s="1513"/>
      <c r="QYJ5" s="1513"/>
      <c r="QYK5" s="1513"/>
      <c r="QYL5" s="1513"/>
      <c r="QYM5" s="1513"/>
      <c r="QYN5" s="1513"/>
      <c r="QYO5" s="1513"/>
      <c r="QYP5" s="1513"/>
      <c r="QYQ5" s="1513"/>
      <c r="QYR5" s="1513"/>
      <c r="QYS5" s="1513"/>
      <c r="QYT5" s="1513"/>
      <c r="QYU5" s="1513"/>
      <c r="QYV5" s="1513"/>
      <c r="QYW5" s="1513"/>
      <c r="QYX5" s="1513"/>
      <c r="QYY5" s="1513"/>
      <c r="QYZ5" s="1513"/>
      <c r="QZA5" s="1513"/>
      <c r="QZB5" s="1513"/>
      <c r="QZC5" s="1513"/>
      <c r="QZD5" s="1513"/>
      <c r="QZE5" s="1513"/>
      <c r="QZF5" s="1513"/>
      <c r="QZG5" s="1513"/>
      <c r="QZH5" s="1513"/>
      <c r="QZI5" s="1513"/>
      <c r="QZJ5" s="1513"/>
      <c r="QZK5" s="1513"/>
      <c r="QZL5" s="1513"/>
      <c r="QZM5" s="1513"/>
      <c r="QZN5" s="1513"/>
      <c r="QZO5" s="1513"/>
      <c r="QZP5" s="1513"/>
      <c r="QZQ5" s="1513"/>
      <c r="QZR5" s="1513"/>
      <c r="QZS5" s="1513"/>
      <c r="QZT5" s="1513"/>
      <c r="QZU5" s="1513"/>
      <c r="QZV5" s="1513"/>
      <c r="QZW5" s="1513"/>
      <c r="QZX5" s="1513"/>
      <c r="QZY5" s="1513"/>
      <c r="QZZ5" s="1513"/>
      <c r="RAA5" s="1513"/>
      <c r="RAB5" s="1513"/>
      <c r="RAC5" s="1513"/>
      <c r="RAD5" s="1513"/>
      <c r="RAE5" s="1513"/>
      <c r="RAF5" s="1513"/>
      <c r="RAG5" s="1513"/>
      <c r="RAH5" s="1513"/>
      <c r="RAI5" s="1513"/>
      <c r="RAJ5" s="1513"/>
      <c r="RAK5" s="1513"/>
      <c r="RAL5" s="1513"/>
      <c r="RAM5" s="1513"/>
      <c r="RAN5" s="1513"/>
      <c r="RAO5" s="1513"/>
      <c r="RAP5" s="1513"/>
      <c r="RAQ5" s="1513"/>
      <c r="RAR5" s="1513"/>
      <c r="RAS5" s="1513"/>
      <c r="RAT5" s="1513"/>
      <c r="RAU5" s="1513"/>
      <c r="RAV5" s="1513"/>
      <c r="RAW5" s="1513"/>
      <c r="RAX5" s="1513"/>
      <c r="RAY5" s="1513"/>
      <c r="RAZ5" s="1513"/>
      <c r="RBA5" s="1513"/>
      <c r="RBB5" s="1513"/>
      <c r="RBC5" s="1513"/>
      <c r="RBD5" s="1513"/>
      <c r="RBE5" s="1513"/>
      <c r="RBF5" s="1513"/>
      <c r="RBG5" s="1513"/>
      <c r="RBH5" s="1513"/>
      <c r="RBI5" s="1513"/>
      <c r="RBJ5" s="1513"/>
      <c r="RBK5" s="1513"/>
      <c r="RBL5" s="1513"/>
      <c r="RBM5" s="1513"/>
      <c r="RBN5" s="1513"/>
      <c r="RBO5" s="1513"/>
      <c r="RBP5" s="1513"/>
      <c r="RBQ5" s="1513"/>
      <c r="RBR5" s="1513"/>
      <c r="RBS5" s="1513"/>
      <c r="RBT5" s="1513"/>
      <c r="RBU5" s="1513"/>
      <c r="RBV5" s="1513"/>
      <c r="RBW5" s="1513"/>
      <c r="RBX5" s="1513"/>
      <c r="RBY5" s="1513"/>
      <c r="RBZ5" s="1513"/>
      <c r="RCA5" s="1513"/>
      <c r="RCB5" s="1513"/>
      <c r="RCC5" s="1513"/>
      <c r="RCD5" s="1513"/>
      <c r="RCE5" s="1513"/>
      <c r="RCF5" s="1513"/>
      <c r="RCG5" s="1513"/>
      <c r="RCH5" s="1513"/>
      <c r="RCI5" s="1513"/>
      <c r="RCJ5" s="1513"/>
      <c r="RCK5" s="1513"/>
      <c r="RCL5" s="1513"/>
      <c r="RCM5" s="1513"/>
      <c r="RCN5" s="1513"/>
      <c r="RCO5" s="1513"/>
      <c r="RCP5" s="1513"/>
      <c r="RCQ5" s="1513"/>
      <c r="RCR5" s="1513"/>
      <c r="RCS5" s="1513"/>
      <c r="RCT5" s="1513"/>
      <c r="RCU5" s="1513"/>
      <c r="RCV5" s="1513"/>
      <c r="RCW5" s="1513"/>
      <c r="RCX5" s="1513"/>
      <c r="RCY5" s="1513"/>
      <c r="RCZ5" s="1513"/>
      <c r="RDA5" s="1513"/>
      <c r="RDB5" s="1513"/>
      <c r="RDC5" s="1513"/>
      <c r="RDD5" s="1513"/>
      <c r="RDE5" s="1513"/>
      <c r="RDF5" s="1513"/>
      <c r="RDG5" s="1513"/>
      <c r="RDH5" s="1513"/>
      <c r="RDI5" s="1513"/>
      <c r="RDJ5" s="1513"/>
      <c r="RDK5" s="1513"/>
      <c r="RDL5" s="1513"/>
      <c r="RDM5" s="1513"/>
      <c r="RDN5" s="1513"/>
      <c r="RDO5" s="1513"/>
      <c r="RDP5" s="1513"/>
      <c r="RDQ5" s="1513"/>
      <c r="RDR5" s="1513"/>
      <c r="RDS5" s="1513"/>
      <c r="RDT5" s="1513"/>
      <c r="RDU5" s="1513"/>
      <c r="RDV5" s="1513"/>
      <c r="RDW5" s="1513"/>
      <c r="RDX5" s="1513"/>
      <c r="RDY5" s="1513"/>
      <c r="RDZ5" s="1513"/>
      <c r="REA5" s="1513"/>
      <c r="REB5" s="1513"/>
      <c r="REC5" s="1513"/>
      <c r="RED5" s="1513"/>
      <c r="REE5" s="1513"/>
      <c r="REF5" s="1513"/>
      <c r="REG5" s="1513"/>
      <c r="REH5" s="1513"/>
      <c r="REI5" s="1513"/>
      <c r="REJ5" s="1513"/>
      <c r="REK5" s="1513"/>
      <c r="REL5" s="1513"/>
      <c r="REM5" s="1513"/>
      <c r="REN5" s="1513"/>
      <c r="REO5" s="1513"/>
      <c r="REP5" s="1513"/>
      <c r="REQ5" s="1513"/>
      <c r="RER5" s="1513"/>
      <c r="RES5" s="1513"/>
      <c r="RET5" s="1513"/>
      <c r="REU5" s="1513"/>
      <c r="REV5" s="1513"/>
      <c r="REW5" s="1513"/>
      <c r="REX5" s="1513"/>
      <c r="REY5" s="1513"/>
      <c r="REZ5" s="1513"/>
      <c r="RFA5" s="1513"/>
      <c r="RFB5" s="1513"/>
      <c r="RFC5" s="1513"/>
      <c r="RFD5" s="1513"/>
      <c r="RFE5" s="1513"/>
      <c r="RFF5" s="1513"/>
      <c r="RFG5" s="1513"/>
      <c r="RFH5" s="1513"/>
      <c r="RFI5" s="1513"/>
      <c r="RFJ5" s="1513"/>
      <c r="RFK5" s="1513"/>
      <c r="RFL5" s="1513"/>
      <c r="RFM5" s="1513"/>
      <c r="RFN5" s="1513"/>
      <c r="RFO5" s="1513"/>
      <c r="RFP5" s="1513"/>
      <c r="RFQ5" s="1513"/>
      <c r="RFR5" s="1513"/>
      <c r="RFS5" s="1513"/>
      <c r="RFT5" s="1513"/>
      <c r="RFU5" s="1513"/>
      <c r="RFV5" s="1513"/>
      <c r="RFW5" s="1513"/>
      <c r="RFX5" s="1513"/>
      <c r="RFY5" s="1513"/>
      <c r="RFZ5" s="1513"/>
      <c r="RGA5" s="1513"/>
      <c r="RGB5" s="1513"/>
      <c r="RGC5" s="1513"/>
      <c r="RGD5" s="1513"/>
      <c r="RGE5" s="1513"/>
      <c r="RGF5" s="1513"/>
      <c r="RGG5" s="1513"/>
      <c r="RGH5" s="1513"/>
      <c r="RGI5" s="1513"/>
      <c r="RGJ5" s="1513"/>
      <c r="RGK5" s="1513"/>
      <c r="RGL5" s="1513"/>
      <c r="RGM5" s="1513"/>
      <c r="RGN5" s="1513"/>
      <c r="RGO5" s="1513"/>
      <c r="RGP5" s="1513"/>
      <c r="RGQ5" s="1513"/>
      <c r="RGR5" s="1513"/>
      <c r="RGS5" s="1513"/>
      <c r="RGT5" s="1513"/>
      <c r="RGU5" s="1513"/>
      <c r="RGV5" s="1513"/>
      <c r="RGW5" s="1513"/>
      <c r="RGX5" s="1513"/>
      <c r="RGY5" s="1513"/>
      <c r="RGZ5" s="1513"/>
      <c r="RHA5" s="1513"/>
      <c r="RHB5" s="1513"/>
      <c r="RHC5" s="1513"/>
      <c r="RHD5" s="1513"/>
      <c r="RHE5" s="1513"/>
      <c r="RHF5" s="1513"/>
      <c r="RHG5" s="1513"/>
      <c r="RHH5" s="1513"/>
      <c r="RHI5" s="1513"/>
      <c r="RHJ5" s="1513"/>
      <c r="RHK5" s="1513"/>
      <c r="RHL5" s="1513"/>
      <c r="RHM5" s="1513"/>
      <c r="RHN5" s="1513"/>
      <c r="RHO5" s="1513"/>
      <c r="RHP5" s="1513"/>
      <c r="RHQ5" s="1513"/>
      <c r="RHR5" s="1513"/>
      <c r="RHS5" s="1513"/>
      <c r="RHT5" s="1513"/>
      <c r="RHU5" s="1513"/>
      <c r="RHV5" s="1513"/>
      <c r="RHW5" s="1513"/>
      <c r="RHX5" s="1513"/>
      <c r="RHY5" s="1513"/>
      <c r="RHZ5" s="1513"/>
      <c r="RIA5" s="1513"/>
      <c r="RIB5" s="1513"/>
      <c r="RIC5" s="1513"/>
      <c r="RID5" s="1513"/>
      <c r="RIE5" s="1513"/>
      <c r="RIF5" s="1513"/>
      <c r="RIG5" s="1513"/>
      <c r="RIH5" s="1513"/>
      <c r="RII5" s="1513"/>
      <c r="RIJ5" s="1513"/>
      <c r="RIK5" s="1513"/>
      <c r="RIL5" s="1513"/>
      <c r="RIM5" s="1513"/>
      <c r="RIN5" s="1513"/>
      <c r="RIO5" s="1513"/>
      <c r="RIP5" s="1513"/>
      <c r="RIQ5" s="1513"/>
      <c r="RIR5" s="1513"/>
      <c r="RIS5" s="1513"/>
      <c r="RIT5" s="1513"/>
      <c r="RIU5" s="1513"/>
      <c r="RIV5" s="1513"/>
      <c r="RIW5" s="1513"/>
      <c r="RIX5" s="1513"/>
      <c r="RIY5" s="1513"/>
      <c r="RIZ5" s="1513"/>
      <c r="RJA5" s="1513"/>
      <c r="RJB5" s="1513"/>
      <c r="RJC5" s="1513"/>
      <c r="RJD5" s="1513"/>
      <c r="RJE5" s="1513"/>
      <c r="RJF5" s="1513"/>
      <c r="RJG5" s="1513"/>
      <c r="RJH5" s="1513"/>
      <c r="RJI5" s="1513"/>
      <c r="RJJ5" s="1513"/>
      <c r="RJK5" s="1513"/>
      <c r="RJL5" s="1513"/>
      <c r="RJM5" s="1513"/>
      <c r="RJN5" s="1513"/>
      <c r="RJO5" s="1513"/>
      <c r="RJP5" s="1513"/>
      <c r="RJQ5" s="1513"/>
      <c r="RJR5" s="1513"/>
      <c r="RJS5" s="1513"/>
      <c r="RJT5" s="1513"/>
      <c r="RJU5" s="1513"/>
      <c r="RJV5" s="1513"/>
      <c r="RJW5" s="1513"/>
      <c r="RJX5" s="1513"/>
      <c r="RJY5" s="1513"/>
      <c r="RJZ5" s="1513"/>
      <c r="RKA5" s="1513"/>
      <c r="RKB5" s="1513"/>
      <c r="RKC5" s="1513"/>
      <c r="RKD5" s="1513"/>
      <c r="RKE5" s="1513"/>
      <c r="RKF5" s="1513"/>
      <c r="RKG5" s="1513"/>
      <c r="RKH5" s="1513"/>
      <c r="RKI5" s="1513"/>
      <c r="RKJ5" s="1513"/>
      <c r="RKK5" s="1513"/>
      <c r="RKL5" s="1513"/>
      <c r="RKM5" s="1513"/>
      <c r="RKN5" s="1513"/>
      <c r="RKO5" s="1513"/>
      <c r="RKP5" s="1513"/>
      <c r="RKQ5" s="1513"/>
      <c r="RKR5" s="1513"/>
      <c r="RKS5" s="1513"/>
      <c r="RKT5" s="1513"/>
      <c r="RKU5" s="1513"/>
      <c r="RKV5" s="1513"/>
      <c r="RKW5" s="1513"/>
      <c r="RKX5" s="1513"/>
      <c r="RKY5" s="1513"/>
      <c r="RKZ5" s="1513"/>
      <c r="RLA5" s="1513"/>
      <c r="RLB5" s="1513"/>
      <c r="RLC5" s="1513"/>
      <c r="RLD5" s="1513"/>
      <c r="RLE5" s="1513"/>
      <c r="RLF5" s="1513"/>
      <c r="RLG5" s="1513"/>
      <c r="RLH5" s="1513"/>
      <c r="RLI5" s="1513"/>
      <c r="RLJ5" s="1513"/>
      <c r="RLK5" s="1513"/>
      <c r="RLL5" s="1513"/>
      <c r="RLM5" s="1513"/>
      <c r="RLN5" s="1513"/>
      <c r="RLO5" s="1513"/>
      <c r="RLP5" s="1513"/>
      <c r="RLQ5" s="1513"/>
      <c r="RLR5" s="1513"/>
      <c r="RLS5" s="1513"/>
      <c r="RLT5" s="1513"/>
      <c r="RLU5" s="1513"/>
      <c r="RLV5" s="1513"/>
      <c r="RLW5" s="1513"/>
      <c r="RLX5" s="1513"/>
      <c r="RLY5" s="1513"/>
      <c r="RLZ5" s="1513"/>
      <c r="RMA5" s="1513"/>
      <c r="RMB5" s="1513"/>
      <c r="RMC5" s="1513"/>
      <c r="RMD5" s="1513"/>
      <c r="RME5" s="1513"/>
      <c r="RMF5" s="1513"/>
      <c r="RMG5" s="1513"/>
      <c r="RMH5" s="1513"/>
      <c r="RMI5" s="1513"/>
      <c r="RMJ5" s="1513"/>
      <c r="RMK5" s="1513"/>
      <c r="RML5" s="1513"/>
      <c r="RMM5" s="1513"/>
      <c r="RMN5" s="1513"/>
      <c r="RMO5" s="1513"/>
      <c r="RMP5" s="1513"/>
      <c r="RMQ5" s="1513"/>
      <c r="RMR5" s="1513"/>
      <c r="RMS5" s="1513"/>
      <c r="RMT5" s="1513"/>
      <c r="RMU5" s="1513"/>
      <c r="RMV5" s="1513"/>
      <c r="RMW5" s="1513"/>
      <c r="RMX5" s="1513"/>
      <c r="RMY5" s="1513"/>
      <c r="RMZ5" s="1513"/>
      <c r="RNA5" s="1513"/>
      <c r="RNB5" s="1513"/>
      <c r="RNC5" s="1513"/>
      <c r="RND5" s="1513"/>
      <c r="RNE5" s="1513"/>
      <c r="RNF5" s="1513"/>
      <c r="RNG5" s="1513"/>
      <c r="RNH5" s="1513"/>
      <c r="RNI5" s="1513"/>
      <c r="RNJ5" s="1513"/>
      <c r="RNK5" s="1513"/>
      <c r="RNL5" s="1513"/>
      <c r="RNM5" s="1513"/>
      <c r="RNN5" s="1513"/>
      <c r="RNO5" s="1513"/>
      <c r="RNP5" s="1513"/>
      <c r="RNQ5" s="1513"/>
      <c r="RNR5" s="1513"/>
      <c r="RNS5" s="1513"/>
      <c r="RNT5" s="1513"/>
      <c r="RNU5" s="1513"/>
      <c r="RNV5" s="1513"/>
      <c r="RNW5" s="1513"/>
      <c r="RNX5" s="1513"/>
      <c r="RNY5" s="1513"/>
      <c r="RNZ5" s="1513"/>
      <c r="ROA5" s="1513"/>
      <c r="ROB5" s="1513"/>
      <c r="ROC5" s="1513"/>
      <c r="ROD5" s="1513"/>
      <c r="ROE5" s="1513"/>
      <c r="ROF5" s="1513"/>
      <c r="ROG5" s="1513"/>
      <c r="ROH5" s="1513"/>
      <c r="ROI5" s="1513"/>
      <c r="ROJ5" s="1513"/>
      <c r="ROK5" s="1513"/>
      <c r="ROL5" s="1513"/>
      <c r="ROM5" s="1513"/>
      <c r="RON5" s="1513"/>
      <c r="ROO5" s="1513"/>
      <c r="ROP5" s="1513"/>
      <c r="ROQ5" s="1513"/>
      <c r="ROR5" s="1513"/>
      <c r="ROS5" s="1513"/>
      <c r="ROT5" s="1513"/>
      <c r="ROU5" s="1513"/>
      <c r="ROV5" s="1513"/>
      <c r="ROW5" s="1513"/>
      <c r="ROX5" s="1513"/>
      <c r="ROY5" s="1513"/>
      <c r="ROZ5" s="1513"/>
      <c r="RPA5" s="1513"/>
      <c r="RPB5" s="1513"/>
      <c r="RPC5" s="1513"/>
      <c r="RPD5" s="1513"/>
      <c r="RPE5" s="1513"/>
      <c r="RPF5" s="1513"/>
      <c r="RPG5" s="1513"/>
      <c r="RPH5" s="1513"/>
      <c r="RPI5" s="1513"/>
      <c r="RPJ5" s="1513"/>
      <c r="RPK5" s="1513"/>
      <c r="RPL5" s="1513"/>
      <c r="RPM5" s="1513"/>
      <c r="RPN5" s="1513"/>
      <c r="RPO5" s="1513"/>
      <c r="RPP5" s="1513"/>
      <c r="RPQ5" s="1513"/>
      <c r="RPR5" s="1513"/>
      <c r="RPS5" s="1513"/>
      <c r="RPT5" s="1513"/>
      <c r="RPU5" s="1513"/>
      <c r="RPV5" s="1513"/>
      <c r="RPW5" s="1513"/>
      <c r="RPX5" s="1513"/>
      <c r="RPY5" s="1513"/>
      <c r="RPZ5" s="1513"/>
      <c r="RQA5" s="1513"/>
      <c r="RQB5" s="1513"/>
      <c r="RQC5" s="1513"/>
      <c r="RQD5" s="1513"/>
      <c r="RQE5" s="1513"/>
      <c r="RQF5" s="1513"/>
      <c r="RQG5" s="1513"/>
      <c r="RQH5" s="1513"/>
      <c r="RQI5" s="1513"/>
      <c r="RQJ5" s="1513"/>
      <c r="RQK5" s="1513"/>
      <c r="RQL5" s="1513"/>
      <c r="RQM5" s="1513"/>
      <c r="RQN5" s="1513"/>
      <c r="RQO5" s="1513"/>
      <c r="RQP5" s="1513"/>
      <c r="RQQ5" s="1513"/>
      <c r="RQR5" s="1513"/>
      <c r="RQS5" s="1513"/>
      <c r="RQT5" s="1513"/>
      <c r="RQU5" s="1513"/>
      <c r="RQV5" s="1513"/>
      <c r="RQW5" s="1513"/>
      <c r="RQX5" s="1513"/>
      <c r="RQY5" s="1513"/>
      <c r="RQZ5" s="1513"/>
      <c r="RRA5" s="1513"/>
      <c r="RRB5" s="1513"/>
      <c r="RRC5" s="1513"/>
      <c r="RRD5" s="1513"/>
      <c r="RRE5" s="1513"/>
      <c r="RRF5" s="1513"/>
      <c r="RRG5" s="1513"/>
      <c r="RRH5" s="1513"/>
      <c r="RRI5" s="1513"/>
      <c r="RRJ5" s="1513"/>
      <c r="RRK5" s="1513"/>
      <c r="RRL5" s="1513"/>
      <c r="RRM5" s="1513"/>
      <c r="RRN5" s="1513"/>
      <c r="RRO5" s="1513"/>
      <c r="RRP5" s="1513"/>
      <c r="RRQ5" s="1513"/>
      <c r="RRR5" s="1513"/>
      <c r="RRS5" s="1513"/>
      <c r="RRT5" s="1513"/>
      <c r="RRU5" s="1513"/>
      <c r="RRV5" s="1513"/>
      <c r="RRW5" s="1513"/>
      <c r="RRX5" s="1513"/>
      <c r="RRY5" s="1513"/>
      <c r="RRZ5" s="1513"/>
      <c r="RSA5" s="1513"/>
      <c r="RSB5" s="1513"/>
      <c r="RSC5" s="1513"/>
      <c r="RSD5" s="1513"/>
      <c r="RSE5" s="1513"/>
      <c r="RSF5" s="1513"/>
      <c r="RSG5" s="1513"/>
      <c r="RSH5" s="1513"/>
      <c r="RSI5" s="1513"/>
      <c r="RSJ5" s="1513"/>
      <c r="RSK5" s="1513"/>
      <c r="RSL5" s="1513"/>
      <c r="RSM5" s="1513"/>
      <c r="RSN5" s="1513"/>
      <c r="RSO5" s="1513"/>
      <c r="RSP5" s="1513"/>
      <c r="RSQ5" s="1513"/>
      <c r="RSR5" s="1513"/>
      <c r="RSS5" s="1513"/>
      <c r="RST5" s="1513"/>
      <c r="RSU5" s="1513"/>
      <c r="RSV5" s="1513"/>
      <c r="RSW5" s="1513"/>
      <c r="RSX5" s="1513"/>
      <c r="RSY5" s="1513"/>
      <c r="RSZ5" s="1513"/>
      <c r="RTA5" s="1513"/>
      <c r="RTB5" s="1513"/>
      <c r="RTC5" s="1513"/>
      <c r="RTD5" s="1513"/>
      <c r="RTE5" s="1513"/>
      <c r="RTF5" s="1513"/>
      <c r="RTG5" s="1513"/>
      <c r="RTH5" s="1513"/>
      <c r="RTI5" s="1513"/>
      <c r="RTJ5" s="1513"/>
      <c r="RTK5" s="1513"/>
      <c r="RTL5" s="1513"/>
      <c r="RTM5" s="1513"/>
      <c r="RTN5" s="1513"/>
      <c r="RTO5" s="1513"/>
      <c r="RTP5" s="1513"/>
      <c r="RTQ5" s="1513"/>
      <c r="RTR5" s="1513"/>
      <c r="RTS5" s="1513"/>
      <c r="RTT5" s="1513"/>
      <c r="RTU5" s="1513"/>
      <c r="RTV5" s="1513"/>
      <c r="RTW5" s="1513"/>
      <c r="RTX5" s="1513"/>
      <c r="RTY5" s="1513"/>
      <c r="RTZ5" s="1513"/>
      <c r="RUA5" s="1513"/>
      <c r="RUB5" s="1513"/>
      <c r="RUC5" s="1513"/>
      <c r="RUD5" s="1513"/>
      <c r="RUE5" s="1513"/>
      <c r="RUF5" s="1513"/>
      <c r="RUG5" s="1513"/>
      <c r="RUH5" s="1513"/>
      <c r="RUI5" s="1513"/>
      <c r="RUJ5" s="1513"/>
      <c r="RUK5" s="1513"/>
      <c r="RUL5" s="1513"/>
      <c r="RUM5" s="1513"/>
      <c r="RUN5" s="1513"/>
      <c r="RUO5" s="1513"/>
      <c r="RUP5" s="1513"/>
      <c r="RUQ5" s="1513"/>
      <c r="RUR5" s="1513"/>
      <c r="RUS5" s="1513"/>
      <c r="RUT5" s="1513"/>
      <c r="RUU5" s="1513"/>
      <c r="RUV5" s="1513"/>
      <c r="RUW5" s="1513"/>
      <c r="RUX5" s="1513"/>
      <c r="RUY5" s="1513"/>
      <c r="RUZ5" s="1513"/>
      <c r="RVA5" s="1513"/>
      <c r="RVB5" s="1513"/>
      <c r="RVC5" s="1513"/>
      <c r="RVD5" s="1513"/>
      <c r="RVE5" s="1513"/>
      <c r="RVF5" s="1513"/>
      <c r="RVG5" s="1513"/>
      <c r="RVH5" s="1513"/>
      <c r="RVI5" s="1513"/>
      <c r="RVJ5" s="1513"/>
      <c r="RVK5" s="1513"/>
      <c r="RVL5" s="1513"/>
      <c r="RVM5" s="1513"/>
      <c r="RVN5" s="1513"/>
      <c r="RVO5" s="1513"/>
      <c r="RVP5" s="1513"/>
      <c r="RVQ5" s="1513"/>
      <c r="RVR5" s="1513"/>
      <c r="RVS5" s="1513"/>
      <c r="RVT5" s="1513"/>
      <c r="RVU5" s="1513"/>
      <c r="RVV5" s="1513"/>
      <c r="RVW5" s="1513"/>
      <c r="RVX5" s="1513"/>
      <c r="RVY5" s="1513"/>
      <c r="RVZ5" s="1513"/>
      <c r="RWA5" s="1513"/>
      <c r="RWB5" s="1513"/>
      <c r="RWC5" s="1513"/>
      <c r="RWD5" s="1513"/>
      <c r="RWE5" s="1513"/>
      <c r="RWF5" s="1513"/>
      <c r="RWG5" s="1513"/>
      <c r="RWH5" s="1513"/>
      <c r="RWI5" s="1513"/>
      <c r="RWJ5" s="1513"/>
      <c r="RWK5" s="1513"/>
      <c r="RWL5" s="1513"/>
      <c r="RWM5" s="1513"/>
      <c r="RWN5" s="1513"/>
      <c r="RWO5" s="1513"/>
      <c r="RWP5" s="1513"/>
      <c r="RWQ5" s="1513"/>
      <c r="RWR5" s="1513"/>
      <c r="RWS5" s="1513"/>
      <c r="RWT5" s="1513"/>
      <c r="RWU5" s="1513"/>
      <c r="RWV5" s="1513"/>
      <c r="RWW5" s="1513"/>
      <c r="RWX5" s="1513"/>
      <c r="RWY5" s="1513"/>
      <c r="RWZ5" s="1513"/>
      <c r="RXA5" s="1513"/>
      <c r="RXB5" s="1513"/>
      <c r="RXC5" s="1513"/>
      <c r="RXD5" s="1513"/>
      <c r="RXE5" s="1513"/>
      <c r="RXF5" s="1513"/>
      <c r="RXG5" s="1513"/>
      <c r="RXH5" s="1513"/>
      <c r="RXI5" s="1513"/>
      <c r="RXJ5" s="1513"/>
      <c r="RXK5" s="1513"/>
      <c r="RXL5" s="1513"/>
      <c r="RXM5" s="1513"/>
      <c r="RXN5" s="1513"/>
      <c r="RXO5" s="1513"/>
      <c r="RXP5" s="1513"/>
      <c r="RXQ5" s="1513"/>
      <c r="RXR5" s="1513"/>
      <c r="RXS5" s="1513"/>
      <c r="RXT5" s="1513"/>
      <c r="RXU5" s="1513"/>
      <c r="RXV5" s="1513"/>
      <c r="RXW5" s="1513"/>
      <c r="RXX5" s="1513"/>
      <c r="RXY5" s="1513"/>
      <c r="RXZ5" s="1513"/>
      <c r="RYA5" s="1513"/>
      <c r="RYB5" s="1513"/>
      <c r="RYC5" s="1513"/>
      <c r="RYD5" s="1513"/>
      <c r="RYE5" s="1513"/>
      <c r="RYF5" s="1513"/>
      <c r="RYG5" s="1513"/>
      <c r="RYH5" s="1513"/>
      <c r="RYI5" s="1513"/>
      <c r="RYJ5" s="1513"/>
      <c r="RYK5" s="1513"/>
      <c r="RYL5" s="1513"/>
      <c r="RYM5" s="1513"/>
      <c r="RYN5" s="1513"/>
      <c r="RYO5" s="1513"/>
      <c r="RYP5" s="1513"/>
      <c r="RYQ5" s="1513"/>
      <c r="RYR5" s="1513"/>
      <c r="RYS5" s="1513"/>
      <c r="RYT5" s="1513"/>
      <c r="RYU5" s="1513"/>
      <c r="RYV5" s="1513"/>
      <c r="RYW5" s="1513"/>
      <c r="RYX5" s="1513"/>
      <c r="RYY5" s="1513"/>
      <c r="RYZ5" s="1513"/>
      <c r="RZA5" s="1513"/>
      <c r="RZB5" s="1513"/>
      <c r="RZC5" s="1513"/>
      <c r="RZD5" s="1513"/>
      <c r="RZE5" s="1513"/>
      <c r="RZF5" s="1513"/>
      <c r="RZG5" s="1513"/>
      <c r="RZH5" s="1513"/>
      <c r="RZI5" s="1513"/>
      <c r="RZJ5" s="1513"/>
      <c r="RZK5" s="1513"/>
      <c r="RZL5" s="1513"/>
      <c r="RZM5" s="1513"/>
      <c r="RZN5" s="1513"/>
      <c r="RZO5" s="1513"/>
      <c r="RZP5" s="1513"/>
      <c r="RZQ5" s="1513"/>
      <c r="RZR5" s="1513"/>
      <c r="RZS5" s="1513"/>
      <c r="RZT5" s="1513"/>
      <c r="RZU5" s="1513"/>
      <c r="RZV5" s="1513"/>
      <c r="RZW5" s="1513"/>
      <c r="RZX5" s="1513"/>
      <c r="RZY5" s="1513"/>
      <c r="RZZ5" s="1513"/>
      <c r="SAA5" s="1513"/>
      <c r="SAB5" s="1513"/>
      <c r="SAC5" s="1513"/>
      <c r="SAD5" s="1513"/>
      <c r="SAE5" s="1513"/>
      <c r="SAF5" s="1513"/>
      <c r="SAG5" s="1513"/>
      <c r="SAH5" s="1513"/>
      <c r="SAI5" s="1513"/>
      <c r="SAJ5" s="1513"/>
      <c r="SAK5" s="1513"/>
      <c r="SAL5" s="1513"/>
      <c r="SAM5" s="1513"/>
      <c r="SAN5" s="1513"/>
      <c r="SAO5" s="1513"/>
      <c r="SAP5" s="1513"/>
      <c r="SAQ5" s="1513"/>
      <c r="SAR5" s="1513"/>
      <c r="SAS5" s="1513"/>
      <c r="SAT5" s="1513"/>
      <c r="SAU5" s="1513"/>
      <c r="SAV5" s="1513"/>
      <c r="SAW5" s="1513"/>
      <c r="SAX5" s="1513"/>
      <c r="SAY5" s="1513"/>
      <c r="SAZ5" s="1513"/>
      <c r="SBA5" s="1513"/>
      <c r="SBB5" s="1513"/>
      <c r="SBC5" s="1513"/>
      <c r="SBD5" s="1513"/>
      <c r="SBE5" s="1513"/>
      <c r="SBF5" s="1513"/>
      <c r="SBG5" s="1513"/>
      <c r="SBH5" s="1513"/>
      <c r="SBI5" s="1513"/>
      <c r="SBJ5" s="1513"/>
      <c r="SBK5" s="1513"/>
      <c r="SBL5" s="1513"/>
      <c r="SBM5" s="1513"/>
      <c r="SBN5" s="1513"/>
      <c r="SBO5" s="1513"/>
      <c r="SBP5" s="1513"/>
      <c r="SBQ5" s="1513"/>
      <c r="SBR5" s="1513"/>
      <c r="SBS5" s="1513"/>
      <c r="SBT5" s="1513"/>
      <c r="SBU5" s="1513"/>
      <c r="SBV5" s="1513"/>
      <c r="SBW5" s="1513"/>
      <c r="SBX5" s="1513"/>
      <c r="SBY5" s="1513"/>
      <c r="SBZ5" s="1513"/>
      <c r="SCA5" s="1513"/>
      <c r="SCB5" s="1513"/>
      <c r="SCC5" s="1513"/>
      <c r="SCD5" s="1513"/>
      <c r="SCE5" s="1513"/>
      <c r="SCF5" s="1513"/>
      <c r="SCG5" s="1513"/>
      <c r="SCH5" s="1513"/>
      <c r="SCI5" s="1513"/>
      <c r="SCJ5" s="1513"/>
      <c r="SCK5" s="1513"/>
      <c r="SCL5" s="1513"/>
      <c r="SCM5" s="1513"/>
      <c r="SCN5" s="1513"/>
      <c r="SCO5" s="1513"/>
      <c r="SCP5" s="1513"/>
      <c r="SCQ5" s="1513"/>
      <c r="SCR5" s="1513"/>
      <c r="SCS5" s="1513"/>
      <c r="SCT5" s="1513"/>
      <c r="SCU5" s="1513"/>
      <c r="SCV5" s="1513"/>
      <c r="SCW5" s="1513"/>
      <c r="SCX5" s="1513"/>
      <c r="SCY5" s="1513"/>
      <c r="SCZ5" s="1513"/>
      <c r="SDA5" s="1513"/>
      <c r="SDB5" s="1513"/>
      <c r="SDC5" s="1513"/>
      <c r="SDD5" s="1513"/>
      <c r="SDE5" s="1513"/>
      <c r="SDF5" s="1513"/>
      <c r="SDG5" s="1513"/>
      <c r="SDH5" s="1513"/>
      <c r="SDI5" s="1513"/>
      <c r="SDJ5" s="1513"/>
      <c r="SDK5" s="1513"/>
      <c r="SDL5" s="1513"/>
      <c r="SDM5" s="1513"/>
      <c r="SDN5" s="1513"/>
      <c r="SDO5" s="1513"/>
      <c r="SDP5" s="1513"/>
      <c r="SDQ5" s="1513"/>
      <c r="SDR5" s="1513"/>
      <c r="SDS5" s="1513"/>
      <c r="SDT5" s="1513"/>
      <c r="SDU5" s="1513"/>
      <c r="SDV5" s="1513"/>
      <c r="SDW5" s="1513"/>
      <c r="SDX5" s="1513"/>
      <c r="SDY5" s="1513"/>
      <c r="SDZ5" s="1513"/>
      <c r="SEA5" s="1513"/>
      <c r="SEB5" s="1513"/>
      <c r="SEC5" s="1513"/>
      <c r="SED5" s="1513"/>
      <c r="SEE5" s="1513"/>
      <c r="SEF5" s="1513"/>
      <c r="SEG5" s="1513"/>
      <c r="SEH5" s="1513"/>
      <c r="SEI5" s="1513"/>
      <c r="SEJ5" s="1513"/>
      <c r="SEK5" s="1513"/>
      <c r="SEL5" s="1513"/>
      <c r="SEM5" s="1513"/>
      <c r="SEN5" s="1513"/>
      <c r="SEO5" s="1513"/>
      <c r="SEP5" s="1513"/>
      <c r="SEQ5" s="1513"/>
      <c r="SER5" s="1513"/>
      <c r="SES5" s="1513"/>
      <c r="SET5" s="1513"/>
      <c r="SEU5" s="1513"/>
      <c r="SEV5" s="1513"/>
      <c r="SEW5" s="1513"/>
      <c r="SEX5" s="1513"/>
      <c r="SEY5" s="1513"/>
      <c r="SEZ5" s="1513"/>
      <c r="SFA5" s="1513"/>
      <c r="SFB5" s="1513"/>
      <c r="SFC5" s="1513"/>
      <c r="SFD5" s="1513"/>
      <c r="SFE5" s="1513"/>
      <c r="SFF5" s="1513"/>
      <c r="SFG5" s="1513"/>
      <c r="SFH5" s="1513"/>
      <c r="SFI5" s="1513"/>
      <c r="SFJ5" s="1513"/>
      <c r="SFK5" s="1513"/>
      <c r="SFL5" s="1513"/>
      <c r="SFM5" s="1513"/>
      <c r="SFN5" s="1513"/>
      <c r="SFO5" s="1513"/>
      <c r="SFP5" s="1513"/>
      <c r="SFQ5" s="1513"/>
      <c r="SFR5" s="1513"/>
      <c r="SFS5" s="1513"/>
      <c r="SFT5" s="1513"/>
      <c r="SFU5" s="1513"/>
      <c r="SFV5" s="1513"/>
      <c r="SFW5" s="1513"/>
      <c r="SFX5" s="1513"/>
      <c r="SFY5" s="1513"/>
      <c r="SFZ5" s="1513"/>
      <c r="SGA5" s="1513"/>
      <c r="SGB5" s="1513"/>
      <c r="SGC5" s="1513"/>
      <c r="SGD5" s="1513"/>
      <c r="SGE5" s="1513"/>
      <c r="SGF5" s="1513"/>
      <c r="SGG5" s="1513"/>
      <c r="SGH5" s="1513"/>
      <c r="SGI5" s="1513"/>
      <c r="SGJ5" s="1513"/>
      <c r="SGK5" s="1513"/>
      <c r="SGL5" s="1513"/>
      <c r="SGM5" s="1513"/>
      <c r="SGN5" s="1513"/>
      <c r="SGO5" s="1513"/>
      <c r="SGP5" s="1513"/>
      <c r="SGQ5" s="1513"/>
      <c r="SGR5" s="1513"/>
      <c r="SGS5" s="1513"/>
      <c r="SGT5" s="1513"/>
      <c r="SGU5" s="1513"/>
      <c r="SGV5" s="1513"/>
      <c r="SGW5" s="1513"/>
      <c r="SGX5" s="1513"/>
      <c r="SGY5" s="1513"/>
      <c r="SGZ5" s="1513"/>
      <c r="SHA5" s="1513"/>
      <c r="SHB5" s="1513"/>
      <c r="SHC5" s="1513"/>
      <c r="SHD5" s="1513"/>
      <c r="SHE5" s="1513"/>
      <c r="SHF5" s="1513"/>
      <c r="SHG5" s="1513"/>
      <c r="SHH5" s="1513"/>
      <c r="SHI5" s="1513"/>
      <c r="SHJ5" s="1513"/>
      <c r="SHK5" s="1513"/>
      <c r="SHL5" s="1513"/>
      <c r="SHM5" s="1513"/>
      <c r="SHN5" s="1513"/>
      <c r="SHO5" s="1513"/>
      <c r="SHP5" s="1513"/>
      <c r="SHQ5" s="1513"/>
      <c r="SHR5" s="1513"/>
      <c r="SHS5" s="1513"/>
      <c r="SHT5" s="1513"/>
      <c r="SHU5" s="1513"/>
      <c r="SHV5" s="1513"/>
      <c r="SHW5" s="1513"/>
      <c r="SHX5" s="1513"/>
      <c r="SHY5" s="1513"/>
      <c r="SHZ5" s="1513"/>
      <c r="SIA5" s="1513"/>
      <c r="SIB5" s="1513"/>
      <c r="SIC5" s="1513"/>
      <c r="SID5" s="1513"/>
      <c r="SIE5" s="1513"/>
      <c r="SIF5" s="1513"/>
      <c r="SIG5" s="1513"/>
      <c r="SIH5" s="1513"/>
      <c r="SII5" s="1513"/>
      <c r="SIJ5" s="1513"/>
      <c r="SIK5" s="1513"/>
      <c r="SIL5" s="1513"/>
      <c r="SIM5" s="1513"/>
      <c r="SIN5" s="1513"/>
      <c r="SIO5" s="1513"/>
      <c r="SIP5" s="1513"/>
      <c r="SIQ5" s="1513"/>
      <c r="SIR5" s="1513"/>
      <c r="SIS5" s="1513"/>
      <c r="SIT5" s="1513"/>
      <c r="SIU5" s="1513"/>
      <c r="SIV5" s="1513"/>
      <c r="SIW5" s="1513"/>
      <c r="SIX5" s="1513"/>
      <c r="SIY5" s="1513"/>
      <c r="SIZ5" s="1513"/>
      <c r="SJA5" s="1513"/>
      <c r="SJB5" s="1513"/>
      <c r="SJC5" s="1513"/>
      <c r="SJD5" s="1513"/>
      <c r="SJE5" s="1513"/>
      <c r="SJF5" s="1513"/>
      <c r="SJG5" s="1513"/>
      <c r="SJH5" s="1513"/>
      <c r="SJI5" s="1513"/>
      <c r="SJJ5" s="1513"/>
      <c r="SJK5" s="1513"/>
      <c r="SJL5" s="1513"/>
      <c r="SJM5" s="1513"/>
      <c r="SJN5" s="1513"/>
      <c r="SJO5" s="1513"/>
      <c r="SJP5" s="1513"/>
      <c r="SJQ5" s="1513"/>
      <c r="SJR5" s="1513"/>
      <c r="SJS5" s="1513"/>
      <c r="SJT5" s="1513"/>
      <c r="SJU5" s="1513"/>
      <c r="SJV5" s="1513"/>
      <c r="SJW5" s="1513"/>
      <c r="SJX5" s="1513"/>
      <c r="SJY5" s="1513"/>
      <c r="SJZ5" s="1513"/>
      <c r="SKA5" s="1513"/>
      <c r="SKB5" s="1513"/>
      <c r="SKC5" s="1513"/>
      <c r="SKD5" s="1513"/>
      <c r="SKE5" s="1513"/>
      <c r="SKF5" s="1513"/>
      <c r="SKG5" s="1513"/>
      <c r="SKH5" s="1513"/>
      <c r="SKI5" s="1513"/>
      <c r="SKJ5" s="1513"/>
      <c r="SKK5" s="1513"/>
      <c r="SKL5" s="1513"/>
      <c r="SKM5" s="1513"/>
      <c r="SKN5" s="1513"/>
      <c r="SKO5" s="1513"/>
      <c r="SKP5" s="1513"/>
      <c r="SKQ5" s="1513"/>
      <c r="SKR5" s="1513"/>
      <c r="SKS5" s="1513"/>
      <c r="SKT5" s="1513"/>
      <c r="SKU5" s="1513"/>
      <c r="SKV5" s="1513"/>
      <c r="SKW5" s="1513"/>
      <c r="SKX5" s="1513"/>
      <c r="SKY5" s="1513"/>
      <c r="SKZ5" s="1513"/>
      <c r="SLA5" s="1513"/>
      <c r="SLB5" s="1513"/>
      <c r="SLC5" s="1513"/>
      <c r="SLD5" s="1513"/>
      <c r="SLE5" s="1513"/>
      <c r="SLF5" s="1513"/>
      <c r="SLG5" s="1513"/>
      <c r="SLH5" s="1513"/>
      <c r="SLI5" s="1513"/>
      <c r="SLJ5" s="1513"/>
      <c r="SLK5" s="1513"/>
      <c r="SLL5" s="1513"/>
      <c r="SLM5" s="1513"/>
      <c r="SLN5" s="1513"/>
      <c r="SLO5" s="1513"/>
      <c r="SLP5" s="1513"/>
      <c r="SLQ5" s="1513"/>
      <c r="SLR5" s="1513"/>
      <c r="SLS5" s="1513"/>
      <c r="SLT5" s="1513"/>
      <c r="SLU5" s="1513"/>
      <c r="SLV5" s="1513"/>
      <c r="SLW5" s="1513"/>
      <c r="SLX5" s="1513"/>
      <c r="SLY5" s="1513"/>
      <c r="SLZ5" s="1513"/>
      <c r="SMA5" s="1513"/>
      <c r="SMB5" s="1513"/>
      <c r="SMC5" s="1513"/>
      <c r="SMD5" s="1513"/>
      <c r="SME5" s="1513"/>
      <c r="SMF5" s="1513"/>
      <c r="SMG5" s="1513"/>
      <c r="SMH5" s="1513"/>
      <c r="SMI5" s="1513"/>
      <c r="SMJ5" s="1513"/>
      <c r="SMK5" s="1513"/>
      <c r="SML5" s="1513"/>
      <c r="SMM5" s="1513"/>
      <c r="SMN5" s="1513"/>
      <c r="SMO5" s="1513"/>
      <c r="SMP5" s="1513"/>
      <c r="SMQ5" s="1513"/>
      <c r="SMR5" s="1513"/>
      <c r="SMS5" s="1513"/>
      <c r="SMT5" s="1513"/>
      <c r="SMU5" s="1513"/>
      <c r="SMV5" s="1513"/>
      <c r="SMW5" s="1513"/>
      <c r="SMX5" s="1513"/>
      <c r="SMY5" s="1513"/>
      <c r="SMZ5" s="1513"/>
      <c r="SNA5" s="1513"/>
      <c r="SNB5" s="1513"/>
      <c r="SNC5" s="1513"/>
      <c r="SND5" s="1513"/>
      <c r="SNE5" s="1513"/>
      <c r="SNF5" s="1513"/>
      <c r="SNG5" s="1513"/>
      <c r="SNH5" s="1513"/>
      <c r="SNI5" s="1513"/>
      <c r="SNJ5" s="1513"/>
      <c r="SNK5" s="1513"/>
      <c r="SNL5" s="1513"/>
      <c r="SNM5" s="1513"/>
      <c r="SNN5" s="1513"/>
      <c r="SNO5" s="1513"/>
      <c r="SNP5" s="1513"/>
      <c r="SNQ5" s="1513"/>
      <c r="SNR5" s="1513"/>
      <c r="SNS5" s="1513"/>
      <c r="SNT5" s="1513"/>
      <c r="SNU5" s="1513"/>
      <c r="SNV5" s="1513"/>
      <c r="SNW5" s="1513"/>
      <c r="SNX5" s="1513"/>
      <c r="SNY5" s="1513"/>
      <c r="SNZ5" s="1513"/>
      <c r="SOA5" s="1513"/>
      <c r="SOB5" s="1513"/>
      <c r="SOC5" s="1513"/>
      <c r="SOD5" s="1513"/>
      <c r="SOE5" s="1513"/>
      <c r="SOF5" s="1513"/>
      <c r="SOG5" s="1513"/>
      <c r="SOH5" s="1513"/>
      <c r="SOI5" s="1513"/>
      <c r="SOJ5" s="1513"/>
      <c r="SOK5" s="1513"/>
      <c r="SOL5" s="1513"/>
      <c r="SOM5" s="1513"/>
      <c r="SON5" s="1513"/>
      <c r="SOO5" s="1513"/>
      <c r="SOP5" s="1513"/>
      <c r="SOQ5" s="1513"/>
      <c r="SOR5" s="1513"/>
      <c r="SOS5" s="1513"/>
      <c r="SOT5" s="1513"/>
      <c r="SOU5" s="1513"/>
      <c r="SOV5" s="1513"/>
      <c r="SOW5" s="1513"/>
      <c r="SOX5" s="1513"/>
      <c r="SOY5" s="1513"/>
      <c r="SOZ5" s="1513"/>
      <c r="SPA5" s="1513"/>
      <c r="SPB5" s="1513"/>
      <c r="SPC5" s="1513"/>
      <c r="SPD5" s="1513"/>
      <c r="SPE5" s="1513"/>
      <c r="SPF5" s="1513"/>
      <c r="SPG5" s="1513"/>
      <c r="SPH5" s="1513"/>
      <c r="SPI5" s="1513"/>
      <c r="SPJ5" s="1513"/>
      <c r="SPK5" s="1513"/>
      <c r="SPL5" s="1513"/>
      <c r="SPM5" s="1513"/>
      <c r="SPN5" s="1513"/>
      <c r="SPO5" s="1513"/>
      <c r="SPP5" s="1513"/>
      <c r="SPQ5" s="1513"/>
      <c r="SPR5" s="1513"/>
      <c r="SPS5" s="1513"/>
      <c r="SPT5" s="1513"/>
      <c r="SPU5" s="1513"/>
      <c r="SPV5" s="1513"/>
      <c r="SPW5" s="1513"/>
      <c r="SPX5" s="1513"/>
      <c r="SPY5" s="1513"/>
      <c r="SPZ5" s="1513"/>
      <c r="SQA5" s="1513"/>
      <c r="SQB5" s="1513"/>
      <c r="SQC5" s="1513"/>
      <c r="SQD5" s="1513"/>
      <c r="SQE5" s="1513"/>
      <c r="SQF5" s="1513"/>
      <c r="SQG5" s="1513"/>
      <c r="SQH5" s="1513"/>
      <c r="SQI5" s="1513"/>
      <c r="SQJ5" s="1513"/>
      <c r="SQK5" s="1513"/>
      <c r="SQL5" s="1513"/>
      <c r="SQM5" s="1513"/>
      <c r="SQN5" s="1513"/>
      <c r="SQO5" s="1513"/>
      <c r="SQP5" s="1513"/>
      <c r="SQQ5" s="1513"/>
      <c r="SQR5" s="1513"/>
      <c r="SQS5" s="1513"/>
      <c r="SQT5" s="1513"/>
      <c r="SQU5" s="1513"/>
      <c r="SQV5" s="1513"/>
      <c r="SQW5" s="1513"/>
      <c r="SQX5" s="1513"/>
      <c r="SQY5" s="1513"/>
      <c r="SQZ5" s="1513"/>
      <c r="SRA5" s="1513"/>
      <c r="SRB5" s="1513"/>
      <c r="SRC5" s="1513"/>
      <c r="SRD5" s="1513"/>
      <c r="SRE5" s="1513"/>
      <c r="SRF5" s="1513"/>
      <c r="SRG5" s="1513"/>
      <c r="SRH5" s="1513"/>
      <c r="SRI5" s="1513"/>
      <c r="SRJ5" s="1513"/>
      <c r="SRK5" s="1513"/>
      <c r="SRL5" s="1513"/>
      <c r="SRM5" s="1513"/>
      <c r="SRN5" s="1513"/>
      <c r="SRO5" s="1513"/>
      <c r="SRP5" s="1513"/>
      <c r="SRQ5" s="1513"/>
      <c r="SRR5" s="1513"/>
      <c r="SRS5" s="1513"/>
      <c r="SRT5" s="1513"/>
      <c r="SRU5" s="1513"/>
      <c r="SRV5" s="1513"/>
      <c r="SRW5" s="1513"/>
      <c r="SRX5" s="1513"/>
      <c r="SRY5" s="1513"/>
      <c r="SRZ5" s="1513"/>
      <c r="SSA5" s="1513"/>
      <c r="SSB5" s="1513"/>
      <c r="SSC5" s="1513"/>
      <c r="SSD5" s="1513"/>
      <c r="SSE5" s="1513"/>
      <c r="SSF5" s="1513"/>
      <c r="SSG5" s="1513"/>
      <c r="SSH5" s="1513"/>
      <c r="SSI5" s="1513"/>
      <c r="SSJ5" s="1513"/>
      <c r="SSK5" s="1513"/>
      <c r="SSL5" s="1513"/>
      <c r="SSM5" s="1513"/>
      <c r="SSN5" s="1513"/>
      <c r="SSO5" s="1513"/>
      <c r="SSP5" s="1513"/>
      <c r="SSQ5" s="1513"/>
      <c r="SSR5" s="1513"/>
      <c r="SSS5" s="1513"/>
      <c r="SST5" s="1513"/>
      <c r="SSU5" s="1513"/>
      <c r="SSV5" s="1513"/>
      <c r="SSW5" s="1513"/>
      <c r="SSX5" s="1513"/>
      <c r="SSY5" s="1513"/>
      <c r="SSZ5" s="1513"/>
      <c r="STA5" s="1513"/>
      <c r="STB5" s="1513"/>
      <c r="STC5" s="1513"/>
      <c r="STD5" s="1513"/>
      <c r="STE5" s="1513"/>
      <c r="STF5" s="1513"/>
      <c r="STG5" s="1513"/>
      <c r="STH5" s="1513"/>
      <c r="STI5" s="1513"/>
      <c r="STJ5" s="1513"/>
      <c r="STK5" s="1513"/>
      <c r="STL5" s="1513"/>
      <c r="STM5" s="1513"/>
      <c r="STN5" s="1513"/>
      <c r="STO5" s="1513"/>
      <c r="STP5" s="1513"/>
      <c r="STQ5" s="1513"/>
      <c r="STR5" s="1513"/>
      <c r="STS5" s="1513"/>
      <c r="STT5" s="1513"/>
      <c r="STU5" s="1513"/>
      <c r="STV5" s="1513"/>
      <c r="STW5" s="1513"/>
      <c r="STX5" s="1513"/>
      <c r="STY5" s="1513"/>
      <c r="STZ5" s="1513"/>
      <c r="SUA5" s="1513"/>
      <c r="SUB5" s="1513"/>
      <c r="SUC5" s="1513"/>
      <c r="SUD5" s="1513"/>
      <c r="SUE5" s="1513"/>
      <c r="SUF5" s="1513"/>
      <c r="SUG5" s="1513"/>
      <c r="SUH5" s="1513"/>
      <c r="SUI5" s="1513"/>
      <c r="SUJ5" s="1513"/>
      <c r="SUK5" s="1513"/>
      <c r="SUL5" s="1513"/>
      <c r="SUM5" s="1513"/>
      <c r="SUN5" s="1513"/>
      <c r="SUO5" s="1513"/>
      <c r="SUP5" s="1513"/>
      <c r="SUQ5" s="1513"/>
      <c r="SUR5" s="1513"/>
      <c r="SUS5" s="1513"/>
      <c r="SUT5" s="1513"/>
      <c r="SUU5" s="1513"/>
      <c r="SUV5" s="1513"/>
      <c r="SUW5" s="1513"/>
      <c r="SUX5" s="1513"/>
      <c r="SUY5" s="1513"/>
      <c r="SUZ5" s="1513"/>
      <c r="SVA5" s="1513"/>
      <c r="SVB5" s="1513"/>
      <c r="SVC5" s="1513"/>
      <c r="SVD5" s="1513"/>
      <c r="SVE5" s="1513"/>
      <c r="SVF5" s="1513"/>
      <c r="SVG5" s="1513"/>
      <c r="SVH5" s="1513"/>
      <c r="SVI5" s="1513"/>
      <c r="SVJ5" s="1513"/>
      <c r="SVK5" s="1513"/>
      <c r="SVL5" s="1513"/>
      <c r="SVM5" s="1513"/>
      <c r="SVN5" s="1513"/>
      <c r="SVO5" s="1513"/>
      <c r="SVP5" s="1513"/>
      <c r="SVQ5" s="1513"/>
      <c r="SVR5" s="1513"/>
      <c r="SVS5" s="1513"/>
      <c r="SVT5" s="1513"/>
      <c r="SVU5" s="1513"/>
      <c r="SVV5" s="1513"/>
      <c r="SVW5" s="1513"/>
      <c r="SVX5" s="1513"/>
      <c r="SVY5" s="1513"/>
      <c r="SVZ5" s="1513"/>
      <c r="SWA5" s="1513"/>
      <c r="SWB5" s="1513"/>
      <c r="SWC5" s="1513"/>
      <c r="SWD5" s="1513"/>
      <c r="SWE5" s="1513"/>
      <c r="SWF5" s="1513"/>
      <c r="SWG5" s="1513"/>
      <c r="SWH5" s="1513"/>
      <c r="SWI5" s="1513"/>
      <c r="SWJ5" s="1513"/>
      <c r="SWK5" s="1513"/>
      <c r="SWL5" s="1513"/>
      <c r="SWM5" s="1513"/>
      <c r="SWN5" s="1513"/>
      <c r="SWO5" s="1513"/>
      <c r="SWP5" s="1513"/>
      <c r="SWQ5" s="1513"/>
      <c r="SWR5" s="1513"/>
      <c r="SWS5" s="1513"/>
      <c r="SWT5" s="1513"/>
      <c r="SWU5" s="1513"/>
      <c r="SWV5" s="1513"/>
      <c r="SWW5" s="1513"/>
      <c r="SWX5" s="1513"/>
      <c r="SWY5" s="1513"/>
      <c r="SWZ5" s="1513"/>
      <c r="SXA5" s="1513"/>
      <c r="SXB5" s="1513"/>
      <c r="SXC5" s="1513"/>
      <c r="SXD5" s="1513"/>
      <c r="SXE5" s="1513"/>
      <c r="SXF5" s="1513"/>
      <c r="SXG5" s="1513"/>
      <c r="SXH5" s="1513"/>
      <c r="SXI5" s="1513"/>
      <c r="SXJ5" s="1513"/>
      <c r="SXK5" s="1513"/>
      <c r="SXL5" s="1513"/>
      <c r="SXM5" s="1513"/>
      <c r="SXN5" s="1513"/>
      <c r="SXO5" s="1513"/>
      <c r="SXP5" s="1513"/>
      <c r="SXQ5" s="1513"/>
      <c r="SXR5" s="1513"/>
      <c r="SXS5" s="1513"/>
      <c r="SXT5" s="1513"/>
      <c r="SXU5" s="1513"/>
      <c r="SXV5" s="1513"/>
      <c r="SXW5" s="1513"/>
      <c r="SXX5" s="1513"/>
      <c r="SXY5" s="1513"/>
      <c r="SXZ5" s="1513"/>
      <c r="SYA5" s="1513"/>
      <c r="SYB5" s="1513"/>
      <c r="SYC5" s="1513"/>
      <c r="SYD5" s="1513"/>
      <c r="SYE5" s="1513"/>
      <c r="SYF5" s="1513"/>
      <c r="SYG5" s="1513"/>
      <c r="SYH5" s="1513"/>
      <c r="SYI5" s="1513"/>
      <c r="SYJ5" s="1513"/>
      <c r="SYK5" s="1513"/>
      <c r="SYL5" s="1513"/>
      <c r="SYM5" s="1513"/>
      <c r="SYN5" s="1513"/>
      <c r="SYO5" s="1513"/>
      <c r="SYP5" s="1513"/>
      <c r="SYQ5" s="1513"/>
      <c r="SYR5" s="1513"/>
      <c r="SYS5" s="1513"/>
      <c r="SYT5" s="1513"/>
      <c r="SYU5" s="1513"/>
      <c r="SYV5" s="1513"/>
      <c r="SYW5" s="1513"/>
      <c r="SYX5" s="1513"/>
      <c r="SYY5" s="1513"/>
      <c r="SYZ5" s="1513"/>
      <c r="SZA5" s="1513"/>
      <c r="SZB5" s="1513"/>
      <c r="SZC5" s="1513"/>
      <c r="SZD5" s="1513"/>
      <c r="SZE5" s="1513"/>
      <c r="SZF5" s="1513"/>
      <c r="SZG5" s="1513"/>
      <c r="SZH5" s="1513"/>
      <c r="SZI5" s="1513"/>
      <c r="SZJ5" s="1513"/>
      <c r="SZK5" s="1513"/>
      <c r="SZL5" s="1513"/>
      <c r="SZM5" s="1513"/>
      <c r="SZN5" s="1513"/>
      <c r="SZO5" s="1513"/>
      <c r="SZP5" s="1513"/>
      <c r="SZQ5" s="1513"/>
      <c r="SZR5" s="1513"/>
      <c r="SZS5" s="1513"/>
      <c r="SZT5" s="1513"/>
      <c r="SZU5" s="1513"/>
      <c r="SZV5" s="1513"/>
      <c r="SZW5" s="1513"/>
      <c r="SZX5" s="1513"/>
      <c r="SZY5" s="1513"/>
      <c r="SZZ5" s="1513"/>
      <c r="TAA5" s="1513"/>
      <c r="TAB5" s="1513"/>
      <c r="TAC5" s="1513"/>
      <c r="TAD5" s="1513"/>
      <c r="TAE5" s="1513"/>
      <c r="TAF5" s="1513"/>
      <c r="TAG5" s="1513"/>
      <c r="TAH5" s="1513"/>
      <c r="TAI5" s="1513"/>
      <c r="TAJ5" s="1513"/>
      <c r="TAK5" s="1513"/>
      <c r="TAL5" s="1513"/>
      <c r="TAM5" s="1513"/>
      <c r="TAN5" s="1513"/>
      <c r="TAO5" s="1513"/>
      <c r="TAP5" s="1513"/>
      <c r="TAQ5" s="1513"/>
      <c r="TAR5" s="1513"/>
      <c r="TAS5" s="1513"/>
      <c r="TAT5" s="1513"/>
      <c r="TAU5" s="1513"/>
      <c r="TAV5" s="1513"/>
      <c r="TAW5" s="1513"/>
      <c r="TAX5" s="1513"/>
      <c r="TAY5" s="1513"/>
      <c r="TAZ5" s="1513"/>
      <c r="TBA5" s="1513"/>
      <c r="TBB5" s="1513"/>
      <c r="TBC5" s="1513"/>
      <c r="TBD5" s="1513"/>
      <c r="TBE5" s="1513"/>
      <c r="TBF5" s="1513"/>
      <c r="TBG5" s="1513"/>
      <c r="TBH5" s="1513"/>
      <c r="TBI5" s="1513"/>
      <c r="TBJ5" s="1513"/>
      <c r="TBK5" s="1513"/>
      <c r="TBL5" s="1513"/>
      <c r="TBM5" s="1513"/>
      <c r="TBN5" s="1513"/>
      <c r="TBO5" s="1513"/>
      <c r="TBP5" s="1513"/>
      <c r="TBQ5" s="1513"/>
      <c r="TBR5" s="1513"/>
      <c r="TBS5" s="1513"/>
      <c r="TBT5" s="1513"/>
      <c r="TBU5" s="1513"/>
      <c r="TBV5" s="1513"/>
      <c r="TBW5" s="1513"/>
      <c r="TBX5" s="1513"/>
      <c r="TBY5" s="1513"/>
      <c r="TBZ5" s="1513"/>
      <c r="TCA5" s="1513"/>
      <c r="TCB5" s="1513"/>
      <c r="TCC5" s="1513"/>
      <c r="TCD5" s="1513"/>
      <c r="TCE5" s="1513"/>
      <c r="TCF5" s="1513"/>
      <c r="TCG5" s="1513"/>
      <c r="TCH5" s="1513"/>
      <c r="TCI5" s="1513"/>
      <c r="TCJ5" s="1513"/>
      <c r="TCK5" s="1513"/>
      <c r="TCL5" s="1513"/>
      <c r="TCM5" s="1513"/>
      <c r="TCN5" s="1513"/>
      <c r="TCO5" s="1513"/>
      <c r="TCP5" s="1513"/>
      <c r="TCQ5" s="1513"/>
      <c r="TCR5" s="1513"/>
      <c r="TCS5" s="1513"/>
      <c r="TCT5" s="1513"/>
      <c r="TCU5" s="1513"/>
      <c r="TCV5" s="1513"/>
      <c r="TCW5" s="1513"/>
      <c r="TCX5" s="1513"/>
      <c r="TCY5" s="1513"/>
      <c r="TCZ5" s="1513"/>
      <c r="TDA5" s="1513"/>
      <c r="TDB5" s="1513"/>
      <c r="TDC5" s="1513"/>
      <c r="TDD5" s="1513"/>
      <c r="TDE5" s="1513"/>
      <c r="TDF5" s="1513"/>
      <c r="TDG5" s="1513"/>
      <c r="TDH5" s="1513"/>
      <c r="TDI5" s="1513"/>
      <c r="TDJ5" s="1513"/>
      <c r="TDK5" s="1513"/>
      <c r="TDL5" s="1513"/>
      <c r="TDM5" s="1513"/>
      <c r="TDN5" s="1513"/>
      <c r="TDO5" s="1513"/>
      <c r="TDP5" s="1513"/>
      <c r="TDQ5" s="1513"/>
      <c r="TDR5" s="1513"/>
      <c r="TDS5" s="1513"/>
      <c r="TDT5" s="1513"/>
      <c r="TDU5" s="1513"/>
      <c r="TDV5" s="1513"/>
      <c r="TDW5" s="1513"/>
      <c r="TDX5" s="1513"/>
      <c r="TDY5" s="1513"/>
      <c r="TDZ5" s="1513"/>
      <c r="TEA5" s="1513"/>
      <c r="TEB5" s="1513"/>
      <c r="TEC5" s="1513"/>
      <c r="TED5" s="1513"/>
      <c r="TEE5" s="1513"/>
      <c r="TEF5" s="1513"/>
      <c r="TEG5" s="1513"/>
      <c r="TEH5" s="1513"/>
      <c r="TEI5" s="1513"/>
      <c r="TEJ5" s="1513"/>
      <c r="TEK5" s="1513"/>
      <c r="TEL5" s="1513"/>
      <c r="TEM5" s="1513"/>
      <c r="TEN5" s="1513"/>
      <c r="TEO5" s="1513"/>
      <c r="TEP5" s="1513"/>
      <c r="TEQ5" s="1513"/>
      <c r="TER5" s="1513"/>
      <c r="TES5" s="1513"/>
      <c r="TET5" s="1513"/>
      <c r="TEU5" s="1513"/>
      <c r="TEV5" s="1513"/>
      <c r="TEW5" s="1513"/>
      <c r="TEX5" s="1513"/>
      <c r="TEY5" s="1513"/>
      <c r="TEZ5" s="1513"/>
      <c r="TFA5" s="1513"/>
      <c r="TFB5" s="1513"/>
      <c r="TFC5" s="1513"/>
      <c r="TFD5" s="1513"/>
      <c r="TFE5" s="1513"/>
      <c r="TFF5" s="1513"/>
      <c r="TFG5" s="1513"/>
      <c r="TFH5" s="1513"/>
      <c r="TFI5" s="1513"/>
      <c r="TFJ5" s="1513"/>
      <c r="TFK5" s="1513"/>
      <c r="TFL5" s="1513"/>
      <c r="TFM5" s="1513"/>
      <c r="TFN5" s="1513"/>
      <c r="TFO5" s="1513"/>
      <c r="TFP5" s="1513"/>
      <c r="TFQ5" s="1513"/>
      <c r="TFR5" s="1513"/>
      <c r="TFS5" s="1513"/>
      <c r="TFT5" s="1513"/>
      <c r="TFU5" s="1513"/>
      <c r="TFV5" s="1513"/>
      <c r="TFW5" s="1513"/>
      <c r="TFX5" s="1513"/>
      <c r="TFY5" s="1513"/>
      <c r="TFZ5" s="1513"/>
      <c r="TGA5" s="1513"/>
      <c r="TGB5" s="1513"/>
      <c r="TGC5" s="1513"/>
      <c r="TGD5" s="1513"/>
      <c r="TGE5" s="1513"/>
      <c r="TGF5" s="1513"/>
      <c r="TGG5" s="1513"/>
      <c r="TGH5" s="1513"/>
      <c r="TGI5" s="1513"/>
      <c r="TGJ5" s="1513"/>
      <c r="TGK5" s="1513"/>
      <c r="TGL5" s="1513"/>
      <c r="TGM5" s="1513"/>
      <c r="TGN5" s="1513"/>
      <c r="TGO5" s="1513"/>
      <c r="TGP5" s="1513"/>
      <c r="TGQ5" s="1513"/>
      <c r="TGR5" s="1513"/>
      <c r="TGS5" s="1513"/>
      <c r="TGT5" s="1513"/>
      <c r="TGU5" s="1513"/>
      <c r="TGV5" s="1513"/>
      <c r="TGW5" s="1513"/>
      <c r="TGX5" s="1513"/>
      <c r="TGY5" s="1513"/>
      <c r="TGZ5" s="1513"/>
      <c r="THA5" s="1513"/>
      <c r="THB5" s="1513"/>
      <c r="THC5" s="1513"/>
      <c r="THD5" s="1513"/>
      <c r="THE5" s="1513"/>
      <c r="THF5" s="1513"/>
      <c r="THG5" s="1513"/>
      <c r="THH5" s="1513"/>
      <c r="THI5" s="1513"/>
      <c r="THJ5" s="1513"/>
      <c r="THK5" s="1513"/>
      <c r="THL5" s="1513"/>
      <c r="THM5" s="1513"/>
      <c r="THN5" s="1513"/>
      <c r="THO5" s="1513"/>
      <c r="THP5" s="1513"/>
      <c r="THQ5" s="1513"/>
      <c r="THR5" s="1513"/>
      <c r="THS5" s="1513"/>
      <c r="THT5" s="1513"/>
      <c r="THU5" s="1513"/>
      <c r="THV5" s="1513"/>
      <c r="THW5" s="1513"/>
      <c r="THX5" s="1513"/>
      <c r="THY5" s="1513"/>
      <c r="THZ5" s="1513"/>
      <c r="TIA5" s="1513"/>
      <c r="TIB5" s="1513"/>
      <c r="TIC5" s="1513"/>
      <c r="TID5" s="1513"/>
      <c r="TIE5" s="1513"/>
      <c r="TIF5" s="1513"/>
      <c r="TIG5" s="1513"/>
      <c r="TIH5" s="1513"/>
      <c r="TII5" s="1513"/>
      <c r="TIJ5" s="1513"/>
      <c r="TIK5" s="1513"/>
      <c r="TIL5" s="1513"/>
      <c r="TIM5" s="1513"/>
      <c r="TIN5" s="1513"/>
      <c r="TIO5" s="1513"/>
      <c r="TIP5" s="1513"/>
      <c r="TIQ5" s="1513"/>
      <c r="TIR5" s="1513"/>
      <c r="TIS5" s="1513"/>
      <c r="TIT5" s="1513"/>
      <c r="TIU5" s="1513"/>
      <c r="TIV5" s="1513"/>
      <c r="TIW5" s="1513"/>
      <c r="TIX5" s="1513"/>
      <c r="TIY5" s="1513"/>
      <c r="TIZ5" s="1513"/>
      <c r="TJA5" s="1513"/>
      <c r="TJB5" s="1513"/>
      <c r="TJC5" s="1513"/>
      <c r="TJD5" s="1513"/>
      <c r="TJE5" s="1513"/>
      <c r="TJF5" s="1513"/>
      <c r="TJG5" s="1513"/>
      <c r="TJH5" s="1513"/>
      <c r="TJI5" s="1513"/>
      <c r="TJJ5" s="1513"/>
      <c r="TJK5" s="1513"/>
      <c r="TJL5" s="1513"/>
      <c r="TJM5" s="1513"/>
      <c r="TJN5" s="1513"/>
      <c r="TJO5" s="1513"/>
      <c r="TJP5" s="1513"/>
      <c r="TJQ5" s="1513"/>
      <c r="TJR5" s="1513"/>
      <c r="TJS5" s="1513"/>
      <c r="TJT5" s="1513"/>
      <c r="TJU5" s="1513"/>
      <c r="TJV5" s="1513"/>
      <c r="TJW5" s="1513"/>
      <c r="TJX5" s="1513"/>
      <c r="TJY5" s="1513"/>
      <c r="TJZ5" s="1513"/>
      <c r="TKA5" s="1513"/>
      <c r="TKB5" s="1513"/>
      <c r="TKC5" s="1513"/>
      <c r="TKD5" s="1513"/>
      <c r="TKE5" s="1513"/>
      <c r="TKF5" s="1513"/>
      <c r="TKG5" s="1513"/>
      <c r="TKH5" s="1513"/>
      <c r="TKI5" s="1513"/>
      <c r="TKJ5" s="1513"/>
      <c r="TKK5" s="1513"/>
      <c r="TKL5" s="1513"/>
      <c r="TKM5" s="1513"/>
      <c r="TKN5" s="1513"/>
      <c r="TKO5" s="1513"/>
      <c r="TKP5" s="1513"/>
      <c r="TKQ5" s="1513"/>
      <c r="TKR5" s="1513"/>
      <c r="TKS5" s="1513"/>
      <c r="TKT5" s="1513"/>
      <c r="TKU5" s="1513"/>
      <c r="TKV5" s="1513"/>
      <c r="TKW5" s="1513"/>
      <c r="TKX5" s="1513"/>
      <c r="TKY5" s="1513"/>
      <c r="TKZ5" s="1513"/>
      <c r="TLA5" s="1513"/>
      <c r="TLB5" s="1513"/>
      <c r="TLC5" s="1513"/>
      <c r="TLD5" s="1513"/>
      <c r="TLE5" s="1513"/>
      <c r="TLF5" s="1513"/>
      <c r="TLG5" s="1513"/>
      <c r="TLH5" s="1513"/>
      <c r="TLI5" s="1513"/>
      <c r="TLJ5" s="1513"/>
      <c r="TLK5" s="1513"/>
      <c r="TLL5" s="1513"/>
      <c r="TLM5" s="1513"/>
      <c r="TLN5" s="1513"/>
      <c r="TLO5" s="1513"/>
      <c r="TLP5" s="1513"/>
      <c r="TLQ5" s="1513"/>
      <c r="TLR5" s="1513"/>
      <c r="TLS5" s="1513"/>
      <c r="TLT5" s="1513"/>
      <c r="TLU5" s="1513"/>
      <c r="TLV5" s="1513"/>
      <c r="TLW5" s="1513"/>
      <c r="TLX5" s="1513"/>
      <c r="TLY5" s="1513"/>
      <c r="TLZ5" s="1513"/>
      <c r="TMA5" s="1513"/>
      <c r="TMB5" s="1513"/>
      <c r="TMC5" s="1513"/>
      <c r="TMD5" s="1513"/>
      <c r="TME5" s="1513"/>
      <c r="TMF5" s="1513"/>
      <c r="TMG5" s="1513"/>
      <c r="TMH5" s="1513"/>
      <c r="TMI5" s="1513"/>
      <c r="TMJ5" s="1513"/>
      <c r="TMK5" s="1513"/>
      <c r="TML5" s="1513"/>
      <c r="TMM5" s="1513"/>
      <c r="TMN5" s="1513"/>
      <c r="TMO5" s="1513"/>
      <c r="TMP5" s="1513"/>
      <c r="TMQ5" s="1513"/>
      <c r="TMR5" s="1513"/>
      <c r="TMS5" s="1513"/>
      <c r="TMT5" s="1513"/>
      <c r="TMU5" s="1513"/>
      <c r="TMV5" s="1513"/>
      <c r="TMW5" s="1513"/>
      <c r="TMX5" s="1513"/>
      <c r="TMY5" s="1513"/>
      <c r="TMZ5" s="1513"/>
      <c r="TNA5" s="1513"/>
      <c r="TNB5" s="1513"/>
      <c r="TNC5" s="1513"/>
      <c r="TND5" s="1513"/>
      <c r="TNE5" s="1513"/>
      <c r="TNF5" s="1513"/>
      <c r="TNG5" s="1513"/>
      <c r="TNH5" s="1513"/>
      <c r="TNI5" s="1513"/>
      <c r="TNJ5" s="1513"/>
      <c r="TNK5" s="1513"/>
      <c r="TNL5" s="1513"/>
      <c r="TNM5" s="1513"/>
      <c r="TNN5" s="1513"/>
      <c r="TNO5" s="1513"/>
      <c r="TNP5" s="1513"/>
      <c r="TNQ5" s="1513"/>
      <c r="TNR5" s="1513"/>
      <c r="TNS5" s="1513"/>
      <c r="TNT5" s="1513"/>
      <c r="TNU5" s="1513"/>
      <c r="TNV5" s="1513"/>
      <c r="TNW5" s="1513"/>
      <c r="TNX5" s="1513"/>
      <c r="TNY5" s="1513"/>
      <c r="TNZ5" s="1513"/>
      <c r="TOA5" s="1513"/>
      <c r="TOB5" s="1513"/>
      <c r="TOC5" s="1513"/>
      <c r="TOD5" s="1513"/>
      <c r="TOE5" s="1513"/>
      <c r="TOF5" s="1513"/>
      <c r="TOG5" s="1513"/>
      <c r="TOH5" s="1513"/>
      <c r="TOI5" s="1513"/>
      <c r="TOJ5" s="1513"/>
      <c r="TOK5" s="1513"/>
      <c r="TOL5" s="1513"/>
      <c r="TOM5" s="1513"/>
      <c r="TON5" s="1513"/>
      <c r="TOO5" s="1513"/>
      <c r="TOP5" s="1513"/>
      <c r="TOQ5" s="1513"/>
      <c r="TOR5" s="1513"/>
      <c r="TOS5" s="1513"/>
      <c r="TOT5" s="1513"/>
      <c r="TOU5" s="1513"/>
      <c r="TOV5" s="1513"/>
      <c r="TOW5" s="1513"/>
      <c r="TOX5" s="1513"/>
      <c r="TOY5" s="1513"/>
      <c r="TOZ5" s="1513"/>
      <c r="TPA5" s="1513"/>
      <c r="TPB5" s="1513"/>
      <c r="TPC5" s="1513"/>
      <c r="TPD5" s="1513"/>
      <c r="TPE5" s="1513"/>
      <c r="TPF5" s="1513"/>
      <c r="TPG5" s="1513"/>
      <c r="TPH5" s="1513"/>
      <c r="TPI5" s="1513"/>
      <c r="TPJ5" s="1513"/>
      <c r="TPK5" s="1513"/>
      <c r="TPL5" s="1513"/>
      <c r="TPM5" s="1513"/>
      <c r="TPN5" s="1513"/>
      <c r="TPO5" s="1513"/>
      <c r="TPP5" s="1513"/>
      <c r="TPQ5" s="1513"/>
      <c r="TPR5" s="1513"/>
      <c r="TPS5" s="1513"/>
      <c r="TPT5" s="1513"/>
      <c r="TPU5" s="1513"/>
      <c r="TPV5" s="1513"/>
      <c r="TPW5" s="1513"/>
      <c r="TPX5" s="1513"/>
      <c r="TPY5" s="1513"/>
      <c r="TPZ5" s="1513"/>
      <c r="TQA5" s="1513"/>
      <c r="TQB5" s="1513"/>
      <c r="TQC5" s="1513"/>
      <c r="TQD5" s="1513"/>
      <c r="TQE5" s="1513"/>
      <c r="TQF5" s="1513"/>
      <c r="TQG5" s="1513"/>
      <c r="TQH5" s="1513"/>
      <c r="TQI5" s="1513"/>
      <c r="TQJ5" s="1513"/>
      <c r="TQK5" s="1513"/>
      <c r="TQL5" s="1513"/>
      <c r="TQM5" s="1513"/>
      <c r="TQN5" s="1513"/>
      <c r="TQO5" s="1513"/>
      <c r="TQP5" s="1513"/>
      <c r="TQQ5" s="1513"/>
      <c r="TQR5" s="1513"/>
      <c r="TQS5" s="1513"/>
      <c r="TQT5" s="1513"/>
      <c r="TQU5" s="1513"/>
      <c r="TQV5" s="1513"/>
      <c r="TQW5" s="1513"/>
      <c r="TQX5" s="1513"/>
      <c r="TQY5" s="1513"/>
      <c r="TQZ5" s="1513"/>
      <c r="TRA5" s="1513"/>
      <c r="TRB5" s="1513"/>
      <c r="TRC5" s="1513"/>
      <c r="TRD5" s="1513"/>
      <c r="TRE5" s="1513"/>
      <c r="TRF5" s="1513"/>
      <c r="TRG5" s="1513"/>
      <c r="TRH5" s="1513"/>
      <c r="TRI5" s="1513"/>
      <c r="TRJ5" s="1513"/>
      <c r="TRK5" s="1513"/>
      <c r="TRL5" s="1513"/>
      <c r="TRM5" s="1513"/>
      <c r="TRN5" s="1513"/>
      <c r="TRO5" s="1513"/>
      <c r="TRP5" s="1513"/>
      <c r="TRQ5" s="1513"/>
      <c r="TRR5" s="1513"/>
      <c r="TRS5" s="1513"/>
      <c r="TRT5" s="1513"/>
      <c r="TRU5" s="1513"/>
      <c r="TRV5" s="1513"/>
      <c r="TRW5" s="1513"/>
      <c r="TRX5" s="1513"/>
      <c r="TRY5" s="1513"/>
      <c r="TRZ5" s="1513"/>
      <c r="TSA5" s="1513"/>
      <c r="TSB5" s="1513"/>
      <c r="TSC5" s="1513"/>
      <c r="TSD5" s="1513"/>
      <c r="TSE5" s="1513"/>
      <c r="TSF5" s="1513"/>
      <c r="TSG5" s="1513"/>
      <c r="TSH5" s="1513"/>
      <c r="TSI5" s="1513"/>
      <c r="TSJ5" s="1513"/>
      <c r="TSK5" s="1513"/>
      <c r="TSL5" s="1513"/>
      <c r="TSM5" s="1513"/>
      <c r="TSN5" s="1513"/>
      <c r="TSO5" s="1513"/>
      <c r="TSP5" s="1513"/>
      <c r="TSQ5" s="1513"/>
      <c r="TSR5" s="1513"/>
      <c r="TSS5" s="1513"/>
      <c r="TST5" s="1513"/>
      <c r="TSU5" s="1513"/>
      <c r="TSV5" s="1513"/>
      <c r="TSW5" s="1513"/>
      <c r="TSX5" s="1513"/>
      <c r="TSY5" s="1513"/>
      <c r="TSZ5" s="1513"/>
      <c r="TTA5" s="1513"/>
      <c r="TTB5" s="1513"/>
      <c r="TTC5" s="1513"/>
      <c r="TTD5" s="1513"/>
      <c r="TTE5" s="1513"/>
      <c r="TTF5" s="1513"/>
      <c r="TTG5" s="1513"/>
      <c r="TTH5" s="1513"/>
      <c r="TTI5" s="1513"/>
      <c r="TTJ5" s="1513"/>
      <c r="TTK5" s="1513"/>
      <c r="TTL5" s="1513"/>
      <c r="TTM5" s="1513"/>
      <c r="TTN5" s="1513"/>
      <c r="TTO5" s="1513"/>
      <c r="TTP5" s="1513"/>
      <c r="TTQ5" s="1513"/>
      <c r="TTR5" s="1513"/>
      <c r="TTS5" s="1513"/>
      <c r="TTT5" s="1513"/>
      <c r="TTU5" s="1513"/>
      <c r="TTV5" s="1513"/>
      <c r="TTW5" s="1513"/>
      <c r="TTX5" s="1513"/>
      <c r="TTY5" s="1513"/>
      <c r="TTZ5" s="1513"/>
      <c r="TUA5" s="1513"/>
      <c r="TUB5" s="1513"/>
      <c r="TUC5" s="1513"/>
      <c r="TUD5" s="1513"/>
      <c r="TUE5" s="1513"/>
      <c r="TUF5" s="1513"/>
      <c r="TUG5" s="1513"/>
      <c r="TUH5" s="1513"/>
      <c r="TUI5" s="1513"/>
      <c r="TUJ5" s="1513"/>
      <c r="TUK5" s="1513"/>
      <c r="TUL5" s="1513"/>
      <c r="TUM5" s="1513"/>
      <c r="TUN5" s="1513"/>
      <c r="TUO5" s="1513"/>
      <c r="TUP5" s="1513"/>
      <c r="TUQ5" s="1513"/>
      <c r="TUR5" s="1513"/>
      <c r="TUS5" s="1513"/>
      <c r="TUT5" s="1513"/>
      <c r="TUU5" s="1513"/>
      <c r="TUV5" s="1513"/>
      <c r="TUW5" s="1513"/>
      <c r="TUX5" s="1513"/>
      <c r="TUY5" s="1513"/>
      <c r="TUZ5" s="1513"/>
      <c r="TVA5" s="1513"/>
      <c r="TVB5" s="1513"/>
      <c r="TVC5" s="1513"/>
      <c r="TVD5" s="1513"/>
      <c r="TVE5" s="1513"/>
      <c r="TVF5" s="1513"/>
      <c r="TVG5" s="1513"/>
      <c r="TVH5" s="1513"/>
      <c r="TVI5" s="1513"/>
      <c r="TVJ5" s="1513"/>
      <c r="TVK5" s="1513"/>
      <c r="TVL5" s="1513"/>
      <c r="TVM5" s="1513"/>
      <c r="TVN5" s="1513"/>
      <c r="TVO5" s="1513"/>
      <c r="TVP5" s="1513"/>
      <c r="TVQ5" s="1513"/>
      <c r="TVR5" s="1513"/>
      <c r="TVS5" s="1513"/>
      <c r="TVT5" s="1513"/>
      <c r="TVU5" s="1513"/>
      <c r="TVV5" s="1513"/>
      <c r="TVW5" s="1513"/>
      <c r="TVX5" s="1513"/>
      <c r="TVY5" s="1513"/>
      <c r="TVZ5" s="1513"/>
      <c r="TWA5" s="1513"/>
      <c r="TWB5" s="1513"/>
      <c r="TWC5" s="1513"/>
      <c r="TWD5" s="1513"/>
      <c r="TWE5" s="1513"/>
      <c r="TWF5" s="1513"/>
      <c r="TWG5" s="1513"/>
      <c r="TWH5" s="1513"/>
      <c r="TWI5" s="1513"/>
      <c r="TWJ5" s="1513"/>
      <c r="TWK5" s="1513"/>
      <c r="TWL5" s="1513"/>
      <c r="TWM5" s="1513"/>
      <c r="TWN5" s="1513"/>
      <c r="TWO5" s="1513"/>
      <c r="TWP5" s="1513"/>
      <c r="TWQ5" s="1513"/>
      <c r="TWR5" s="1513"/>
      <c r="TWS5" s="1513"/>
      <c r="TWT5" s="1513"/>
      <c r="TWU5" s="1513"/>
      <c r="TWV5" s="1513"/>
      <c r="TWW5" s="1513"/>
      <c r="TWX5" s="1513"/>
      <c r="TWY5" s="1513"/>
      <c r="TWZ5" s="1513"/>
      <c r="TXA5" s="1513"/>
      <c r="TXB5" s="1513"/>
      <c r="TXC5" s="1513"/>
      <c r="TXD5" s="1513"/>
      <c r="TXE5" s="1513"/>
      <c r="TXF5" s="1513"/>
      <c r="TXG5" s="1513"/>
      <c r="TXH5" s="1513"/>
      <c r="TXI5" s="1513"/>
      <c r="TXJ5" s="1513"/>
      <c r="TXK5" s="1513"/>
      <c r="TXL5" s="1513"/>
      <c r="TXM5" s="1513"/>
      <c r="TXN5" s="1513"/>
      <c r="TXO5" s="1513"/>
      <c r="TXP5" s="1513"/>
      <c r="TXQ5" s="1513"/>
      <c r="TXR5" s="1513"/>
      <c r="TXS5" s="1513"/>
      <c r="TXT5" s="1513"/>
      <c r="TXU5" s="1513"/>
      <c r="TXV5" s="1513"/>
      <c r="TXW5" s="1513"/>
      <c r="TXX5" s="1513"/>
      <c r="TXY5" s="1513"/>
      <c r="TXZ5" s="1513"/>
      <c r="TYA5" s="1513"/>
      <c r="TYB5" s="1513"/>
      <c r="TYC5" s="1513"/>
      <c r="TYD5" s="1513"/>
      <c r="TYE5" s="1513"/>
      <c r="TYF5" s="1513"/>
      <c r="TYG5" s="1513"/>
      <c r="TYH5" s="1513"/>
      <c r="TYI5" s="1513"/>
      <c r="TYJ5" s="1513"/>
      <c r="TYK5" s="1513"/>
      <c r="TYL5" s="1513"/>
      <c r="TYM5" s="1513"/>
      <c r="TYN5" s="1513"/>
      <c r="TYO5" s="1513"/>
      <c r="TYP5" s="1513"/>
      <c r="TYQ5" s="1513"/>
      <c r="TYR5" s="1513"/>
      <c r="TYS5" s="1513"/>
      <c r="TYT5" s="1513"/>
      <c r="TYU5" s="1513"/>
      <c r="TYV5" s="1513"/>
      <c r="TYW5" s="1513"/>
      <c r="TYX5" s="1513"/>
      <c r="TYY5" s="1513"/>
      <c r="TYZ5" s="1513"/>
      <c r="TZA5" s="1513"/>
      <c r="TZB5" s="1513"/>
      <c r="TZC5" s="1513"/>
      <c r="TZD5" s="1513"/>
      <c r="TZE5" s="1513"/>
      <c r="TZF5" s="1513"/>
      <c r="TZG5" s="1513"/>
      <c r="TZH5" s="1513"/>
      <c r="TZI5" s="1513"/>
      <c r="TZJ5" s="1513"/>
      <c r="TZK5" s="1513"/>
      <c r="TZL5" s="1513"/>
      <c r="TZM5" s="1513"/>
      <c r="TZN5" s="1513"/>
      <c r="TZO5" s="1513"/>
      <c r="TZP5" s="1513"/>
      <c r="TZQ5" s="1513"/>
      <c r="TZR5" s="1513"/>
      <c r="TZS5" s="1513"/>
      <c r="TZT5" s="1513"/>
      <c r="TZU5" s="1513"/>
      <c r="TZV5" s="1513"/>
      <c r="TZW5" s="1513"/>
      <c r="TZX5" s="1513"/>
      <c r="TZY5" s="1513"/>
      <c r="TZZ5" s="1513"/>
      <c r="UAA5" s="1513"/>
      <c r="UAB5" s="1513"/>
      <c r="UAC5" s="1513"/>
      <c r="UAD5" s="1513"/>
      <c r="UAE5" s="1513"/>
      <c r="UAF5" s="1513"/>
      <c r="UAG5" s="1513"/>
      <c r="UAH5" s="1513"/>
      <c r="UAI5" s="1513"/>
      <c r="UAJ5" s="1513"/>
      <c r="UAK5" s="1513"/>
      <c r="UAL5" s="1513"/>
      <c r="UAM5" s="1513"/>
      <c r="UAN5" s="1513"/>
      <c r="UAO5" s="1513"/>
      <c r="UAP5" s="1513"/>
      <c r="UAQ5" s="1513"/>
      <c r="UAR5" s="1513"/>
      <c r="UAS5" s="1513"/>
      <c r="UAT5" s="1513"/>
      <c r="UAU5" s="1513"/>
      <c r="UAV5" s="1513"/>
      <c r="UAW5" s="1513"/>
      <c r="UAX5" s="1513"/>
      <c r="UAY5" s="1513"/>
      <c r="UAZ5" s="1513"/>
      <c r="UBA5" s="1513"/>
      <c r="UBB5" s="1513"/>
      <c r="UBC5" s="1513"/>
      <c r="UBD5" s="1513"/>
      <c r="UBE5" s="1513"/>
      <c r="UBF5" s="1513"/>
      <c r="UBG5" s="1513"/>
      <c r="UBH5" s="1513"/>
      <c r="UBI5" s="1513"/>
      <c r="UBJ5" s="1513"/>
      <c r="UBK5" s="1513"/>
      <c r="UBL5" s="1513"/>
      <c r="UBM5" s="1513"/>
      <c r="UBN5" s="1513"/>
      <c r="UBO5" s="1513"/>
      <c r="UBP5" s="1513"/>
      <c r="UBQ5" s="1513"/>
      <c r="UBR5" s="1513"/>
      <c r="UBS5" s="1513"/>
      <c r="UBT5" s="1513"/>
      <c r="UBU5" s="1513"/>
      <c r="UBV5" s="1513"/>
      <c r="UBW5" s="1513"/>
      <c r="UBX5" s="1513"/>
      <c r="UBY5" s="1513"/>
      <c r="UBZ5" s="1513"/>
      <c r="UCA5" s="1513"/>
      <c r="UCB5" s="1513"/>
      <c r="UCC5" s="1513"/>
      <c r="UCD5" s="1513"/>
      <c r="UCE5" s="1513"/>
      <c r="UCF5" s="1513"/>
      <c r="UCG5" s="1513"/>
      <c r="UCH5" s="1513"/>
      <c r="UCI5" s="1513"/>
      <c r="UCJ5" s="1513"/>
      <c r="UCK5" s="1513"/>
      <c r="UCL5" s="1513"/>
      <c r="UCM5" s="1513"/>
      <c r="UCN5" s="1513"/>
      <c r="UCO5" s="1513"/>
      <c r="UCP5" s="1513"/>
      <c r="UCQ5" s="1513"/>
      <c r="UCR5" s="1513"/>
      <c r="UCS5" s="1513"/>
      <c r="UCT5" s="1513"/>
      <c r="UCU5" s="1513"/>
      <c r="UCV5" s="1513"/>
      <c r="UCW5" s="1513"/>
      <c r="UCX5" s="1513"/>
      <c r="UCY5" s="1513"/>
      <c r="UCZ5" s="1513"/>
      <c r="UDA5" s="1513"/>
      <c r="UDB5" s="1513"/>
      <c r="UDC5" s="1513"/>
      <c r="UDD5" s="1513"/>
      <c r="UDE5" s="1513"/>
      <c r="UDF5" s="1513"/>
      <c r="UDG5" s="1513"/>
      <c r="UDH5" s="1513"/>
      <c r="UDI5" s="1513"/>
      <c r="UDJ5" s="1513"/>
      <c r="UDK5" s="1513"/>
      <c r="UDL5" s="1513"/>
      <c r="UDM5" s="1513"/>
      <c r="UDN5" s="1513"/>
      <c r="UDO5" s="1513"/>
      <c r="UDP5" s="1513"/>
      <c r="UDQ5" s="1513"/>
      <c r="UDR5" s="1513"/>
      <c r="UDS5" s="1513"/>
      <c r="UDT5" s="1513"/>
      <c r="UDU5" s="1513"/>
      <c r="UDV5" s="1513"/>
      <c r="UDW5" s="1513"/>
      <c r="UDX5" s="1513"/>
      <c r="UDY5" s="1513"/>
      <c r="UDZ5" s="1513"/>
      <c r="UEA5" s="1513"/>
      <c r="UEB5" s="1513"/>
      <c r="UEC5" s="1513"/>
      <c r="UED5" s="1513"/>
      <c r="UEE5" s="1513"/>
      <c r="UEF5" s="1513"/>
      <c r="UEG5" s="1513"/>
      <c r="UEH5" s="1513"/>
      <c r="UEI5" s="1513"/>
      <c r="UEJ5" s="1513"/>
      <c r="UEK5" s="1513"/>
      <c r="UEL5" s="1513"/>
      <c r="UEM5" s="1513"/>
      <c r="UEN5" s="1513"/>
      <c r="UEO5" s="1513"/>
      <c r="UEP5" s="1513"/>
      <c r="UEQ5" s="1513"/>
      <c r="UER5" s="1513"/>
      <c r="UES5" s="1513"/>
      <c r="UET5" s="1513"/>
      <c r="UEU5" s="1513"/>
      <c r="UEV5" s="1513"/>
      <c r="UEW5" s="1513"/>
      <c r="UEX5" s="1513"/>
      <c r="UEY5" s="1513"/>
      <c r="UEZ5" s="1513"/>
      <c r="UFA5" s="1513"/>
      <c r="UFB5" s="1513"/>
      <c r="UFC5" s="1513"/>
      <c r="UFD5" s="1513"/>
      <c r="UFE5" s="1513"/>
      <c r="UFF5" s="1513"/>
      <c r="UFG5" s="1513"/>
      <c r="UFH5" s="1513"/>
      <c r="UFI5" s="1513"/>
      <c r="UFJ5" s="1513"/>
      <c r="UFK5" s="1513"/>
      <c r="UFL5" s="1513"/>
      <c r="UFM5" s="1513"/>
      <c r="UFN5" s="1513"/>
      <c r="UFO5" s="1513"/>
      <c r="UFP5" s="1513"/>
      <c r="UFQ5" s="1513"/>
      <c r="UFR5" s="1513"/>
      <c r="UFS5" s="1513"/>
      <c r="UFT5" s="1513"/>
      <c r="UFU5" s="1513"/>
      <c r="UFV5" s="1513"/>
      <c r="UFW5" s="1513"/>
      <c r="UFX5" s="1513"/>
      <c r="UFY5" s="1513"/>
      <c r="UFZ5" s="1513"/>
      <c r="UGA5" s="1513"/>
      <c r="UGB5" s="1513"/>
      <c r="UGC5" s="1513"/>
      <c r="UGD5" s="1513"/>
      <c r="UGE5" s="1513"/>
      <c r="UGF5" s="1513"/>
      <c r="UGG5" s="1513"/>
      <c r="UGH5" s="1513"/>
      <c r="UGI5" s="1513"/>
      <c r="UGJ5" s="1513"/>
      <c r="UGK5" s="1513"/>
      <c r="UGL5" s="1513"/>
      <c r="UGM5" s="1513"/>
      <c r="UGN5" s="1513"/>
      <c r="UGO5" s="1513"/>
      <c r="UGP5" s="1513"/>
      <c r="UGQ5" s="1513"/>
      <c r="UGR5" s="1513"/>
      <c r="UGS5" s="1513"/>
      <c r="UGT5" s="1513"/>
      <c r="UGU5" s="1513"/>
      <c r="UGV5" s="1513"/>
      <c r="UGW5" s="1513"/>
      <c r="UGX5" s="1513"/>
      <c r="UGY5" s="1513"/>
      <c r="UGZ5" s="1513"/>
      <c r="UHA5" s="1513"/>
      <c r="UHB5" s="1513"/>
      <c r="UHC5" s="1513"/>
      <c r="UHD5" s="1513"/>
      <c r="UHE5" s="1513"/>
      <c r="UHF5" s="1513"/>
      <c r="UHG5" s="1513"/>
      <c r="UHH5" s="1513"/>
      <c r="UHI5" s="1513"/>
      <c r="UHJ5" s="1513"/>
      <c r="UHK5" s="1513"/>
      <c r="UHL5" s="1513"/>
      <c r="UHM5" s="1513"/>
      <c r="UHN5" s="1513"/>
      <c r="UHO5" s="1513"/>
      <c r="UHP5" s="1513"/>
      <c r="UHQ5" s="1513"/>
      <c r="UHR5" s="1513"/>
      <c r="UHS5" s="1513"/>
      <c r="UHT5" s="1513"/>
      <c r="UHU5" s="1513"/>
      <c r="UHV5" s="1513"/>
      <c r="UHW5" s="1513"/>
      <c r="UHX5" s="1513"/>
      <c r="UHY5" s="1513"/>
      <c r="UHZ5" s="1513"/>
      <c r="UIA5" s="1513"/>
      <c r="UIB5" s="1513"/>
      <c r="UIC5" s="1513"/>
      <c r="UID5" s="1513"/>
      <c r="UIE5" s="1513"/>
      <c r="UIF5" s="1513"/>
      <c r="UIG5" s="1513"/>
      <c r="UIH5" s="1513"/>
      <c r="UII5" s="1513"/>
      <c r="UIJ5" s="1513"/>
      <c r="UIK5" s="1513"/>
      <c r="UIL5" s="1513"/>
      <c r="UIM5" s="1513"/>
      <c r="UIN5" s="1513"/>
      <c r="UIO5" s="1513"/>
      <c r="UIP5" s="1513"/>
      <c r="UIQ5" s="1513"/>
      <c r="UIR5" s="1513"/>
      <c r="UIS5" s="1513"/>
      <c r="UIT5" s="1513"/>
      <c r="UIU5" s="1513"/>
      <c r="UIV5" s="1513"/>
      <c r="UIW5" s="1513"/>
      <c r="UIX5" s="1513"/>
      <c r="UIY5" s="1513"/>
      <c r="UIZ5" s="1513"/>
      <c r="UJA5" s="1513"/>
      <c r="UJB5" s="1513"/>
      <c r="UJC5" s="1513"/>
      <c r="UJD5" s="1513"/>
      <c r="UJE5" s="1513"/>
      <c r="UJF5" s="1513"/>
      <c r="UJG5" s="1513"/>
      <c r="UJH5" s="1513"/>
      <c r="UJI5" s="1513"/>
      <c r="UJJ5" s="1513"/>
      <c r="UJK5" s="1513"/>
      <c r="UJL5" s="1513"/>
      <c r="UJM5" s="1513"/>
      <c r="UJN5" s="1513"/>
      <c r="UJO5" s="1513"/>
      <c r="UJP5" s="1513"/>
      <c r="UJQ5" s="1513"/>
      <c r="UJR5" s="1513"/>
      <c r="UJS5" s="1513"/>
      <c r="UJT5" s="1513"/>
      <c r="UJU5" s="1513"/>
      <c r="UJV5" s="1513"/>
      <c r="UJW5" s="1513"/>
      <c r="UJX5" s="1513"/>
      <c r="UJY5" s="1513"/>
      <c r="UJZ5" s="1513"/>
      <c r="UKA5" s="1513"/>
      <c r="UKB5" s="1513"/>
      <c r="UKC5" s="1513"/>
      <c r="UKD5" s="1513"/>
      <c r="UKE5" s="1513"/>
      <c r="UKF5" s="1513"/>
      <c r="UKG5" s="1513"/>
      <c r="UKH5" s="1513"/>
      <c r="UKI5" s="1513"/>
      <c r="UKJ5" s="1513"/>
      <c r="UKK5" s="1513"/>
      <c r="UKL5" s="1513"/>
      <c r="UKM5" s="1513"/>
      <c r="UKN5" s="1513"/>
      <c r="UKO5" s="1513"/>
      <c r="UKP5" s="1513"/>
      <c r="UKQ5" s="1513"/>
      <c r="UKR5" s="1513"/>
      <c r="UKS5" s="1513"/>
      <c r="UKT5" s="1513"/>
      <c r="UKU5" s="1513"/>
      <c r="UKV5" s="1513"/>
      <c r="UKW5" s="1513"/>
      <c r="UKX5" s="1513"/>
      <c r="UKY5" s="1513"/>
      <c r="UKZ5" s="1513"/>
      <c r="ULA5" s="1513"/>
      <c r="ULB5" s="1513"/>
      <c r="ULC5" s="1513"/>
      <c r="ULD5" s="1513"/>
      <c r="ULE5" s="1513"/>
      <c r="ULF5" s="1513"/>
      <c r="ULG5" s="1513"/>
      <c r="ULH5" s="1513"/>
      <c r="ULI5" s="1513"/>
      <c r="ULJ5" s="1513"/>
      <c r="ULK5" s="1513"/>
      <c r="ULL5" s="1513"/>
      <c r="ULM5" s="1513"/>
      <c r="ULN5" s="1513"/>
      <c r="ULO5" s="1513"/>
      <c r="ULP5" s="1513"/>
      <c r="ULQ5" s="1513"/>
      <c r="ULR5" s="1513"/>
      <c r="ULS5" s="1513"/>
      <c r="ULT5" s="1513"/>
      <c r="ULU5" s="1513"/>
      <c r="ULV5" s="1513"/>
      <c r="ULW5" s="1513"/>
      <c r="ULX5" s="1513"/>
      <c r="ULY5" s="1513"/>
      <c r="ULZ5" s="1513"/>
      <c r="UMA5" s="1513"/>
      <c r="UMB5" s="1513"/>
      <c r="UMC5" s="1513"/>
      <c r="UMD5" s="1513"/>
      <c r="UME5" s="1513"/>
      <c r="UMF5" s="1513"/>
      <c r="UMG5" s="1513"/>
      <c r="UMH5" s="1513"/>
      <c r="UMI5" s="1513"/>
      <c r="UMJ5" s="1513"/>
      <c r="UMK5" s="1513"/>
      <c r="UML5" s="1513"/>
      <c r="UMM5" s="1513"/>
      <c r="UMN5" s="1513"/>
      <c r="UMO5" s="1513"/>
      <c r="UMP5" s="1513"/>
      <c r="UMQ5" s="1513"/>
      <c r="UMR5" s="1513"/>
      <c r="UMS5" s="1513"/>
      <c r="UMT5" s="1513"/>
      <c r="UMU5" s="1513"/>
      <c r="UMV5" s="1513"/>
      <c r="UMW5" s="1513"/>
      <c r="UMX5" s="1513"/>
      <c r="UMY5" s="1513"/>
      <c r="UMZ5" s="1513"/>
      <c r="UNA5" s="1513"/>
      <c r="UNB5" s="1513"/>
      <c r="UNC5" s="1513"/>
      <c r="UND5" s="1513"/>
      <c r="UNE5" s="1513"/>
      <c r="UNF5" s="1513"/>
      <c r="UNG5" s="1513"/>
      <c r="UNH5" s="1513"/>
      <c r="UNI5" s="1513"/>
      <c r="UNJ5" s="1513"/>
      <c r="UNK5" s="1513"/>
      <c r="UNL5" s="1513"/>
      <c r="UNM5" s="1513"/>
      <c r="UNN5" s="1513"/>
      <c r="UNO5" s="1513"/>
      <c r="UNP5" s="1513"/>
      <c r="UNQ5" s="1513"/>
      <c r="UNR5" s="1513"/>
      <c r="UNS5" s="1513"/>
      <c r="UNT5" s="1513"/>
      <c r="UNU5" s="1513"/>
      <c r="UNV5" s="1513"/>
      <c r="UNW5" s="1513"/>
      <c r="UNX5" s="1513"/>
      <c r="UNY5" s="1513"/>
      <c r="UNZ5" s="1513"/>
      <c r="UOA5" s="1513"/>
      <c r="UOB5" s="1513"/>
      <c r="UOC5" s="1513"/>
      <c r="UOD5" s="1513"/>
      <c r="UOE5" s="1513"/>
      <c r="UOF5" s="1513"/>
      <c r="UOG5" s="1513"/>
      <c r="UOH5" s="1513"/>
      <c r="UOI5" s="1513"/>
      <c r="UOJ5" s="1513"/>
      <c r="UOK5" s="1513"/>
      <c r="UOL5" s="1513"/>
      <c r="UOM5" s="1513"/>
      <c r="UON5" s="1513"/>
      <c r="UOO5" s="1513"/>
      <c r="UOP5" s="1513"/>
      <c r="UOQ5" s="1513"/>
      <c r="UOR5" s="1513"/>
      <c r="UOS5" s="1513"/>
      <c r="UOT5" s="1513"/>
      <c r="UOU5" s="1513"/>
      <c r="UOV5" s="1513"/>
      <c r="UOW5" s="1513"/>
      <c r="UOX5" s="1513"/>
      <c r="UOY5" s="1513"/>
      <c r="UOZ5" s="1513"/>
      <c r="UPA5" s="1513"/>
      <c r="UPB5" s="1513"/>
      <c r="UPC5" s="1513"/>
      <c r="UPD5" s="1513"/>
      <c r="UPE5" s="1513"/>
      <c r="UPF5" s="1513"/>
      <c r="UPG5" s="1513"/>
      <c r="UPH5" s="1513"/>
      <c r="UPI5" s="1513"/>
      <c r="UPJ5" s="1513"/>
      <c r="UPK5" s="1513"/>
      <c r="UPL5" s="1513"/>
      <c r="UPM5" s="1513"/>
      <c r="UPN5" s="1513"/>
      <c r="UPO5" s="1513"/>
      <c r="UPP5" s="1513"/>
      <c r="UPQ5" s="1513"/>
      <c r="UPR5" s="1513"/>
      <c r="UPS5" s="1513"/>
      <c r="UPT5" s="1513"/>
      <c r="UPU5" s="1513"/>
      <c r="UPV5" s="1513"/>
      <c r="UPW5" s="1513"/>
      <c r="UPX5" s="1513"/>
      <c r="UPY5" s="1513"/>
      <c r="UPZ5" s="1513"/>
      <c r="UQA5" s="1513"/>
      <c r="UQB5" s="1513"/>
      <c r="UQC5" s="1513"/>
      <c r="UQD5" s="1513"/>
      <c r="UQE5" s="1513"/>
      <c r="UQF5" s="1513"/>
      <c r="UQG5" s="1513"/>
      <c r="UQH5" s="1513"/>
      <c r="UQI5" s="1513"/>
      <c r="UQJ5" s="1513"/>
      <c r="UQK5" s="1513"/>
      <c r="UQL5" s="1513"/>
      <c r="UQM5" s="1513"/>
      <c r="UQN5" s="1513"/>
      <c r="UQO5" s="1513"/>
      <c r="UQP5" s="1513"/>
      <c r="UQQ5" s="1513"/>
      <c r="UQR5" s="1513"/>
      <c r="UQS5" s="1513"/>
      <c r="UQT5" s="1513"/>
      <c r="UQU5" s="1513"/>
      <c r="UQV5" s="1513"/>
      <c r="UQW5" s="1513"/>
      <c r="UQX5" s="1513"/>
      <c r="UQY5" s="1513"/>
      <c r="UQZ5" s="1513"/>
      <c r="URA5" s="1513"/>
      <c r="URB5" s="1513"/>
      <c r="URC5" s="1513"/>
      <c r="URD5" s="1513"/>
      <c r="URE5" s="1513"/>
      <c r="URF5" s="1513"/>
      <c r="URG5" s="1513"/>
      <c r="URH5" s="1513"/>
      <c r="URI5" s="1513"/>
      <c r="URJ5" s="1513"/>
      <c r="URK5" s="1513"/>
      <c r="URL5" s="1513"/>
      <c r="URM5" s="1513"/>
      <c r="URN5" s="1513"/>
      <c r="URO5" s="1513"/>
      <c r="URP5" s="1513"/>
      <c r="URQ5" s="1513"/>
      <c r="URR5" s="1513"/>
      <c r="URS5" s="1513"/>
      <c r="URT5" s="1513"/>
      <c r="URU5" s="1513"/>
      <c r="URV5" s="1513"/>
      <c r="URW5" s="1513"/>
      <c r="URX5" s="1513"/>
      <c r="URY5" s="1513"/>
      <c r="URZ5" s="1513"/>
      <c r="USA5" s="1513"/>
      <c r="USB5" s="1513"/>
      <c r="USC5" s="1513"/>
      <c r="USD5" s="1513"/>
      <c r="USE5" s="1513"/>
      <c r="USF5" s="1513"/>
      <c r="USG5" s="1513"/>
      <c r="USH5" s="1513"/>
      <c r="USI5" s="1513"/>
      <c r="USJ5" s="1513"/>
      <c r="USK5" s="1513"/>
      <c r="USL5" s="1513"/>
      <c r="USM5" s="1513"/>
      <c r="USN5" s="1513"/>
      <c r="USO5" s="1513"/>
      <c r="USP5" s="1513"/>
      <c r="USQ5" s="1513"/>
      <c r="USR5" s="1513"/>
      <c r="USS5" s="1513"/>
      <c r="UST5" s="1513"/>
      <c r="USU5" s="1513"/>
      <c r="USV5" s="1513"/>
      <c r="USW5" s="1513"/>
      <c r="USX5" s="1513"/>
      <c r="USY5" s="1513"/>
      <c r="USZ5" s="1513"/>
      <c r="UTA5" s="1513"/>
      <c r="UTB5" s="1513"/>
      <c r="UTC5" s="1513"/>
      <c r="UTD5" s="1513"/>
      <c r="UTE5" s="1513"/>
      <c r="UTF5" s="1513"/>
      <c r="UTG5" s="1513"/>
      <c r="UTH5" s="1513"/>
      <c r="UTI5" s="1513"/>
      <c r="UTJ5" s="1513"/>
      <c r="UTK5" s="1513"/>
      <c r="UTL5" s="1513"/>
      <c r="UTM5" s="1513"/>
      <c r="UTN5" s="1513"/>
      <c r="UTO5" s="1513"/>
      <c r="UTP5" s="1513"/>
      <c r="UTQ5" s="1513"/>
      <c r="UTR5" s="1513"/>
      <c r="UTS5" s="1513"/>
      <c r="UTT5" s="1513"/>
      <c r="UTU5" s="1513"/>
      <c r="UTV5" s="1513"/>
      <c r="UTW5" s="1513"/>
      <c r="UTX5" s="1513"/>
      <c r="UTY5" s="1513"/>
      <c r="UTZ5" s="1513"/>
      <c r="UUA5" s="1513"/>
      <c r="UUB5" s="1513"/>
      <c r="UUC5" s="1513"/>
      <c r="UUD5" s="1513"/>
      <c r="UUE5" s="1513"/>
      <c r="UUF5" s="1513"/>
      <c r="UUG5" s="1513"/>
      <c r="UUH5" s="1513"/>
      <c r="UUI5" s="1513"/>
      <c r="UUJ5" s="1513"/>
      <c r="UUK5" s="1513"/>
      <c r="UUL5" s="1513"/>
      <c r="UUM5" s="1513"/>
      <c r="UUN5" s="1513"/>
      <c r="UUO5" s="1513"/>
      <c r="UUP5" s="1513"/>
      <c r="UUQ5" s="1513"/>
      <c r="UUR5" s="1513"/>
      <c r="UUS5" s="1513"/>
      <c r="UUT5" s="1513"/>
      <c r="UUU5" s="1513"/>
      <c r="UUV5" s="1513"/>
      <c r="UUW5" s="1513"/>
      <c r="UUX5" s="1513"/>
      <c r="UUY5" s="1513"/>
      <c r="UUZ5" s="1513"/>
      <c r="UVA5" s="1513"/>
      <c r="UVB5" s="1513"/>
      <c r="UVC5" s="1513"/>
      <c r="UVD5" s="1513"/>
      <c r="UVE5" s="1513"/>
      <c r="UVF5" s="1513"/>
      <c r="UVG5" s="1513"/>
      <c r="UVH5" s="1513"/>
      <c r="UVI5" s="1513"/>
      <c r="UVJ5" s="1513"/>
      <c r="UVK5" s="1513"/>
      <c r="UVL5" s="1513"/>
      <c r="UVM5" s="1513"/>
      <c r="UVN5" s="1513"/>
      <c r="UVO5" s="1513"/>
      <c r="UVP5" s="1513"/>
      <c r="UVQ5" s="1513"/>
      <c r="UVR5" s="1513"/>
      <c r="UVS5" s="1513"/>
      <c r="UVT5" s="1513"/>
      <c r="UVU5" s="1513"/>
      <c r="UVV5" s="1513"/>
      <c r="UVW5" s="1513"/>
      <c r="UVX5" s="1513"/>
      <c r="UVY5" s="1513"/>
      <c r="UVZ5" s="1513"/>
      <c r="UWA5" s="1513"/>
      <c r="UWB5" s="1513"/>
      <c r="UWC5" s="1513"/>
      <c r="UWD5" s="1513"/>
      <c r="UWE5" s="1513"/>
      <c r="UWF5" s="1513"/>
      <c r="UWG5" s="1513"/>
      <c r="UWH5" s="1513"/>
      <c r="UWI5" s="1513"/>
      <c r="UWJ5" s="1513"/>
      <c r="UWK5" s="1513"/>
      <c r="UWL5" s="1513"/>
      <c r="UWM5" s="1513"/>
      <c r="UWN5" s="1513"/>
      <c r="UWO5" s="1513"/>
      <c r="UWP5" s="1513"/>
      <c r="UWQ5" s="1513"/>
      <c r="UWR5" s="1513"/>
      <c r="UWS5" s="1513"/>
      <c r="UWT5" s="1513"/>
      <c r="UWU5" s="1513"/>
      <c r="UWV5" s="1513"/>
      <c r="UWW5" s="1513"/>
      <c r="UWX5" s="1513"/>
      <c r="UWY5" s="1513"/>
      <c r="UWZ5" s="1513"/>
      <c r="UXA5" s="1513"/>
      <c r="UXB5" s="1513"/>
      <c r="UXC5" s="1513"/>
      <c r="UXD5" s="1513"/>
      <c r="UXE5" s="1513"/>
      <c r="UXF5" s="1513"/>
      <c r="UXG5" s="1513"/>
      <c r="UXH5" s="1513"/>
      <c r="UXI5" s="1513"/>
      <c r="UXJ5" s="1513"/>
      <c r="UXK5" s="1513"/>
      <c r="UXL5" s="1513"/>
      <c r="UXM5" s="1513"/>
      <c r="UXN5" s="1513"/>
      <c r="UXO5" s="1513"/>
      <c r="UXP5" s="1513"/>
      <c r="UXQ5" s="1513"/>
      <c r="UXR5" s="1513"/>
      <c r="UXS5" s="1513"/>
      <c r="UXT5" s="1513"/>
      <c r="UXU5" s="1513"/>
      <c r="UXV5" s="1513"/>
      <c r="UXW5" s="1513"/>
      <c r="UXX5" s="1513"/>
      <c r="UXY5" s="1513"/>
      <c r="UXZ5" s="1513"/>
      <c r="UYA5" s="1513"/>
      <c r="UYB5" s="1513"/>
      <c r="UYC5" s="1513"/>
      <c r="UYD5" s="1513"/>
      <c r="UYE5" s="1513"/>
      <c r="UYF5" s="1513"/>
      <c r="UYG5" s="1513"/>
      <c r="UYH5" s="1513"/>
      <c r="UYI5" s="1513"/>
      <c r="UYJ5" s="1513"/>
      <c r="UYK5" s="1513"/>
      <c r="UYL5" s="1513"/>
      <c r="UYM5" s="1513"/>
      <c r="UYN5" s="1513"/>
      <c r="UYO5" s="1513"/>
      <c r="UYP5" s="1513"/>
      <c r="UYQ5" s="1513"/>
      <c r="UYR5" s="1513"/>
      <c r="UYS5" s="1513"/>
      <c r="UYT5" s="1513"/>
      <c r="UYU5" s="1513"/>
      <c r="UYV5" s="1513"/>
      <c r="UYW5" s="1513"/>
      <c r="UYX5" s="1513"/>
      <c r="UYY5" s="1513"/>
      <c r="UYZ5" s="1513"/>
      <c r="UZA5" s="1513"/>
      <c r="UZB5" s="1513"/>
      <c r="UZC5" s="1513"/>
      <c r="UZD5" s="1513"/>
      <c r="UZE5" s="1513"/>
      <c r="UZF5" s="1513"/>
      <c r="UZG5" s="1513"/>
      <c r="UZH5" s="1513"/>
      <c r="UZI5" s="1513"/>
      <c r="UZJ5" s="1513"/>
      <c r="UZK5" s="1513"/>
      <c r="UZL5" s="1513"/>
      <c r="UZM5" s="1513"/>
      <c r="UZN5" s="1513"/>
      <c r="UZO5" s="1513"/>
      <c r="UZP5" s="1513"/>
      <c r="UZQ5" s="1513"/>
      <c r="UZR5" s="1513"/>
      <c r="UZS5" s="1513"/>
      <c r="UZT5" s="1513"/>
      <c r="UZU5" s="1513"/>
      <c r="UZV5" s="1513"/>
      <c r="UZW5" s="1513"/>
      <c r="UZX5" s="1513"/>
      <c r="UZY5" s="1513"/>
      <c r="UZZ5" s="1513"/>
      <c r="VAA5" s="1513"/>
      <c r="VAB5" s="1513"/>
      <c r="VAC5" s="1513"/>
      <c r="VAD5" s="1513"/>
      <c r="VAE5" s="1513"/>
      <c r="VAF5" s="1513"/>
      <c r="VAG5" s="1513"/>
      <c r="VAH5" s="1513"/>
      <c r="VAI5" s="1513"/>
      <c r="VAJ5" s="1513"/>
      <c r="VAK5" s="1513"/>
      <c r="VAL5" s="1513"/>
      <c r="VAM5" s="1513"/>
      <c r="VAN5" s="1513"/>
      <c r="VAO5" s="1513"/>
      <c r="VAP5" s="1513"/>
      <c r="VAQ5" s="1513"/>
      <c r="VAR5" s="1513"/>
      <c r="VAS5" s="1513"/>
      <c r="VAT5" s="1513"/>
      <c r="VAU5" s="1513"/>
      <c r="VAV5" s="1513"/>
      <c r="VAW5" s="1513"/>
      <c r="VAX5" s="1513"/>
      <c r="VAY5" s="1513"/>
      <c r="VAZ5" s="1513"/>
      <c r="VBA5" s="1513"/>
      <c r="VBB5" s="1513"/>
      <c r="VBC5" s="1513"/>
      <c r="VBD5" s="1513"/>
      <c r="VBE5" s="1513"/>
      <c r="VBF5" s="1513"/>
      <c r="VBG5" s="1513"/>
      <c r="VBH5" s="1513"/>
      <c r="VBI5" s="1513"/>
      <c r="VBJ5" s="1513"/>
      <c r="VBK5" s="1513"/>
      <c r="VBL5" s="1513"/>
      <c r="VBM5" s="1513"/>
      <c r="VBN5" s="1513"/>
      <c r="VBO5" s="1513"/>
      <c r="VBP5" s="1513"/>
      <c r="VBQ5" s="1513"/>
      <c r="VBR5" s="1513"/>
      <c r="VBS5" s="1513"/>
      <c r="VBT5" s="1513"/>
      <c r="VBU5" s="1513"/>
      <c r="VBV5" s="1513"/>
      <c r="VBW5" s="1513"/>
      <c r="VBX5" s="1513"/>
      <c r="VBY5" s="1513"/>
      <c r="VBZ5" s="1513"/>
      <c r="VCA5" s="1513"/>
      <c r="VCB5" s="1513"/>
      <c r="VCC5" s="1513"/>
      <c r="VCD5" s="1513"/>
      <c r="VCE5" s="1513"/>
      <c r="VCF5" s="1513"/>
      <c r="VCG5" s="1513"/>
      <c r="VCH5" s="1513"/>
      <c r="VCI5" s="1513"/>
      <c r="VCJ5" s="1513"/>
      <c r="VCK5" s="1513"/>
      <c r="VCL5" s="1513"/>
      <c r="VCM5" s="1513"/>
      <c r="VCN5" s="1513"/>
      <c r="VCO5" s="1513"/>
      <c r="VCP5" s="1513"/>
      <c r="VCQ5" s="1513"/>
      <c r="VCR5" s="1513"/>
      <c r="VCS5" s="1513"/>
      <c r="VCT5" s="1513"/>
      <c r="VCU5" s="1513"/>
      <c r="VCV5" s="1513"/>
      <c r="VCW5" s="1513"/>
      <c r="VCX5" s="1513"/>
      <c r="VCY5" s="1513"/>
      <c r="VCZ5" s="1513"/>
      <c r="VDA5" s="1513"/>
      <c r="VDB5" s="1513"/>
      <c r="VDC5" s="1513"/>
      <c r="VDD5" s="1513"/>
      <c r="VDE5" s="1513"/>
      <c r="VDF5" s="1513"/>
      <c r="VDG5" s="1513"/>
      <c r="VDH5" s="1513"/>
      <c r="VDI5" s="1513"/>
      <c r="VDJ5" s="1513"/>
      <c r="VDK5" s="1513"/>
      <c r="VDL5" s="1513"/>
      <c r="VDM5" s="1513"/>
      <c r="VDN5" s="1513"/>
      <c r="VDO5" s="1513"/>
      <c r="VDP5" s="1513"/>
      <c r="VDQ5" s="1513"/>
      <c r="VDR5" s="1513"/>
      <c r="VDS5" s="1513"/>
      <c r="VDT5" s="1513"/>
      <c r="VDU5" s="1513"/>
      <c r="VDV5" s="1513"/>
      <c r="VDW5" s="1513"/>
      <c r="VDX5" s="1513"/>
      <c r="VDY5" s="1513"/>
      <c r="VDZ5" s="1513"/>
      <c r="VEA5" s="1513"/>
      <c r="VEB5" s="1513"/>
      <c r="VEC5" s="1513"/>
      <c r="VED5" s="1513"/>
      <c r="VEE5" s="1513"/>
      <c r="VEF5" s="1513"/>
      <c r="VEG5" s="1513"/>
      <c r="VEH5" s="1513"/>
      <c r="VEI5" s="1513"/>
      <c r="VEJ5" s="1513"/>
      <c r="VEK5" s="1513"/>
      <c r="VEL5" s="1513"/>
      <c r="VEM5" s="1513"/>
      <c r="VEN5" s="1513"/>
      <c r="VEO5" s="1513"/>
      <c r="VEP5" s="1513"/>
      <c r="VEQ5" s="1513"/>
      <c r="VER5" s="1513"/>
      <c r="VES5" s="1513"/>
      <c r="VET5" s="1513"/>
      <c r="VEU5" s="1513"/>
      <c r="VEV5" s="1513"/>
      <c r="VEW5" s="1513"/>
      <c r="VEX5" s="1513"/>
      <c r="VEY5" s="1513"/>
      <c r="VEZ5" s="1513"/>
      <c r="VFA5" s="1513"/>
      <c r="VFB5" s="1513"/>
      <c r="VFC5" s="1513"/>
      <c r="VFD5" s="1513"/>
      <c r="VFE5" s="1513"/>
      <c r="VFF5" s="1513"/>
      <c r="VFG5" s="1513"/>
      <c r="VFH5" s="1513"/>
      <c r="VFI5" s="1513"/>
      <c r="VFJ5" s="1513"/>
      <c r="VFK5" s="1513"/>
      <c r="VFL5" s="1513"/>
      <c r="VFM5" s="1513"/>
      <c r="VFN5" s="1513"/>
      <c r="VFO5" s="1513"/>
      <c r="VFP5" s="1513"/>
      <c r="VFQ5" s="1513"/>
      <c r="VFR5" s="1513"/>
      <c r="VFS5" s="1513"/>
      <c r="VFT5" s="1513"/>
      <c r="VFU5" s="1513"/>
      <c r="VFV5" s="1513"/>
      <c r="VFW5" s="1513"/>
      <c r="VFX5" s="1513"/>
      <c r="VFY5" s="1513"/>
      <c r="VFZ5" s="1513"/>
      <c r="VGA5" s="1513"/>
      <c r="VGB5" s="1513"/>
      <c r="VGC5" s="1513"/>
      <c r="VGD5" s="1513"/>
      <c r="VGE5" s="1513"/>
      <c r="VGF5" s="1513"/>
      <c r="VGG5" s="1513"/>
      <c r="VGH5" s="1513"/>
      <c r="VGI5" s="1513"/>
      <c r="VGJ5" s="1513"/>
      <c r="VGK5" s="1513"/>
      <c r="VGL5" s="1513"/>
      <c r="VGM5" s="1513"/>
      <c r="VGN5" s="1513"/>
      <c r="VGO5" s="1513"/>
      <c r="VGP5" s="1513"/>
      <c r="VGQ5" s="1513"/>
      <c r="VGR5" s="1513"/>
      <c r="VGS5" s="1513"/>
      <c r="VGT5" s="1513"/>
      <c r="VGU5" s="1513"/>
      <c r="VGV5" s="1513"/>
      <c r="VGW5" s="1513"/>
      <c r="VGX5" s="1513"/>
      <c r="VGY5" s="1513"/>
      <c r="VGZ5" s="1513"/>
      <c r="VHA5" s="1513"/>
      <c r="VHB5" s="1513"/>
      <c r="VHC5" s="1513"/>
      <c r="VHD5" s="1513"/>
      <c r="VHE5" s="1513"/>
      <c r="VHF5" s="1513"/>
      <c r="VHG5" s="1513"/>
      <c r="VHH5" s="1513"/>
      <c r="VHI5" s="1513"/>
      <c r="VHJ5" s="1513"/>
      <c r="VHK5" s="1513"/>
      <c r="VHL5" s="1513"/>
      <c r="VHM5" s="1513"/>
      <c r="VHN5" s="1513"/>
      <c r="VHO5" s="1513"/>
      <c r="VHP5" s="1513"/>
      <c r="VHQ5" s="1513"/>
      <c r="VHR5" s="1513"/>
      <c r="VHS5" s="1513"/>
      <c r="VHT5" s="1513"/>
      <c r="VHU5" s="1513"/>
      <c r="VHV5" s="1513"/>
      <c r="VHW5" s="1513"/>
      <c r="VHX5" s="1513"/>
      <c r="VHY5" s="1513"/>
      <c r="VHZ5" s="1513"/>
      <c r="VIA5" s="1513"/>
      <c r="VIB5" s="1513"/>
      <c r="VIC5" s="1513"/>
      <c r="VID5" s="1513"/>
      <c r="VIE5" s="1513"/>
      <c r="VIF5" s="1513"/>
      <c r="VIG5" s="1513"/>
      <c r="VIH5" s="1513"/>
      <c r="VII5" s="1513"/>
      <c r="VIJ5" s="1513"/>
      <c r="VIK5" s="1513"/>
      <c r="VIL5" s="1513"/>
      <c r="VIM5" s="1513"/>
      <c r="VIN5" s="1513"/>
      <c r="VIO5" s="1513"/>
      <c r="VIP5" s="1513"/>
      <c r="VIQ5" s="1513"/>
      <c r="VIR5" s="1513"/>
      <c r="VIS5" s="1513"/>
      <c r="VIT5" s="1513"/>
      <c r="VIU5" s="1513"/>
      <c r="VIV5" s="1513"/>
      <c r="VIW5" s="1513"/>
      <c r="VIX5" s="1513"/>
      <c r="VIY5" s="1513"/>
      <c r="VIZ5" s="1513"/>
      <c r="VJA5" s="1513"/>
      <c r="VJB5" s="1513"/>
      <c r="VJC5" s="1513"/>
      <c r="VJD5" s="1513"/>
      <c r="VJE5" s="1513"/>
      <c r="VJF5" s="1513"/>
      <c r="VJG5" s="1513"/>
      <c r="VJH5" s="1513"/>
      <c r="VJI5" s="1513"/>
      <c r="VJJ5" s="1513"/>
      <c r="VJK5" s="1513"/>
      <c r="VJL5" s="1513"/>
      <c r="VJM5" s="1513"/>
      <c r="VJN5" s="1513"/>
      <c r="VJO5" s="1513"/>
      <c r="VJP5" s="1513"/>
      <c r="VJQ5" s="1513"/>
      <c r="VJR5" s="1513"/>
      <c r="VJS5" s="1513"/>
      <c r="VJT5" s="1513"/>
      <c r="VJU5" s="1513"/>
      <c r="VJV5" s="1513"/>
      <c r="VJW5" s="1513"/>
      <c r="VJX5" s="1513"/>
      <c r="VJY5" s="1513"/>
      <c r="VJZ5" s="1513"/>
      <c r="VKA5" s="1513"/>
      <c r="VKB5" s="1513"/>
      <c r="VKC5" s="1513"/>
      <c r="VKD5" s="1513"/>
      <c r="VKE5" s="1513"/>
      <c r="VKF5" s="1513"/>
      <c r="VKG5" s="1513"/>
      <c r="VKH5" s="1513"/>
      <c r="VKI5" s="1513"/>
      <c r="VKJ5" s="1513"/>
      <c r="VKK5" s="1513"/>
      <c r="VKL5" s="1513"/>
      <c r="VKM5" s="1513"/>
      <c r="VKN5" s="1513"/>
      <c r="VKO5" s="1513"/>
      <c r="VKP5" s="1513"/>
      <c r="VKQ5" s="1513"/>
      <c r="VKR5" s="1513"/>
      <c r="VKS5" s="1513"/>
      <c r="VKT5" s="1513"/>
      <c r="VKU5" s="1513"/>
      <c r="VKV5" s="1513"/>
      <c r="VKW5" s="1513"/>
      <c r="VKX5" s="1513"/>
      <c r="VKY5" s="1513"/>
      <c r="VKZ5" s="1513"/>
      <c r="VLA5" s="1513"/>
      <c r="VLB5" s="1513"/>
      <c r="VLC5" s="1513"/>
      <c r="VLD5" s="1513"/>
      <c r="VLE5" s="1513"/>
      <c r="VLF5" s="1513"/>
      <c r="VLG5" s="1513"/>
      <c r="VLH5" s="1513"/>
      <c r="VLI5" s="1513"/>
      <c r="VLJ5" s="1513"/>
      <c r="VLK5" s="1513"/>
      <c r="VLL5" s="1513"/>
      <c r="VLM5" s="1513"/>
      <c r="VLN5" s="1513"/>
      <c r="VLO5" s="1513"/>
      <c r="VLP5" s="1513"/>
      <c r="VLQ5" s="1513"/>
      <c r="VLR5" s="1513"/>
      <c r="VLS5" s="1513"/>
      <c r="VLT5" s="1513"/>
      <c r="VLU5" s="1513"/>
      <c r="VLV5" s="1513"/>
      <c r="VLW5" s="1513"/>
      <c r="VLX5" s="1513"/>
      <c r="VLY5" s="1513"/>
      <c r="VLZ5" s="1513"/>
      <c r="VMA5" s="1513"/>
      <c r="VMB5" s="1513"/>
      <c r="VMC5" s="1513"/>
      <c r="VMD5" s="1513"/>
      <c r="VME5" s="1513"/>
      <c r="VMF5" s="1513"/>
      <c r="VMG5" s="1513"/>
      <c r="VMH5" s="1513"/>
      <c r="VMI5" s="1513"/>
      <c r="VMJ5" s="1513"/>
      <c r="VMK5" s="1513"/>
      <c r="VML5" s="1513"/>
      <c r="VMM5" s="1513"/>
      <c r="VMN5" s="1513"/>
      <c r="VMO5" s="1513"/>
      <c r="VMP5" s="1513"/>
      <c r="VMQ5" s="1513"/>
      <c r="VMR5" s="1513"/>
      <c r="VMS5" s="1513"/>
      <c r="VMT5" s="1513"/>
      <c r="VMU5" s="1513"/>
      <c r="VMV5" s="1513"/>
      <c r="VMW5" s="1513"/>
      <c r="VMX5" s="1513"/>
      <c r="VMY5" s="1513"/>
      <c r="VMZ5" s="1513"/>
      <c r="VNA5" s="1513"/>
      <c r="VNB5" s="1513"/>
      <c r="VNC5" s="1513"/>
      <c r="VND5" s="1513"/>
      <c r="VNE5" s="1513"/>
      <c r="VNF5" s="1513"/>
      <c r="VNG5" s="1513"/>
      <c r="VNH5" s="1513"/>
      <c r="VNI5" s="1513"/>
      <c r="VNJ5" s="1513"/>
      <c r="VNK5" s="1513"/>
      <c r="VNL5" s="1513"/>
      <c r="VNM5" s="1513"/>
      <c r="VNN5" s="1513"/>
      <c r="VNO5" s="1513"/>
      <c r="VNP5" s="1513"/>
      <c r="VNQ5" s="1513"/>
      <c r="VNR5" s="1513"/>
      <c r="VNS5" s="1513"/>
      <c r="VNT5" s="1513"/>
      <c r="VNU5" s="1513"/>
      <c r="VNV5" s="1513"/>
      <c r="VNW5" s="1513"/>
      <c r="VNX5" s="1513"/>
      <c r="VNY5" s="1513"/>
      <c r="VNZ5" s="1513"/>
      <c r="VOA5" s="1513"/>
      <c r="VOB5" s="1513"/>
      <c r="VOC5" s="1513"/>
      <c r="VOD5" s="1513"/>
      <c r="VOE5" s="1513"/>
      <c r="VOF5" s="1513"/>
      <c r="VOG5" s="1513"/>
      <c r="VOH5" s="1513"/>
      <c r="VOI5" s="1513"/>
      <c r="VOJ5" s="1513"/>
      <c r="VOK5" s="1513"/>
      <c r="VOL5" s="1513"/>
      <c r="VOM5" s="1513"/>
      <c r="VON5" s="1513"/>
      <c r="VOO5" s="1513"/>
      <c r="VOP5" s="1513"/>
      <c r="VOQ5" s="1513"/>
      <c r="VOR5" s="1513"/>
      <c r="VOS5" s="1513"/>
      <c r="VOT5" s="1513"/>
      <c r="VOU5" s="1513"/>
      <c r="VOV5" s="1513"/>
      <c r="VOW5" s="1513"/>
      <c r="VOX5" s="1513"/>
      <c r="VOY5" s="1513"/>
      <c r="VOZ5" s="1513"/>
      <c r="VPA5" s="1513"/>
      <c r="VPB5" s="1513"/>
      <c r="VPC5" s="1513"/>
      <c r="VPD5" s="1513"/>
      <c r="VPE5" s="1513"/>
      <c r="VPF5" s="1513"/>
      <c r="VPG5" s="1513"/>
      <c r="VPH5" s="1513"/>
      <c r="VPI5" s="1513"/>
      <c r="VPJ5" s="1513"/>
      <c r="VPK5" s="1513"/>
      <c r="VPL5" s="1513"/>
      <c r="VPM5" s="1513"/>
      <c r="VPN5" s="1513"/>
      <c r="VPO5" s="1513"/>
      <c r="VPP5" s="1513"/>
      <c r="VPQ5" s="1513"/>
      <c r="VPR5" s="1513"/>
      <c r="VPS5" s="1513"/>
      <c r="VPT5" s="1513"/>
      <c r="VPU5" s="1513"/>
      <c r="VPV5" s="1513"/>
      <c r="VPW5" s="1513"/>
      <c r="VPX5" s="1513"/>
      <c r="VPY5" s="1513"/>
      <c r="VPZ5" s="1513"/>
      <c r="VQA5" s="1513"/>
      <c r="VQB5" s="1513"/>
      <c r="VQC5" s="1513"/>
      <c r="VQD5" s="1513"/>
      <c r="VQE5" s="1513"/>
      <c r="VQF5" s="1513"/>
      <c r="VQG5" s="1513"/>
      <c r="VQH5" s="1513"/>
      <c r="VQI5" s="1513"/>
      <c r="VQJ5" s="1513"/>
      <c r="VQK5" s="1513"/>
      <c r="VQL5" s="1513"/>
      <c r="VQM5" s="1513"/>
      <c r="VQN5" s="1513"/>
      <c r="VQO5" s="1513"/>
      <c r="VQP5" s="1513"/>
      <c r="VQQ5" s="1513"/>
      <c r="VQR5" s="1513"/>
      <c r="VQS5" s="1513"/>
      <c r="VQT5" s="1513"/>
      <c r="VQU5" s="1513"/>
      <c r="VQV5" s="1513"/>
      <c r="VQW5" s="1513"/>
      <c r="VQX5" s="1513"/>
      <c r="VQY5" s="1513"/>
      <c r="VQZ5" s="1513"/>
      <c r="VRA5" s="1513"/>
      <c r="VRB5" s="1513"/>
      <c r="VRC5" s="1513"/>
      <c r="VRD5" s="1513"/>
      <c r="VRE5" s="1513"/>
      <c r="VRF5" s="1513"/>
      <c r="VRG5" s="1513"/>
      <c r="VRH5" s="1513"/>
      <c r="VRI5" s="1513"/>
      <c r="VRJ5" s="1513"/>
      <c r="VRK5" s="1513"/>
      <c r="VRL5" s="1513"/>
      <c r="VRM5" s="1513"/>
      <c r="VRN5" s="1513"/>
      <c r="VRO5" s="1513"/>
      <c r="VRP5" s="1513"/>
      <c r="VRQ5" s="1513"/>
      <c r="VRR5" s="1513"/>
      <c r="VRS5" s="1513"/>
      <c r="VRT5" s="1513"/>
      <c r="VRU5" s="1513"/>
      <c r="VRV5" s="1513"/>
      <c r="VRW5" s="1513"/>
      <c r="VRX5" s="1513"/>
      <c r="VRY5" s="1513"/>
      <c r="VRZ5" s="1513"/>
      <c r="VSA5" s="1513"/>
      <c r="VSB5" s="1513"/>
      <c r="VSC5" s="1513"/>
      <c r="VSD5" s="1513"/>
      <c r="VSE5" s="1513"/>
      <c r="VSF5" s="1513"/>
      <c r="VSG5" s="1513"/>
      <c r="VSH5" s="1513"/>
      <c r="VSI5" s="1513"/>
      <c r="VSJ5" s="1513"/>
      <c r="VSK5" s="1513"/>
      <c r="VSL5" s="1513"/>
      <c r="VSM5" s="1513"/>
      <c r="VSN5" s="1513"/>
      <c r="VSO5" s="1513"/>
      <c r="VSP5" s="1513"/>
      <c r="VSQ5" s="1513"/>
      <c r="VSR5" s="1513"/>
      <c r="VSS5" s="1513"/>
      <c r="VST5" s="1513"/>
      <c r="VSU5" s="1513"/>
      <c r="VSV5" s="1513"/>
      <c r="VSW5" s="1513"/>
      <c r="VSX5" s="1513"/>
      <c r="VSY5" s="1513"/>
      <c r="VSZ5" s="1513"/>
      <c r="VTA5" s="1513"/>
      <c r="VTB5" s="1513"/>
      <c r="VTC5" s="1513"/>
      <c r="VTD5" s="1513"/>
      <c r="VTE5" s="1513"/>
      <c r="VTF5" s="1513"/>
      <c r="VTG5" s="1513"/>
      <c r="VTH5" s="1513"/>
      <c r="VTI5" s="1513"/>
      <c r="VTJ5" s="1513"/>
      <c r="VTK5" s="1513"/>
      <c r="VTL5" s="1513"/>
      <c r="VTM5" s="1513"/>
      <c r="VTN5" s="1513"/>
      <c r="VTO5" s="1513"/>
      <c r="VTP5" s="1513"/>
      <c r="VTQ5" s="1513"/>
      <c r="VTR5" s="1513"/>
      <c r="VTS5" s="1513"/>
      <c r="VTT5" s="1513"/>
      <c r="VTU5" s="1513"/>
      <c r="VTV5" s="1513"/>
      <c r="VTW5" s="1513"/>
      <c r="VTX5" s="1513"/>
      <c r="VTY5" s="1513"/>
      <c r="VTZ5" s="1513"/>
      <c r="VUA5" s="1513"/>
      <c r="VUB5" s="1513"/>
      <c r="VUC5" s="1513"/>
      <c r="VUD5" s="1513"/>
      <c r="VUE5" s="1513"/>
      <c r="VUF5" s="1513"/>
      <c r="VUG5" s="1513"/>
      <c r="VUH5" s="1513"/>
      <c r="VUI5" s="1513"/>
      <c r="VUJ5" s="1513"/>
      <c r="VUK5" s="1513"/>
      <c r="VUL5" s="1513"/>
      <c r="VUM5" s="1513"/>
      <c r="VUN5" s="1513"/>
      <c r="VUO5" s="1513"/>
      <c r="VUP5" s="1513"/>
      <c r="VUQ5" s="1513"/>
      <c r="VUR5" s="1513"/>
      <c r="VUS5" s="1513"/>
      <c r="VUT5" s="1513"/>
      <c r="VUU5" s="1513"/>
      <c r="VUV5" s="1513"/>
      <c r="VUW5" s="1513"/>
      <c r="VUX5" s="1513"/>
      <c r="VUY5" s="1513"/>
      <c r="VUZ5" s="1513"/>
      <c r="VVA5" s="1513"/>
      <c r="VVB5" s="1513"/>
      <c r="VVC5" s="1513"/>
      <c r="VVD5" s="1513"/>
      <c r="VVE5" s="1513"/>
      <c r="VVF5" s="1513"/>
      <c r="VVG5" s="1513"/>
      <c r="VVH5" s="1513"/>
      <c r="VVI5" s="1513"/>
      <c r="VVJ5" s="1513"/>
      <c r="VVK5" s="1513"/>
      <c r="VVL5" s="1513"/>
      <c r="VVM5" s="1513"/>
      <c r="VVN5" s="1513"/>
      <c r="VVO5" s="1513"/>
      <c r="VVP5" s="1513"/>
      <c r="VVQ5" s="1513"/>
      <c r="VVR5" s="1513"/>
      <c r="VVS5" s="1513"/>
      <c r="VVT5" s="1513"/>
      <c r="VVU5" s="1513"/>
      <c r="VVV5" s="1513"/>
      <c r="VVW5" s="1513"/>
      <c r="VVX5" s="1513"/>
      <c r="VVY5" s="1513"/>
      <c r="VVZ5" s="1513"/>
      <c r="VWA5" s="1513"/>
      <c r="VWB5" s="1513"/>
      <c r="VWC5" s="1513"/>
      <c r="VWD5" s="1513"/>
      <c r="VWE5" s="1513"/>
      <c r="VWF5" s="1513"/>
      <c r="VWG5" s="1513"/>
      <c r="VWH5" s="1513"/>
      <c r="VWI5" s="1513"/>
      <c r="VWJ5" s="1513"/>
      <c r="VWK5" s="1513"/>
      <c r="VWL5" s="1513"/>
      <c r="VWM5" s="1513"/>
      <c r="VWN5" s="1513"/>
      <c r="VWO5" s="1513"/>
      <c r="VWP5" s="1513"/>
      <c r="VWQ5" s="1513"/>
      <c r="VWR5" s="1513"/>
      <c r="VWS5" s="1513"/>
      <c r="VWT5" s="1513"/>
      <c r="VWU5" s="1513"/>
      <c r="VWV5" s="1513"/>
      <c r="VWW5" s="1513"/>
      <c r="VWX5" s="1513"/>
      <c r="VWY5" s="1513"/>
      <c r="VWZ5" s="1513"/>
      <c r="VXA5" s="1513"/>
      <c r="VXB5" s="1513"/>
      <c r="VXC5" s="1513"/>
      <c r="VXD5" s="1513"/>
      <c r="VXE5" s="1513"/>
      <c r="VXF5" s="1513"/>
      <c r="VXG5" s="1513"/>
      <c r="VXH5" s="1513"/>
      <c r="VXI5" s="1513"/>
      <c r="VXJ5" s="1513"/>
      <c r="VXK5" s="1513"/>
      <c r="VXL5" s="1513"/>
      <c r="VXM5" s="1513"/>
      <c r="VXN5" s="1513"/>
      <c r="VXO5" s="1513"/>
      <c r="VXP5" s="1513"/>
      <c r="VXQ5" s="1513"/>
      <c r="VXR5" s="1513"/>
      <c r="VXS5" s="1513"/>
      <c r="VXT5" s="1513"/>
      <c r="VXU5" s="1513"/>
      <c r="VXV5" s="1513"/>
      <c r="VXW5" s="1513"/>
      <c r="VXX5" s="1513"/>
      <c r="VXY5" s="1513"/>
      <c r="VXZ5" s="1513"/>
      <c r="VYA5" s="1513"/>
      <c r="VYB5" s="1513"/>
      <c r="VYC5" s="1513"/>
      <c r="VYD5" s="1513"/>
      <c r="VYE5" s="1513"/>
      <c r="VYF5" s="1513"/>
      <c r="VYG5" s="1513"/>
      <c r="VYH5" s="1513"/>
      <c r="VYI5" s="1513"/>
      <c r="VYJ5" s="1513"/>
      <c r="VYK5" s="1513"/>
      <c r="VYL5" s="1513"/>
      <c r="VYM5" s="1513"/>
      <c r="VYN5" s="1513"/>
      <c r="VYO5" s="1513"/>
      <c r="VYP5" s="1513"/>
      <c r="VYQ5" s="1513"/>
      <c r="VYR5" s="1513"/>
      <c r="VYS5" s="1513"/>
      <c r="VYT5" s="1513"/>
      <c r="VYU5" s="1513"/>
      <c r="VYV5" s="1513"/>
      <c r="VYW5" s="1513"/>
      <c r="VYX5" s="1513"/>
      <c r="VYY5" s="1513"/>
      <c r="VYZ5" s="1513"/>
      <c r="VZA5" s="1513"/>
      <c r="VZB5" s="1513"/>
      <c r="VZC5" s="1513"/>
      <c r="VZD5" s="1513"/>
      <c r="VZE5" s="1513"/>
      <c r="VZF5" s="1513"/>
      <c r="VZG5" s="1513"/>
      <c r="VZH5" s="1513"/>
      <c r="VZI5" s="1513"/>
      <c r="VZJ5" s="1513"/>
      <c r="VZK5" s="1513"/>
      <c r="VZL5" s="1513"/>
      <c r="VZM5" s="1513"/>
      <c r="VZN5" s="1513"/>
      <c r="VZO5" s="1513"/>
      <c r="VZP5" s="1513"/>
      <c r="VZQ5" s="1513"/>
      <c r="VZR5" s="1513"/>
      <c r="VZS5" s="1513"/>
      <c r="VZT5" s="1513"/>
      <c r="VZU5" s="1513"/>
      <c r="VZV5" s="1513"/>
      <c r="VZW5" s="1513"/>
      <c r="VZX5" s="1513"/>
      <c r="VZY5" s="1513"/>
      <c r="VZZ5" s="1513"/>
      <c r="WAA5" s="1513"/>
      <c r="WAB5" s="1513"/>
      <c r="WAC5" s="1513"/>
      <c r="WAD5" s="1513"/>
      <c r="WAE5" s="1513"/>
      <c r="WAF5" s="1513"/>
      <c r="WAG5" s="1513"/>
      <c r="WAH5" s="1513"/>
      <c r="WAI5" s="1513"/>
      <c r="WAJ5" s="1513"/>
      <c r="WAK5" s="1513"/>
      <c r="WAL5" s="1513"/>
      <c r="WAM5" s="1513"/>
      <c r="WAN5" s="1513"/>
      <c r="WAO5" s="1513"/>
      <c r="WAP5" s="1513"/>
      <c r="WAQ5" s="1513"/>
      <c r="WAR5" s="1513"/>
      <c r="WAS5" s="1513"/>
      <c r="WAT5" s="1513"/>
      <c r="WAU5" s="1513"/>
      <c r="WAV5" s="1513"/>
      <c r="WAW5" s="1513"/>
      <c r="WAX5" s="1513"/>
      <c r="WAY5" s="1513"/>
      <c r="WAZ5" s="1513"/>
      <c r="WBA5" s="1513"/>
      <c r="WBB5" s="1513"/>
      <c r="WBC5" s="1513"/>
      <c r="WBD5" s="1513"/>
      <c r="WBE5" s="1513"/>
      <c r="WBF5" s="1513"/>
      <c r="WBG5" s="1513"/>
      <c r="WBH5" s="1513"/>
      <c r="WBI5" s="1513"/>
      <c r="WBJ5" s="1513"/>
      <c r="WBK5" s="1513"/>
      <c r="WBL5" s="1513"/>
      <c r="WBM5" s="1513"/>
      <c r="WBN5" s="1513"/>
      <c r="WBO5" s="1513"/>
      <c r="WBP5" s="1513"/>
      <c r="WBQ5" s="1513"/>
      <c r="WBR5" s="1513"/>
      <c r="WBS5" s="1513"/>
      <c r="WBT5" s="1513"/>
      <c r="WBU5" s="1513"/>
      <c r="WBV5" s="1513"/>
      <c r="WBW5" s="1513"/>
      <c r="WBX5" s="1513"/>
      <c r="WBY5" s="1513"/>
      <c r="WBZ5" s="1513"/>
      <c r="WCA5" s="1513"/>
      <c r="WCB5" s="1513"/>
      <c r="WCC5" s="1513"/>
      <c r="WCD5" s="1513"/>
      <c r="WCE5" s="1513"/>
      <c r="WCF5" s="1513"/>
      <c r="WCG5" s="1513"/>
      <c r="WCH5" s="1513"/>
      <c r="WCI5" s="1513"/>
      <c r="WCJ5" s="1513"/>
      <c r="WCK5" s="1513"/>
      <c r="WCL5" s="1513"/>
      <c r="WCM5" s="1513"/>
      <c r="WCN5" s="1513"/>
      <c r="WCO5" s="1513"/>
      <c r="WCP5" s="1513"/>
      <c r="WCQ5" s="1513"/>
      <c r="WCR5" s="1513"/>
      <c r="WCS5" s="1513"/>
      <c r="WCT5" s="1513"/>
      <c r="WCU5" s="1513"/>
      <c r="WCV5" s="1513"/>
      <c r="WCW5" s="1513"/>
      <c r="WCX5" s="1513"/>
      <c r="WCY5" s="1513"/>
      <c r="WCZ5" s="1513"/>
      <c r="WDA5" s="1513"/>
      <c r="WDB5" s="1513"/>
      <c r="WDC5" s="1513"/>
      <c r="WDD5" s="1513"/>
      <c r="WDE5" s="1513"/>
      <c r="WDF5" s="1513"/>
      <c r="WDG5" s="1513"/>
      <c r="WDH5" s="1513"/>
      <c r="WDI5" s="1513"/>
      <c r="WDJ5" s="1513"/>
      <c r="WDK5" s="1513"/>
      <c r="WDL5" s="1513"/>
      <c r="WDM5" s="1513"/>
      <c r="WDN5" s="1513"/>
      <c r="WDO5" s="1513"/>
      <c r="WDP5" s="1513"/>
      <c r="WDQ5" s="1513"/>
      <c r="WDR5" s="1513"/>
      <c r="WDS5" s="1513"/>
      <c r="WDT5" s="1513"/>
      <c r="WDU5" s="1513"/>
      <c r="WDV5" s="1513"/>
      <c r="WDW5" s="1513"/>
      <c r="WDX5" s="1513"/>
      <c r="WDY5" s="1513"/>
      <c r="WDZ5" s="1513"/>
      <c r="WEA5" s="1513"/>
      <c r="WEB5" s="1513"/>
      <c r="WEC5" s="1513"/>
      <c r="WED5" s="1513"/>
      <c r="WEE5" s="1513"/>
      <c r="WEF5" s="1513"/>
      <c r="WEG5" s="1513"/>
      <c r="WEH5" s="1513"/>
      <c r="WEI5" s="1513"/>
      <c r="WEJ5" s="1513"/>
      <c r="WEK5" s="1513"/>
      <c r="WEL5" s="1513"/>
      <c r="WEM5" s="1513"/>
      <c r="WEN5" s="1513"/>
      <c r="WEO5" s="1513"/>
      <c r="WEP5" s="1513"/>
      <c r="WEQ5" s="1513"/>
      <c r="WER5" s="1513"/>
      <c r="WES5" s="1513"/>
      <c r="WET5" s="1513"/>
      <c r="WEU5" s="1513"/>
      <c r="WEV5" s="1513"/>
      <c r="WEW5" s="1513"/>
      <c r="WEX5" s="1513"/>
      <c r="WEY5" s="1513"/>
      <c r="WEZ5" s="1513"/>
      <c r="WFA5" s="1513"/>
      <c r="WFB5" s="1513"/>
      <c r="WFC5" s="1513"/>
      <c r="WFD5" s="1513"/>
      <c r="WFE5" s="1513"/>
      <c r="WFF5" s="1513"/>
      <c r="WFG5" s="1513"/>
      <c r="WFH5" s="1513"/>
      <c r="WFI5" s="1513"/>
      <c r="WFJ5" s="1513"/>
      <c r="WFK5" s="1513"/>
      <c r="WFL5" s="1513"/>
      <c r="WFM5" s="1513"/>
      <c r="WFN5" s="1513"/>
      <c r="WFO5" s="1513"/>
      <c r="WFP5" s="1513"/>
      <c r="WFQ5" s="1513"/>
      <c r="WFR5" s="1513"/>
      <c r="WFS5" s="1513"/>
      <c r="WFT5" s="1513"/>
      <c r="WFU5" s="1513"/>
      <c r="WFV5" s="1513"/>
      <c r="WFW5" s="1513"/>
      <c r="WFX5" s="1513"/>
      <c r="WFY5" s="1513"/>
      <c r="WFZ5" s="1513"/>
      <c r="WGA5" s="1513"/>
      <c r="WGB5" s="1513"/>
      <c r="WGC5" s="1513"/>
      <c r="WGD5" s="1513"/>
      <c r="WGE5" s="1513"/>
      <c r="WGF5" s="1513"/>
      <c r="WGG5" s="1513"/>
      <c r="WGH5" s="1513"/>
      <c r="WGI5" s="1513"/>
      <c r="WGJ5" s="1513"/>
      <c r="WGK5" s="1513"/>
      <c r="WGL5" s="1513"/>
      <c r="WGM5" s="1513"/>
      <c r="WGN5" s="1513"/>
      <c r="WGO5" s="1513"/>
      <c r="WGP5" s="1513"/>
      <c r="WGQ5" s="1513"/>
      <c r="WGR5" s="1513"/>
      <c r="WGS5" s="1513"/>
      <c r="WGT5" s="1513"/>
      <c r="WGU5" s="1513"/>
      <c r="WGV5" s="1513"/>
      <c r="WGW5" s="1513"/>
      <c r="WGX5" s="1513"/>
      <c r="WGY5" s="1513"/>
      <c r="WGZ5" s="1513"/>
      <c r="WHA5" s="1513"/>
      <c r="WHB5" s="1513"/>
      <c r="WHC5" s="1513"/>
      <c r="WHD5" s="1513"/>
      <c r="WHE5" s="1513"/>
      <c r="WHF5" s="1513"/>
      <c r="WHG5" s="1513"/>
      <c r="WHH5" s="1513"/>
      <c r="WHI5" s="1513"/>
      <c r="WHJ5" s="1513"/>
      <c r="WHK5" s="1513"/>
      <c r="WHL5" s="1513"/>
      <c r="WHM5" s="1513"/>
      <c r="WHN5" s="1513"/>
      <c r="WHO5" s="1513"/>
      <c r="WHP5" s="1513"/>
      <c r="WHQ5" s="1513"/>
      <c r="WHR5" s="1513"/>
      <c r="WHS5" s="1513"/>
      <c r="WHT5" s="1513"/>
      <c r="WHU5" s="1513"/>
      <c r="WHV5" s="1513"/>
      <c r="WHW5" s="1513"/>
      <c r="WHX5" s="1513"/>
      <c r="WHY5" s="1513"/>
      <c r="WHZ5" s="1513"/>
      <c r="WIA5" s="1513"/>
      <c r="WIB5" s="1513"/>
      <c r="WIC5" s="1513"/>
      <c r="WID5" s="1513"/>
      <c r="WIE5" s="1513"/>
      <c r="WIF5" s="1513"/>
      <c r="WIG5" s="1513"/>
      <c r="WIH5" s="1513"/>
      <c r="WII5" s="1513"/>
      <c r="WIJ5" s="1513"/>
      <c r="WIK5" s="1513"/>
      <c r="WIL5" s="1513"/>
      <c r="WIM5" s="1513"/>
      <c r="WIN5" s="1513"/>
      <c r="WIO5" s="1513"/>
      <c r="WIP5" s="1513"/>
      <c r="WIQ5" s="1513"/>
      <c r="WIR5" s="1513"/>
      <c r="WIS5" s="1513"/>
      <c r="WIT5" s="1513"/>
      <c r="WIU5" s="1513"/>
      <c r="WIV5" s="1513"/>
      <c r="WIW5" s="1513"/>
      <c r="WIX5" s="1513"/>
      <c r="WIY5" s="1513"/>
      <c r="WIZ5" s="1513"/>
      <c r="WJA5" s="1513"/>
      <c r="WJB5" s="1513"/>
      <c r="WJC5" s="1513"/>
      <c r="WJD5" s="1513"/>
      <c r="WJE5" s="1513"/>
      <c r="WJF5" s="1513"/>
      <c r="WJG5" s="1513"/>
      <c r="WJH5" s="1513"/>
      <c r="WJI5" s="1513"/>
      <c r="WJJ5" s="1513"/>
      <c r="WJK5" s="1513"/>
      <c r="WJL5" s="1513"/>
      <c r="WJM5" s="1513"/>
      <c r="WJN5" s="1513"/>
      <c r="WJO5" s="1513"/>
      <c r="WJP5" s="1513"/>
      <c r="WJQ5" s="1513"/>
      <c r="WJR5" s="1513"/>
      <c r="WJS5" s="1513"/>
      <c r="WJT5" s="1513"/>
      <c r="WJU5" s="1513"/>
      <c r="WJV5" s="1513"/>
      <c r="WJW5" s="1513"/>
      <c r="WJX5" s="1513"/>
      <c r="WJY5" s="1513"/>
      <c r="WJZ5" s="1513"/>
      <c r="WKA5" s="1513"/>
      <c r="WKB5" s="1513"/>
      <c r="WKC5" s="1513"/>
      <c r="WKD5" s="1513"/>
      <c r="WKE5" s="1513"/>
      <c r="WKF5" s="1513"/>
      <c r="WKG5" s="1513"/>
      <c r="WKH5" s="1513"/>
      <c r="WKI5" s="1513"/>
      <c r="WKJ5" s="1513"/>
      <c r="WKK5" s="1513"/>
      <c r="WKL5" s="1513"/>
      <c r="WKM5" s="1513"/>
      <c r="WKN5" s="1513"/>
      <c r="WKO5" s="1513"/>
      <c r="WKP5" s="1513"/>
      <c r="WKQ5" s="1513"/>
      <c r="WKR5" s="1513"/>
      <c r="WKS5" s="1513"/>
      <c r="WKT5" s="1513"/>
      <c r="WKU5" s="1513"/>
      <c r="WKV5" s="1513"/>
      <c r="WKW5" s="1513"/>
      <c r="WKX5" s="1513"/>
      <c r="WKY5" s="1513"/>
      <c r="WKZ5" s="1513"/>
      <c r="WLA5" s="1513"/>
      <c r="WLB5" s="1513"/>
      <c r="WLC5" s="1513"/>
      <c r="WLD5" s="1513"/>
      <c r="WLE5" s="1513"/>
      <c r="WLF5" s="1513"/>
      <c r="WLG5" s="1513"/>
      <c r="WLH5" s="1513"/>
      <c r="WLI5" s="1513"/>
      <c r="WLJ5" s="1513"/>
      <c r="WLK5" s="1513"/>
      <c r="WLL5" s="1513"/>
      <c r="WLM5" s="1513"/>
      <c r="WLN5" s="1513"/>
      <c r="WLO5" s="1513"/>
      <c r="WLP5" s="1513"/>
      <c r="WLQ5" s="1513"/>
      <c r="WLR5" s="1513"/>
      <c r="WLS5" s="1513"/>
      <c r="WLT5" s="1513"/>
      <c r="WLU5" s="1513"/>
      <c r="WLV5" s="1513"/>
      <c r="WLW5" s="1513"/>
      <c r="WLX5" s="1513"/>
      <c r="WLY5" s="1513"/>
      <c r="WLZ5" s="1513"/>
      <c r="WMA5" s="1513"/>
      <c r="WMB5" s="1513"/>
      <c r="WMC5" s="1513"/>
      <c r="WMD5" s="1513"/>
      <c r="WME5" s="1513"/>
      <c r="WMF5" s="1513"/>
      <c r="WMG5" s="1513"/>
      <c r="WMH5" s="1513"/>
      <c r="WMI5" s="1513"/>
      <c r="WMJ5" s="1513"/>
      <c r="WMK5" s="1513"/>
      <c r="WML5" s="1513"/>
      <c r="WMM5" s="1513"/>
      <c r="WMN5" s="1513"/>
      <c r="WMO5" s="1513"/>
      <c r="WMP5" s="1513"/>
      <c r="WMQ5" s="1513"/>
      <c r="WMR5" s="1513"/>
      <c r="WMS5" s="1513"/>
      <c r="WMT5" s="1513"/>
      <c r="WMU5" s="1513"/>
      <c r="WMV5" s="1513"/>
      <c r="WMW5" s="1513"/>
      <c r="WMX5" s="1513"/>
      <c r="WMY5" s="1513"/>
      <c r="WMZ5" s="1513"/>
      <c r="WNA5" s="1513"/>
      <c r="WNB5" s="1513"/>
      <c r="WNC5" s="1513"/>
      <c r="WND5" s="1513"/>
      <c r="WNE5" s="1513"/>
      <c r="WNF5" s="1513"/>
      <c r="WNG5" s="1513"/>
      <c r="WNH5" s="1513"/>
      <c r="WNI5" s="1513"/>
      <c r="WNJ5" s="1513"/>
      <c r="WNK5" s="1513"/>
      <c r="WNL5" s="1513"/>
      <c r="WNM5" s="1513"/>
      <c r="WNN5" s="1513"/>
      <c r="WNO5" s="1513"/>
      <c r="WNP5" s="1513"/>
      <c r="WNQ5" s="1513"/>
      <c r="WNR5" s="1513"/>
      <c r="WNS5" s="1513"/>
      <c r="WNT5" s="1513"/>
      <c r="WNU5" s="1513"/>
      <c r="WNV5" s="1513"/>
      <c r="WNW5" s="1513"/>
      <c r="WNX5" s="1513"/>
      <c r="WNY5" s="1513"/>
      <c r="WNZ5" s="1513"/>
      <c r="WOA5" s="1513"/>
      <c r="WOB5" s="1513"/>
      <c r="WOC5" s="1513"/>
      <c r="WOD5" s="1513"/>
      <c r="WOE5" s="1513"/>
      <c r="WOF5" s="1513"/>
      <c r="WOG5" s="1513"/>
      <c r="WOH5" s="1513"/>
      <c r="WOI5" s="1513"/>
      <c r="WOJ5" s="1513"/>
      <c r="WOK5" s="1513"/>
      <c r="WOL5" s="1513"/>
      <c r="WOM5" s="1513"/>
      <c r="WON5" s="1513"/>
      <c r="WOO5" s="1513"/>
      <c r="WOP5" s="1513"/>
      <c r="WOQ5" s="1513"/>
      <c r="WOR5" s="1513"/>
      <c r="WOS5" s="1513"/>
      <c r="WOT5" s="1513"/>
      <c r="WOU5" s="1513"/>
      <c r="WOV5" s="1513"/>
      <c r="WOW5" s="1513"/>
      <c r="WOX5" s="1513"/>
      <c r="WOY5" s="1513"/>
      <c r="WOZ5" s="1513"/>
      <c r="WPA5" s="1513"/>
      <c r="WPB5" s="1513"/>
      <c r="WPC5" s="1513"/>
      <c r="WPD5" s="1513"/>
      <c r="WPE5" s="1513"/>
      <c r="WPF5" s="1513"/>
      <c r="WPG5" s="1513"/>
      <c r="WPH5" s="1513"/>
      <c r="WPI5" s="1513"/>
      <c r="WPJ5" s="1513"/>
      <c r="WPK5" s="1513"/>
      <c r="WPL5" s="1513"/>
      <c r="WPM5" s="1513"/>
      <c r="WPN5" s="1513"/>
      <c r="WPO5" s="1513"/>
      <c r="WPP5" s="1513"/>
      <c r="WPQ5" s="1513"/>
      <c r="WPR5" s="1513"/>
      <c r="WPS5" s="1513"/>
      <c r="WPT5" s="1513"/>
      <c r="WPU5" s="1513"/>
      <c r="WPV5" s="1513"/>
      <c r="WPW5" s="1513"/>
      <c r="WPX5" s="1513"/>
      <c r="WPY5" s="1513"/>
      <c r="WPZ5" s="1513"/>
      <c r="WQA5" s="1513"/>
      <c r="WQB5" s="1513"/>
      <c r="WQC5" s="1513"/>
      <c r="WQD5" s="1513"/>
      <c r="WQE5" s="1513"/>
      <c r="WQF5" s="1513"/>
      <c r="WQG5" s="1513"/>
      <c r="WQH5" s="1513"/>
      <c r="WQI5" s="1513"/>
      <c r="WQJ5" s="1513"/>
      <c r="WQK5" s="1513"/>
      <c r="WQL5" s="1513"/>
      <c r="WQM5" s="1513"/>
      <c r="WQN5" s="1513"/>
      <c r="WQO5" s="1513"/>
      <c r="WQP5" s="1513"/>
      <c r="WQQ5" s="1513"/>
      <c r="WQR5" s="1513"/>
      <c r="WQS5" s="1513"/>
      <c r="WQT5" s="1513"/>
      <c r="WQU5" s="1513"/>
      <c r="WQV5" s="1513"/>
      <c r="WQW5" s="1513"/>
      <c r="WQX5" s="1513"/>
      <c r="WQY5" s="1513"/>
      <c r="WQZ5" s="1513"/>
      <c r="WRA5" s="1513"/>
      <c r="WRB5" s="1513"/>
      <c r="WRC5" s="1513"/>
      <c r="WRD5" s="1513"/>
      <c r="WRE5" s="1513"/>
      <c r="WRF5" s="1513"/>
      <c r="WRG5" s="1513"/>
      <c r="WRH5" s="1513"/>
      <c r="WRI5" s="1513"/>
      <c r="WRJ5" s="1513"/>
      <c r="WRK5" s="1513"/>
      <c r="WRL5" s="1513"/>
      <c r="WRM5" s="1513"/>
      <c r="WRN5" s="1513"/>
      <c r="WRO5" s="1513"/>
      <c r="WRP5" s="1513"/>
      <c r="WRQ5" s="1513"/>
      <c r="WRR5" s="1513"/>
      <c r="WRS5" s="1513"/>
      <c r="WRT5" s="1513"/>
      <c r="WRU5" s="1513"/>
      <c r="WRV5" s="1513"/>
      <c r="WRW5" s="1513"/>
      <c r="WRX5" s="1513"/>
      <c r="WRY5" s="1513"/>
      <c r="WRZ5" s="1513"/>
      <c r="WSA5" s="1513"/>
      <c r="WSB5" s="1513"/>
      <c r="WSC5" s="1513"/>
      <c r="WSD5" s="1513"/>
      <c r="WSE5" s="1513"/>
      <c r="WSF5" s="1513"/>
      <c r="WSG5" s="1513"/>
      <c r="WSH5" s="1513"/>
      <c r="WSI5" s="1513"/>
      <c r="WSJ5" s="1513"/>
      <c r="WSK5" s="1513"/>
      <c r="WSL5" s="1513"/>
      <c r="WSM5" s="1513"/>
      <c r="WSN5" s="1513"/>
      <c r="WSO5" s="1513"/>
      <c r="WSP5" s="1513"/>
      <c r="WSQ5" s="1513"/>
      <c r="WSR5" s="1513"/>
      <c r="WSS5" s="1513"/>
      <c r="WST5" s="1513"/>
      <c r="WSU5" s="1513"/>
      <c r="WSV5" s="1513"/>
      <c r="WSW5" s="1513"/>
      <c r="WSX5" s="1513"/>
      <c r="WSY5" s="1513"/>
      <c r="WSZ5" s="1513"/>
      <c r="WTA5" s="1513"/>
      <c r="WTB5" s="1513"/>
      <c r="WTC5" s="1513"/>
      <c r="WTD5" s="1513"/>
      <c r="WTE5" s="1513"/>
      <c r="WTF5" s="1513"/>
      <c r="WTG5" s="1513"/>
      <c r="WTH5" s="1513"/>
      <c r="WTI5" s="1513"/>
      <c r="WTJ5" s="1513"/>
      <c r="WTK5" s="1513"/>
      <c r="WTL5" s="1513"/>
      <c r="WTM5" s="1513"/>
      <c r="WTN5" s="1513"/>
      <c r="WTO5" s="1513"/>
      <c r="WTP5" s="1513"/>
      <c r="WTQ5" s="1513"/>
      <c r="WTR5" s="1513"/>
      <c r="WTS5" s="1513"/>
      <c r="WTT5" s="1513"/>
      <c r="WTU5" s="1513"/>
      <c r="WTV5" s="1513"/>
      <c r="WTW5" s="1513"/>
      <c r="WTX5" s="1513"/>
      <c r="WTY5" s="1513"/>
      <c r="WTZ5" s="1513"/>
      <c r="WUA5" s="1513"/>
      <c r="WUB5" s="1513"/>
      <c r="WUC5" s="1513"/>
      <c r="WUD5" s="1513"/>
      <c r="WUE5" s="1513"/>
      <c r="WUF5" s="1513"/>
      <c r="WUG5" s="1513"/>
      <c r="WUH5" s="1513"/>
      <c r="WUI5" s="1513"/>
      <c r="WUJ5" s="1513"/>
      <c r="WUK5" s="1513"/>
      <c r="WUL5" s="1513"/>
      <c r="WUM5" s="1513"/>
      <c r="WUN5" s="1513"/>
      <c r="WUO5" s="1513"/>
      <c r="WUP5" s="1513"/>
      <c r="WUQ5" s="1513"/>
      <c r="WUR5" s="1513"/>
      <c r="WUS5" s="1513"/>
      <c r="WUT5" s="1513"/>
      <c r="WUU5" s="1513"/>
      <c r="WUV5" s="1513"/>
      <c r="WUW5" s="1513"/>
      <c r="WUX5" s="1513"/>
      <c r="WUY5" s="1513"/>
      <c r="WUZ5" s="1513"/>
      <c r="WVA5" s="1513"/>
      <c r="WVB5" s="1513"/>
      <c r="WVC5" s="1513"/>
      <c r="WVD5" s="1513"/>
      <c r="WVE5" s="1513"/>
      <c r="WVF5" s="1513"/>
      <c r="WVG5" s="1513"/>
      <c r="WVH5" s="1513"/>
      <c r="WVI5" s="1513"/>
      <c r="WVJ5" s="1513"/>
      <c r="WVK5" s="1513"/>
      <c r="WVL5" s="1513"/>
      <c r="WVM5" s="1513"/>
      <c r="WVN5" s="1513"/>
      <c r="WVO5" s="1513"/>
      <c r="WVP5" s="1513"/>
      <c r="WVQ5" s="1513"/>
      <c r="WVR5" s="1513"/>
      <c r="WVS5" s="1513"/>
      <c r="WVT5" s="1513"/>
      <c r="WVU5" s="1513"/>
      <c r="WVV5" s="1513"/>
      <c r="WVW5" s="1513"/>
      <c r="WVX5" s="1513"/>
      <c r="WVY5" s="1513"/>
      <c r="WVZ5" s="1513"/>
      <c r="WWA5" s="1513"/>
      <c r="WWB5" s="1513"/>
      <c r="WWC5" s="1513"/>
      <c r="WWD5" s="1513"/>
      <c r="WWE5" s="1513"/>
      <c r="WWF5" s="1513"/>
      <c r="WWG5" s="1513"/>
      <c r="WWH5" s="1513"/>
      <c r="WWI5" s="1513"/>
      <c r="WWJ5" s="1513"/>
      <c r="WWK5" s="1513"/>
      <c r="WWL5" s="1513"/>
      <c r="WWM5" s="1513"/>
      <c r="WWN5" s="1513"/>
      <c r="WWO5" s="1513"/>
      <c r="WWP5" s="1513"/>
      <c r="WWQ5" s="1513"/>
      <c r="WWR5" s="1513"/>
      <c r="WWS5" s="1513"/>
      <c r="WWT5" s="1513"/>
      <c r="WWU5" s="1513"/>
      <c r="WWV5" s="1513"/>
      <c r="WWW5" s="1513"/>
      <c r="WWX5" s="1513"/>
      <c r="WWY5" s="1513"/>
      <c r="WWZ5" s="1513"/>
      <c r="WXA5" s="1513"/>
      <c r="WXB5" s="1513"/>
      <c r="WXC5" s="1513"/>
      <c r="WXD5" s="1513"/>
      <c r="WXE5" s="1513"/>
      <c r="WXF5" s="1513"/>
      <c r="WXG5" s="1513"/>
      <c r="WXH5" s="1513"/>
      <c r="WXI5" s="1513"/>
      <c r="WXJ5" s="1513"/>
      <c r="WXK5" s="1513"/>
      <c r="WXL5" s="1513"/>
      <c r="WXM5" s="1513"/>
      <c r="WXN5" s="1513"/>
      <c r="WXO5" s="1513"/>
      <c r="WXP5" s="1513"/>
      <c r="WXQ5" s="1513"/>
      <c r="WXR5" s="1513"/>
      <c r="WXS5" s="1513"/>
      <c r="WXT5" s="1513"/>
      <c r="WXU5" s="1513"/>
      <c r="WXV5" s="1513"/>
      <c r="WXW5" s="1513"/>
      <c r="WXX5" s="1513"/>
      <c r="WXY5" s="1513"/>
      <c r="WXZ5" s="1513"/>
      <c r="WYA5" s="1513"/>
      <c r="WYB5" s="1513"/>
      <c r="WYC5" s="1513"/>
      <c r="WYD5" s="1513"/>
      <c r="WYE5" s="1513"/>
      <c r="WYF5" s="1513"/>
      <c r="WYG5" s="1513"/>
      <c r="WYH5" s="1513"/>
      <c r="WYI5" s="1513"/>
      <c r="WYJ5" s="1513"/>
      <c r="WYK5" s="1513"/>
      <c r="WYL5" s="1513"/>
      <c r="WYM5" s="1513"/>
      <c r="WYN5" s="1513"/>
      <c r="WYO5" s="1513"/>
      <c r="WYP5" s="1513"/>
      <c r="WYQ5" s="1513"/>
      <c r="WYR5" s="1513"/>
      <c r="WYS5" s="1513"/>
      <c r="WYT5" s="1513"/>
      <c r="WYU5" s="1513"/>
      <c r="WYV5" s="1513"/>
      <c r="WYW5" s="1513"/>
      <c r="WYX5" s="1513"/>
      <c r="WYY5" s="1513"/>
      <c r="WYZ5" s="1513"/>
      <c r="WZA5" s="1513"/>
      <c r="WZB5" s="1513"/>
      <c r="WZC5" s="1513"/>
      <c r="WZD5" s="1513"/>
      <c r="WZE5" s="1513"/>
      <c r="WZF5" s="1513"/>
      <c r="WZG5" s="1513"/>
      <c r="WZH5" s="1513"/>
      <c r="WZI5" s="1513"/>
      <c r="WZJ5" s="1513"/>
      <c r="WZK5" s="1513"/>
      <c r="WZL5" s="1513"/>
      <c r="WZM5" s="1513"/>
      <c r="WZN5" s="1513"/>
      <c r="WZO5" s="1513"/>
      <c r="WZP5" s="1513"/>
      <c r="WZQ5" s="1513"/>
      <c r="WZR5" s="1513"/>
      <c r="WZS5" s="1513"/>
      <c r="WZT5" s="1513"/>
      <c r="WZU5" s="1513"/>
      <c r="WZV5" s="1513"/>
      <c r="WZW5" s="1513"/>
      <c r="WZX5" s="1513"/>
      <c r="WZY5" s="1513"/>
      <c r="WZZ5" s="1513"/>
      <c r="XAA5" s="1513"/>
      <c r="XAB5" s="1513"/>
      <c r="XAC5" s="1513"/>
      <c r="XAD5" s="1513"/>
      <c r="XAE5" s="1513"/>
      <c r="XAF5" s="1513"/>
      <c r="XAG5" s="1513"/>
      <c r="XAH5" s="1513"/>
      <c r="XAI5" s="1513"/>
      <c r="XAJ5" s="1513"/>
      <c r="XAK5" s="1513"/>
      <c r="XAL5" s="1513"/>
      <c r="XAM5" s="1513"/>
      <c r="XAN5" s="1513"/>
      <c r="XAO5" s="1513"/>
      <c r="XAP5" s="1513"/>
      <c r="XAQ5" s="1513"/>
      <c r="XAR5" s="1513"/>
      <c r="XAS5" s="1513"/>
      <c r="XAT5" s="1513"/>
      <c r="XAU5" s="1513"/>
      <c r="XAV5" s="1513"/>
      <c r="XAW5" s="1513"/>
      <c r="XAX5" s="1513"/>
      <c r="XAY5" s="1513"/>
      <c r="XAZ5" s="1513"/>
      <c r="XBA5" s="1513"/>
      <c r="XBB5" s="1513"/>
      <c r="XBC5" s="1513"/>
      <c r="XBD5" s="1513"/>
      <c r="XBE5" s="1513"/>
      <c r="XBF5" s="1513"/>
      <c r="XBG5" s="1513"/>
      <c r="XBH5" s="1513"/>
      <c r="XBI5" s="1513"/>
      <c r="XBJ5" s="1513"/>
      <c r="XBK5" s="1513"/>
      <c r="XBL5" s="1513"/>
      <c r="XBM5" s="1513"/>
      <c r="XBN5" s="1513"/>
      <c r="XBO5" s="1513"/>
      <c r="XBP5" s="1513"/>
      <c r="XBQ5" s="1513"/>
      <c r="XBR5" s="1513"/>
      <c r="XBS5" s="1513"/>
      <c r="XBT5" s="1513"/>
      <c r="XBU5" s="1513"/>
      <c r="XBV5" s="1513"/>
      <c r="XBW5" s="1513"/>
      <c r="XBX5" s="1513"/>
      <c r="XBY5" s="1513"/>
      <c r="XBZ5" s="1513"/>
      <c r="XCA5" s="1513"/>
      <c r="XCB5" s="1513"/>
      <c r="XCC5" s="1513"/>
      <c r="XCD5" s="1513"/>
      <c r="XCE5" s="1513"/>
      <c r="XCF5" s="1513"/>
      <c r="XCG5" s="1513"/>
      <c r="XCH5" s="1513"/>
      <c r="XCI5" s="1513"/>
      <c r="XCJ5" s="1513"/>
      <c r="XCK5" s="1513"/>
      <c r="XCL5" s="1513"/>
      <c r="XCM5" s="1513"/>
      <c r="XCN5" s="1513"/>
      <c r="XCO5" s="1513"/>
      <c r="XCP5" s="1513"/>
      <c r="XCQ5" s="1513"/>
      <c r="XCR5" s="1513"/>
      <c r="XCS5" s="1513"/>
      <c r="XCT5" s="1513"/>
      <c r="XCU5" s="1513"/>
      <c r="XCV5" s="1513"/>
      <c r="XCW5" s="1513"/>
      <c r="XCX5" s="1513"/>
      <c r="XCY5" s="1513"/>
      <c r="XCZ5" s="1513"/>
      <c r="XDA5" s="1513"/>
      <c r="XDB5" s="1513"/>
      <c r="XDC5" s="1513"/>
      <c r="XDD5" s="1513"/>
      <c r="XDE5" s="1513"/>
      <c r="XDF5" s="1513"/>
      <c r="XDG5" s="1513"/>
      <c r="XDH5" s="1513"/>
      <c r="XDI5" s="1513"/>
      <c r="XDJ5" s="1513"/>
      <c r="XDK5" s="1513"/>
      <c r="XDL5" s="1513"/>
      <c r="XDM5" s="1513"/>
      <c r="XDN5" s="1513"/>
      <c r="XDO5" s="1513"/>
      <c r="XDP5" s="1513"/>
      <c r="XDQ5" s="1513"/>
      <c r="XDR5" s="1513"/>
      <c r="XDS5" s="1513"/>
      <c r="XDT5" s="1513"/>
      <c r="XDU5" s="1513"/>
      <c r="XDV5" s="1513"/>
      <c r="XDW5" s="1513"/>
      <c r="XDX5" s="1513"/>
      <c r="XDY5" s="1513"/>
      <c r="XDZ5" s="1513"/>
      <c r="XEA5" s="1513"/>
      <c r="XEB5" s="1513"/>
      <c r="XEC5" s="1513"/>
      <c r="XED5" s="1513"/>
      <c r="XEE5" s="1513"/>
      <c r="XEF5" s="1513"/>
      <c r="XEG5" s="1513"/>
      <c r="XEH5" s="1513"/>
      <c r="XEI5" s="1513"/>
      <c r="XEJ5" s="1513"/>
      <c r="XEK5" s="1513"/>
      <c r="XEL5" s="1513"/>
      <c r="XEM5" s="1513"/>
      <c r="XEN5" s="1513"/>
      <c r="XEO5" s="1513"/>
      <c r="XEP5" s="1513"/>
      <c r="XEQ5" s="1513"/>
      <c r="XER5" s="1513"/>
      <c r="XES5" s="1513"/>
      <c r="XET5" s="1513"/>
      <c r="XEU5" s="1513"/>
      <c r="XEV5" s="1513"/>
      <c r="XEW5" s="1513"/>
      <c r="XEX5" s="1513"/>
      <c r="XEY5" s="1513"/>
      <c r="XEZ5" s="1513"/>
      <c r="XFA5" s="1513"/>
      <c r="XFB5" s="1513"/>
      <c r="XFC5" s="1513"/>
      <c r="XFD5" s="1513"/>
    </row>
    <row r="6" spans="1:16384" ht="17.649999999999999">
      <c r="A6" s="1510"/>
      <c r="B6" s="1511"/>
      <c r="C6" s="1512"/>
      <c r="D6" s="1512"/>
      <c r="E6" s="1512"/>
      <c r="F6" s="1512"/>
    </row>
    <row r="7" spans="1:16384">
      <c r="A7" s="1510"/>
      <c r="B7" s="3751" t="s">
        <v>1998</v>
      </c>
      <c r="C7" s="3752"/>
      <c r="D7" s="3752"/>
      <c r="E7" s="3752"/>
      <c r="F7" s="3752"/>
      <c r="G7" s="3753"/>
    </row>
    <row r="8" spans="1:16384" ht="24.75">
      <c r="A8" s="1510"/>
      <c r="B8" s="1514" t="s">
        <v>141</v>
      </c>
      <c r="C8" s="1515" t="s">
        <v>142</v>
      </c>
      <c r="D8" s="1515" t="s">
        <v>333</v>
      </c>
      <c r="E8" s="1515" t="s">
        <v>78</v>
      </c>
      <c r="F8" s="1516" t="s">
        <v>143</v>
      </c>
      <c r="G8" s="1517" t="s">
        <v>365</v>
      </c>
    </row>
    <row r="9" spans="1:16384">
      <c r="A9" s="1510"/>
      <c r="B9" s="1518" t="s">
        <v>1443</v>
      </c>
      <c r="C9" s="1519" t="s">
        <v>1444</v>
      </c>
      <c r="D9" s="1519" t="s">
        <v>146</v>
      </c>
      <c r="E9" s="1515" t="s">
        <v>88</v>
      </c>
      <c r="F9" s="2928"/>
      <c r="G9" s="1521">
        <f>+G24+G27</f>
        <v>0</v>
      </c>
    </row>
    <row r="10" spans="1:16384">
      <c r="A10" s="1510"/>
      <c r="B10" s="1518" t="s">
        <v>1443</v>
      </c>
      <c r="C10" s="1519" t="s">
        <v>1445</v>
      </c>
      <c r="D10" s="1519" t="s">
        <v>146</v>
      </c>
      <c r="E10" s="1515" t="s">
        <v>88</v>
      </c>
      <c r="F10" s="2928"/>
      <c r="G10" s="1521">
        <f>+G32+G35</f>
        <v>0</v>
      </c>
    </row>
    <row r="11" spans="1:16384">
      <c r="A11" s="1510"/>
      <c r="B11" s="1518" t="s">
        <v>1443</v>
      </c>
      <c r="C11" s="1519" t="s">
        <v>1446</v>
      </c>
      <c r="D11" s="1519" t="s">
        <v>146</v>
      </c>
      <c r="E11" s="1515" t="s">
        <v>88</v>
      </c>
      <c r="F11" s="2928"/>
      <c r="G11" s="1521">
        <f>+G40+G43</f>
        <v>0</v>
      </c>
    </row>
    <row r="12" spans="1:16384">
      <c r="A12" s="1510"/>
      <c r="B12" s="1518" t="s">
        <v>1443</v>
      </c>
      <c r="C12" s="1519" t="s">
        <v>1314</v>
      </c>
      <c r="D12" s="1519" t="s">
        <v>146</v>
      </c>
      <c r="E12" s="1515" t="s">
        <v>88</v>
      </c>
      <c r="F12" s="2928"/>
      <c r="G12" s="1521">
        <f>+G48+G51</f>
        <v>0</v>
      </c>
    </row>
    <row r="13" spans="1:16384">
      <c r="A13" s="1510"/>
      <c r="B13" s="1518" t="s">
        <v>1443</v>
      </c>
      <c r="C13" s="1519" t="s">
        <v>1315</v>
      </c>
      <c r="D13" s="1519" t="s">
        <v>146</v>
      </c>
      <c r="E13" s="1515" t="s">
        <v>88</v>
      </c>
      <c r="F13" s="2928"/>
      <c r="G13" s="1521">
        <f>+G56</f>
        <v>0</v>
      </c>
    </row>
    <row r="14" spans="1:16384">
      <c r="A14" s="1510"/>
      <c r="B14" s="1518" t="s">
        <v>1443</v>
      </c>
      <c r="C14" s="1519" t="s">
        <v>1920</v>
      </c>
      <c r="D14" s="1519" t="s">
        <v>146</v>
      </c>
      <c r="E14" s="1515" t="s">
        <v>88</v>
      </c>
      <c r="F14" s="2928"/>
      <c r="G14" s="1521">
        <f>+G61</f>
        <v>0</v>
      </c>
    </row>
    <row r="15" spans="1:16384" ht="13.9" thickBot="1">
      <c r="A15" s="1510"/>
      <c r="B15" s="1518" t="s">
        <v>1443</v>
      </c>
      <c r="C15" s="1519" t="s">
        <v>733</v>
      </c>
      <c r="D15" s="1519" t="s">
        <v>146</v>
      </c>
      <c r="E15" s="1515" t="s">
        <v>88</v>
      </c>
      <c r="F15" s="2928"/>
      <c r="G15" s="1841">
        <f>+G66</f>
        <v>0</v>
      </c>
    </row>
    <row r="16" spans="1:16384" ht="14.25" thickTop="1" thickBot="1">
      <c r="A16" s="1510"/>
      <c r="B16" s="1836" t="s">
        <v>1443</v>
      </c>
      <c r="C16" s="1837" t="s">
        <v>1316</v>
      </c>
      <c r="D16" s="1837" t="s">
        <v>1317</v>
      </c>
      <c r="E16" s="1838" t="s">
        <v>88</v>
      </c>
      <c r="F16" s="2606">
        <f>SUM(F9:F15)</f>
        <v>0</v>
      </c>
      <c r="G16" s="1840">
        <f>SUM(G9:G15)</f>
        <v>0</v>
      </c>
    </row>
    <row r="17" spans="1:10" ht="13.9" thickTop="1">
      <c r="A17" s="1510"/>
      <c r="B17" s="1518" t="s">
        <v>1443</v>
      </c>
      <c r="C17" s="1519" t="s">
        <v>1316</v>
      </c>
      <c r="D17" s="1515" t="s">
        <v>1318</v>
      </c>
      <c r="E17" s="1515" t="s">
        <v>94</v>
      </c>
      <c r="F17" s="2928"/>
      <c r="G17" s="1839">
        <f>+G25+G33+G41+G49</f>
        <v>0</v>
      </c>
      <c r="H17" s="1522" t="str">
        <f>IF((ROUND(G17,3)=ROUND(('5.2a Repex iron mains Tier 1'!L25+'5.2b Repex iron mains Tier 2A'!L20+'5.2c Repex other mains'!L76+'5.2d Repex diversions'!J29),3)),"OK", "Error")</f>
        <v>OK</v>
      </c>
    </row>
    <row r="18" spans="1:10">
      <c r="A18" s="1510"/>
      <c r="B18" s="1518" t="s">
        <v>1443</v>
      </c>
      <c r="C18" s="1519" t="s">
        <v>1316</v>
      </c>
      <c r="D18" s="1515" t="s">
        <v>1650</v>
      </c>
      <c r="E18" s="1515" t="s">
        <v>94</v>
      </c>
      <c r="F18" s="2928"/>
      <c r="G18" s="2676">
        <f>+G26+G34+G42+G50</f>
        <v>0</v>
      </c>
      <c r="H18" s="1522" t="str">
        <f>IF((ROUND(G18,3)=ROUND('5.7 Mains Decommissiond '!$N$9,3)),"OK", "Error")</f>
        <v>OK</v>
      </c>
    </row>
    <row r="19" spans="1:10">
      <c r="A19" s="1510"/>
      <c r="B19" s="1518" t="s">
        <v>1443</v>
      </c>
      <c r="C19" s="1519" t="s">
        <v>1316</v>
      </c>
      <c r="D19" s="1515" t="s">
        <v>1319</v>
      </c>
      <c r="E19" s="1515" t="s">
        <v>102</v>
      </c>
      <c r="F19" s="2928"/>
      <c r="G19" s="1524">
        <f>+G28+G36+G44+G52+G57</f>
        <v>0</v>
      </c>
      <c r="H19" s="1522" t="str">
        <f>IF((ROUND(G19,3)=ROUND(('5.2a Repex iron mains Tier 1'!K34+'5.2b Repex iron mains Tier 2A'!K30+'5.2c Repex other mains'!K85+'5.2d Repex diversions'!I45+'5.3 Other repex services'!F16+'5.3 Other repex services'!J16),3)),"OK", "Error")</f>
        <v>OK</v>
      </c>
    </row>
    <row r="20" spans="1:10">
      <c r="A20" s="1510"/>
      <c r="B20" s="1518" t="s">
        <v>1443</v>
      </c>
      <c r="C20" s="1519" t="s">
        <v>1316</v>
      </c>
      <c r="D20" s="1515" t="s">
        <v>1924</v>
      </c>
      <c r="E20" s="1515" t="s">
        <v>102</v>
      </c>
      <c r="F20" s="2928"/>
      <c r="G20" s="1533">
        <f>+G62</f>
        <v>0</v>
      </c>
      <c r="H20" s="1522" t="str">
        <f>IF((ROUND(G20,3)=ROUND('5.4 Risers'!G21+'5.4 Risers'!G25+'5.4 Risers'!G29+'5.4 Risers'!G33,3)),"OK", "Error")</f>
        <v>OK</v>
      </c>
    </row>
    <row r="21" spans="1:10">
      <c r="A21" s="1510"/>
      <c r="B21" s="1525"/>
      <c r="C21" s="1525"/>
      <c r="D21" s="1525"/>
      <c r="E21" s="1525"/>
      <c r="F21" s="1525"/>
      <c r="G21" s="1525"/>
    </row>
    <row r="22" spans="1:10" s="670" customFormat="1">
      <c r="A22" s="1526"/>
      <c r="B22" s="3751" t="s">
        <v>1444</v>
      </c>
      <c r="C22" s="3752"/>
      <c r="D22" s="3752"/>
      <c r="E22" s="3752"/>
      <c r="F22" s="3752"/>
      <c r="G22" s="3752"/>
      <c r="J22" s="1522"/>
    </row>
    <row r="23" spans="1:10" s="670" customFormat="1" ht="24.75">
      <c r="A23" s="1527"/>
      <c r="B23" s="1514" t="s">
        <v>141</v>
      </c>
      <c r="C23" s="1515" t="s">
        <v>142</v>
      </c>
      <c r="D23" s="1515" t="s">
        <v>333</v>
      </c>
      <c r="E23" s="1515" t="s">
        <v>78</v>
      </c>
      <c r="F23" s="1516" t="s">
        <v>143</v>
      </c>
      <c r="G23" s="1517" t="s">
        <v>365</v>
      </c>
      <c r="J23" s="2677"/>
    </row>
    <row r="24" spans="1:10" s="670" customFormat="1">
      <c r="A24" s="1527"/>
      <c r="B24" s="1518" t="s">
        <v>1447</v>
      </c>
      <c r="C24" s="1519" t="s">
        <v>1444</v>
      </c>
      <c r="D24" s="1519" t="s">
        <v>372</v>
      </c>
      <c r="E24" s="1515" t="s">
        <v>88</v>
      </c>
      <c r="F24" s="2928"/>
      <c r="G24" s="1521">
        <f>+'5.2a Repex iron mains Tier 1'!J25</f>
        <v>0</v>
      </c>
      <c r="J24" s="2677"/>
    </row>
    <row r="25" spans="1:10" s="670" customFormat="1">
      <c r="A25" s="1527"/>
      <c r="B25" s="1518" t="s">
        <v>1447</v>
      </c>
      <c r="C25" s="1519" t="s">
        <v>1444</v>
      </c>
      <c r="D25" s="1515" t="s">
        <v>373</v>
      </c>
      <c r="E25" s="1515" t="s">
        <v>94</v>
      </c>
      <c r="F25" s="2928"/>
      <c r="G25" s="1521">
        <f>+'5.2a Repex iron mains Tier 1'!L25</f>
        <v>0</v>
      </c>
      <c r="J25" s="2677"/>
    </row>
    <row r="26" spans="1:10" s="670" customFormat="1">
      <c r="A26" s="1527"/>
      <c r="B26" s="1518" t="s">
        <v>1447</v>
      </c>
      <c r="C26" s="1519" t="s">
        <v>1444</v>
      </c>
      <c r="D26" s="1515" t="s">
        <v>1651</v>
      </c>
      <c r="E26" s="1515" t="s">
        <v>94</v>
      </c>
      <c r="F26" s="2928"/>
      <c r="G26" s="1521">
        <f>'5.8 Decommissioned Sum '!F19+'5.8 Decommissioned Sum '!H19</f>
        <v>0</v>
      </c>
      <c r="J26" s="2677"/>
    </row>
    <row r="27" spans="1:10" s="670" customFormat="1" ht="19.899999999999999">
      <c r="A27" s="1156"/>
      <c r="B27" s="1518" t="s">
        <v>1447</v>
      </c>
      <c r="C27" s="1519" t="s">
        <v>1444</v>
      </c>
      <c r="D27" s="1519" t="s">
        <v>374</v>
      </c>
      <c r="E27" s="1515" t="s">
        <v>88</v>
      </c>
      <c r="F27" s="2928"/>
      <c r="G27" s="1521">
        <f>+'5.2a Repex iron mains Tier 1'!J34</f>
        <v>0</v>
      </c>
    </row>
    <row r="28" spans="1:10" s="670" customFormat="1">
      <c r="A28" s="1527"/>
      <c r="B28" s="1518" t="s">
        <v>1447</v>
      </c>
      <c r="C28" s="1519" t="s">
        <v>1444</v>
      </c>
      <c r="D28" s="1515" t="s">
        <v>375</v>
      </c>
      <c r="E28" s="1515" t="s">
        <v>102</v>
      </c>
      <c r="F28" s="2928"/>
      <c r="G28" s="1528">
        <f>+'5.2a Repex iron mains Tier 1'!K34</f>
        <v>0</v>
      </c>
    </row>
    <row r="29" spans="1:10" s="670" customFormat="1">
      <c r="A29" s="1527"/>
      <c r="B29" s="1529"/>
      <c r="C29" s="1529"/>
      <c r="D29" s="1529"/>
      <c r="E29" s="1529"/>
      <c r="F29" s="1529"/>
      <c r="G29" s="1529"/>
    </row>
    <row r="30" spans="1:10" s="670" customFormat="1">
      <c r="A30" s="1526"/>
      <c r="B30" s="3751" t="s">
        <v>1448</v>
      </c>
      <c r="C30" s="3752"/>
      <c r="D30" s="3752"/>
      <c r="E30" s="3752"/>
      <c r="F30" s="3752"/>
      <c r="G30" s="3752"/>
    </row>
    <row r="31" spans="1:10" s="670" customFormat="1" ht="24.75">
      <c r="A31" s="1527"/>
      <c r="B31" s="1514" t="s">
        <v>141</v>
      </c>
      <c r="C31" s="1515" t="s">
        <v>142</v>
      </c>
      <c r="D31" s="1515" t="s">
        <v>333</v>
      </c>
      <c r="E31" s="1515" t="s">
        <v>78</v>
      </c>
      <c r="F31" s="1516" t="s">
        <v>143</v>
      </c>
      <c r="G31" s="1517" t="s">
        <v>365</v>
      </c>
    </row>
    <row r="32" spans="1:10" s="670" customFormat="1" ht="18.75" customHeight="1">
      <c r="A32" s="1527"/>
      <c r="B32" s="1518" t="s">
        <v>1449</v>
      </c>
      <c r="C32" s="1519" t="s">
        <v>1448</v>
      </c>
      <c r="D32" s="1519" t="s">
        <v>372</v>
      </c>
      <c r="E32" s="1515" t="s">
        <v>88</v>
      </c>
      <c r="F32" s="2928"/>
      <c r="G32" s="1521">
        <f>+'5.2b Repex iron mains Tier 2A'!J20</f>
        <v>0</v>
      </c>
    </row>
    <row r="33" spans="1:7" s="670" customFormat="1" ht="18.75" customHeight="1">
      <c r="A33" s="1527"/>
      <c r="B33" s="1518" t="s">
        <v>1449</v>
      </c>
      <c r="C33" s="1519" t="s">
        <v>1448</v>
      </c>
      <c r="D33" s="1515" t="s">
        <v>373</v>
      </c>
      <c r="E33" s="1515" t="s">
        <v>94</v>
      </c>
      <c r="F33" s="2928"/>
      <c r="G33" s="1521">
        <f>+'5.2b Repex iron mains Tier 2A'!L20</f>
        <v>0</v>
      </c>
    </row>
    <row r="34" spans="1:7" s="1531" customFormat="1" ht="19.5" customHeight="1">
      <c r="A34" s="1530"/>
      <c r="B34" s="1518" t="s">
        <v>1449</v>
      </c>
      <c r="C34" s="1519" t="s">
        <v>1448</v>
      </c>
      <c r="D34" s="1515" t="s">
        <v>1651</v>
      </c>
      <c r="E34" s="1515" t="s">
        <v>94</v>
      </c>
      <c r="F34" s="2928"/>
      <c r="G34" s="1521">
        <f>'5.8 Decommissioned Sum '!G19</f>
        <v>0</v>
      </c>
    </row>
    <row r="35" spans="1:7" s="1531" customFormat="1" ht="19.5" customHeight="1">
      <c r="A35" s="1530"/>
      <c r="B35" s="1518" t="s">
        <v>1449</v>
      </c>
      <c r="C35" s="1519" t="s">
        <v>1448</v>
      </c>
      <c r="D35" s="1519" t="s">
        <v>374</v>
      </c>
      <c r="E35" s="1515" t="s">
        <v>88</v>
      </c>
      <c r="F35" s="2928"/>
      <c r="G35" s="1521">
        <f>+'5.2b Repex iron mains Tier 2A'!J30</f>
        <v>0</v>
      </c>
    </row>
    <row r="36" spans="1:7" s="1531" customFormat="1" ht="19.5" customHeight="1">
      <c r="A36" s="1530"/>
      <c r="B36" s="1518" t="s">
        <v>1449</v>
      </c>
      <c r="C36" s="1519" t="s">
        <v>1448</v>
      </c>
      <c r="D36" s="1515" t="s">
        <v>375</v>
      </c>
      <c r="E36" s="1515" t="s">
        <v>102</v>
      </c>
      <c r="F36" s="2928"/>
      <c r="G36" s="1528">
        <f>+'5.2b Repex iron mains Tier 2A'!K30</f>
        <v>0</v>
      </c>
    </row>
    <row r="37" spans="1:7" s="670" customFormat="1">
      <c r="A37" s="1527"/>
      <c r="B37" s="1529"/>
      <c r="C37" s="1529"/>
      <c r="D37" s="1529"/>
      <c r="E37" s="1529"/>
      <c r="F37" s="1529"/>
      <c r="G37" s="1529"/>
    </row>
    <row r="38" spans="1:7" s="670" customFormat="1">
      <c r="A38" s="1526"/>
      <c r="B38" s="3751" t="s">
        <v>1450</v>
      </c>
      <c r="C38" s="3752"/>
      <c r="D38" s="3752"/>
      <c r="E38" s="3752"/>
      <c r="F38" s="3752"/>
      <c r="G38" s="3752"/>
    </row>
    <row r="39" spans="1:7" s="670" customFormat="1" ht="24.75">
      <c r="A39" s="1527"/>
      <c r="B39" s="1514" t="s">
        <v>141</v>
      </c>
      <c r="C39" s="1515" t="s">
        <v>142</v>
      </c>
      <c r="D39" s="1515" t="s">
        <v>333</v>
      </c>
      <c r="E39" s="1515" t="s">
        <v>78</v>
      </c>
      <c r="F39" s="1516" t="s">
        <v>143</v>
      </c>
      <c r="G39" s="1517" t="s">
        <v>365</v>
      </c>
    </row>
    <row r="40" spans="1:7" s="670" customFormat="1" ht="18.75" customHeight="1">
      <c r="A40" s="1527"/>
      <c r="B40" s="1518" t="s">
        <v>1451</v>
      </c>
      <c r="C40" s="1519" t="s">
        <v>1452</v>
      </c>
      <c r="D40" s="1519" t="s">
        <v>372</v>
      </c>
      <c r="E40" s="1515" t="s">
        <v>88</v>
      </c>
      <c r="F40" s="2928"/>
      <c r="G40" s="1521">
        <f>+'5.2c Repex other mains'!J76</f>
        <v>0</v>
      </c>
    </row>
    <row r="41" spans="1:7" s="670" customFormat="1" ht="18.75" customHeight="1">
      <c r="A41" s="1527"/>
      <c r="B41" s="1518" t="s">
        <v>1451</v>
      </c>
      <c r="C41" s="1519" t="s">
        <v>1452</v>
      </c>
      <c r="D41" s="1515" t="s">
        <v>373</v>
      </c>
      <c r="E41" s="1515" t="s">
        <v>94</v>
      </c>
      <c r="F41" s="2928"/>
      <c r="G41" s="1521">
        <f>+'5.2c Repex other mains'!L76</f>
        <v>0</v>
      </c>
    </row>
    <row r="42" spans="1:7" s="1531" customFormat="1" ht="19.5" customHeight="1">
      <c r="A42" s="1530"/>
      <c r="B42" s="1518" t="s">
        <v>1451</v>
      </c>
      <c r="C42" s="1519" t="s">
        <v>1452</v>
      </c>
      <c r="D42" s="1515" t="s">
        <v>1651</v>
      </c>
      <c r="E42" s="1515" t="s">
        <v>94</v>
      </c>
      <c r="F42" s="2928"/>
      <c r="G42" s="1521">
        <f>SUM('5.8 Decommissioned Sum '!J19:W19)</f>
        <v>0</v>
      </c>
    </row>
    <row r="43" spans="1:7" s="670" customFormat="1" ht="16.5" customHeight="1">
      <c r="A43" s="1527"/>
      <c r="B43" s="1518" t="s">
        <v>1451</v>
      </c>
      <c r="C43" s="1519" t="s">
        <v>1452</v>
      </c>
      <c r="D43" s="1519" t="s">
        <v>374</v>
      </c>
      <c r="E43" s="1515" t="s">
        <v>88</v>
      </c>
      <c r="F43" s="2928"/>
      <c r="G43" s="1521">
        <f>+'5.2c Repex other mains'!J85</f>
        <v>0</v>
      </c>
    </row>
    <row r="44" spans="1:7" s="670" customFormat="1" ht="16.5" customHeight="1">
      <c r="A44" s="1527"/>
      <c r="B44" s="1518" t="s">
        <v>1451</v>
      </c>
      <c r="C44" s="1519" t="s">
        <v>1452</v>
      </c>
      <c r="D44" s="1515" t="s">
        <v>375</v>
      </c>
      <c r="E44" s="1515" t="s">
        <v>102</v>
      </c>
      <c r="F44" s="2928"/>
      <c r="G44" s="1528">
        <f>+'5.2c Repex other mains'!K85</f>
        <v>0</v>
      </c>
    </row>
    <row r="45" spans="1:7">
      <c r="A45" s="1510"/>
      <c r="B45" s="1525"/>
      <c r="C45" s="1525"/>
      <c r="D45" s="1525"/>
      <c r="E45" s="1525"/>
      <c r="F45" s="1525"/>
      <c r="G45" s="1525"/>
    </row>
    <row r="46" spans="1:7" s="670" customFormat="1">
      <c r="A46" s="1526"/>
      <c r="B46" s="3751" t="s">
        <v>1314</v>
      </c>
      <c r="C46" s="3752"/>
      <c r="D46" s="3752"/>
      <c r="E46" s="3752"/>
      <c r="F46" s="3752"/>
      <c r="G46" s="3752"/>
    </row>
    <row r="47" spans="1:7" s="670" customFormat="1" ht="24.75">
      <c r="A47" s="1527"/>
      <c r="B47" s="1514" t="s">
        <v>141</v>
      </c>
      <c r="C47" s="1515" t="s">
        <v>142</v>
      </c>
      <c r="D47" s="1515" t="s">
        <v>333</v>
      </c>
      <c r="E47" s="1515" t="s">
        <v>78</v>
      </c>
      <c r="F47" s="1516" t="s">
        <v>143</v>
      </c>
      <c r="G47" s="1517" t="s">
        <v>365</v>
      </c>
    </row>
    <row r="48" spans="1:7" s="670" customFormat="1" ht="18.75" customHeight="1">
      <c r="A48" s="1527"/>
      <c r="B48" s="1518" t="s">
        <v>1453</v>
      </c>
      <c r="C48" s="1519" t="s">
        <v>1452</v>
      </c>
      <c r="D48" s="1519" t="s">
        <v>1454</v>
      </c>
      <c r="E48" s="1515" t="s">
        <v>88</v>
      </c>
      <c r="F48" s="2928"/>
      <c r="G48" s="1521">
        <f>+'5.2d Repex diversions'!H29</f>
        <v>0</v>
      </c>
    </row>
    <row r="49" spans="1:7" s="670" customFormat="1" ht="18.75" customHeight="1">
      <c r="A49" s="1527"/>
      <c r="B49" s="1518" t="s">
        <v>1453</v>
      </c>
      <c r="C49" s="1519" t="s">
        <v>1452</v>
      </c>
      <c r="D49" s="1515" t="s">
        <v>1455</v>
      </c>
      <c r="E49" s="1515" t="s">
        <v>94</v>
      </c>
      <c r="F49" s="2928"/>
      <c r="G49" s="1521">
        <f>+'5.2d Repex diversions'!J29</f>
        <v>0</v>
      </c>
    </row>
    <row r="50" spans="1:7" s="1531" customFormat="1" ht="19.5" customHeight="1">
      <c r="A50" s="1530"/>
      <c r="B50" s="1518" t="s">
        <v>1453</v>
      </c>
      <c r="C50" s="1519" t="s">
        <v>1452</v>
      </c>
      <c r="D50" s="1515" t="s">
        <v>1651</v>
      </c>
      <c r="E50" s="1515" t="s">
        <v>94</v>
      </c>
      <c r="F50" s="2928"/>
      <c r="G50" s="1521">
        <f>SUM('5.8 Decommissioned Sum '!Y19:AG19)</f>
        <v>0</v>
      </c>
    </row>
    <row r="51" spans="1:7" s="670" customFormat="1" ht="27" customHeight="1">
      <c r="A51" s="1527"/>
      <c r="B51" s="1518" t="s">
        <v>1453</v>
      </c>
      <c r="C51" s="1519" t="s">
        <v>1452</v>
      </c>
      <c r="D51" s="1519" t="s">
        <v>1527</v>
      </c>
      <c r="E51" s="1515" t="s">
        <v>88</v>
      </c>
      <c r="F51" s="2928"/>
      <c r="G51" s="1521">
        <f>+'5.2d Repex diversions'!H45</f>
        <v>0</v>
      </c>
    </row>
    <row r="52" spans="1:7" s="670" customFormat="1" ht="16.5" customHeight="1">
      <c r="A52" s="1527"/>
      <c r="B52" s="1518" t="s">
        <v>1453</v>
      </c>
      <c r="C52" s="1519" t="s">
        <v>1452</v>
      </c>
      <c r="D52" s="1515" t="s">
        <v>1528</v>
      </c>
      <c r="E52" s="1515" t="s">
        <v>102</v>
      </c>
      <c r="F52" s="2928"/>
      <c r="G52" s="1528">
        <f>+'5.2d Repex diversions'!I45</f>
        <v>0</v>
      </c>
    </row>
    <row r="53" spans="1:7" s="670" customFormat="1">
      <c r="A53" s="1527"/>
      <c r="B53" s="1529"/>
      <c r="C53" s="1529"/>
      <c r="D53" s="1529"/>
      <c r="E53" s="1529"/>
      <c r="F53" s="1529"/>
      <c r="G53" s="1529"/>
    </row>
    <row r="54" spans="1:7" s="670" customFormat="1">
      <c r="A54" s="1526"/>
      <c r="B54" s="3751" t="s">
        <v>1320</v>
      </c>
      <c r="C54" s="3752"/>
      <c r="D54" s="3752"/>
      <c r="E54" s="3752"/>
      <c r="F54" s="3752"/>
      <c r="G54" s="3752"/>
    </row>
    <row r="55" spans="1:7" s="670" customFormat="1" ht="24.75">
      <c r="A55" s="1527"/>
      <c r="B55" s="1514" t="s">
        <v>141</v>
      </c>
      <c r="C55" s="1515" t="s">
        <v>142</v>
      </c>
      <c r="D55" s="1515" t="s">
        <v>333</v>
      </c>
      <c r="E55" s="1515" t="s">
        <v>78</v>
      </c>
      <c r="F55" s="1516" t="s">
        <v>143</v>
      </c>
      <c r="G55" s="1517" t="s">
        <v>365</v>
      </c>
    </row>
    <row r="56" spans="1:7" s="670" customFormat="1">
      <c r="A56" s="1527"/>
      <c r="B56" s="1518" t="s">
        <v>1456</v>
      </c>
      <c r="C56" s="1519" t="s">
        <v>1452</v>
      </c>
      <c r="D56" s="1519" t="s">
        <v>374</v>
      </c>
      <c r="E56" s="1515" t="s">
        <v>88</v>
      </c>
      <c r="F56" s="2928"/>
      <c r="G56" s="1521">
        <f>+'5.3 Other repex services'!E16+'5.3 Other repex services'!I16</f>
        <v>0</v>
      </c>
    </row>
    <row r="57" spans="1:7" s="670" customFormat="1">
      <c r="A57" s="1527"/>
      <c r="B57" s="1518" t="s">
        <v>1456</v>
      </c>
      <c r="C57" s="1519" t="s">
        <v>1452</v>
      </c>
      <c r="D57" s="1515" t="s">
        <v>375</v>
      </c>
      <c r="E57" s="1515" t="s">
        <v>102</v>
      </c>
      <c r="F57" s="2928"/>
      <c r="G57" s="1528">
        <f>'5.3 Other repex services'!F16+'5.3 Other repex services'!J16</f>
        <v>0</v>
      </c>
    </row>
    <row r="58" spans="1:7" s="670" customFormat="1">
      <c r="A58" s="1527"/>
      <c r="B58" s="1529"/>
      <c r="C58" s="1529"/>
      <c r="D58" s="1529"/>
      <c r="E58" s="1529"/>
      <c r="F58" s="1529"/>
      <c r="G58" s="1529"/>
    </row>
    <row r="59" spans="1:7" s="670" customFormat="1">
      <c r="A59" s="1526"/>
      <c r="B59" s="3751" t="s">
        <v>1920</v>
      </c>
      <c r="C59" s="3752"/>
      <c r="D59" s="3752"/>
      <c r="E59" s="3752"/>
      <c r="F59" s="3752"/>
      <c r="G59" s="3752"/>
    </row>
    <row r="60" spans="1:7" s="670" customFormat="1" ht="24.75">
      <c r="A60" s="1527"/>
      <c r="B60" s="1514" t="s">
        <v>141</v>
      </c>
      <c r="C60" s="1515" t="s">
        <v>142</v>
      </c>
      <c r="D60" s="1515" t="s">
        <v>333</v>
      </c>
      <c r="E60" s="1515" t="s">
        <v>78</v>
      </c>
      <c r="F60" s="1516" t="s">
        <v>143</v>
      </c>
      <c r="G60" s="1517" t="s">
        <v>365</v>
      </c>
    </row>
    <row r="61" spans="1:7" s="670" customFormat="1">
      <c r="A61" s="1527"/>
      <c r="B61" s="1774" t="s">
        <v>1923</v>
      </c>
      <c r="C61" s="1519" t="s">
        <v>1452</v>
      </c>
      <c r="D61" s="1519" t="s">
        <v>1927</v>
      </c>
      <c r="E61" s="1515" t="s">
        <v>88</v>
      </c>
      <c r="F61" s="2928"/>
      <c r="G61" s="1521">
        <f>'5.4 Risers'!F21+'5.4 Risers'!F25+'5.4 Risers'!F29+'5.4 Risers'!F33</f>
        <v>0</v>
      </c>
    </row>
    <row r="62" spans="1:7" s="670" customFormat="1" ht="16.5" customHeight="1">
      <c r="A62" s="1527"/>
      <c r="B62" s="1774" t="s">
        <v>1923</v>
      </c>
      <c r="C62" s="1519" t="s">
        <v>1452</v>
      </c>
      <c r="D62" s="1515" t="s">
        <v>1928</v>
      </c>
      <c r="E62" s="1515" t="s">
        <v>102</v>
      </c>
      <c r="F62" s="2928"/>
      <c r="G62" s="1521">
        <f>+'5.4 Risers'!G21+'5.4 Risers'!G25+'5.4 Risers'!G29+'5.4 Risers'!G33</f>
        <v>0</v>
      </c>
    </row>
    <row r="63" spans="1:7" s="670" customFormat="1">
      <c r="A63" s="1527"/>
      <c r="B63" s="1529"/>
      <c r="C63" s="1529"/>
      <c r="D63" s="1529"/>
      <c r="E63" s="1529"/>
      <c r="F63" s="1529"/>
      <c r="G63" s="1529"/>
    </row>
    <row r="64" spans="1:7" s="670" customFormat="1">
      <c r="A64" s="1526"/>
      <c r="B64" s="3751" t="s">
        <v>733</v>
      </c>
      <c r="C64" s="3752"/>
      <c r="D64" s="3752"/>
      <c r="E64" s="3752"/>
      <c r="F64" s="3752"/>
      <c r="G64" s="3752"/>
    </row>
    <row r="65" spans="1:7" s="670" customFormat="1" ht="24.75">
      <c r="A65" s="1527"/>
      <c r="B65" s="1514" t="s">
        <v>141</v>
      </c>
      <c r="C65" s="1515" t="s">
        <v>142</v>
      </c>
      <c r="D65" s="1515" t="s">
        <v>333</v>
      </c>
      <c r="E65" s="1515" t="s">
        <v>78</v>
      </c>
      <c r="F65" s="1516" t="s">
        <v>143</v>
      </c>
      <c r="G65" s="1517" t="s">
        <v>365</v>
      </c>
    </row>
    <row r="66" spans="1:7" s="670" customFormat="1" ht="19.5" customHeight="1" thickBot="1">
      <c r="A66" s="1532"/>
      <c r="B66" s="1518" t="s">
        <v>1457</v>
      </c>
      <c r="C66" s="1519" t="s">
        <v>1452</v>
      </c>
      <c r="D66" s="1519" t="s">
        <v>1321</v>
      </c>
      <c r="E66" s="1515" t="s">
        <v>88</v>
      </c>
      <c r="F66" s="2928"/>
      <c r="G66" s="1533">
        <f>'5.6 UNC Sub Deducts'!H18</f>
        <v>0</v>
      </c>
    </row>
    <row r="67" spans="1:7" ht="17.649999999999999">
      <c r="B67" s="1534"/>
    </row>
  </sheetData>
  <customSheetViews>
    <customSheetView guid="{CE066BD8-0FDF-4A69-A83A-AA53661F8FEE}" fitToPage="1">
      <selection activeCell="D16" sqref="D16"/>
      <pageMargins left="0.70866141732283472" right="0.70866141732283472" top="0.74803149606299213" bottom="0.74803149606299213" header="0.31496062992125984" footer="0.31496062992125984"/>
      <pageSetup paperSize="8" scale="65" orientation="landscape" r:id="rId1"/>
    </customSheetView>
    <customSheetView guid="{97003408-5582-4B4E-BE5D-0A5F17467E22}" fitToPage="1">
      <selection activeCell="D16" sqref="D16"/>
      <pageMargins left="0.70866141732283472" right="0.70866141732283472" top="0.74803149606299213" bottom="0.74803149606299213" header="0.31496062992125984" footer="0.31496062992125984"/>
      <pageSetup paperSize="8" scale="65" orientation="landscape" r:id="rId2"/>
    </customSheetView>
    <customSheetView guid="{19FDD237-8F16-4F3B-A94F-90481855813E}" fitToPage="1">
      <selection activeCell="D21" sqref="D21"/>
      <pageMargins left="0.70866141732283472" right="0.70866141732283472" top="0.74803149606299213" bottom="0.74803149606299213" header="0.31496062992125984" footer="0.31496062992125984"/>
      <pageSetup paperSize="8" scale="65" orientation="landscape" r:id="rId3"/>
    </customSheetView>
  </customSheetViews>
  <mergeCells count="8">
    <mergeCell ref="B59:G59"/>
    <mergeCell ref="B64:G64"/>
    <mergeCell ref="B7:G7"/>
    <mergeCell ref="B22:G22"/>
    <mergeCell ref="B30:G30"/>
    <mergeCell ref="B38:G38"/>
    <mergeCell ref="B46:G46"/>
    <mergeCell ref="B54:G54"/>
  </mergeCells>
  <conditionalFormatting sqref="B6 A6:A20 A5:B5 A21:H21 C5:G6 H5:H20">
    <cfRule type="expression" dxfId="115" priority="12">
      <formula>CELL("protect",A5)=0</formula>
    </cfRule>
  </conditionalFormatting>
  <conditionalFormatting sqref="H9:H20">
    <cfRule type="containsErrors" dxfId="114" priority="11">
      <formula>ISERROR(H9)</formula>
    </cfRule>
  </conditionalFormatting>
  <conditionalFormatting sqref="H9:H20">
    <cfRule type="containsText" dxfId="113" priority="7" operator="containsText" text="OK">
      <formula>NOT(ISERROR(SEARCH("OK",H9)))</formula>
    </cfRule>
    <cfRule type="containsText" dxfId="112" priority="8" operator="containsText" text="OK">
      <formula>NOT(ISERROR(SEARCH("OK",H9)))</formula>
    </cfRule>
    <cfRule type="containsText" priority="9" operator="containsText" text="OK">
      <formula>NOT(ISERROR(SEARCH("OK",H9)))</formula>
    </cfRule>
    <cfRule type="containsText" dxfId="111" priority="10" operator="containsText" text="Error">
      <formula>NOT(ISERROR(SEARCH("Error",H9)))</formula>
    </cfRule>
  </conditionalFormatting>
  <conditionalFormatting sqref="J22">
    <cfRule type="expression" dxfId="110" priority="6">
      <formula>CELL("protect",J22)=0</formula>
    </cfRule>
  </conditionalFormatting>
  <conditionalFormatting sqref="J22">
    <cfRule type="containsErrors" dxfId="109" priority="5">
      <formula>ISERROR(J22)</formula>
    </cfRule>
  </conditionalFormatting>
  <conditionalFormatting sqref="J22">
    <cfRule type="containsText" dxfId="108" priority="1" operator="containsText" text="OK">
      <formula>NOT(ISERROR(SEARCH("OK",J22)))</formula>
    </cfRule>
    <cfRule type="containsText" dxfId="107" priority="2" operator="containsText" text="OK">
      <formula>NOT(ISERROR(SEARCH("OK",J22)))</formula>
    </cfRule>
    <cfRule type="containsText" priority="3" operator="containsText" text="OK">
      <formula>NOT(ISERROR(SEARCH("OK",J22)))</formula>
    </cfRule>
    <cfRule type="containsText" dxfId="106" priority="4" operator="containsText" text="Error">
      <formula>NOT(ISERROR(SEARCH("Error",J22)))</formula>
    </cfRule>
  </conditionalFormatting>
  <pageMargins left="0.70866141732283472" right="0.70866141732283472" top="0.74803149606299213" bottom="0.74803149606299213" header="0.31496062992125984" footer="0.31496062992125984"/>
  <pageSetup paperSize="8" scale="6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6"/>
  <sheetViews>
    <sheetView tabSelected="1" topLeftCell="A261" zoomScale="85" zoomScaleNormal="85" workbookViewId="0">
      <selection activeCell="C275" sqref="C275"/>
    </sheetView>
  </sheetViews>
  <sheetFormatPr defaultColWidth="0" defaultRowHeight="13.5" zeroHeight="1"/>
  <cols>
    <col min="1" max="1" width="19.59765625" style="163" customWidth="1"/>
    <col min="2" max="2" width="38.59765625" style="154" customWidth="1"/>
    <col min="3" max="3" width="74.73046875" style="154" customWidth="1"/>
    <col min="4" max="9" width="9.1328125" style="154" customWidth="1"/>
    <col min="10" max="16384" width="9.1328125" style="154" hidden="1"/>
  </cols>
  <sheetData>
    <row r="1" spans="1:9" s="48" customFormat="1" ht="25.15">
      <c r="A1" s="126" t="str">
        <f>'Universal data'!A1</f>
        <v>Regulatory Reporting Pack</v>
      </c>
      <c r="B1" s="127"/>
      <c r="C1" s="127"/>
      <c r="D1" s="127"/>
      <c r="E1" s="127"/>
      <c r="F1" s="127"/>
      <c r="G1" s="127"/>
      <c r="H1" s="127"/>
    </row>
    <row r="2" spans="1:9" s="48" customFormat="1" ht="25.15">
      <c r="A2" s="1766" t="str">
        <f>'Universal data'!A2</f>
        <v>Master</v>
      </c>
      <c r="B2" s="127"/>
      <c r="C2" s="127"/>
      <c r="D2" s="127"/>
      <c r="E2" s="127"/>
      <c r="F2" s="127"/>
      <c r="G2" s="127"/>
      <c r="H2" s="127"/>
    </row>
    <row r="3" spans="1:9" s="129" customFormat="1" ht="25.5" thickBot="1">
      <c r="A3" s="1765" t="str">
        <f>'Universal data'!A3</f>
        <v>2017/18</v>
      </c>
      <c r="B3" s="128"/>
      <c r="C3" s="128"/>
      <c r="D3" s="128"/>
      <c r="E3" s="128"/>
      <c r="F3" s="128"/>
      <c r="G3" s="128"/>
      <c r="H3" s="128"/>
    </row>
    <row r="4" spans="1:9">
      <c r="A4" s="1230"/>
      <c r="B4" s="1231"/>
      <c r="C4" s="1231"/>
      <c r="D4" s="1231"/>
      <c r="E4" s="1231"/>
      <c r="F4" s="1231"/>
      <c r="G4" s="1231"/>
      <c r="H4" s="1231"/>
      <c r="I4" s="1231"/>
    </row>
    <row r="5" spans="1:9">
      <c r="A5" s="1230"/>
      <c r="B5" s="1231"/>
      <c r="C5" s="1231"/>
      <c r="D5" s="1231"/>
      <c r="E5" s="1231"/>
      <c r="F5" s="1231"/>
      <c r="G5" s="1231"/>
      <c r="H5" s="1231"/>
      <c r="I5" s="1231"/>
    </row>
    <row r="6" spans="1:9">
      <c r="A6" s="1230"/>
      <c r="B6" s="1231"/>
      <c r="C6" s="1231"/>
      <c r="D6" s="1231"/>
      <c r="E6" s="1231"/>
      <c r="F6" s="1231"/>
      <c r="G6" s="1231"/>
      <c r="H6" s="1231"/>
      <c r="I6" s="1231"/>
    </row>
    <row r="7" spans="1:9">
      <c r="A7" s="1230"/>
      <c r="B7" s="1231"/>
      <c r="C7" s="1231"/>
      <c r="D7" s="1231"/>
      <c r="E7" s="1231"/>
      <c r="F7" s="1231"/>
      <c r="G7" s="1231"/>
      <c r="H7" s="1231"/>
      <c r="I7" s="1231"/>
    </row>
    <row r="8" spans="1:9">
      <c r="A8" s="1230"/>
      <c r="B8" s="1231"/>
      <c r="C8" s="1231"/>
      <c r="D8" s="1231"/>
      <c r="E8" s="1231"/>
      <c r="F8" s="1231"/>
      <c r="G8" s="1231"/>
      <c r="H8" s="1231"/>
      <c r="I8" s="1231"/>
    </row>
    <row r="9" spans="1:9" ht="28.5" customHeight="1" thickBot="1">
      <c r="A9" s="3365" t="s">
        <v>1918</v>
      </c>
      <c r="B9" s="3366"/>
      <c r="C9" s="3366"/>
      <c r="D9" s="1231"/>
      <c r="E9" s="1231"/>
      <c r="F9" s="1231"/>
      <c r="G9" s="1231"/>
      <c r="H9" s="1231"/>
      <c r="I9" s="1231"/>
    </row>
    <row r="10" spans="1:9" ht="45" customHeight="1">
      <c r="A10" s="1227" t="s">
        <v>1278</v>
      </c>
      <c r="B10" s="1228" t="s">
        <v>1279</v>
      </c>
      <c r="C10" s="1229" t="s">
        <v>1393</v>
      </c>
      <c r="D10" s="1231"/>
      <c r="E10" s="1231"/>
      <c r="F10" s="1231"/>
      <c r="G10" s="1231"/>
      <c r="H10" s="1231"/>
      <c r="I10" s="1231"/>
    </row>
    <row r="11" spans="1:9" ht="27">
      <c r="A11" s="155" t="s">
        <v>2024</v>
      </c>
      <c r="B11" s="156">
        <v>1.4</v>
      </c>
      <c r="C11" s="156" t="s">
        <v>2056</v>
      </c>
      <c r="D11" s="1231"/>
      <c r="E11" s="1231"/>
      <c r="F11" s="1231"/>
      <c r="G11" s="1231"/>
      <c r="H11" s="1231"/>
      <c r="I11" s="1231"/>
    </row>
    <row r="12" spans="1:9">
      <c r="A12" s="1814" t="s">
        <v>2025</v>
      </c>
      <c r="B12" s="1815">
        <v>2.2000000000000002</v>
      </c>
      <c r="C12" s="1815" t="s">
        <v>2057</v>
      </c>
      <c r="D12" s="1231"/>
      <c r="E12" s="1231"/>
      <c r="F12" s="1231"/>
      <c r="G12" s="1231"/>
      <c r="H12" s="1231"/>
      <c r="I12" s="1231"/>
    </row>
    <row r="13" spans="1:9" ht="27">
      <c r="A13" s="1814" t="s">
        <v>2025</v>
      </c>
      <c r="B13" s="1815">
        <v>2.4</v>
      </c>
      <c r="C13" s="1815" t="s">
        <v>2058</v>
      </c>
      <c r="D13" s="1231"/>
      <c r="E13" s="1231"/>
      <c r="F13" s="1231"/>
      <c r="G13" s="1231"/>
      <c r="H13" s="1231"/>
      <c r="I13" s="1231"/>
    </row>
    <row r="14" spans="1:9">
      <c r="A14" s="1814" t="s">
        <v>2025</v>
      </c>
      <c r="B14" s="1815">
        <v>5.6</v>
      </c>
      <c r="C14" s="1815" t="s">
        <v>2059</v>
      </c>
      <c r="D14" s="1231"/>
      <c r="E14" s="1231"/>
      <c r="F14" s="1231"/>
      <c r="G14" s="1231"/>
      <c r="H14" s="1231"/>
      <c r="I14" s="1231"/>
    </row>
    <row r="15" spans="1:9" ht="25.5">
      <c r="A15" s="1814" t="s">
        <v>2025</v>
      </c>
      <c r="B15" s="1815">
        <v>2.5</v>
      </c>
      <c r="C15" s="1878" t="s">
        <v>2061</v>
      </c>
      <c r="D15" s="1231"/>
      <c r="E15" s="1231"/>
      <c r="F15" s="1231"/>
      <c r="G15" s="1231"/>
      <c r="H15" s="1231"/>
      <c r="I15" s="1231"/>
    </row>
    <row r="16" spans="1:9" ht="27">
      <c r="A16" s="1814" t="s">
        <v>2025</v>
      </c>
      <c r="B16" s="1815">
        <v>3.1</v>
      </c>
      <c r="C16" s="1815" t="s">
        <v>2062</v>
      </c>
      <c r="D16" s="1231"/>
      <c r="E16" s="1231"/>
      <c r="F16" s="1231"/>
      <c r="G16" s="1231"/>
      <c r="H16" s="1231"/>
      <c r="I16" s="1231"/>
    </row>
    <row r="17" spans="1:9" ht="27">
      <c r="A17" s="1814" t="s">
        <v>2025</v>
      </c>
      <c r="B17" s="1815">
        <v>3.14</v>
      </c>
      <c r="C17" s="1815" t="s">
        <v>2063</v>
      </c>
      <c r="D17" s="1231"/>
      <c r="E17" s="1231"/>
      <c r="F17" s="1231"/>
      <c r="G17" s="1231"/>
      <c r="H17" s="1231"/>
      <c r="I17" s="1231"/>
    </row>
    <row r="18" spans="1:9">
      <c r="A18" s="1814" t="s">
        <v>2025</v>
      </c>
      <c r="B18" s="1815">
        <v>3.2</v>
      </c>
      <c r="C18" s="1815" t="s">
        <v>2064</v>
      </c>
      <c r="D18" s="1231"/>
      <c r="E18" s="1231"/>
      <c r="F18" s="1231"/>
      <c r="G18" s="1231"/>
      <c r="H18" s="1231"/>
      <c r="I18" s="1231"/>
    </row>
    <row r="19" spans="1:9">
      <c r="A19" s="1814" t="s">
        <v>2025</v>
      </c>
      <c r="B19" s="1815">
        <v>3.4</v>
      </c>
      <c r="C19" s="1815" t="s">
        <v>2065</v>
      </c>
      <c r="D19" s="1231"/>
      <c r="E19" s="1231"/>
      <c r="F19" s="1231"/>
      <c r="G19" s="1231"/>
      <c r="H19" s="1231"/>
      <c r="I19" s="1231"/>
    </row>
    <row r="20" spans="1:9">
      <c r="A20" s="1814" t="s">
        <v>2025</v>
      </c>
      <c r="B20" s="1815">
        <v>3.8</v>
      </c>
      <c r="C20" s="1815" t="s">
        <v>2066</v>
      </c>
      <c r="D20" s="1231"/>
      <c r="E20" s="1231"/>
      <c r="F20" s="1231"/>
      <c r="G20" s="1231"/>
      <c r="H20" s="1231"/>
      <c r="I20" s="1231"/>
    </row>
    <row r="21" spans="1:9">
      <c r="A21" s="1814" t="s">
        <v>2025</v>
      </c>
      <c r="B21" s="1815">
        <v>4.2</v>
      </c>
      <c r="C21" s="1815" t="s">
        <v>2071</v>
      </c>
      <c r="D21" s="1231"/>
      <c r="E21" s="1231"/>
      <c r="F21" s="1231"/>
      <c r="G21" s="1231"/>
      <c r="H21" s="1231"/>
      <c r="I21" s="1231"/>
    </row>
    <row r="22" spans="1:9">
      <c r="A22" s="1814" t="s">
        <v>2025</v>
      </c>
      <c r="B22" s="1815">
        <v>4.0999999999999996</v>
      </c>
      <c r="C22" s="1815" t="s">
        <v>2067</v>
      </c>
      <c r="D22" s="1231"/>
      <c r="E22" s="1231"/>
      <c r="F22" s="1231"/>
      <c r="G22" s="1231"/>
      <c r="H22" s="1231"/>
      <c r="I22" s="1231"/>
    </row>
    <row r="23" spans="1:9" ht="27">
      <c r="A23" s="1814" t="s">
        <v>2025</v>
      </c>
      <c r="B23" s="1815" t="s">
        <v>2068</v>
      </c>
      <c r="C23" s="1815" t="s">
        <v>2070</v>
      </c>
      <c r="D23" s="1231"/>
      <c r="E23" s="1231"/>
      <c r="F23" s="1231"/>
      <c r="G23" s="1231"/>
      <c r="H23" s="1231"/>
      <c r="I23" s="1231"/>
    </row>
    <row r="24" spans="1:9">
      <c r="A24" s="1814" t="s">
        <v>2025</v>
      </c>
      <c r="B24" s="1815" t="s">
        <v>2068</v>
      </c>
      <c r="C24" s="1815" t="s">
        <v>2069</v>
      </c>
      <c r="D24" s="1231"/>
      <c r="E24" s="1231"/>
      <c r="F24" s="1231"/>
      <c r="G24" s="1231"/>
      <c r="H24" s="1231"/>
      <c r="I24" s="1231"/>
    </row>
    <row r="25" spans="1:9" ht="40.5">
      <c r="A25" s="1814" t="s">
        <v>2025</v>
      </c>
      <c r="B25" s="1815">
        <v>4.3</v>
      </c>
      <c r="C25" s="1815" t="s">
        <v>2072</v>
      </c>
      <c r="D25" s="1231"/>
      <c r="E25" s="1231"/>
      <c r="F25" s="1231"/>
      <c r="G25" s="1231"/>
      <c r="H25" s="1231"/>
      <c r="I25" s="1231"/>
    </row>
    <row r="26" spans="1:9" ht="54">
      <c r="A26" s="1814" t="s">
        <v>2025</v>
      </c>
      <c r="B26" s="1815">
        <v>4.4000000000000004</v>
      </c>
      <c r="C26" s="1815" t="s">
        <v>2073</v>
      </c>
      <c r="D26" s="1231"/>
      <c r="E26" s="1231"/>
      <c r="F26" s="1231"/>
      <c r="G26" s="1231"/>
      <c r="H26" s="1231"/>
      <c r="I26" s="1231"/>
    </row>
    <row r="27" spans="1:9">
      <c r="A27" s="1814" t="s">
        <v>2025</v>
      </c>
      <c r="B27" s="1815">
        <v>4.5999999999999996</v>
      </c>
      <c r="C27" s="1815" t="s">
        <v>2074</v>
      </c>
      <c r="D27" s="1231"/>
      <c r="E27" s="1231"/>
      <c r="F27" s="1231"/>
      <c r="G27" s="1231"/>
      <c r="H27" s="1231"/>
      <c r="I27" s="1231"/>
    </row>
    <row r="28" spans="1:9" ht="27">
      <c r="A28" s="1814" t="s">
        <v>2025</v>
      </c>
      <c r="B28" s="1815">
        <v>4.7</v>
      </c>
      <c r="C28" s="1815" t="s">
        <v>2075</v>
      </c>
      <c r="D28" s="1231"/>
      <c r="E28" s="1231"/>
      <c r="F28" s="1231"/>
      <c r="G28" s="1231"/>
      <c r="H28" s="1231"/>
      <c r="I28" s="1231"/>
    </row>
    <row r="29" spans="1:9">
      <c r="A29" s="1814" t="s">
        <v>2025</v>
      </c>
      <c r="B29" s="1815">
        <v>4.8</v>
      </c>
      <c r="C29" s="1815" t="s">
        <v>2076</v>
      </c>
      <c r="D29" s="1231"/>
      <c r="E29" s="1231"/>
      <c r="F29" s="1231"/>
      <c r="G29" s="1231"/>
      <c r="H29" s="1231"/>
      <c r="I29" s="1231"/>
    </row>
    <row r="30" spans="1:9" ht="40.5">
      <c r="A30" s="1814" t="s">
        <v>2025</v>
      </c>
      <c r="B30" s="1815">
        <v>5.7</v>
      </c>
      <c r="C30" s="1815" t="s">
        <v>2083</v>
      </c>
      <c r="D30" s="1231"/>
      <c r="E30" s="1231"/>
      <c r="F30" s="1231"/>
      <c r="G30" s="1231"/>
      <c r="H30" s="1231"/>
      <c r="I30" s="1231"/>
    </row>
    <row r="31" spans="1:9">
      <c r="A31" s="1814" t="s">
        <v>2025</v>
      </c>
      <c r="B31" s="1815">
        <v>6.6</v>
      </c>
      <c r="C31" s="1815" t="s">
        <v>2077</v>
      </c>
      <c r="D31" s="1231"/>
      <c r="E31" s="1231"/>
      <c r="F31" s="1231"/>
      <c r="G31" s="1231"/>
      <c r="H31" s="1231"/>
      <c r="I31" s="1231"/>
    </row>
    <row r="32" spans="1:9" ht="27">
      <c r="A32" s="1814" t="s">
        <v>2025</v>
      </c>
      <c r="B32" s="1815">
        <v>6.2</v>
      </c>
      <c r="C32" s="1815" t="s">
        <v>2078</v>
      </c>
      <c r="D32" s="1231"/>
      <c r="E32" s="1231"/>
      <c r="F32" s="1231"/>
      <c r="G32" s="1231"/>
      <c r="H32" s="1231"/>
      <c r="I32" s="1231"/>
    </row>
    <row r="33" spans="1:9">
      <c r="A33" s="1814" t="s">
        <v>2025</v>
      </c>
      <c r="B33" s="1815">
        <v>7.2</v>
      </c>
      <c r="C33" s="1815" t="s">
        <v>2079</v>
      </c>
      <c r="D33" s="1231"/>
      <c r="E33" s="1231"/>
      <c r="F33" s="1231"/>
      <c r="G33" s="1231"/>
      <c r="H33" s="1231"/>
      <c r="I33" s="1231"/>
    </row>
    <row r="34" spans="1:9" ht="27">
      <c r="A34" s="1814" t="s">
        <v>2025</v>
      </c>
      <c r="B34" s="1815">
        <v>3.13</v>
      </c>
      <c r="C34" s="1815" t="s">
        <v>2080</v>
      </c>
      <c r="D34" s="1231"/>
      <c r="E34" s="1231"/>
      <c r="F34" s="1231"/>
      <c r="G34" s="1231"/>
      <c r="H34" s="1231"/>
      <c r="I34" s="1231"/>
    </row>
    <row r="35" spans="1:9" ht="27">
      <c r="A35" s="1814" t="s">
        <v>2025</v>
      </c>
      <c r="B35" s="1815">
        <v>7.1</v>
      </c>
      <c r="C35" s="1815" t="s">
        <v>2081</v>
      </c>
      <c r="D35" s="1231"/>
      <c r="E35" s="1231"/>
      <c r="F35" s="1231"/>
      <c r="G35" s="1231"/>
      <c r="H35" s="1231"/>
      <c r="I35" s="1231"/>
    </row>
    <row r="36" spans="1:9" ht="27">
      <c r="A36" s="1814" t="s">
        <v>2025</v>
      </c>
      <c r="B36" s="1815" t="s">
        <v>2055</v>
      </c>
      <c r="C36" s="1815" t="s">
        <v>2082</v>
      </c>
      <c r="D36" s="1231"/>
      <c r="E36" s="1231"/>
      <c r="F36" s="1231"/>
      <c r="G36" s="1231"/>
      <c r="H36" s="1231"/>
      <c r="I36" s="1231"/>
    </row>
    <row r="37" spans="1:9">
      <c r="A37" s="1814" t="s">
        <v>2025</v>
      </c>
      <c r="B37" s="1815">
        <v>1.4</v>
      </c>
      <c r="C37" s="1815" t="s">
        <v>2084</v>
      </c>
      <c r="D37" s="1231"/>
      <c r="E37" s="1231"/>
      <c r="F37" s="1231"/>
      <c r="G37" s="1231"/>
      <c r="H37" s="1231"/>
      <c r="I37" s="1231"/>
    </row>
    <row r="38" spans="1:9">
      <c r="A38" s="1814" t="s">
        <v>2025</v>
      </c>
      <c r="B38" s="1815" t="s">
        <v>2085</v>
      </c>
      <c r="C38" s="1815" t="s">
        <v>2086</v>
      </c>
      <c r="D38" s="1231"/>
      <c r="E38" s="1231"/>
      <c r="F38" s="1231"/>
      <c r="G38" s="1231"/>
      <c r="H38" s="1231"/>
      <c r="I38" s="1231"/>
    </row>
    <row r="39" spans="1:9">
      <c r="A39" s="1814" t="s">
        <v>2025</v>
      </c>
      <c r="B39" s="1815">
        <v>7.1</v>
      </c>
      <c r="C39" s="1815" t="s">
        <v>2087</v>
      </c>
      <c r="D39" s="1231"/>
      <c r="E39" s="1231"/>
      <c r="F39" s="1231"/>
      <c r="G39" s="1231"/>
      <c r="H39" s="1231"/>
      <c r="I39" s="1231"/>
    </row>
    <row r="40" spans="1:9">
      <c r="A40" s="1814" t="s">
        <v>2025</v>
      </c>
      <c r="B40" s="1815" t="s">
        <v>2088</v>
      </c>
      <c r="C40" s="1815" t="s">
        <v>2089</v>
      </c>
      <c r="D40" s="1231"/>
      <c r="E40" s="1231"/>
      <c r="F40" s="1231"/>
      <c r="G40" s="1231"/>
      <c r="H40" s="1231"/>
      <c r="I40" s="1231"/>
    </row>
    <row r="41" spans="1:9">
      <c r="A41" s="155" t="s">
        <v>2025</v>
      </c>
      <c r="B41" s="156">
        <v>5.8</v>
      </c>
      <c r="C41" s="156" t="s">
        <v>2005</v>
      </c>
      <c r="D41" s="1231"/>
      <c r="E41" s="1231"/>
      <c r="F41" s="1231"/>
      <c r="G41" s="1231"/>
      <c r="H41" s="1231"/>
      <c r="I41" s="1231"/>
    </row>
    <row r="42" spans="1:9">
      <c r="A42" s="155" t="s">
        <v>2025</v>
      </c>
      <c r="B42" s="156">
        <v>5.7</v>
      </c>
      <c r="C42" s="156" t="s">
        <v>2006</v>
      </c>
      <c r="D42" s="1231"/>
      <c r="E42" s="1231"/>
      <c r="F42" s="1231"/>
      <c r="G42" s="1231"/>
      <c r="H42" s="1231"/>
      <c r="I42" s="1231"/>
    </row>
    <row r="43" spans="1:9">
      <c r="A43" s="155" t="s">
        <v>2025</v>
      </c>
      <c r="B43" s="156">
        <v>5.7</v>
      </c>
      <c r="C43" s="156" t="s">
        <v>2011</v>
      </c>
      <c r="D43" s="1231"/>
      <c r="E43" s="1231"/>
      <c r="F43" s="1231"/>
      <c r="G43" s="1231"/>
      <c r="H43" s="1231"/>
      <c r="I43" s="1231"/>
    </row>
    <row r="44" spans="1:9">
      <c r="A44" s="155" t="s">
        <v>2025</v>
      </c>
      <c r="B44" s="156">
        <v>5.7</v>
      </c>
      <c r="C44" s="156" t="s">
        <v>2007</v>
      </c>
      <c r="D44" s="1231"/>
      <c r="E44" s="1231"/>
      <c r="F44" s="1231"/>
      <c r="G44" s="1231"/>
      <c r="H44" s="1231"/>
      <c r="I44" s="1231"/>
    </row>
    <row r="45" spans="1:9">
      <c r="A45" s="155" t="s">
        <v>2025</v>
      </c>
      <c r="B45" s="156">
        <v>5.8</v>
      </c>
      <c r="C45" s="156" t="s">
        <v>2008</v>
      </c>
      <c r="D45" s="1231"/>
      <c r="E45" s="1231"/>
      <c r="F45" s="1231"/>
      <c r="G45" s="1231"/>
      <c r="H45" s="1231"/>
      <c r="I45" s="1231"/>
    </row>
    <row r="46" spans="1:9">
      <c r="A46" s="155" t="s">
        <v>2025</v>
      </c>
      <c r="B46" s="156">
        <v>5.8</v>
      </c>
      <c r="C46" s="156" t="s">
        <v>2009</v>
      </c>
      <c r="D46" s="1231"/>
      <c r="E46" s="1231"/>
      <c r="F46" s="1231"/>
      <c r="G46" s="1231"/>
      <c r="H46" s="1231"/>
      <c r="I46" s="1231"/>
    </row>
    <row r="47" spans="1:9">
      <c r="A47" s="155" t="s">
        <v>2025</v>
      </c>
      <c r="B47" s="156">
        <v>5.8</v>
      </c>
      <c r="C47" s="156" t="s">
        <v>2010</v>
      </c>
      <c r="D47" s="1231"/>
      <c r="E47" s="1231"/>
      <c r="F47" s="1231"/>
      <c r="G47" s="1231"/>
      <c r="H47" s="1231"/>
      <c r="I47" s="1231"/>
    </row>
    <row r="48" spans="1:9">
      <c r="A48" s="155" t="s">
        <v>2025</v>
      </c>
      <c r="B48" s="156">
        <v>3.4</v>
      </c>
      <c r="C48" s="156" t="s">
        <v>2013</v>
      </c>
      <c r="D48" s="1231"/>
      <c r="E48" s="1231"/>
      <c r="F48" s="1231"/>
      <c r="G48" s="1231"/>
      <c r="H48" s="1231"/>
      <c r="I48" s="1231"/>
    </row>
    <row r="49" spans="1:9" ht="27">
      <c r="A49" s="155" t="s">
        <v>2025</v>
      </c>
      <c r="B49" s="156">
        <v>3.7</v>
      </c>
      <c r="C49" s="156" t="s">
        <v>2014</v>
      </c>
      <c r="D49" s="1231"/>
      <c r="E49" s="1231"/>
      <c r="F49" s="1231"/>
      <c r="G49" s="1231"/>
      <c r="H49" s="1231"/>
      <c r="I49" s="1231"/>
    </row>
    <row r="50" spans="1:9" ht="27">
      <c r="A50" s="155" t="s">
        <v>2025</v>
      </c>
      <c r="B50" s="156">
        <v>4.8</v>
      </c>
      <c r="C50" s="156" t="s">
        <v>2015</v>
      </c>
      <c r="D50" s="1231"/>
      <c r="E50" s="1231"/>
      <c r="F50" s="1231"/>
      <c r="G50" s="1231"/>
      <c r="H50" s="1231"/>
      <c r="I50" s="1231"/>
    </row>
    <row r="51" spans="1:9">
      <c r="A51" s="155" t="s">
        <v>2025</v>
      </c>
      <c r="B51" s="156">
        <v>8.4</v>
      </c>
      <c r="C51" s="156" t="s">
        <v>2016</v>
      </c>
      <c r="D51" s="1231"/>
      <c r="E51" s="1231"/>
      <c r="F51" s="1231"/>
      <c r="G51" s="1231"/>
      <c r="H51" s="1231"/>
      <c r="I51" s="1231"/>
    </row>
    <row r="52" spans="1:9" ht="27">
      <c r="A52" s="155" t="s">
        <v>2025</v>
      </c>
      <c r="B52" s="156">
        <v>8.3000000000000007</v>
      </c>
      <c r="C52" s="156" t="s">
        <v>2017</v>
      </c>
      <c r="D52" s="1231"/>
      <c r="E52" s="1231"/>
      <c r="F52" s="1231"/>
      <c r="G52" s="1231"/>
      <c r="H52" s="1231"/>
      <c r="I52" s="1231"/>
    </row>
    <row r="53" spans="1:9" ht="40.5">
      <c r="A53" s="155" t="s">
        <v>2025</v>
      </c>
      <c r="B53" s="156">
        <v>8.3000000000000007</v>
      </c>
      <c r="C53" s="156" t="s">
        <v>2018</v>
      </c>
      <c r="D53" s="1231"/>
      <c r="E53" s="1231"/>
      <c r="F53" s="1231"/>
      <c r="G53" s="1231"/>
      <c r="H53" s="1231"/>
      <c r="I53" s="1231"/>
    </row>
    <row r="54" spans="1:9">
      <c r="A54" s="155" t="s">
        <v>2025</v>
      </c>
      <c r="B54" s="1815" t="s">
        <v>2055</v>
      </c>
      <c r="C54" s="156" t="s">
        <v>2026</v>
      </c>
      <c r="D54" s="1231"/>
      <c r="E54" s="1231"/>
      <c r="F54" s="1231"/>
      <c r="G54" s="1231"/>
      <c r="H54" s="1231"/>
      <c r="I54" s="1231"/>
    </row>
    <row r="55" spans="1:9">
      <c r="A55" s="155" t="s">
        <v>2025</v>
      </c>
      <c r="B55" s="156">
        <v>4.0999999999999996</v>
      </c>
      <c r="C55" s="156" t="s">
        <v>2091</v>
      </c>
      <c r="D55" s="1231"/>
      <c r="E55" s="1231"/>
      <c r="F55" s="1231"/>
      <c r="G55" s="1231"/>
      <c r="H55" s="1231"/>
      <c r="I55" s="1231"/>
    </row>
    <row r="56" spans="1:9">
      <c r="A56" s="155" t="s">
        <v>2025</v>
      </c>
      <c r="B56" s="156">
        <v>3.12</v>
      </c>
      <c r="C56" s="156" t="s">
        <v>2092</v>
      </c>
      <c r="D56" s="1231"/>
      <c r="E56" s="1231"/>
      <c r="F56" s="1231"/>
      <c r="G56" s="1231"/>
      <c r="H56" s="1231"/>
      <c r="I56" s="1231"/>
    </row>
    <row r="57" spans="1:9">
      <c r="A57" s="155" t="s">
        <v>2025</v>
      </c>
      <c r="B57" s="156" t="s">
        <v>2094</v>
      </c>
      <c r="C57" s="156" t="s">
        <v>2095</v>
      </c>
      <c r="D57" s="1231"/>
      <c r="E57" s="1231"/>
      <c r="F57" s="1231"/>
      <c r="G57" s="1231"/>
      <c r="H57" s="1231"/>
      <c r="I57" s="1231"/>
    </row>
    <row r="58" spans="1:9">
      <c r="A58" s="155" t="s">
        <v>2025</v>
      </c>
      <c r="B58" s="156">
        <v>3.1</v>
      </c>
      <c r="C58" s="156" t="s">
        <v>2097</v>
      </c>
      <c r="D58" s="1231"/>
      <c r="E58" s="1231"/>
      <c r="F58" s="1231"/>
      <c r="G58" s="1231"/>
      <c r="H58" s="1231"/>
      <c r="I58" s="1231"/>
    </row>
    <row r="59" spans="1:9" ht="27">
      <c r="A59" s="155" t="s">
        <v>2025</v>
      </c>
      <c r="B59" s="156">
        <v>3.6</v>
      </c>
      <c r="C59" s="156" t="s">
        <v>2098</v>
      </c>
      <c r="D59" s="1231"/>
      <c r="E59" s="1231"/>
      <c r="F59" s="1231"/>
      <c r="G59" s="1231"/>
      <c r="H59" s="1231"/>
      <c r="I59" s="1231"/>
    </row>
    <row r="60" spans="1:9">
      <c r="A60" s="155" t="s">
        <v>2025</v>
      </c>
      <c r="B60" s="156">
        <v>3.13</v>
      </c>
      <c r="C60" s="156" t="s">
        <v>2099</v>
      </c>
      <c r="D60" s="1231"/>
      <c r="E60" s="1231"/>
      <c r="F60" s="1231"/>
      <c r="G60" s="1231"/>
      <c r="H60" s="1231"/>
      <c r="I60" s="1231"/>
    </row>
    <row r="61" spans="1:9" ht="27">
      <c r="A61" s="155" t="s">
        <v>2025</v>
      </c>
      <c r="B61" s="156">
        <v>4.5999999999999996</v>
      </c>
      <c r="C61" s="156" t="s">
        <v>2100</v>
      </c>
      <c r="D61" s="1231"/>
      <c r="E61" s="1231"/>
      <c r="F61" s="1231"/>
      <c r="G61" s="1231"/>
      <c r="H61" s="1231"/>
      <c r="I61" s="1231"/>
    </row>
    <row r="62" spans="1:9" ht="27">
      <c r="A62" s="155" t="s">
        <v>2025</v>
      </c>
      <c r="B62" s="156" t="s">
        <v>2101</v>
      </c>
      <c r="C62" s="156" t="s">
        <v>2102</v>
      </c>
      <c r="D62" s="1231"/>
      <c r="E62" s="1231"/>
      <c r="F62" s="1231"/>
      <c r="G62" s="1231"/>
      <c r="H62" s="1231"/>
      <c r="I62" s="1231"/>
    </row>
    <row r="63" spans="1:9" ht="40.5">
      <c r="A63" s="155" t="s">
        <v>2025</v>
      </c>
      <c r="B63" s="156" t="s">
        <v>2103</v>
      </c>
      <c r="C63" s="156" t="s">
        <v>2104</v>
      </c>
      <c r="D63" s="1231"/>
      <c r="E63" s="1231"/>
      <c r="F63" s="1231"/>
      <c r="G63" s="1231"/>
      <c r="H63" s="1231"/>
      <c r="I63" s="1231"/>
    </row>
    <row r="64" spans="1:9">
      <c r="A64" s="155" t="s">
        <v>2025</v>
      </c>
      <c r="B64" s="156">
        <v>3.1</v>
      </c>
      <c r="C64" s="156" t="s">
        <v>2105</v>
      </c>
      <c r="D64" s="1231"/>
      <c r="E64" s="1231"/>
      <c r="F64" s="1231"/>
      <c r="G64" s="1231"/>
      <c r="H64" s="1231"/>
      <c r="I64" s="1231"/>
    </row>
    <row r="65" spans="1:9">
      <c r="A65" s="155" t="s">
        <v>2025</v>
      </c>
      <c r="B65" s="156">
        <v>4.3</v>
      </c>
      <c r="C65" s="156" t="s">
        <v>2106</v>
      </c>
      <c r="D65" s="1231"/>
      <c r="E65" s="1231"/>
      <c r="F65" s="1231"/>
      <c r="G65" s="1231"/>
      <c r="H65" s="1231"/>
      <c r="I65" s="1231"/>
    </row>
    <row r="66" spans="1:9">
      <c r="A66" s="155" t="s">
        <v>2025</v>
      </c>
      <c r="B66" s="156">
        <v>2.2000000000000002</v>
      </c>
      <c r="C66" s="156" t="s">
        <v>2107</v>
      </c>
      <c r="D66" s="1231"/>
      <c r="E66" s="1231"/>
      <c r="F66" s="1231"/>
      <c r="G66" s="1231"/>
      <c r="H66" s="1231"/>
      <c r="I66" s="1231"/>
    </row>
    <row r="67" spans="1:9" ht="40.5">
      <c r="A67" s="155" t="s">
        <v>2025</v>
      </c>
      <c r="B67" s="156">
        <v>4.7</v>
      </c>
      <c r="C67" s="156" t="s">
        <v>2108</v>
      </c>
      <c r="D67" s="1231"/>
      <c r="E67" s="1231"/>
      <c r="F67" s="1231"/>
      <c r="G67" s="1231"/>
      <c r="H67" s="1231"/>
      <c r="I67" s="1231"/>
    </row>
    <row r="68" spans="1:9">
      <c r="A68" s="155" t="s">
        <v>2025</v>
      </c>
      <c r="B68" s="156">
        <v>4.2</v>
      </c>
      <c r="C68" s="156" t="s">
        <v>2109</v>
      </c>
      <c r="D68" s="1231"/>
      <c r="E68" s="1231"/>
      <c r="F68" s="1231"/>
      <c r="G68" s="1231"/>
      <c r="H68" s="1231"/>
      <c r="I68" s="1231"/>
    </row>
    <row r="69" spans="1:9">
      <c r="A69" s="155" t="s">
        <v>2025</v>
      </c>
      <c r="B69" s="156">
        <v>4.2</v>
      </c>
      <c r="C69" s="156" t="s">
        <v>2110</v>
      </c>
      <c r="D69" s="1231"/>
      <c r="E69" s="1231"/>
      <c r="F69" s="1231"/>
      <c r="G69" s="1231"/>
      <c r="H69" s="1231"/>
      <c r="I69" s="1231"/>
    </row>
    <row r="70" spans="1:9">
      <c r="A70" s="155" t="s">
        <v>2025</v>
      </c>
      <c r="B70" s="156">
        <v>5.5</v>
      </c>
      <c r="C70" s="156" t="s">
        <v>2109</v>
      </c>
      <c r="D70" s="1231"/>
      <c r="E70" s="1231"/>
      <c r="F70" s="1231"/>
      <c r="G70" s="1231"/>
      <c r="H70" s="1231"/>
      <c r="I70" s="1231"/>
    </row>
    <row r="71" spans="1:9">
      <c r="A71" s="155" t="s">
        <v>2025</v>
      </c>
      <c r="B71" s="156">
        <v>5.5</v>
      </c>
      <c r="C71" s="156" t="s">
        <v>2113</v>
      </c>
      <c r="D71" s="1231"/>
      <c r="E71" s="1231"/>
      <c r="F71" s="1231"/>
      <c r="G71" s="1231"/>
      <c r="H71" s="1231"/>
      <c r="I71" s="1231"/>
    </row>
    <row r="72" spans="1:9">
      <c r="A72" s="155" t="s">
        <v>2025</v>
      </c>
      <c r="B72" s="156">
        <v>5.5</v>
      </c>
      <c r="C72" s="156" t="s">
        <v>2114</v>
      </c>
      <c r="D72" s="1231"/>
      <c r="E72" s="1231"/>
      <c r="F72" s="1231"/>
      <c r="G72" s="1231"/>
      <c r="H72" s="1231"/>
      <c r="I72" s="1231"/>
    </row>
    <row r="73" spans="1:9">
      <c r="A73" s="155" t="s">
        <v>2025</v>
      </c>
      <c r="B73" s="156">
        <v>5.4</v>
      </c>
      <c r="C73" s="156" t="s">
        <v>2115</v>
      </c>
      <c r="D73" s="1231"/>
      <c r="E73" s="1231"/>
      <c r="F73" s="1231"/>
      <c r="G73" s="1231"/>
      <c r="H73" s="1231"/>
      <c r="I73" s="1231"/>
    </row>
    <row r="74" spans="1:9">
      <c r="A74" s="155" t="s">
        <v>2025</v>
      </c>
      <c r="B74" s="156">
        <v>4.7</v>
      </c>
      <c r="C74" s="156" t="s">
        <v>2116</v>
      </c>
      <c r="D74" s="1231"/>
      <c r="E74" s="1231"/>
      <c r="F74" s="1231"/>
      <c r="G74" s="1231"/>
      <c r="H74" s="1231"/>
      <c r="I74" s="1231"/>
    </row>
    <row r="75" spans="1:9">
      <c r="A75" s="155" t="s">
        <v>2025</v>
      </c>
      <c r="B75" s="156">
        <v>6.6</v>
      </c>
      <c r="C75" s="156" t="s">
        <v>2117</v>
      </c>
      <c r="D75" s="1231"/>
      <c r="E75" s="1231"/>
      <c r="F75" s="1231"/>
      <c r="G75" s="1231"/>
      <c r="H75" s="1231"/>
      <c r="I75" s="1231"/>
    </row>
    <row r="76" spans="1:9" ht="27">
      <c r="A76" s="155" t="s">
        <v>2025</v>
      </c>
      <c r="B76" s="156" t="s">
        <v>2112</v>
      </c>
      <c r="C76" s="156" t="s">
        <v>2118</v>
      </c>
      <c r="D76" s="1231"/>
      <c r="E76" s="1231"/>
      <c r="F76" s="1231"/>
      <c r="G76" s="1231"/>
      <c r="H76" s="1231"/>
      <c r="I76" s="1231"/>
    </row>
    <row r="77" spans="1:9">
      <c r="A77" s="155" t="s">
        <v>2025</v>
      </c>
      <c r="B77" s="156">
        <v>7.2</v>
      </c>
      <c r="C77" s="156" t="s">
        <v>2119</v>
      </c>
      <c r="D77" s="1231"/>
      <c r="E77" s="1231"/>
      <c r="F77" s="1231"/>
      <c r="G77" s="1231"/>
      <c r="H77" s="1231"/>
      <c r="I77" s="1231"/>
    </row>
    <row r="78" spans="1:9">
      <c r="A78" s="155" t="s">
        <v>2025</v>
      </c>
      <c r="B78" s="156">
        <v>3.12</v>
      </c>
      <c r="C78" s="156" t="s">
        <v>2120</v>
      </c>
      <c r="D78" s="1231"/>
      <c r="E78" s="1231"/>
      <c r="F78" s="1231"/>
      <c r="G78" s="1231"/>
      <c r="H78" s="1231"/>
      <c r="I78" s="1231"/>
    </row>
    <row r="79" spans="1:9">
      <c r="A79" s="155" t="s">
        <v>2025</v>
      </c>
      <c r="B79" s="156" t="s">
        <v>2101</v>
      </c>
      <c r="C79" s="156" t="s">
        <v>2138</v>
      </c>
      <c r="D79" s="1231"/>
      <c r="E79" s="1231"/>
      <c r="F79" s="1231"/>
      <c r="G79" s="1231"/>
      <c r="H79" s="1231"/>
      <c r="I79" s="1231"/>
    </row>
    <row r="80" spans="1:9" ht="40.5">
      <c r="A80" s="155" t="s">
        <v>2025</v>
      </c>
      <c r="B80" s="156">
        <v>3.9</v>
      </c>
      <c r="C80" s="156" t="s">
        <v>2139</v>
      </c>
      <c r="D80" s="1231"/>
      <c r="E80" s="1231"/>
      <c r="F80" s="1231"/>
      <c r="G80" s="1231"/>
      <c r="H80" s="1231"/>
      <c r="I80" s="1231"/>
    </row>
    <row r="81" spans="1:9">
      <c r="A81" s="155" t="s">
        <v>2025</v>
      </c>
      <c r="B81" s="156">
        <v>3.4</v>
      </c>
      <c r="C81" s="156" t="s">
        <v>2140</v>
      </c>
      <c r="D81" s="1231"/>
      <c r="E81" s="1231"/>
      <c r="F81" s="1231"/>
      <c r="G81" s="1231"/>
      <c r="H81" s="1231"/>
      <c r="I81" s="1231"/>
    </row>
    <row r="82" spans="1:9" s="158" customFormat="1" ht="54">
      <c r="A82" s="155" t="s">
        <v>2025</v>
      </c>
      <c r="B82" s="156">
        <v>3.5</v>
      </c>
      <c r="C82" s="156" t="s">
        <v>2141</v>
      </c>
      <c r="D82" s="1231"/>
      <c r="E82" s="1231"/>
      <c r="F82" s="1231"/>
      <c r="G82" s="1231"/>
      <c r="H82" s="1231"/>
      <c r="I82" s="1231"/>
    </row>
    <row r="83" spans="1:9" s="158" customFormat="1" ht="27">
      <c r="A83" s="155" t="s">
        <v>2025</v>
      </c>
      <c r="B83" s="159">
        <v>4.5</v>
      </c>
      <c r="C83" s="156" t="s">
        <v>2147</v>
      </c>
      <c r="D83" s="1231"/>
      <c r="E83" s="1231"/>
      <c r="F83" s="1231"/>
      <c r="G83" s="1231"/>
      <c r="H83" s="1231"/>
      <c r="I83" s="1231"/>
    </row>
    <row r="84" spans="1:9" s="158" customFormat="1">
      <c r="A84" s="155" t="s">
        <v>2025</v>
      </c>
      <c r="B84" s="157">
        <v>5.7</v>
      </c>
      <c r="C84" s="156" t="s">
        <v>2148</v>
      </c>
      <c r="D84" s="1231"/>
      <c r="E84" s="1231"/>
      <c r="F84" s="1231"/>
      <c r="G84" s="1231"/>
      <c r="H84" s="1231"/>
      <c r="I84" s="1231"/>
    </row>
    <row r="85" spans="1:9" s="158" customFormat="1">
      <c r="A85" s="155" t="s">
        <v>2025</v>
      </c>
      <c r="B85" s="157">
        <v>3.8</v>
      </c>
      <c r="C85" s="156" t="s">
        <v>2156</v>
      </c>
      <c r="D85" s="1231"/>
      <c r="E85" s="1231"/>
      <c r="F85" s="1231"/>
      <c r="G85" s="1231"/>
      <c r="H85" s="1231"/>
      <c r="I85" s="1231"/>
    </row>
    <row r="86" spans="1:9" s="158" customFormat="1" ht="148.5">
      <c r="A86" s="1814" t="s">
        <v>2025</v>
      </c>
      <c r="B86" s="2039">
        <v>1.5</v>
      </c>
      <c r="C86" s="1815" t="s">
        <v>2163</v>
      </c>
      <c r="D86" s="1231"/>
      <c r="E86" s="1231"/>
      <c r="F86" s="1231"/>
      <c r="G86" s="1231"/>
      <c r="H86" s="1231"/>
      <c r="I86" s="1231"/>
    </row>
    <row r="87" spans="1:9" ht="27">
      <c r="A87" s="1814" t="s">
        <v>2025</v>
      </c>
      <c r="B87" s="2039">
        <v>7.6</v>
      </c>
      <c r="C87" s="1815" t="s">
        <v>2164</v>
      </c>
      <c r="D87" s="1231"/>
      <c r="E87" s="1231"/>
      <c r="F87" s="1231"/>
      <c r="G87" s="1231"/>
      <c r="H87" s="1231"/>
      <c r="I87" s="1231"/>
    </row>
    <row r="88" spans="1:9">
      <c r="A88" s="1814" t="s">
        <v>2025</v>
      </c>
      <c r="B88" s="2039">
        <v>1.1000000000000001</v>
      </c>
      <c r="C88" s="1815" t="s">
        <v>2165</v>
      </c>
      <c r="D88" s="1231"/>
      <c r="E88" s="1231"/>
      <c r="F88" s="1231"/>
      <c r="G88" s="1231"/>
      <c r="H88" s="1231"/>
      <c r="I88" s="1231"/>
    </row>
    <row r="89" spans="1:9" ht="27">
      <c r="A89" s="1814" t="s">
        <v>2025</v>
      </c>
      <c r="B89" s="2039">
        <v>3.8</v>
      </c>
      <c r="C89" s="1815" t="s">
        <v>2166</v>
      </c>
      <c r="D89" s="1231"/>
      <c r="E89" s="1231"/>
      <c r="F89" s="1231"/>
      <c r="G89" s="1231"/>
      <c r="H89" s="1231"/>
      <c r="I89" s="1231"/>
    </row>
    <row r="90" spans="1:9">
      <c r="A90" s="1814" t="s">
        <v>2025</v>
      </c>
      <c r="B90" s="2039">
        <v>3.8</v>
      </c>
      <c r="C90" s="1815" t="s">
        <v>2167</v>
      </c>
      <c r="D90" s="1231"/>
      <c r="E90" s="1231"/>
      <c r="F90" s="1231"/>
      <c r="G90" s="1231"/>
      <c r="H90" s="1231"/>
      <c r="I90" s="1231"/>
    </row>
    <row r="91" spans="1:9">
      <c r="A91" s="1814" t="s">
        <v>2025</v>
      </c>
      <c r="B91" s="2039">
        <v>6.4</v>
      </c>
      <c r="C91" s="1815" t="s">
        <v>2168</v>
      </c>
      <c r="D91" s="1231"/>
      <c r="E91" s="1231"/>
      <c r="F91" s="1231"/>
      <c r="G91" s="1231"/>
      <c r="H91" s="1231"/>
      <c r="I91" s="1231"/>
    </row>
    <row r="92" spans="1:9" ht="27">
      <c r="A92" s="1814" t="s">
        <v>2025</v>
      </c>
      <c r="B92" s="2039">
        <v>3.15</v>
      </c>
      <c r="C92" s="1815" t="s">
        <v>2169</v>
      </c>
      <c r="D92" s="1231"/>
      <c r="E92" s="1231"/>
      <c r="F92" s="1231"/>
      <c r="G92" s="1231"/>
      <c r="H92" s="1231"/>
      <c r="I92" s="1231"/>
    </row>
    <row r="93" spans="1:9" ht="243">
      <c r="A93" s="1814" t="s">
        <v>2025</v>
      </c>
      <c r="B93" s="2039">
        <v>3.5</v>
      </c>
      <c r="C93" s="1815" t="s">
        <v>2170</v>
      </c>
      <c r="D93" s="1231"/>
      <c r="E93" s="1231"/>
      <c r="F93" s="1231"/>
      <c r="G93" s="1231"/>
      <c r="H93" s="1231"/>
      <c r="I93" s="1231"/>
    </row>
    <row r="94" spans="1:9">
      <c r="A94" s="1814" t="s">
        <v>2025</v>
      </c>
      <c r="B94" s="2039">
        <v>3.2</v>
      </c>
      <c r="C94" s="1815" t="s">
        <v>2171</v>
      </c>
      <c r="D94" s="1231"/>
      <c r="E94" s="1231"/>
      <c r="F94" s="1231"/>
      <c r="G94" s="1231"/>
      <c r="H94" s="1231"/>
      <c r="I94" s="1231"/>
    </row>
    <row r="95" spans="1:9" ht="54">
      <c r="A95" s="1814" t="s">
        <v>2025</v>
      </c>
      <c r="B95" s="2039">
        <v>3.13</v>
      </c>
      <c r="C95" s="1815" t="s">
        <v>2172</v>
      </c>
      <c r="D95" s="1231"/>
      <c r="E95" s="1231"/>
      <c r="F95" s="1231"/>
      <c r="G95" s="1231"/>
      <c r="H95" s="1231"/>
      <c r="I95" s="1231"/>
    </row>
    <row r="96" spans="1:9" ht="54">
      <c r="A96" s="1814" t="s">
        <v>2025</v>
      </c>
      <c r="B96" s="2039">
        <v>4.3</v>
      </c>
      <c r="C96" s="1815" t="s">
        <v>2173</v>
      </c>
      <c r="D96" s="1231"/>
      <c r="E96" s="1231"/>
      <c r="F96" s="1231"/>
      <c r="G96" s="1231"/>
      <c r="H96" s="1231"/>
      <c r="I96" s="1231"/>
    </row>
    <row r="97" spans="1:9" ht="27">
      <c r="A97" s="1814" t="s">
        <v>2025</v>
      </c>
      <c r="B97" s="2040" t="s">
        <v>2174</v>
      </c>
      <c r="C97" s="1815" t="s">
        <v>2175</v>
      </c>
      <c r="D97" s="1231"/>
      <c r="E97" s="1231"/>
      <c r="F97" s="1231"/>
      <c r="G97" s="1231"/>
      <c r="H97" s="1231"/>
      <c r="I97" s="1231"/>
    </row>
    <row r="98" spans="1:9">
      <c r="A98" s="3367" t="s">
        <v>2184</v>
      </c>
      <c r="B98" s="3368"/>
      <c r="C98" s="3369"/>
      <c r="D98" s="1231"/>
      <c r="E98" s="1231"/>
      <c r="F98" s="1231"/>
      <c r="G98" s="1231"/>
      <c r="H98" s="1231"/>
      <c r="I98" s="1231"/>
    </row>
    <row r="99" spans="1:9" ht="108">
      <c r="A99" s="155"/>
      <c r="B99" s="156">
        <v>3.13</v>
      </c>
      <c r="C99" s="160" t="s">
        <v>2188</v>
      </c>
      <c r="D99" s="1231"/>
      <c r="E99" s="1231"/>
      <c r="F99" s="1231"/>
      <c r="G99" s="1231"/>
      <c r="H99" s="1231"/>
      <c r="I99" s="1231"/>
    </row>
    <row r="100" spans="1:9" ht="27">
      <c r="A100" s="155"/>
      <c r="B100" s="2120" t="s">
        <v>2189</v>
      </c>
      <c r="C100" s="2120" t="s">
        <v>2190</v>
      </c>
      <c r="D100" s="1231"/>
      <c r="E100" s="1231"/>
      <c r="F100" s="1231"/>
      <c r="G100" s="1231"/>
      <c r="H100" s="1231"/>
      <c r="I100" s="1231"/>
    </row>
    <row r="101" spans="1:9">
      <c r="A101" s="155"/>
      <c r="B101" s="156"/>
      <c r="C101" s="156"/>
      <c r="D101" s="1231"/>
      <c r="E101" s="1231"/>
      <c r="F101" s="1231"/>
      <c r="G101" s="1231"/>
      <c r="H101" s="1231"/>
      <c r="I101" s="1231"/>
    </row>
    <row r="102" spans="1:9" ht="13.9">
      <c r="A102" s="3362" t="s">
        <v>2191</v>
      </c>
      <c r="B102" s="3363"/>
      <c r="C102" s="3364"/>
      <c r="D102" s="1231"/>
      <c r="E102" s="1231"/>
      <c r="F102" s="1231"/>
      <c r="G102" s="1231"/>
      <c r="H102" s="1231"/>
      <c r="I102" s="1231"/>
    </row>
    <row r="103" spans="1:9" ht="27">
      <c r="A103" s="161" t="s">
        <v>2289</v>
      </c>
      <c r="B103" s="160" t="s">
        <v>2209</v>
      </c>
      <c r="C103" s="160" t="s">
        <v>2210</v>
      </c>
      <c r="D103" s="1231"/>
      <c r="E103" s="1231"/>
      <c r="F103" s="1231"/>
      <c r="G103" s="1231"/>
      <c r="H103" s="1231"/>
      <c r="I103" s="1231"/>
    </row>
    <row r="104" spans="1:9" ht="27.75">
      <c r="A104" s="161" t="s">
        <v>2289</v>
      </c>
      <c r="B104" s="160" t="s">
        <v>2193</v>
      </c>
      <c r="C104" s="160" t="s">
        <v>2192</v>
      </c>
      <c r="D104" s="1231"/>
      <c r="E104" s="1231"/>
      <c r="F104" s="1231"/>
      <c r="G104" s="1231"/>
      <c r="H104" s="1231"/>
      <c r="I104" s="1231"/>
    </row>
    <row r="105" spans="1:9">
      <c r="A105" s="161" t="s">
        <v>2289</v>
      </c>
      <c r="B105" s="160" t="s">
        <v>2237</v>
      </c>
      <c r="C105" s="160" t="s">
        <v>2238</v>
      </c>
      <c r="D105" s="1231"/>
      <c r="E105" s="1231"/>
      <c r="F105" s="1231"/>
      <c r="G105" s="1231"/>
      <c r="H105" s="1231"/>
      <c r="I105" s="1231"/>
    </row>
    <row r="106" spans="1:9">
      <c r="A106" s="161" t="s">
        <v>2289</v>
      </c>
      <c r="B106" s="160" t="s">
        <v>2239</v>
      </c>
      <c r="C106" s="160" t="s">
        <v>2240</v>
      </c>
      <c r="D106" s="1231"/>
      <c r="E106" s="1231"/>
      <c r="F106" s="1231"/>
      <c r="G106" s="1231"/>
      <c r="H106" s="1231"/>
      <c r="I106" s="1231"/>
    </row>
    <row r="107" spans="1:9">
      <c r="A107" s="161" t="s">
        <v>2289</v>
      </c>
      <c r="B107" s="160" t="s">
        <v>2194</v>
      </c>
      <c r="C107" s="160" t="s">
        <v>2195</v>
      </c>
      <c r="D107" s="1231"/>
      <c r="E107" s="1231"/>
      <c r="F107" s="1231"/>
      <c r="G107" s="1231"/>
      <c r="H107" s="1231"/>
      <c r="I107" s="1231"/>
    </row>
    <row r="108" spans="1:9">
      <c r="A108" s="161" t="s">
        <v>2289</v>
      </c>
      <c r="B108" s="160" t="s">
        <v>2235</v>
      </c>
      <c r="C108" s="160" t="s">
        <v>2236</v>
      </c>
      <c r="D108" s="1231"/>
      <c r="E108" s="1231"/>
      <c r="F108" s="1231"/>
      <c r="G108" s="1231"/>
      <c r="H108" s="1231"/>
      <c r="I108" s="1231"/>
    </row>
    <row r="109" spans="1:9" ht="14.25">
      <c r="A109" s="161" t="s">
        <v>2289</v>
      </c>
      <c r="B109" s="160" t="s">
        <v>2214</v>
      </c>
      <c r="C109" s="2081" t="s">
        <v>2213</v>
      </c>
      <c r="D109" s="2194"/>
      <c r="E109" s="1231"/>
      <c r="F109" s="1231"/>
      <c r="G109" s="1231"/>
      <c r="H109" s="1231"/>
      <c r="I109" s="1231"/>
    </row>
    <row r="110" spans="1:9" ht="14.25">
      <c r="A110" s="161" t="s">
        <v>2289</v>
      </c>
      <c r="B110" s="2120" t="s">
        <v>2044</v>
      </c>
      <c r="C110" s="2081" t="s">
        <v>2284</v>
      </c>
      <c r="D110" s="2194"/>
      <c r="E110" s="1231"/>
      <c r="F110" s="1231"/>
      <c r="G110" s="1231"/>
      <c r="H110" s="1231"/>
      <c r="I110" s="1231"/>
    </row>
    <row r="111" spans="1:9" ht="54">
      <c r="A111" s="161" t="s">
        <v>2289</v>
      </c>
      <c r="B111" s="160" t="s">
        <v>2216</v>
      </c>
      <c r="C111" s="160" t="s">
        <v>2217</v>
      </c>
      <c r="D111" s="2194"/>
      <c r="E111" s="1231"/>
      <c r="F111" s="1231"/>
      <c r="G111" s="1231"/>
      <c r="H111" s="1231"/>
      <c r="I111" s="1231"/>
    </row>
    <row r="112" spans="1:9" ht="27">
      <c r="A112" s="161" t="s">
        <v>2289</v>
      </c>
      <c r="B112" s="160" t="s">
        <v>2222</v>
      </c>
      <c r="C112" s="160" t="s">
        <v>2223</v>
      </c>
      <c r="D112" s="2194"/>
      <c r="E112" s="1231"/>
      <c r="F112" s="1231"/>
      <c r="G112" s="1231"/>
      <c r="H112" s="1231"/>
      <c r="I112" s="1231"/>
    </row>
    <row r="113" spans="1:9" ht="40.5">
      <c r="A113" s="161" t="s">
        <v>2289</v>
      </c>
      <c r="B113" s="156">
        <v>5.7</v>
      </c>
      <c r="C113" s="160" t="s">
        <v>2283</v>
      </c>
      <c r="D113" s="2194"/>
      <c r="E113" s="1231"/>
      <c r="F113" s="1231"/>
      <c r="G113" s="1231"/>
      <c r="H113" s="1231"/>
      <c r="I113" s="1231"/>
    </row>
    <row r="114" spans="1:9" ht="27">
      <c r="A114" s="161" t="s">
        <v>2289</v>
      </c>
      <c r="B114" s="160" t="s">
        <v>2256</v>
      </c>
      <c r="C114" s="160" t="s">
        <v>2224</v>
      </c>
      <c r="D114" s="1231"/>
      <c r="E114" s="1231"/>
      <c r="F114" s="1231"/>
      <c r="G114" s="1231"/>
      <c r="H114" s="1231"/>
      <c r="I114" s="1231"/>
    </row>
    <row r="115" spans="1:9">
      <c r="A115" s="161" t="s">
        <v>2289</v>
      </c>
      <c r="B115" s="160" t="s">
        <v>2226</v>
      </c>
      <c r="C115" s="160" t="s">
        <v>2225</v>
      </c>
      <c r="D115" s="1231"/>
      <c r="E115" s="1231"/>
      <c r="F115" s="1231"/>
      <c r="G115" s="1231"/>
      <c r="H115" s="1231"/>
      <c r="I115" s="1231"/>
    </row>
    <row r="116" spans="1:9" ht="108">
      <c r="A116" s="161" t="s">
        <v>2289</v>
      </c>
      <c r="B116" s="160" t="s">
        <v>2196</v>
      </c>
      <c r="C116" s="160" t="s">
        <v>2234</v>
      </c>
      <c r="D116" s="1231"/>
      <c r="E116" s="1231"/>
      <c r="F116" s="1231"/>
      <c r="G116" s="1231"/>
      <c r="H116" s="1231"/>
      <c r="I116" s="1231"/>
    </row>
    <row r="117" spans="1:9">
      <c r="A117" s="2365" t="s">
        <v>2289</v>
      </c>
      <c r="B117" s="1815">
        <v>1.3</v>
      </c>
      <c r="C117" s="2120" t="s">
        <v>2258</v>
      </c>
      <c r="D117" s="1231"/>
      <c r="E117" s="1231"/>
      <c r="F117" s="1231"/>
      <c r="G117" s="1231"/>
      <c r="H117" s="1231"/>
      <c r="I117" s="1231"/>
    </row>
    <row r="118" spans="1:9">
      <c r="A118" s="2365" t="s">
        <v>2289</v>
      </c>
      <c r="B118" s="1815">
        <v>1.6</v>
      </c>
      <c r="C118" s="2120" t="s">
        <v>2259</v>
      </c>
      <c r="D118" s="1231"/>
      <c r="E118" s="1231"/>
      <c r="F118" s="1231"/>
      <c r="G118" s="1231"/>
      <c r="H118" s="1231"/>
      <c r="I118" s="1231"/>
    </row>
    <row r="119" spans="1:9">
      <c r="A119" s="2365" t="s">
        <v>2289</v>
      </c>
      <c r="B119" s="1815">
        <v>1.3</v>
      </c>
      <c r="C119" s="2120" t="s">
        <v>2260</v>
      </c>
      <c r="D119" s="1231"/>
      <c r="E119" s="1231"/>
      <c r="F119" s="1231"/>
      <c r="G119" s="1231"/>
      <c r="H119" s="1231"/>
      <c r="I119" s="1231"/>
    </row>
    <row r="120" spans="1:9">
      <c r="A120" s="2365" t="s">
        <v>2289</v>
      </c>
      <c r="B120" s="2366" t="s">
        <v>2261</v>
      </c>
      <c r="C120" s="2120" t="s">
        <v>2262</v>
      </c>
      <c r="D120" s="1231"/>
      <c r="E120" s="1231"/>
      <c r="F120" s="1231"/>
      <c r="G120" s="1231"/>
      <c r="H120" s="1231"/>
      <c r="I120" s="1231"/>
    </row>
    <row r="121" spans="1:9">
      <c r="A121" s="2365" t="s">
        <v>2289</v>
      </c>
      <c r="B121" s="1815">
        <v>1.9</v>
      </c>
      <c r="C121" s="2120" t="s">
        <v>2263</v>
      </c>
      <c r="D121" s="1231"/>
      <c r="E121" s="1231"/>
      <c r="F121" s="1231"/>
      <c r="G121" s="1231"/>
      <c r="H121" s="1231"/>
      <c r="I121" s="1231"/>
    </row>
    <row r="122" spans="1:9" ht="27">
      <c r="A122" s="2365" t="s">
        <v>2289</v>
      </c>
      <c r="B122" s="2366" t="s">
        <v>2261</v>
      </c>
      <c r="C122" s="2120" t="s">
        <v>2264</v>
      </c>
      <c r="D122" s="1231"/>
      <c r="E122" s="1231"/>
      <c r="F122" s="1231"/>
      <c r="G122" s="1231"/>
      <c r="H122" s="1231"/>
      <c r="I122" s="1231"/>
    </row>
    <row r="123" spans="1:9" ht="27">
      <c r="A123" s="2365" t="s">
        <v>2289</v>
      </c>
      <c r="B123" s="1815">
        <v>1.3</v>
      </c>
      <c r="C123" s="2120" t="s">
        <v>2265</v>
      </c>
      <c r="D123" s="1231"/>
      <c r="E123" s="1231"/>
      <c r="F123" s="1231"/>
      <c r="G123" s="1231"/>
      <c r="H123" s="1231"/>
      <c r="I123" s="1231"/>
    </row>
    <row r="124" spans="1:9">
      <c r="A124" s="2365" t="s">
        <v>2289</v>
      </c>
      <c r="B124" s="1815">
        <v>1.8</v>
      </c>
      <c r="C124" s="2120" t="s">
        <v>2266</v>
      </c>
      <c r="D124" s="1231"/>
      <c r="E124" s="1231"/>
      <c r="F124" s="1231"/>
      <c r="G124" s="1231"/>
      <c r="H124" s="1231"/>
      <c r="I124" s="1231"/>
    </row>
    <row r="125" spans="1:9">
      <c r="A125" s="2365" t="s">
        <v>2289</v>
      </c>
      <c r="B125" s="1815">
        <v>2.1</v>
      </c>
      <c r="C125" s="2120" t="s">
        <v>2267</v>
      </c>
      <c r="D125" s="1231"/>
      <c r="E125" s="1231"/>
      <c r="F125" s="1231"/>
      <c r="G125" s="1231"/>
      <c r="H125" s="1231"/>
      <c r="I125" s="1231"/>
    </row>
    <row r="126" spans="1:9" ht="27">
      <c r="A126" s="2365" t="s">
        <v>2289</v>
      </c>
      <c r="B126" s="1815">
        <v>2.1</v>
      </c>
      <c r="C126" s="2120" t="s">
        <v>2268</v>
      </c>
      <c r="D126" s="1231"/>
      <c r="E126" s="1231"/>
      <c r="F126" s="1231"/>
      <c r="G126" s="1231"/>
      <c r="H126" s="1231"/>
      <c r="I126" s="1231"/>
    </row>
    <row r="127" spans="1:9" ht="54">
      <c r="A127" s="2365" t="s">
        <v>2289</v>
      </c>
      <c r="B127" s="1815">
        <v>1.5</v>
      </c>
      <c r="C127" s="2120" t="s">
        <v>2269</v>
      </c>
      <c r="D127" s="1231"/>
      <c r="E127" s="1231"/>
      <c r="F127" s="1231"/>
      <c r="G127" s="1231"/>
      <c r="H127" s="1231"/>
      <c r="I127" s="1231"/>
    </row>
    <row r="128" spans="1:9" ht="27">
      <c r="A128" s="2365" t="s">
        <v>2289</v>
      </c>
      <c r="B128" s="1815">
        <v>1.5</v>
      </c>
      <c r="C128" s="2120" t="s">
        <v>2270</v>
      </c>
      <c r="D128" s="1231"/>
      <c r="E128" s="1231"/>
      <c r="F128" s="1231"/>
      <c r="G128" s="1231"/>
      <c r="H128" s="1231"/>
      <c r="I128" s="1231"/>
    </row>
    <row r="129" spans="1:9">
      <c r="A129" s="2365" t="s">
        <v>2289</v>
      </c>
      <c r="B129" s="160">
        <v>7.6</v>
      </c>
      <c r="C129" s="160" t="s">
        <v>2288</v>
      </c>
      <c r="D129" s="1231"/>
      <c r="E129" s="1231"/>
      <c r="F129" s="1231"/>
      <c r="G129" s="1231"/>
      <c r="H129" s="1231"/>
      <c r="I129" s="1231"/>
    </row>
    <row r="130" spans="1:9" ht="54">
      <c r="A130" s="2365" t="s">
        <v>2289</v>
      </c>
      <c r="B130" s="2120">
        <v>2.2000000000000002</v>
      </c>
      <c r="C130" s="2120" t="s">
        <v>2291</v>
      </c>
      <c r="D130" s="1231"/>
      <c r="E130" s="1231"/>
      <c r="F130" s="1231"/>
      <c r="G130" s="1231"/>
      <c r="H130" s="1231"/>
      <c r="I130" s="1231"/>
    </row>
    <row r="131" spans="1:9" ht="27">
      <c r="A131" s="2365" t="s">
        <v>2289</v>
      </c>
      <c r="B131" s="2120" t="s">
        <v>2292</v>
      </c>
      <c r="C131" s="2120" t="s">
        <v>2293</v>
      </c>
      <c r="D131" s="1231"/>
      <c r="E131" s="1231"/>
      <c r="F131" s="1231"/>
      <c r="G131" s="1231"/>
      <c r="H131" s="1231"/>
      <c r="I131" s="1231"/>
    </row>
    <row r="132" spans="1:9">
      <c r="A132" s="2365" t="s">
        <v>2289</v>
      </c>
      <c r="B132" s="2120">
        <v>2.6</v>
      </c>
      <c r="C132" s="2120" t="s">
        <v>2294</v>
      </c>
      <c r="D132" s="1231"/>
      <c r="E132" s="1231"/>
      <c r="F132" s="1231"/>
      <c r="G132" s="1231"/>
      <c r="H132" s="1231"/>
      <c r="I132" s="1231"/>
    </row>
    <row r="133" spans="1:9">
      <c r="A133" s="2365" t="s">
        <v>2289</v>
      </c>
      <c r="B133" s="2120">
        <v>2.2000000000000002</v>
      </c>
      <c r="C133" s="2120" t="s">
        <v>2295</v>
      </c>
      <c r="D133" s="1231"/>
      <c r="E133" s="1231"/>
      <c r="F133" s="1231"/>
      <c r="G133" s="1231"/>
      <c r="H133" s="1231"/>
      <c r="I133" s="1231"/>
    </row>
    <row r="134" spans="1:9" ht="27">
      <c r="A134" s="2365" t="s">
        <v>2289</v>
      </c>
      <c r="B134" s="2120">
        <v>2.4</v>
      </c>
      <c r="C134" s="2120" t="s">
        <v>2296</v>
      </c>
      <c r="D134" s="1231"/>
      <c r="E134" s="1231"/>
      <c r="F134" s="1231"/>
      <c r="G134" s="1231"/>
      <c r="H134" s="1231"/>
      <c r="I134" s="1231"/>
    </row>
    <row r="135" spans="1:9" ht="13.9">
      <c r="A135" s="3362" t="s">
        <v>2297</v>
      </c>
      <c r="B135" s="3363"/>
      <c r="C135" s="3364"/>
      <c r="D135" s="1231"/>
      <c r="E135" s="1231"/>
      <c r="F135" s="1231"/>
      <c r="G135" s="1231"/>
      <c r="H135" s="1231"/>
      <c r="I135" s="1231"/>
    </row>
    <row r="136" spans="1:9">
      <c r="A136" s="2365" t="s">
        <v>2289</v>
      </c>
      <c r="B136" s="2120">
        <v>4.4000000000000004</v>
      </c>
      <c r="C136" s="2120" t="s">
        <v>2298</v>
      </c>
      <c r="D136" s="1231"/>
      <c r="E136" s="1231"/>
      <c r="F136" s="1231"/>
      <c r="G136" s="1231"/>
      <c r="H136" s="1231"/>
      <c r="I136" s="1231"/>
    </row>
    <row r="137" spans="1:9" ht="40.5">
      <c r="A137" s="2365" t="s">
        <v>2289</v>
      </c>
      <c r="B137" s="2120">
        <v>8.1</v>
      </c>
      <c r="C137" s="2120" t="s">
        <v>2299</v>
      </c>
      <c r="D137" s="1231"/>
      <c r="E137" s="1231"/>
      <c r="F137" s="1231"/>
      <c r="G137" s="1231"/>
      <c r="H137" s="1231"/>
      <c r="I137" s="1231"/>
    </row>
    <row r="138" spans="1:9" ht="27">
      <c r="A138" s="2365" t="s">
        <v>2289</v>
      </c>
      <c r="B138" s="2120">
        <v>1.6</v>
      </c>
      <c r="C138" s="2120" t="s">
        <v>2300</v>
      </c>
      <c r="D138" s="1231"/>
      <c r="E138" s="1231"/>
      <c r="F138" s="1231"/>
      <c r="G138" s="1231"/>
      <c r="H138" s="1231"/>
      <c r="I138" s="1231"/>
    </row>
    <row r="139" spans="1:9" ht="94.5">
      <c r="A139" s="2365" t="s">
        <v>2289</v>
      </c>
      <c r="B139" s="2120">
        <v>5.5</v>
      </c>
      <c r="C139" s="2120" t="s">
        <v>2338</v>
      </c>
      <c r="D139" s="1231"/>
      <c r="E139" s="1231"/>
      <c r="F139" s="1231"/>
      <c r="G139" s="1231"/>
      <c r="H139" s="1231"/>
      <c r="I139" s="1231"/>
    </row>
    <row r="140" spans="1:9" ht="27">
      <c r="A140" s="2365" t="s">
        <v>2289</v>
      </c>
      <c r="B140" s="2120">
        <v>4.3</v>
      </c>
      <c r="C140" s="2120" t="s">
        <v>2339</v>
      </c>
      <c r="D140" s="2674" t="s">
        <v>2365</v>
      </c>
      <c r="E140" s="1231"/>
      <c r="F140" s="1231"/>
      <c r="G140" s="1231"/>
      <c r="H140" s="1231"/>
      <c r="I140" s="1231"/>
    </row>
    <row r="141" spans="1:9" ht="54">
      <c r="A141" s="2365" t="s">
        <v>2289</v>
      </c>
      <c r="B141" s="2120">
        <v>5.4</v>
      </c>
      <c r="C141" s="2120" t="s">
        <v>2340</v>
      </c>
      <c r="D141" s="1231"/>
      <c r="E141" s="1231"/>
      <c r="F141" s="1231"/>
      <c r="G141" s="1231"/>
      <c r="H141" s="1231"/>
      <c r="I141" s="1231"/>
    </row>
    <row r="142" spans="1:9" ht="81">
      <c r="A142" s="2365" t="s">
        <v>2289</v>
      </c>
      <c r="B142" s="2120">
        <v>7.4</v>
      </c>
      <c r="C142" s="2120" t="s">
        <v>2341</v>
      </c>
      <c r="D142" s="1231"/>
      <c r="E142" s="1231"/>
      <c r="F142" s="1231"/>
      <c r="G142" s="1231"/>
      <c r="H142" s="1231"/>
      <c r="I142" s="1231"/>
    </row>
    <row r="143" spans="1:9">
      <c r="A143" s="2365" t="s">
        <v>2289</v>
      </c>
      <c r="B143" s="2120">
        <v>7.5</v>
      </c>
      <c r="C143" s="2120" t="s">
        <v>2342</v>
      </c>
      <c r="D143" s="1231"/>
      <c r="E143" s="1231"/>
      <c r="F143" s="1231"/>
      <c r="G143" s="1231"/>
      <c r="H143" s="1231"/>
      <c r="I143" s="1231"/>
    </row>
    <row r="144" spans="1:9" ht="27">
      <c r="A144" s="2365" t="s">
        <v>2289</v>
      </c>
      <c r="B144" s="2120">
        <v>2.4</v>
      </c>
      <c r="C144" s="2120" t="s">
        <v>2343</v>
      </c>
      <c r="D144" s="1231"/>
      <c r="E144" s="1231"/>
      <c r="F144" s="1231"/>
      <c r="G144" s="1231"/>
      <c r="H144" s="1231"/>
      <c r="I144" s="1231"/>
    </row>
    <row r="145" spans="1:9">
      <c r="A145" s="2365" t="s">
        <v>2289</v>
      </c>
      <c r="B145" s="2120">
        <v>3.3</v>
      </c>
      <c r="C145" s="2120" t="s">
        <v>2344</v>
      </c>
      <c r="D145" s="1231"/>
      <c r="E145" s="1231"/>
      <c r="F145" s="1231"/>
      <c r="G145" s="1231"/>
      <c r="H145" s="1231"/>
      <c r="I145" s="1231"/>
    </row>
    <row r="146" spans="1:9">
      <c r="A146" s="2365" t="s">
        <v>2289</v>
      </c>
      <c r="B146" s="2120">
        <v>7.5</v>
      </c>
      <c r="C146" s="2120" t="s">
        <v>2345</v>
      </c>
      <c r="D146" s="1231"/>
      <c r="E146" s="1231"/>
      <c r="F146" s="1231"/>
      <c r="G146" s="1231"/>
      <c r="H146" s="1231"/>
      <c r="I146" s="1231"/>
    </row>
    <row r="147" spans="1:9" ht="148.5">
      <c r="A147" s="2365" t="s">
        <v>2289</v>
      </c>
      <c r="B147" s="2120" t="s">
        <v>2346</v>
      </c>
      <c r="C147" s="2120" t="s">
        <v>2366</v>
      </c>
      <c r="D147" s="2674" t="s">
        <v>2367</v>
      </c>
      <c r="E147" s="1231"/>
      <c r="F147" s="1231"/>
      <c r="G147" s="1231"/>
      <c r="H147" s="1231"/>
      <c r="I147" s="1231"/>
    </row>
    <row r="148" spans="1:9" ht="27">
      <c r="A148" s="2365" t="s">
        <v>2289</v>
      </c>
      <c r="B148" s="2120">
        <v>3.13</v>
      </c>
      <c r="C148" s="2120" t="s">
        <v>2347</v>
      </c>
      <c r="D148" s="1231"/>
      <c r="E148" s="1231"/>
      <c r="F148" s="1231"/>
      <c r="G148" s="1231"/>
      <c r="H148" s="1231"/>
      <c r="I148" s="1231"/>
    </row>
    <row r="149" spans="1:9" ht="27">
      <c r="A149" s="2365" t="s">
        <v>2289</v>
      </c>
      <c r="B149" s="2120">
        <v>5.0999999999999996</v>
      </c>
      <c r="C149" s="2120" t="s">
        <v>2348</v>
      </c>
      <c r="D149" s="2674" t="s">
        <v>2368</v>
      </c>
      <c r="E149" s="1231"/>
      <c r="F149" s="1231"/>
      <c r="G149" s="1231"/>
      <c r="H149" s="1231"/>
      <c r="I149" s="1231"/>
    </row>
    <row r="150" spans="1:9" ht="283.5">
      <c r="A150" s="2365" t="s">
        <v>2289</v>
      </c>
      <c r="B150" s="2120" t="s">
        <v>2349</v>
      </c>
      <c r="C150" s="2120" t="s">
        <v>2350</v>
      </c>
      <c r="D150" s="1231"/>
      <c r="E150" s="1231"/>
      <c r="F150" s="1231"/>
      <c r="G150" s="1231"/>
      <c r="H150" s="1231"/>
      <c r="I150" s="1231"/>
    </row>
    <row r="151" spans="1:9" ht="54">
      <c r="A151" s="2365" t="s">
        <v>2289</v>
      </c>
      <c r="B151" s="2120">
        <v>1.1000000000000001</v>
      </c>
      <c r="C151" s="2120" t="s">
        <v>2351</v>
      </c>
      <c r="D151" s="1231"/>
      <c r="E151" s="1231"/>
      <c r="F151" s="1231"/>
      <c r="G151" s="1231"/>
      <c r="H151" s="1231"/>
      <c r="I151" s="1231"/>
    </row>
    <row r="152" spans="1:9">
      <c r="A152" s="2365" t="s">
        <v>2289</v>
      </c>
      <c r="B152" s="2120">
        <v>2.4</v>
      </c>
      <c r="C152" s="2120" t="s">
        <v>2352</v>
      </c>
      <c r="D152" s="1231"/>
      <c r="E152" s="1231"/>
      <c r="F152" s="1231"/>
      <c r="G152" s="1231"/>
      <c r="H152" s="1231"/>
      <c r="I152" s="1231"/>
    </row>
    <row r="153" spans="1:9">
      <c r="A153" s="2365" t="s">
        <v>2289</v>
      </c>
      <c r="B153" s="2120">
        <v>2.5</v>
      </c>
      <c r="C153" s="2120"/>
      <c r="D153" s="1231"/>
      <c r="E153" s="1231"/>
      <c r="F153" s="1231"/>
      <c r="G153" s="1231"/>
      <c r="H153" s="1231"/>
      <c r="I153" s="1231"/>
    </row>
    <row r="154" spans="1:9" ht="27">
      <c r="A154" s="2365" t="s">
        <v>2289</v>
      </c>
      <c r="B154" s="2120">
        <v>1.1299999999999999</v>
      </c>
      <c r="C154" s="2120" t="s">
        <v>2353</v>
      </c>
      <c r="D154" s="1231"/>
      <c r="E154" s="1231"/>
      <c r="F154" s="1231"/>
      <c r="G154" s="1231"/>
      <c r="H154" s="1231"/>
      <c r="I154" s="1231"/>
    </row>
    <row r="155" spans="1:9" ht="67.5">
      <c r="A155" s="2365" t="s">
        <v>2289</v>
      </c>
      <c r="B155" s="2120">
        <v>5.0999999999999996</v>
      </c>
      <c r="C155" s="2120" t="s">
        <v>2354</v>
      </c>
      <c r="D155" s="1231"/>
      <c r="E155" s="1231"/>
      <c r="F155" s="1231"/>
      <c r="G155" s="1231"/>
      <c r="H155" s="1231"/>
      <c r="I155" s="1231"/>
    </row>
    <row r="156" spans="1:9">
      <c r="A156" s="2365" t="s">
        <v>2289</v>
      </c>
      <c r="B156" s="2120">
        <v>2.2999999999999998</v>
      </c>
      <c r="C156" s="2120" t="s">
        <v>2355</v>
      </c>
      <c r="D156" s="1231"/>
      <c r="E156" s="1231"/>
      <c r="F156" s="1231"/>
      <c r="G156" s="1231"/>
      <c r="H156" s="1231"/>
      <c r="I156" s="1231"/>
    </row>
    <row r="157" spans="1:9" ht="67.5">
      <c r="A157" s="2365" t="s">
        <v>2289</v>
      </c>
      <c r="B157" s="2120">
        <v>4.3</v>
      </c>
      <c r="C157" s="2120" t="s">
        <v>2371</v>
      </c>
      <c r="D157" s="1231"/>
      <c r="E157" s="1231"/>
      <c r="F157" s="1231"/>
      <c r="G157" s="1231"/>
      <c r="H157" s="1231"/>
      <c r="I157" s="1231"/>
    </row>
    <row r="158" spans="1:9" ht="37.5">
      <c r="A158" s="2365" t="s">
        <v>2289</v>
      </c>
      <c r="B158" s="2120">
        <v>4.3</v>
      </c>
      <c r="C158" s="2675" t="s">
        <v>2372</v>
      </c>
      <c r="D158" s="2674" t="s">
        <v>2373</v>
      </c>
      <c r="E158" s="1231"/>
      <c r="F158" s="1231"/>
      <c r="G158" s="1231"/>
      <c r="H158" s="1231"/>
      <c r="I158" s="1231"/>
    </row>
    <row r="159" spans="1:9" ht="81">
      <c r="A159" s="2365" t="s">
        <v>2289</v>
      </c>
      <c r="B159" s="2120">
        <v>2.2000000000000002</v>
      </c>
      <c r="C159" s="2120" t="s">
        <v>2356</v>
      </c>
      <c r="D159" s="1231"/>
      <c r="E159" s="1231"/>
      <c r="F159" s="1231"/>
      <c r="G159" s="1231"/>
      <c r="H159" s="1231"/>
      <c r="I159" s="1231"/>
    </row>
    <row r="160" spans="1:9" ht="40.5">
      <c r="A160" s="2365" t="s">
        <v>2289</v>
      </c>
      <c r="B160" s="2120">
        <v>1.9</v>
      </c>
      <c r="C160" s="2120" t="s">
        <v>2357</v>
      </c>
      <c r="D160" s="1231"/>
      <c r="E160" s="1231"/>
      <c r="F160" s="1231"/>
      <c r="G160" s="1231"/>
      <c r="H160" s="1231"/>
      <c r="I160" s="1231"/>
    </row>
    <row r="161" spans="1:9">
      <c r="A161" s="2365" t="s">
        <v>2289</v>
      </c>
      <c r="B161" s="2120">
        <v>1.8</v>
      </c>
      <c r="C161" s="2120" t="s">
        <v>2358</v>
      </c>
      <c r="D161" s="1231"/>
      <c r="E161" s="1231"/>
      <c r="F161" s="1231"/>
      <c r="G161" s="1231"/>
      <c r="H161" s="1231"/>
      <c r="I161" s="1231"/>
    </row>
    <row r="162" spans="1:9" ht="40.5">
      <c r="A162" s="2365" t="s">
        <v>2289</v>
      </c>
      <c r="B162" s="2120">
        <v>2.2000000000000002</v>
      </c>
      <c r="C162" s="2120" t="s">
        <v>2359</v>
      </c>
      <c r="D162" s="1231"/>
      <c r="E162" s="1231"/>
      <c r="F162" s="1231"/>
      <c r="G162" s="1231"/>
      <c r="H162" s="1231"/>
      <c r="I162" s="1231"/>
    </row>
    <row r="163" spans="1:9" ht="27">
      <c r="A163" s="2365" t="s">
        <v>2289</v>
      </c>
      <c r="B163" s="2120">
        <v>2.5</v>
      </c>
      <c r="C163" s="2120" t="s">
        <v>2360</v>
      </c>
      <c r="D163" s="1231"/>
      <c r="E163" s="1231"/>
      <c r="F163" s="1231"/>
      <c r="G163" s="1231"/>
      <c r="H163" s="1231"/>
      <c r="I163" s="1231"/>
    </row>
    <row r="164" spans="1:9" ht="27">
      <c r="A164" s="2365" t="s">
        <v>2289</v>
      </c>
      <c r="B164" s="2120">
        <v>1.4</v>
      </c>
      <c r="C164" s="2120" t="s">
        <v>2361</v>
      </c>
      <c r="D164" s="2674" t="s">
        <v>2370</v>
      </c>
      <c r="E164" s="1231"/>
      <c r="F164" s="1231"/>
      <c r="G164" s="1231"/>
      <c r="H164" s="1231"/>
      <c r="I164" s="1231"/>
    </row>
    <row r="165" spans="1:9">
      <c r="A165" s="2365" t="s">
        <v>2289</v>
      </c>
      <c r="B165" s="2120">
        <v>5.7</v>
      </c>
      <c r="C165" s="2120" t="s">
        <v>2362</v>
      </c>
      <c r="D165" s="1231"/>
      <c r="E165" s="1231"/>
      <c r="F165" s="1231"/>
      <c r="G165" s="1231"/>
      <c r="H165" s="1231"/>
      <c r="I165" s="1231"/>
    </row>
    <row r="166" spans="1:9">
      <c r="A166" s="2365" t="s">
        <v>2289</v>
      </c>
      <c r="B166" s="2120">
        <v>5.5</v>
      </c>
      <c r="C166" s="2120" t="s">
        <v>2363</v>
      </c>
      <c r="D166" s="1231"/>
      <c r="E166" s="1231"/>
      <c r="F166" s="1231"/>
      <c r="G166" s="1231"/>
      <c r="H166" s="1231"/>
      <c r="I166" s="1231"/>
    </row>
    <row r="167" spans="1:9" ht="27">
      <c r="A167" s="2365" t="s">
        <v>2289</v>
      </c>
      <c r="B167" s="2120">
        <v>5.5</v>
      </c>
      <c r="C167" s="2120" t="s">
        <v>2364</v>
      </c>
      <c r="D167" s="1231"/>
      <c r="E167" s="1231"/>
      <c r="F167" s="1231"/>
      <c r="G167" s="1231"/>
      <c r="H167" s="1231"/>
      <c r="I167" s="1231"/>
    </row>
    <row r="168" spans="1:9" ht="54">
      <c r="A168" s="2365" t="s">
        <v>2289</v>
      </c>
      <c r="B168" s="2120">
        <v>2.2000000000000002</v>
      </c>
      <c r="C168" s="2120" t="s">
        <v>2369</v>
      </c>
      <c r="D168" s="2674" t="s">
        <v>2374</v>
      </c>
      <c r="E168" s="1231"/>
      <c r="F168" s="1231"/>
      <c r="G168" s="1231"/>
      <c r="H168" s="1231"/>
      <c r="I168" s="1231"/>
    </row>
    <row r="169" spans="1:9">
      <c r="A169" s="2365" t="s">
        <v>2289</v>
      </c>
      <c r="B169" s="2678">
        <v>5.0999999999999996</v>
      </c>
      <c r="C169" s="2678" t="s">
        <v>2375</v>
      </c>
      <c r="D169" s="2674" t="s">
        <v>2374</v>
      </c>
      <c r="E169" s="1231"/>
      <c r="F169" s="1231"/>
      <c r="G169" s="1231"/>
      <c r="H169" s="1231"/>
      <c r="I169" s="1231"/>
    </row>
    <row r="170" spans="1:9">
      <c r="A170" s="2365" t="s">
        <v>2289</v>
      </c>
      <c r="B170" s="2678">
        <v>3.13</v>
      </c>
      <c r="C170" s="2678" t="s">
        <v>2376</v>
      </c>
      <c r="D170" s="2674" t="s">
        <v>2374</v>
      </c>
      <c r="E170" s="1231"/>
      <c r="F170" s="1231"/>
      <c r="G170" s="1231"/>
      <c r="H170" s="1231"/>
      <c r="I170" s="1231"/>
    </row>
    <row r="171" spans="1:9">
      <c r="A171" s="2365" t="s">
        <v>2289</v>
      </c>
      <c r="B171" s="2678">
        <v>5.5</v>
      </c>
      <c r="C171" s="2678" t="s">
        <v>2377</v>
      </c>
      <c r="D171" s="2674" t="s">
        <v>2374</v>
      </c>
      <c r="E171" s="1231"/>
      <c r="F171" s="1231"/>
      <c r="G171" s="1231"/>
      <c r="H171" s="1231"/>
      <c r="I171" s="1231"/>
    </row>
    <row r="172" spans="1:9">
      <c r="A172" s="2365" t="s">
        <v>2289</v>
      </c>
      <c r="B172" s="2678">
        <v>4.5999999999999996</v>
      </c>
      <c r="C172" s="2678" t="s">
        <v>2378</v>
      </c>
      <c r="D172" s="2674" t="s">
        <v>2374</v>
      </c>
      <c r="E172" s="1231"/>
      <c r="F172" s="1231"/>
      <c r="G172" s="1231"/>
      <c r="H172" s="1231"/>
      <c r="I172" s="1231"/>
    </row>
    <row r="173" spans="1:9">
      <c r="A173" s="2365" t="s">
        <v>2289</v>
      </c>
      <c r="B173" s="2678">
        <v>3.5</v>
      </c>
      <c r="C173" s="2678" t="s">
        <v>2379</v>
      </c>
      <c r="D173" s="2674" t="s">
        <v>2374</v>
      </c>
      <c r="E173" s="1231"/>
      <c r="F173" s="1231"/>
      <c r="G173" s="1231"/>
      <c r="H173" s="1231"/>
      <c r="I173" s="1231"/>
    </row>
    <row r="174" spans="1:9" ht="40.5">
      <c r="A174" s="2365" t="s">
        <v>2289</v>
      </c>
      <c r="B174" s="2120">
        <v>2.2000000000000002</v>
      </c>
      <c r="C174" s="2120" t="s">
        <v>2385</v>
      </c>
      <c r="D174" s="2674" t="s">
        <v>2374</v>
      </c>
      <c r="E174" s="1231"/>
      <c r="F174" s="1231"/>
      <c r="G174" s="1231"/>
      <c r="H174" s="1231"/>
      <c r="I174" s="1231"/>
    </row>
    <row r="175" spans="1:9" ht="27">
      <c r="A175" s="2365" t="s">
        <v>2289</v>
      </c>
      <c r="B175" s="2678">
        <v>2.2000000000000002</v>
      </c>
      <c r="C175" s="2678" t="s">
        <v>2386</v>
      </c>
      <c r="D175" s="2674" t="s">
        <v>2374</v>
      </c>
      <c r="E175" s="1231"/>
      <c r="F175" s="1231"/>
      <c r="G175" s="1231"/>
      <c r="H175" s="1231"/>
      <c r="I175" s="1231"/>
    </row>
    <row r="176" spans="1:9" ht="27">
      <c r="A176" s="2365" t="s">
        <v>2289</v>
      </c>
      <c r="B176" s="2678">
        <v>1.5</v>
      </c>
      <c r="C176" s="2678" t="s">
        <v>2380</v>
      </c>
      <c r="D176" s="2674" t="s">
        <v>2374</v>
      </c>
      <c r="E176" s="1231"/>
      <c r="F176" s="1231"/>
      <c r="G176" s="1231"/>
      <c r="H176" s="1231"/>
      <c r="I176" s="1231"/>
    </row>
    <row r="177" spans="1:9" ht="27">
      <c r="A177" s="2365" t="s">
        <v>2289</v>
      </c>
      <c r="B177" s="2678">
        <v>1.3</v>
      </c>
      <c r="C177" s="2678" t="s">
        <v>2381</v>
      </c>
      <c r="D177" s="2674" t="s">
        <v>2374</v>
      </c>
      <c r="E177" s="1231"/>
      <c r="F177" s="1231"/>
      <c r="G177" s="1231"/>
      <c r="H177" s="1231"/>
      <c r="I177" s="1231"/>
    </row>
    <row r="178" spans="1:9">
      <c r="A178" s="2365" t="s">
        <v>2289</v>
      </c>
      <c r="B178" s="2678">
        <v>1.7</v>
      </c>
      <c r="C178" s="2678" t="s">
        <v>2382</v>
      </c>
      <c r="D178" s="2674" t="s">
        <v>2383</v>
      </c>
      <c r="E178" s="1231"/>
      <c r="F178" s="1231"/>
      <c r="G178" s="1231"/>
      <c r="H178" s="1231"/>
      <c r="I178" s="1231"/>
    </row>
    <row r="179" spans="1:9">
      <c r="A179" s="2365" t="s">
        <v>2289</v>
      </c>
      <c r="B179" s="2678">
        <v>1.1299999999999999</v>
      </c>
      <c r="C179" s="2678" t="s">
        <v>2384</v>
      </c>
      <c r="D179" s="2674" t="s">
        <v>2383</v>
      </c>
      <c r="E179" s="1231"/>
      <c r="F179" s="1231"/>
      <c r="G179" s="1231"/>
      <c r="H179" s="1231"/>
      <c r="I179" s="1231"/>
    </row>
    <row r="180" spans="1:9" ht="13.9">
      <c r="A180" s="3362" t="s">
        <v>2387</v>
      </c>
      <c r="B180" s="3363"/>
      <c r="C180" s="3364"/>
      <c r="D180" s="1231"/>
      <c r="E180" s="1231"/>
      <c r="F180" s="1231"/>
      <c r="G180" s="1231"/>
      <c r="H180" s="1231"/>
      <c r="I180" s="1231"/>
    </row>
    <row r="181" spans="1:9" ht="54">
      <c r="A181" s="2365" t="s">
        <v>2388</v>
      </c>
      <c r="B181" s="162">
        <v>2.2999999999999998</v>
      </c>
      <c r="C181" s="162" t="s">
        <v>2419</v>
      </c>
      <c r="D181" s="1231"/>
      <c r="E181" s="1231"/>
      <c r="F181" s="1231"/>
      <c r="G181" s="1231"/>
      <c r="H181" s="1231"/>
      <c r="I181" s="1231"/>
    </row>
    <row r="182" spans="1:9" ht="108">
      <c r="A182" s="2365" t="s">
        <v>2388</v>
      </c>
      <c r="B182" s="162">
        <v>3.13</v>
      </c>
      <c r="C182" s="162" t="s">
        <v>2417</v>
      </c>
      <c r="D182" s="1231"/>
      <c r="E182" s="1231"/>
      <c r="F182" s="1231"/>
      <c r="G182" s="1231"/>
      <c r="H182" s="1231"/>
      <c r="I182" s="1231"/>
    </row>
    <row r="183" spans="1:9" ht="94.9">
      <c r="A183" s="2365" t="s">
        <v>2388</v>
      </c>
      <c r="B183" s="162" t="s">
        <v>2418</v>
      </c>
      <c r="C183" s="162" t="s">
        <v>2420</v>
      </c>
      <c r="D183" s="1231"/>
      <c r="E183" s="1231"/>
      <c r="F183" s="1231"/>
      <c r="G183" s="1231"/>
      <c r="H183" s="1231"/>
      <c r="I183" s="1231"/>
    </row>
    <row r="184" spans="1:9">
      <c r="A184" s="2365" t="s">
        <v>2388</v>
      </c>
      <c r="B184" s="162">
        <v>7.4</v>
      </c>
      <c r="C184" s="162" t="s">
        <v>2422</v>
      </c>
      <c r="D184" s="1231"/>
      <c r="E184" s="1231"/>
      <c r="F184" s="1231"/>
      <c r="G184" s="1231"/>
      <c r="H184" s="1231"/>
      <c r="I184" s="1231"/>
    </row>
    <row r="185" spans="1:9" ht="136.15">
      <c r="A185" s="2365" t="s">
        <v>2388</v>
      </c>
      <c r="B185" s="162" t="s">
        <v>2421</v>
      </c>
      <c r="C185" s="162" t="s">
        <v>2423</v>
      </c>
      <c r="D185" s="1231"/>
      <c r="E185" s="1231"/>
      <c r="F185" s="1231"/>
      <c r="G185" s="1231"/>
      <c r="H185" s="1231"/>
      <c r="I185" s="1231"/>
    </row>
    <row r="186" spans="1:9" ht="150.4">
      <c r="A186" s="2365" t="s">
        <v>2388</v>
      </c>
      <c r="B186" s="162">
        <v>7.1</v>
      </c>
      <c r="C186" s="162" t="s">
        <v>2424</v>
      </c>
      <c r="D186" s="1231"/>
      <c r="E186" s="1231"/>
      <c r="F186" s="1231"/>
      <c r="G186" s="1231"/>
      <c r="H186" s="1231"/>
      <c r="I186" s="1231"/>
    </row>
    <row r="187" spans="1:9" ht="27.75">
      <c r="A187" s="2365" t="s">
        <v>2388</v>
      </c>
      <c r="B187" s="162">
        <v>2.4</v>
      </c>
      <c r="C187" s="162" t="s">
        <v>2429</v>
      </c>
      <c r="D187" s="1231"/>
      <c r="E187" s="1231"/>
      <c r="F187" s="1231"/>
      <c r="G187" s="1231"/>
      <c r="H187" s="1231"/>
      <c r="I187" s="1231"/>
    </row>
    <row r="188" spans="1:9" ht="40.5">
      <c r="A188" s="2365" t="s">
        <v>2388</v>
      </c>
      <c r="B188" s="162">
        <v>5.3</v>
      </c>
      <c r="C188" s="162" t="s">
        <v>2433</v>
      </c>
      <c r="D188" s="1231"/>
      <c r="E188" s="1231"/>
      <c r="F188" s="1231"/>
      <c r="G188" s="1231"/>
      <c r="H188" s="1231"/>
      <c r="I188" s="1231"/>
    </row>
    <row r="189" spans="1:9" ht="27">
      <c r="A189" s="2365" t="s">
        <v>2388</v>
      </c>
      <c r="B189" s="162">
        <v>2.2999999999999998</v>
      </c>
      <c r="C189" s="162" t="s">
        <v>2434</v>
      </c>
      <c r="D189" s="1231"/>
      <c r="E189" s="1231"/>
      <c r="F189" s="1231"/>
      <c r="G189" s="1231"/>
      <c r="H189" s="1231"/>
      <c r="I189" s="1231"/>
    </row>
    <row r="190" spans="1:9" ht="67.5">
      <c r="A190" s="2365" t="s">
        <v>2388</v>
      </c>
      <c r="B190" s="162">
        <v>7.2</v>
      </c>
      <c r="C190" s="162" t="s">
        <v>2435</v>
      </c>
      <c r="D190" s="1231"/>
      <c r="E190" s="1231"/>
      <c r="F190" s="1231"/>
      <c r="G190" s="1231"/>
      <c r="H190" s="1231"/>
      <c r="I190" s="1231"/>
    </row>
    <row r="191" spans="1:9" ht="61.9">
      <c r="A191" s="2365" t="s">
        <v>2388</v>
      </c>
      <c r="B191" s="162">
        <v>7.1</v>
      </c>
      <c r="C191" s="1611" t="s">
        <v>2436</v>
      </c>
      <c r="D191" s="1231"/>
      <c r="E191" s="1231"/>
      <c r="F191" s="1231"/>
      <c r="G191" s="1231"/>
      <c r="H191" s="1231"/>
      <c r="I191" s="1231"/>
    </row>
    <row r="192" spans="1:9" ht="94.5">
      <c r="A192" s="2365" t="s">
        <v>2388</v>
      </c>
      <c r="B192" s="2678">
        <v>7.6</v>
      </c>
      <c r="C192" s="2678" t="s">
        <v>2480</v>
      </c>
      <c r="D192" s="1231"/>
      <c r="E192" s="1231"/>
      <c r="F192" s="1231"/>
      <c r="G192" s="1231"/>
      <c r="H192" s="1231"/>
      <c r="I192" s="1231"/>
    </row>
    <row r="193" spans="1:9" ht="13.9">
      <c r="A193" s="3362" t="s">
        <v>2297</v>
      </c>
      <c r="B193" s="3363"/>
      <c r="C193" s="3364"/>
      <c r="D193" s="1231"/>
      <c r="E193" s="1231"/>
      <c r="F193" s="1231"/>
      <c r="G193" s="1231"/>
      <c r="H193" s="1231"/>
      <c r="I193" s="1231"/>
    </row>
    <row r="194" spans="1:9" ht="40.5">
      <c r="A194" s="2365" t="s">
        <v>2388</v>
      </c>
      <c r="B194" s="2938">
        <v>1.6</v>
      </c>
      <c r="C194" s="2678" t="s">
        <v>2481</v>
      </c>
      <c r="D194" s="1231"/>
      <c r="E194" s="1231"/>
      <c r="F194" s="1231"/>
      <c r="G194" s="1231"/>
      <c r="H194" s="1231"/>
      <c r="I194" s="1231"/>
    </row>
    <row r="195" spans="1:9" ht="81">
      <c r="A195" s="2365" t="s">
        <v>2388</v>
      </c>
      <c r="B195" s="2939">
        <v>1.1000000000000001</v>
      </c>
      <c r="C195" s="2678" t="s">
        <v>2482</v>
      </c>
      <c r="D195" s="1231"/>
      <c r="E195" s="1231"/>
      <c r="F195" s="1231"/>
      <c r="G195" s="1231"/>
      <c r="H195" s="1231"/>
      <c r="I195" s="1231"/>
    </row>
    <row r="196" spans="1:9" ht="27">
      <c r="A196" s="2365" t="s">
        <v>2388</v>
      </c>
      <c r="B196" s="2938">
        <v>2.2999999999999998</v>
      </c>
      <c r="C196" s="2678" t="s">
        <v>2483</v>
      </c>
      <c r="D196" s="1231"/>
      <c r="E196" s="1231"/>
      <c r="F196" s="1231"/>
      <c r="G196" s="1231"/>
      <c r="H196" s="1231"/>
      <c r="I196" s="1231"/>
    </row>
    <row r="197" spans="1:9" ht="27">
      <c r="A197" s="2365" t="s">
        <v>2388</v>
      </c>
      <c r="B197" s="2938">
        <v>2.4</v>
      </c>
      <c r="C197" s="2678" t="s">
        <v>2484</v>
      </c>
      <c r="D197" s="1231"/>
      <c r="E197" s="1231"/>
      <c r="F197" s="1231"/>
      <c r="G197" s="1231"/>
      <c r="H197" s="1231"/>
      <c r="I197" s="1231"/>
    </row>
    <row r="198" spans="1:9">
      <c r="A198" s="2365" t="s">
        <v>2388</v>
      </c>
      <c r="B198" s="2938">
        <v>2.6</v>
      </c>
      <c r="C198" s="2678" t="s">
        <v>2485</v>
      </c>
      <c r="D198" s="1231"/>
      <c r="E198" s="1231"/>
      <c r="F198" s="1231"/>
      <c r="G198" s="1231"/>
      <c r="H198" s="1231"/>
      <c r="I198" s="1231"/>
    </row>
    <row r="199" spans="1:9" ht="27">
      <c r="A199" s="2365" t="s">
        <v>2388</v>
      </c>
      <c r="B199" s="2938">
        <v>4.3</v>
      </c>
      <c r="C199" s="2678" t="s">
        <v>2486</v>
      </c>
      <c r="D199" s="1231"/>
      <c r="E199" s="1231"/>
      <c r="F199" s="1231"/>
      <c r="G199" s="1231"/>
      <c r="H199" s="1231"/>
      <c r="I199" s="1231"/>
    </row>
    <row r="200" spans="1:9">
      <c r="A200" s="2365" t="s">
        <v>2388</v>
      </c>
      <c r="B200" s="2938">
        <v>7.7</v>
      </c>
      <c r="C200" s="2940" t="s">
        <v>2487</v>
      </c>
      <c r="D200" s="1231"/>
      <c r="E200" s="1231"/>
      <c r="F200" s="1231"/>
      <c r="G200" s="1231"/>
      <c r="H200" s="1231"/>
      <c r="I200" s="1231"/>
    </row>
    <row r="201" spans="1:9">
      <c r="A201" s="2365" t="s">
        <v>2388</v>
      </c>
      <c r="B201" s="2938">
        <v>4.7</v>
      </c>
      <c r="C201" s="2941" t="s">
        <v>2488</v>
      </c>
      <c r="D201" s="1231"/>
      <c r="E201" s="1231"/>
      <c r="F201" s="1231"/>
      <c r="G201" s="1231"/>
      <c r="H201" s="1231"/>
      <c r="I201" s="1231"/>
    </row>
    <row r="202" spans="1:9" ht="13.9">
      <c r="A202" s="3359" t="s">
        <v>2491</v>
      </c>
      <c r="B202" s="3360"/>
      <c r="C202" s="3361"/>
      <c r="D202" s="1231"/>
      <c r="E202" s="1231"/>
      <c r="F202" s="1231"/>
      <c r="G202" s="1231"/>
      <c r="H202" s="1231"/>
      <c r="I202" s="1231"/>
    </row>
    <row r="203" spans="1:9">
      <c r="A203" s="3001" t="s">
        <v>2388</v>
      </c>
      <c r="B203" s="3002" t="s">
        <v>2492</v>
      </c>
      <c r="C203" s="3003" t="s">
        <v>2493</v>
      </c>
      <c r="D203" s="1231"/>
      <c r="E203" s="1231"/>
      <c r="F203" s="1231"/>
      <c r="G203" s="1231"/>
      <c r="H203" s="1231"/>
      <c r="I203" s="1231"/>
    </row>
    <row r="204" spans="1:9">
      <c r="A204" s="3001" t="s">
        <v>2388</v>
      </c>
      <c r="B204" s="3002" t="s">
        <v>2494</v>
      </c>
      <c r="C204" s="2948" t="s">
        <v>2495</v>
      </c>
      <c r="D204" s="1231"/>
      <c r="E204" s="1231"/>
      <c r="F204" s="1231"/>
      <c r="G204" s="1231"/>
      <c r="H204" s="1231"/>
      <c r="I204" s="1231"/>
    </row>
    <row r="205" spans="1:9" ht="14.25">
      <c r="A205" s="3001" t="s">
        <v>2388</v>
      </c>
      <c r="B205" s="3002">
        <v>3.2</v>
      </c>
      <c r="C205" s="3004" t="s">
        <v>2496</v>
      </c>
      <c r="D205" s="1231"/>
      <c r="E205" s="1231"/>
      <c r="F205" s="1231"/>
      <c r="G205" s="1231"/>
      <c r="H205" s="1231"/>
      <c r="I205" s="1231"/>
    </row>
    <row r="206" spans="1:9">
      <c r="A206" s="3001" t="s">
        <v>2388</v>
      </c>
      <c r="B206" s="3002" t="s">
        <v>2174</v>
      </c>
      <c r="C206" s="2948" t="s">
        <v>2497</v>
      </c>
      <c r="D206" s="1231"/>
      <c r="E206" s="1231"/>
      <c r="F206" s="1231"/>
      <c r="G206" s="1231"/>
      <c r="H206" s="1231"/>
      <c r="I206" s="1231"/>
    </row>
    <row r="207" spans="1:9">
      <c r="A207" s="3001" t="s">
        <v>2388</v>
      </c>
      <c r="B207" s="3002">
        <v>7.8</v>
      </c>
      <c r="C207" s="2948" t="s">
        <v>2498</v>
      </c>
      <c r="D207" s="1231"/>
      <c r="E207" s="1231"/>
      <c r="F207" s="1231"/>
      <c r="G207" s="1231"/>
      <c r="H207" s="1231"/>
      <c r="I207" s="1231"/>
    </row>
    <row r="208" spans="1:9">
      <c r="A208" s="3001" t="s">
        <v>2388</v>
      </c>
      <c r="B208" s="3002" t="s">
        <v>2499</v>
      </c>
      <c r="C208" s="2948" t="s">
        <v>2500</v>
      </c>
      <c r="D208" s="1231"/>
      <c r="E208" s="1231"/>
      <c r="F208" s="1231"/>
      <c r="G208" s="1231"/>
      <c r="H208" s="1231"/>
      <c r="I208" s="1231"/>
    </row>
    <row r="209" spans="1:9">
      <c r="A209" s="3001" t="s">
        <v>2388</v>
      </c>
      <c r="B209" s="3002" t="s">
        <v>2501</v>
      </c>
      <c r="C209" s="3005" t="s">
        <v>2502</v>
      </c>
      <c r="D209" s="1231"/>
      <c r="E209" s="1231"/>
      <c r="F209" s="1231"/>
      <c r="G209" s="1231"/>
      <c r="H209" s="1231"/>
      <c r="I209" s="1231"/>
    </row>
    <row r="210" spans="1:9">
      <c r="A210" s="3001" t="s">
        <v>2388</v>
      </c>
      <c r="B210" s="3002" t="s">
        <v>2503</v>
      </c>
      <c r="C210" s="3003" t="s">
        <v>2504</v>
      </c>
      <c r="D210" s="1231"/>
      <c r="E210" s="1231"/>
      <c r="F210" s="1231"/>
      <c r="G210" s="1231"/>
      <c r="H210" s="1231"/>
      <c r="I210" s="1231"/>
    </row>
    <row r="211" spans="1:9">
      <c r="A211" s="3001" t="s">
        <v>2388</v>
      </c>
      <c r="B211" s="3002">
        <v>2.5</v>
      </c>
      <c r="C211" s="3003" t="s">
        <v>2568</v>
      </c>
      <c r="D211" s="1231"/>
      <c r="E211" s="1231"/>
      <c r="F211" s="1231"/>
      <c r="G211" s="1231"/>
      <c r="H211" s="1231"/>
      <c r="I211" s="1231"/>
    </row>
    <row r="212" spans="1:9" ht="13.9">
      <c r="A212" s="3356" t="s">
        <v>2570</v>
      </c>
      <c r="B212" s="3357"/>
      <c r="C212" s="3358"/>
      <c r="D212" s="1231"/>
      <c r="E212" s="1231"/>
      <c r="F212" s="1231"/>
      <c r="G212" s="1231"/>
      <c r="H212" s="1231"/>
      <c r="I212" s="1231"/>
    </row>
    <row r="213" spans="1:9">
      <c r="A213" s="2365" t="s">
        <v>2569</v>
      </c>
      <c r="B213" s="3057">
        <v>2.6</v>
      </c>
      <c r="C213" s="162" t="s">
        <v>2663</v>
      </c>
      <c r="D213" s="1231"/>
      <c r="E213" s="1231"/>
      <c r="F213" s="1231"/>
      <c r="G213" s="1231"/>
      <c r="H213" s="1231"/>
      <c r="I213" s="1231"/>
    </row>
    <row r="214" spans="1:9" ht="40.5">
      <c r="A214" s="161" t="s">
        <v>2569</v>
      </c>
      <c r="B214" s="3057" t="s">
        <v>1824</v>
      </c>
      <c r="C214" s="162" t="s">
        <v>2593</v>
      </c>
      <c r="D214" s="1231"/>
      <c r="E214" s="1231"/>
      <c r="F214" s="1231"/>
      <c r="G214" s="1231"/>
      <c r="H214" s="1231"/>
      <c r="I214" s="1231"/>
    </row>
    <row r="215" spans="1:9">
      <c r="A215" s="161" t="s">
        <v>2569</v>
      </c>
      <c r="B215" s="3058" t="s">
        <v>2594</v>
      </c>
      <c r="C215" s="3017" t="s">
        <v>2596</v>
      </c>
      <c r="D215" s="1231"/>
      <c r="E215" s="1231"/>
      <c r="F215" s="1231"/>
      <c r="G215" s="1231"/>
      <c r="H215" s="1231"/>
      <c r="I215" s="1231"/>
    </row>
    <row r="216" spans="1:9" ht="25.5">
      <c r="A216" s="161" t="s">
        <v>2569</v>
      </c>
      <c r="B216" s="3058" t="s">
        <v>2594</v>
      </c>
      <c r="C216" s="3016" t="s">
        <v>2595</v>
      </c>
      <c r="D216" s="1231"/>
      <c r="E216" s="1231"/>
      <c r="F216" s="1231"/>
      <c r="G216" s="1231"/>
      <c r="H216" s="1231"/>
      <c r="I216" s="1231"/>
    </row>
    <row r="217" spans="1:9">
      <c r="A217" s="161" t="s">
        <v>2569</v>
      </c>
      <c r="B217" s="3059" t="s">
        <v>2597</v>
      </c>
      <c r="C217" s="3017" t="s">
        <v>2660</v>
      </c>
      <c r="D217" s="1231"/>
      <c r="E217" s="1231"/>
      <c r="F217" s="1231"/>
      <c r="G217" s="1231"/>
      <c r="H217" s="1231"/>
      <c r="I217" s="1231"/>
    </row>
    <row r="218" spans="1:9" ht="29.65" customHeight="1">
      <c r="A218" s="2365" t="s">
        <v>2569</v>
      </c>
      <c r="B218" s="3056">
        <v>2.2999999999999998</v>
      </c>
      <c r="C218" s="162" t="s">
        <v>2664</v>
      </c>
      <c r="D218" s="1231"/>
      <c r="E218" s="1231"/>
      <c r="F218" s="1231"/>
      <c r="G218" s="1231"/>
      <c r="H218" s="1231"/>
      <c r="I218" s="1231"/>
    </row>
    <row r="219" spans="1:9" ht="17.649999999999999" customHeight="1">
      <c r="A219" s="2365" t="s">
        <v>2569</v>
      </c>
      <c r="B219" s="1230">
        <v>3.12</v>
      </c>
      <c r="C219" s="2674" t="s">
        <v>2666</v>
      </c>
      <c r="D219" s="1231"/>
      <c r="E219" s="1231"/>
      <c r="F219" s="1231"/>
      <c r="G219" s="1231"/>
      <c r="H219" s="1231"/>
      <c r="I219" s="1231"/>
    </row>
    <row r="220" spans="1:9">
      <c r="A220" s="2365" t="s">
        <v>2569</v>
      </c>
      <c r="B220" s="3056">
        <v>3.2</v>
      </c>
      <c r="C220" s="162" t="s">
        <v>2667</v>
      </c>
      <c r="D220" s="1231"/>
      <c r="E220" s="1231"/>
      <c r="F220" s="1231"/>
      <c r="G220" s="1231"/>
      <c r="H220" s="1231"/>
      <c r="I220" s="1231"/>
    </row>
    <row r="221" spans="1:9" ht="27">
      <c r="A221" s="2365" t="s">
        <v>2569</v>
      </c>
      <c r="B221" s="3062">
        <v>3.5</v>
      </c>
      <c r="C221" s="2941" t="s">
        <v>2668</v>
      </c>
      <c r="D221" s="1231"/>
      <c r="E221" s="1231"/>
      <c r="F221" s="1231"/>
      <c r="G221" s="1231"/>
      <c r="H221" s="1231"/>
      <c r="I221" s="1231"/>
    </row>
    <row r="222" spans="1:9" ht="27">
      <c r="A222" s="2365" t="s">
        <v>2569</v>
      </c>
      <c r="B222" s="3062">
        <v>2.5</v>
      </c>
      <c r="C222" s="2941" t="s">
        <v>2669</v>
      </c>
      <c r="D222" s="1231"/>
      <c r="E222" s="1231"/>
      <c r="F222" s="1231"/>
      <c r="G222" s="1231"/>
      <c r="H222" s="1231"/>
      <c r="I222" s="1231"/>
    </row>
    <row r="223" spans="1:9">
      <c r="A223" s="2365" t="s">
        <v>2569</v>
      </c>
      <c r="B223" s="3056">
        <v>7.8</v>
      </c>
      <c r="C223" s="2940" t="s">
        <v>2670</v>
      </c>
      <c r="D223" s="1231"/>
      <c r="E223" s="1231"/>
      <c r="F223" s="1231"/>
      <c r="G223" s="1231"/>
      <c r="H223" s="1231"/>
      <c r="I223" s="1231"/>
    </row>
    <row r="224" spans="1:9" ht="27">
      <c r="A224" s="3063" t="s">
        <v>2569</v>
      </c>
      <c r="B224" s="3056">
        <v>3.13</v>
      </c>
      <c r="C224" s="2941" t="s">
        <v>2671</v>
      </c>
      <c r="D224" s="1231"/>
      <c r="E224" s="1231"/>
      <c r="F224" s="1231"/>
      <c r="G224" s="1231"/>
      <c r="H224" s="1231"/>
      <c r="I224" s="1231"/>
    </row>
    <row r="225" spans="1:9">
      <c r="A225" s="3063" t="s">
        <v>2569</v>
      </c>
      <c r="B225" s="3056">
        <v>3.13</v>
      </c>
      <c r="C225" s="2940" t="s">
        <v>2672</v>
      </c>
      <c r="D225" s="1231"/>
      <c r="E225" s="1231"/>
      <c r="F225" s="1231"/>
      <c r="G225" s="1231"/>
      <c r="H225" s="1231"/>
      <c r="I225" s="1231"/>
    </row>
    <row r="226" spans="1:9" hidden="1">
      <c r="A226" s="3055"/>
      <c r="B226" s="3055"/>
      <c r="C226" s="3055"/>
      <c r="D226" s="1231"/>
      <c r="E226" s="1231"/>
      <c r="F226" s="1231"/>
      <c r="G226" s="1231"/>
      <c r="H226" s="1231"/>
      <c r="I226" s="1231"/>
    </row>
    <row r="227" spans="1:9">
      <c r="A227" s="3063" t="s">
        <v>2569</v>
      </c>
      <c r="B227" s="2938" t="s">
        <v>2706</v>
      </c>
      <c r="C227" s="2940" t="s">
        <v>2707</v>
      </c>
    </row>
    <row r="228" spans="1:9" ht="81">
      <c r="A228" s="3145" t="s">
        <v>2569</v>
      </c>
      <c r="B228" s="3146" t="s">
        <v>2718</v>
      </c>
      <c r="C228" s="2941" t="s">
        <v>2725</v>
      </c>
    </row>
    <row r="229" spans="1:9" ht="216">
      <c r="A229" s="3152" t="s">
        <v>2569</v>
      </c>
      <c r="B229" s="3153" t="s">
        <v>2721</v>
      </c>
      <c r="C229" s="3151" t="s">
        <v>2724</v>
      </c>
    </row>
    <row r="230" spans="1:9">
      <c r="A230" s="3152" t="s">
        <v>2569</v>
      </c>
      <c r="B230" s="3207" t="s">
        <v>2778</v>
      </c>
      <c r="C230" s="3061"/>
    </row>
    <row r="231" spans="1:9">
      <c r="A231" s="3060" t="s">
        <v>2569</v>
      </c>
      <c r="B231" s="3061" t="s">
        <v>2779</v>
      </c>
      <c r="C231" s="3061" t="s">
        <v>2780</v>
      </c>
    </row>
    <row r="232" spans="1:9">
      <c r="A232" s="3060" t="s">
        <v>2569</v>
      </c>
      <c r="B232" s="3061" t="s">
        <v>2779</v>
      </c>
      <c r="C232" s="3209" t="s">
        <v>2781</v>
      </c>
    </row>
    <row r="233" spans="1:9">
      <c r="A233" s="3060" t="s">
        <v>2569</v>
      </c>
      <c r="B233" s="3061" t="s">
        <v>2782</v>
      </c>
      <c r="C233" s="3209" t="s">
        <v>2783</v>
      </c>
    </row>
    <row r="234" spans="1:9">
      <c r="A234" s="3145" t="s">
        <v>2784</v>
      </c>
      <c r="B234" s="3207" t="s">
        <v>2785</v>
      </c>
      <c r="C234" s="3151" t="s">
        <v>2786</v>
      </c>
    </row>
    <row r="235" spans="1:9" ht="27">
      <c r="A235" s="3145" t="s">
        <v>2784</v>
      </c>
      <c r="B235" s="3207" t="s">
        <v>2787</v>
      </c>
      <c r="C235" s="3151" t="s">
        <v>2788</v>
      </c>
    </row>
    <row r="236" spans="1:9" ht="27">
      <c r="A236" s="3145" t="s">
        <v>2784</v>
      </c>
      <c r="B236" s="3207" t="s">
        <v>2789</v>
      </c>
      <c r="C236" s="3151" t="s">
        <v>2790</v>
      </c>
    </row>
    <row r="237" spans="1:9" ht="27">
      <c r="A237" s="3145" t="s">
        <v>2784</v>
      </c>
      <c r="B237" s="3207" t="s">
        <v>2791</v>
      </c>
      <c r="C237" s="3151" t="s">
        <v>2792</v>
      </c>
    </row>
    <row r="238" spans="1:9">
      <c r="A238" s="3145" t="s">
        <v>2784</v>
      </c>
      <c r="B238" s="3207" t="s">
        <v>2793</v>
      </c>
      <c r="C238" s="3151" t="s">
        <v>2794</v>
      </c>
    </row>
    <row r="239" spans="1:9" ht="27">
      <c r="A239" s="3145" t="s">
        <v>2784</v>
      </c>
      <c r="B239" s="3207" t="s">
        <v>2779</v>
      </c>
      <c r="C239" s="3151" t="s">
        <v>2795</v>
      </c>
    </row>
    <row r="240" spans="1:9" ht="13.9">
      <c r="A240" s="3356" t="s">
        <v>2804</v>
      </c>
      <c r="B240" s="3357"/>
      <c r="C240" s="3358"/>
    </row>
    <row r="241" spans="1:3" ht="27">
      <c r="A241" s="3145" t="s">
        <v>2798</v>
      </c>
      <c r="B241" s="3207" t="s">
        <v>2796</v>
      </c>
      <c r="C241" s="3151" t="s">
        <v>2797</v>
      </c>
    </row>
    <row r="242" spans="1:3">
      <c r="A242" s="3145" t="s">
        <v>2798</v>
      </c>
      <c r="B242" s="3207" t="s">
        <v>2800</v>
      </c>
      <c r="C242" s="3151" t="s">
        <v>2799</v>
      </c>
    </row>
    <row r="243" spans="1:3">
      <c r="A243" s="3145" t="s">
        <v>2798</v>
      </c>
      <c r="B243" s="3207" t="s">
        <v>2801</v>
      </c>
      <c r="C243" s="3151" t="s">
        <v>2802</v>
      </c>
    </row>
    <row r="244" spans="1:3">
      <c r="A244" s="3145" t="s">
        <v>2798</v>
      </c>
      <c r="B244" s="3207" t="s">
        <v>2803</v>
      </c>
      <c r="C244" s="3151"/>
    </row>
    <row r="245" spans="1:3">
      <c r="A245" s="3145" t="s">
        <v>2798</v>
      </c>
      <c r="B245" s="3207" t="s">
        <v>2805</v>
      </c>
      <c r="C245" s="3151" t="s">
        <v>2806</v>
      </c>
    </row>
    <row r="246" spans="1:3">
      <c r="A246" s="3145" t="s">
        <v>2798</v>
      </c>
      <c r="B246" s="3207" t="s">
        <v>2807</v>
      </c>
      <c r="C246" s="3151" t="s">
        <v>2808</v>
      </c>
    </row>
    <row r="247" spans="1:3">
      <c r="A247" s="3145" t="s">
        <v>2798</v>
      </c>
      <c r="B247" s="3207" t="s">
        <v>2809</v>
      </c>
      <c r="C247" s="3207" t="s">
        <v>2811</v>
      </c>
    </row>
    <row r="248" spans="1:3">
      <c r="A248" s="3145" t="s">
        <v>2798</v>
      </c>
      <c r="B248" s="3207" t="s">
        <v>2810</v>
      </c>
      <c r="C248" s="3207" t="s">
        <v>2812</v>
      </c>
    </row>
    <row r="249" spans="1:3">
      <c r="A249" s="3145" t="s">
        <v>2798</v>
      </c>
      <c r="B249" s="3207" t="s">
        <v>2813</v>
      </c>
      <c r="C249" s="3207" t="s">
        <v>2814</v>
      </c>
    </row>
    <row r="250" spans="1:3">
      <c r="A250" s="3145" t="s">
        <v>2798</v>
      </c>
      <c r="B250" s="3207" t="s">
        <v>2815</v>
      </c>
      <c r="C250" s="3207" t="s">
        <v>2816</v>
      </c>
    </row>
    <row r="251" spans="1:3">
      <c r="A251" s="3145" t="s">
        <v>2798</v>
      </c>
      <c r="B251" s="3207" t="s">
        <v>2817</v>
      </c>
      <c r="C251" s="3207" t="s">
        <v>2816</v>
      </c>
    </row>
    <row r="252" spans="1:3">
      <c r="A252" s="3145" t="s">
        <v>2798</v>
      </c>
      <c r="B252" s="3207" t="s">
        <v>2791</v>
      </c>
      <c r="C252" s="3207" t="s">
        <v>2818</v>
      </c>
    </row>
    <row r="253" spans="1:3">
      <c r="A253" s="3145" t="s">
        <v>2798</v>
      </c>
      <c r="B253" s="3207" t="s">
        <v>2819</v>
      </c>
      <c r="C253" s="3207" t="s">
        <v>2820</v>
      </c>
    </row>
    <row r="254" spans="1:3" ht="27">
      <c r="A254" s="3145" t="s">
        <v>2798</v>
      </c>
      <c r="B254" s="3207" t="s">
        <v>2803</v>
      </c>
      <c r="C254" s="3151" t="s">
        <v>2821</v>
      </c>
    </row>
    <row r="255" spans="1:3">
      <c r="A255" s="3145" t="s">
        <v>2798</v>
      </c>
      <c r="B255" s="3207" t="s">
        <v>2822</v>
      </c>
      <c r="C255" s="3207" t="s">
        <v>2823</v>
      </c>
    </row>
    <row r="256" spans="1:3" ht="94.5">
      <c r="A256" s="3291" t="s">
        <v>2798</v>
      </c>
      <c r="B256" s="3292" t="s">
        <v>2822</v>
      </c>
      <c r="C256" s="3293" t="s">
        <v>2878</v>
      </c>
    </row>
    <row r="257" spans="1:3">
      <c r="A257" s="3291" t="s">
        <v>2798</v>
      </c>
      <c r="B257" s="3292" t="s">
        <v>2877</v>
      </c>
      <c r="C257" s="3292" t="s">
        <v>2879</v>
      </c>
    </row>
    <row r="258" spans="1:3" ht="40.5">
      <c r="A258" s="3291" t="s">
        <v>2798</v>
      </c>
      <c r="B258" s="3292" t="s">
        <v>2877</v>
      </c>
      <c r="C258" s="3293" t="s">
        <v>2880</v>
      </c>
    </row>
    <row r="259" spans="1:3" ht="27">
      <c r="A259" s="3145" t="s">
        <v>2798</v>
      </c>
      <c r="B259" s="3207" t="s">
        <v>2824</v>
      </c>
      <c r="C259" s="3151" t="s">
        <v>2825</v>
      </c>
    </row>
    <row r="260" spans="1:3" ht="27">
      <c r="A260" s="3145" t="s">
        <v>2798</v>
      </c>
      <c r="B260" s="3207" t="s">
        <v>2824</v>
      </c>
      <c r="C260" s="3151" t="s">
        <v>2826</v>
      </c>
    </row>
    <row r="261" spans="1:3">
      <c r="A261" s="3145" t="s">
        <v>2798</v>
      </c>
      <c r="B261" s="3207" t="s">
        <v>2824</v>
      </c>
      <c r="C261" s="3151" t="s">
        <v>2827</v>
      </c>
    </row>
    <row r="262" spans="1:3">
      <c r="A262" s="3145" t="s">
        <v>2798</v>
      </c>
      <c r="B262" s="3207" t="s">
        <v>2828</v>
      </c>
      <c r="C262" s="3151" t="s">
        <v>2830</v>
      </c>
    </row>
    <row r="263" spans="1:3">
      <c r="A263" s="3145" t="s">
        <v>2798</v>
      </c>
      <c r="B263" s="3207" t="s">
        <v>2829</v>
      </c>
      <c r="C263" s="3151" t="s">
        <v>2830</v>
      </c>
    </row>
    <row r="264" spans="1:3" ht="27">
      <c r="A264" s="3145" t="s">
        <v>2798</v>
      </c>
      <c r="B264" s="3207" t="s">
        <v>2831</v>
      </c>
      <c r="C264" s="3151" t="s">
        <v>2832</v>
      </c>
    </row>
    <row r="265" spans="1:3" ht="82.15" customHeight="1">
      <c r="A265" s="3145" t="s">
        <v>2798</v>
      </c>
      <c r="B265" s="3207" t="s">
        <v>2787</v>
      </c>
      <c r="C265" s="3263" t="s">
        <v>2833</v>
      </c>
    </row>
    <row r="266" spans="1:3" ht="35.25" customHeight="1">
      <c r="A266" s="3145" t="s">
        <v>2798</v>
      </c>
      <c r="B266" s="3207" t="s">
        <v>2836</v>
      </c>
      <c r="C266" s="3151" t="s">
        <v>2837</v>
      </c>
    </row>
    <row r="267" spans="1:3" ht="35.25" customHeight="1">
      <c r="A267" s="3145" t="s">
        <v>2798</v>
      </c>
      <c r="B267" s="3207" t="s">
        <v>2838</v>
      </c>
      <c r="C267" s="3207" t="s">
        <v>2840</v>
      </c>
    </row>
    <row r="268" spans="1:3" ht="35.25" customHeight="1">
      <c r="A268" s="3145" t="s">
        <v>2798</v>
      </c>
      <c r="B268" s="3207" t="s">
        <v>2842</v>
      </c>
      <c r="C268" s="3207" t="s">
        <v>2843</v>
      </c>
    </row>
    <row r="269" spans="1:3" ht="35.25" customHeight="1">
      <c r="A269" s="3145" t="s">
        <v>2798</v>
      </c>
      <c r="B269" s="3207" t="s">
        <v>2842</v>
      </c>
      <c r="C269" s="3207" t="s">
        <v>2844</v>
      </c>
    </row>
    <row r="270" spans="1:3" ht="27">
      <c r="A270" s="3145" t="s">
        <v>2798</v>
      </c>
      <c r="B270" s="3207" t="s">
        <v>2870</v>
      </c>
      <c r="C270" s="3151" t="s">
        <v>2871</v>
      </c>
    </row>
    <row r="271" spans="1:3" ht="13.15" customHeight="1">
      <c r="A271" s="3145" t="s">
        <v>2798</v>
      </c>
      <c r="B271" s="3207" t="s">
        <v>2872</v>
      </c>
      <c r="C271" s="3207" t="s">
        <v>2873</v>
      </c>
    </row>
    <row r="272" spans="1:3" ht="13.15" customHeight="1">
      <c r="A272" s="3145" t="s">
        <v>2798</v>
      </c>
      <c r="B272" s="3207" t="s">
        <v>2782</v>
      </c>
      <c r="C272" s="3207" t="s">
        <v>2874</v>
      </c>
    </row>
    <row r="273" spans="1:3" ht="13.15" customHeight="1">
      <c r="A273" s="3145" t="s">
        <v>2798</v>
      </c>
      <c r="B273" s="3207" t="s">
        <v>2875</v>
      </c>
      <c r="C273" s="3207" t="s">
        <v>2876</v>
      </c>
    </row>
    <row r="274" spans="1:3" ht="72.400000000000006" customHeight="1">
      <c r="A274" s="3145" t="s">
        <v>2798</v>
      </c>
      <c r="B274" s="3207" t="s">
        <v>2787</v>
      </c>
      <c r="C274" s="2120" t="s">
        <v>2881</v>
      </c>
    </row>
    <row r="275" spans="1:3" ht="19.899999999999999" customHeight="1">
      <c r="A275" s="3145" t="s">
        <v>2798</v>
      </c>
      <c r="B275" s="3207" t="s">
        <v>2882</v>
      </c>
      <c r="C275" s="3207" t="s">
        <v>2883</v>
      </c>
    </row>
    <row r="276" spans="1:3">
      <c r="A276" s="3061"/>
      <c r="B276" s="3061"/>
      <c r="C276" s="3061"/>
    </row>
  </sheetData>
  <customSheetViews>
    <customSheetView guid="{CE066BD8-0FDF-4A69-A83A-AA53661F8FE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1"/>
      <headerFooter>
        <oddHeader>&amp;C&amp;A</oddHeader>
        <oddFooter>&amp;L&amp;D&amp;C&amp;Z&amp;R&amp;F</oddFooter>
      </headerFooter>
    </customSheetView>
    <customSheetView guid="{97003408-5582-4B4E-BE5D-0A5F17467E22}"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2"/>
      <headerFooter>
        <oddHeader>&amp;C&amp;A</oddHeader>
        <oddFooter>&amp;L&amp;D&amp;C&amp;Z&amp;R&amp;F</oddFooter>
      </headerFooter>
    </customSheetView>
    <customSheetView guid="{19FDD237-8F16-4F3B-A94F-90481855813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3"/>
      <headerFooter>
        <oddHeader>&amp;C&amp;A</oddHeader>
        <oddFooter>&amp;L&amp;D&amp;C&amp;Z&amp;R&amp;F</oddFooter>
      </headerFooter>
    </customSheetView>
  </customSheetViews>
  <mergeCells count="9">
    <mergeCell ref="A240:C240"/>
    <mergeCell ref="A212:C212"/>
    <mergeCell ref="A202:C202"/>
    <mergeCell ref="A193:C193"/>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11"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328125" defaultRowHeight="13.5"/>
  <cols>
    <col min="1" max="1" width="3" style="1538" customWidth="1"/>
    <col min="2" max="2" width="11.73046875" style="1538" customWidth="1"/>
    <col min="3" max="3" width="17.86328125" style="1538" customWidth="1"/>
    <col min="4" max="4" width="19.73046875" style="1538" customWidth="1"/>
    <col min="5" max="5" width="10.73046875" style="1538" customWidth="1"/>
    <col min="6" max="6" width="12.265625" style="1538" customWidth="1"/>
    <col min="7" max="7" width="24.59765625" style="1538" customWidth="1"/>
    <col min="8" max="10" width="9.3984375" style="1538" customWidth="1"/>
    <col min="11" max="11" width="10.59765625" style="1538" customWidth="1"/>
    <col min="12" max="13" width="9.3984375" style="1538" customWidth="1"/>
    <col min="14" max="16384" width="9.1328125" style="1538"/>
  </cols>
  <sheetData>
    <row r="1" spans="1:13" s="48" customFormat="1" ht="25.15">
      <c r="A1" s="1766" t="str">
        <f>+'Universal data'!$A$1</f>
        <v>Regulatory Reporting Pack</v>
      </c>
      <c r="B1" s="127"/>
      <c r="C1" s="127"/>
      <c r="D1" s="127"/>
      <c r="E1" s="127"/>
      <c r="F1" s="127"/>
      <c r="G1" s="127"/>
      <c r="H1" s="127"/>
      <c r="I1" s="127"/>
      <c r="J1" s="127"/>
      <c r="K1" s="127"/>
      <c r="L1" s="127"/>
      <c r="M1" s="127"/>
    </row>
    <row r="2" spans="1:13" s="48" customFormat="1" ht="25.15">
      <c r="A2" s="1766" t="str">
        <f>+'Universal data'!$A$2</f>
        <v>Master</v>
      </c>
      <c r="B2" s="127"/>
      <c r="C2" s="127"/>
      <c r="D2" s="127"/>
      <c r="E2" s="127"/>
      <c r="F2" s="127"/>
      <c r="G2" s="127"/>
      <c r="H2" s="127"/>
      <c r="I2" s="127"/>
      <c r="J2" s="127"/>
      <c r="K2" s="127"/>
      <c r="L2" s="127"/>
      <c r="M2" s="127"/>
    </row>
    <row r="3" spans="1:13" s="48" customFormat="1" ht="25.15">
      <c r="A3" s="1766" t="str">
        <f>+'Universal data'!$A$3</f>
        <v>2017/18</v>
      </c>
      <c r="B3" s="127"/>
      <c r="C3" s="127"/>
      <c r="D3" s="127"/>
      <c r="E3" s="127"/>
      <c r="F3" s="127"/>
      <c r="G3" s="127"/>
      <c r="H3" s="127"/>
      <c r="I3" s="127"/>
      <c r="J3" s="127"/>
      <c r="K3" s="127"/>
      <c r="L3" s="127"/>
      <c r="M3" s="127"/>
    </row>
    <row r="4" spans="1:13" s="1509" customFormat="1" ht="9" customHeight="1">
      <c r="A4" s="1507"/>
      <c r="B4" s="1535"/>
      <c r="C4" s="1536"/>
      <c r="D4" s="1536"/>
      <c r="E4" s="1536"/>
      <c r="F4" s="1536"/>
      <c r="G4" s="1536"/>
      <c r="H4" s="1536"/>
      <c r="I4" s="1536"/>
      <c r="J4" s="1536"/>
      <c r="K4" s="1536"/>
      <c r="L4" s="1536"/>
      <c r="M4" s="1536"/>
    </row>
    <row r="5" spans="1:13" s="1509" customFormat="1" ht="19.899999999999999">
      <c r="A5" s="1157" t="s">
        <v>1809</v>
      </c>
      <c r="B5" s="1158"/>
      <c r="C5" s="1536"/>
      <c r="D5" s="1536"/>
      <c r="E5" s="1536"/>
      <c r="F5" s="1536"/>
      <c r="G5" s="1536"/>
      <c r="H5" s="1536"/>
      <c r="I5" s="1536"/>
      <c r="J5" s="1536"/>
      <c r="K5" s="1536"/>
      <c r="L5" s="1536"/>
      <c r="M5" s="1536"/>
    </row>
    <row r="6" spans="1:13" s="1509" customFormat="1" ht="19.899999999999999">
      <c r="A6" s="1157"/>
      <c r="B6" s="1158"/>
      <c r="C6" s="1536"/>
      <c r="D6" s="1536"/>
      <c r="E6" s="1536"/>
      <c r="F6" s="1536"/>
      <c r="G6" s="1536"/>
      <c r="H6" s="1536"/>
      <c r="I6" s="1536"/>
      <c r="J6" s="1536"/>
      <c r="K6" s="1536"/>
      <c r="L6" s="1536"/>
      <c r="M6" s="1536"/>
    </row>
    <row r="7" spans="1:13" ht="24.75" customHeight="1">
      <c r="A7" s="1537"/>
      <c r="B7" s="3756" t="s">
        <v>380</v>
      </c>
      <c r="C7" s="3756"/>
      <c r="D7" s="3756"/>
      <c r="E7" s="3756"/>
      <c r="F7" s="3756"/>
      <c r="G7" s="3756"/>
      <c r="H7" s="3756"/>
      <c r="I7" s="3756"/>
      <c r="J7" s="3756"/>
      <c r="K7" s="3756"/>
      <c r="L7" s="3756"/>
      <c r="M7" s="3756"/>
    </row>
    <row r="8" spans="1:13" s="1540" customFormat="1" ht="24.95" customHeight="1">
      <c r="A8" s="1539"/>
      <c r="B8" s="3757" t="s">
        <v>105</v>
      </c>
      <c r="C8" s="3757" t="s">
        <v>106</v>
      </c>
      <c r="D8" s="3757" t="s">
        <v>107</v>
      </c>
      <c r="E8" s="3757" t="s">
        <v>376</v>
      </c>
      <c r="F8" s="3757" t="s">
        <v>108</v>
      </c>
      <c r="G8" s="3758"/>
      <c r="H8" s="3759" t="s">
        <v>109</v>
      </c>
      <c r="I8" s="3759"/>
      <c r="J8" s="3759"/>
      <c r="K8" s="3759"/>
      <c r="L8" s="3759" t="s">
        <v>110</v>
      </c>
      <c r="M8" s="3759"/>
    </row>
    <row r="9" spans="1:13" s="1540" customFormat="1" ht="24.95" customHeight="1">
      <c r="A9" s="1539"/>
      <c r="B9" s="3757"/>
      <c r="C9" s="3757"/>
      <c r="D9" s="3757"/>
      <c r="E9" s="3757"/>
      <c r="F9" s="3758"/>
      <c r="G9" s="3758"/>
      <c r="H9" s="3760"/>
      <c r="I9" s="3760"/>
      <c r="J9" s="3760"/>
      <c r="K9" s="3760"/>
      <c r="L9" s="3760"/>
      <c r="M9" s="3760"/>
    </row>
    <row r="10" spans="1:13" s="1542" customFormat="1" ht="27.75" customHeight="1">
      <c r="A10" s="1541"/>
      <c r="B10" s="3757"/>
      <c r="C10" s="3757"/>
      <c r="D10" s="3757"/>
      <c r="E10" s="3757"/>
      <c r="F10" s="3758"/>
      <c r="G10" s="3758"/>
      <c r="H10" s="3761"/>
      <c r="I10" s="3761"/>
      <c r="J10" s="3761"/>
      <c r="K10" s="3761"/>
      <c r="L10" s="3761"/>
      <c r="M10" s="3761"/>
    </row>
    <row r="11" spans="1:13" s="1542" customFormat="1" ht="96.75" customHeight="1">
      <c r="A11" s="1541"/>
      <c r="B11" s="3757"/>
      <c r="C11" s="3757"/>
      <c r="D11" s="3757"/>
      <c r="E11" s="3757"/>
      <c r="F11" s="3758"/>
      <c r="G11" s="3758"/>
      <c r="H11" s="1543" t="s">
        <v>114</v>
      </c>
      <c r="I11" s="1543" t="s">
        <v>115</v>
      </c>
      <c r="J11" s="1543" t="s">
        <v>116</v>
      </c>
      <c r="K11" s="1543" t="s">
        <v>1458</v>
      </c>
      <c r="L11" s="1543" t="s">
        <v>378</v>
      </c>
      <c r="M11" s="1543" t="s">
        <v>1458</v>
      </c>
    </row>
    <row r="12" spans="1:13" s="1540" customFormat="1" ht="20.100000000000001" customHeight="1">
      <c r="A12" s="1539"/>
      <c r="B12" s="3767" t="s">
        <v>1810</v>
      </c>
      <c r="C12" s="3754" t="s">
        <v>379</v>
      </c>
      <c r="D12" s="3768" t="s">
        <v>117</v>
      </c>
      <c r="E12" s="3768" t="s">
        <v>118</v>
      </c>
      <c r="F12" s="3754" t="s">
        <v>119</v>
      </c>
      <c r="G12" s="3755"/>
      <c r="H12" s="2580"/>
      <c r="I12" s="2580"/>
      <c r="J12" s="1520">
        <f>+H12-I12</f>
        <v>0</v>
      </c>
      <c r="K12" s="2580"/>
      <c r="L12" s="2582"/>
      <c r="M12" s="2582"/>
    </row>
    <row r="13" spans="1:13" s="1540" customFormat="1" ht="20.100000000000001" customHeight="1">
      <c r="A13" s="1539"/>
      <c r="B13" s="3767"/>
      <c r="C13" s="3754"/>
      <c r="D13" s="3768"/>
      <c r="E13" s="3768"/>
      <c r="F13" s="3754" t="s">
        <v>120</v>
      </c>
      <c r="G13" s="3755"/>
      <c r="H13" s="2580"/>
      <c r="I13" s="2580"/>
      <c r="J13" s="1520">
        <f t="shared" ref="J13:J19" si="0">+H13-I13</f>
        <v>0</v>
      </c>
      <c r="K13" s="2580"/>
      <c r="L13" s="2582"/>
      <c r="M13" s="2582"/>
    </row>
    <row r="14" spans="1:13" s="1540" customFormat="1" ht="20.100000000000001" customHeight="1">
      <c r="A14" s="1539"/>
      <c r="B14" s="3767"/>
      <c r="C14" s="3754"/>
      <c r="D14" s="3768"/>
      <c r="E14" s="3768"/>
      <c r="F14" s="3754" t="s">
        <v>121</v>
      </c>
      <c r="G14" s="3755"/>
      <c r="H14" s="2580"/>
      <c r="I14" s="2580"/>
      <c r="J14" s="1520">
        <f t="shared" si="0"/>
        <v>0</v>
      </c>
      <c r="K14" s="2580"/>
      <c r="L14" s="2582"/>
      <c r="M14" s="2582"/>
    </row>
    <row r="15" spans="1:13" s="1540" customFormat="1" ht="20.100000000000001" customHeight="1">
      <c r="A15" s="1539"/>
      <c r="B15" s="3767"/>
      <c r="C15" s="3754"/>
      <c r="D15" s="3768"/>
      <c r="E15" s="3768"/>
      <c r="F15" s="3754" t="s">
        <v>122</v>
      </c>
      <c r="G15" s="3755"/>
      <c r="H15" s="2580"/>
      <c r="I15" s="2580"/>
      <c r="J15" s="1520">
        <f t="shared" si="0"/>
        <v>0</v>
      </c>
      <c r="K15" s="2580"/>
      <c r="L15" s="2582"/>
      <c r="M15" s="2582"/>
    </row>
    <row r="16" spans="1:13" s="1540" customFormat="1" ht="20.100000000000001" customHeight="1">
      <c r="A16" s="1539"/>
      <c r="B16" s="3767"/>
      <c r="C16" s="3754"/>
      <c r="D16" s="3768"/>
      <c r="E16" s="3768"/>
      <c r="F16" s="3754" t="s">
        <v>123</v>
      </c>
      <c r="G16" s="3755"/>
      <c r="H16" s="2580"/>
      <c r="I16" s="2580"/>
      <c r="J16" s="1520">
        <f t="shared" si="0"/>
        <v>0</v>
      </c>
      <c r="K16" s="2580"/>
      <c r="L16" s="2582"/>
      <c r="M16" s="2582"/>
    </row>
    <row r="17" spans="1:13" s="1540" customFormat="1" ht="20.100000000000001" customHeight="1">
      <c r="A17" s="1539"/>
      <c r="B17" s="3767"/>
      <c r="C17" s="3754"/>
      <c r="D17" s="3768"/>
      <c r="E17" s="3768"/>
      <c r="F17" s="3754" t="s">
        <v>124</v>
      </c>
      <c r="G17" s="3755"/>
      <c r="H17" s="2580"/>
      <c r="I17" s="2580"/>
      <c r="J17" s="1520">
        <f t="shared" si="0"/>
        <v>0</v>
      </c>
      <c r="K17" s="2580"/>
      <c r="L17" s="2582"/>
      <c r="M17" s="2582"/>
    </row>
    <row r="18" spans="1:13" s="1540" customFormat="1" ht="20.100000000000001" customHeight="1">
      <c r="A18" s="1539"/>
      <c r="B18" s="3767"/>
      <c r="C18" s="3754"/>
      <c r="D18" s="3768"/>
      <c r="E18" s="3768"/>
      <c r="F18" s="3754" t="s">
        <v>125</v>
      </c>
      <c r="G18" s="3755"/>
      <c r="H18" s="2580"/>
      <c r="I18" s="2580"/>
      <c r="J18" s="1520">
        <f t="shared" si="0"/>
        <v>0</v>
      </c>
      <c r="K18" s="2580"/>
      <c r="L18" s="2582"/>
      <c r="M18" s="2582"/>
    </row>
    <row r="19" spans="1:13" s="1540" customFormat="1" ht="20.100000000000001" customHeight="1">
      <c r="A19" s="1539"/>
      <c r="B19" s="3767"/>
      <c r="C19" s="3754"/>
      <c r="D19" s="3768"/>
      <c r="E19" s="3768"/>
      <c r="F19" s="3754" t="s">
        <v>126</v>
      </c>
      <c r="G19" s="3755"/>
      <c r="H19" s="2580"/>
      <c r="I19" s="2580"/>
      <c r="J19" s="1520">
        <f t="shared" si="0"/>
        <v>0</v>
      </c>
      <c r="K19" s="2580"/>
      <c r="L19" s="2582"/>
      <c r="M19" s="2582"/>
    </row>
    <row r="20" spans="1:13" s="1540" customFormat="1" ht="18.75" customHeight="1">
      <c r="A20" s="1539"/>
      <c r="B20" s="3762" t="s">
        <v>1811</v>
      </c>
      <c r="C20" s="3754" t="s">
        <v>1549</v>
      </c>
      <c r="D20" s="3764" t="s">
        <v>117</v>
      </c>
      <c r="E20" s="3764" t="s">
        <v>1895</v>
      </c>
      <c r="F20" s="3754" t="s">
        <v>119</v>
      </c>
      <c r="G20" s="3755"/>
      <c r="H20" s="2580"/>
      <c r="I20" s="2580"/>
      <c r="J20" s="1520">
        <f>+H20-I20</f>
        <v>0</v>
      </c>
      <c r="K20" s="2580"/>
      <c r="L20" s="2582"/>
      <c r="M20" s="2582"/>
    </row>
    <row r="21" spans="1:13" s="1540" customFormat="1" ht="17.649999999999999">
      <c r="A21" s="1539"/>
      <c r="B21" s="3763"/>
      <c r="C21" s="3754"/>
      <c r="D21" s="3765"/>
      <c r="E21" s="3765"/>
      <c r="F21" s="3754" t="s">
        <v>120</v>
      </c>
      <c r="G21" s="3755"/>
      <c r="H21" s="2580"/>
      <c r="I21" s="2580"/>
      <c r="J21" s="1520">
        <f>+H21-I21</f>
        <v>0</v>
      </c>
      <c r="K21" s="2580"/>
      <c r="L21" s="2582"/>
      <c r="M21" s="2582"/>
    </row>
    <row r="22" spans="1:13" s="1540" customFormat="1" ht="17.649999999999999">
      <c r="A22" s="1539"/>
      <c r="B22" s="3763"/>
      <c r="C22" s="3754"/>
      <c r="D22" s="3766"/>
      <c r="E22" s="3766"/>
      <c r="F22" s="3754" t="s">
        <v>121</v>
      </c>
      <c r="G22" s="3755"/>
      <c r="H22" s="2580"/>
      <c r="I22" s="2580"/>
      <c r="J22" s="1520">
        <f>+H22-I22</f>
        <v>0</v>
      </c>
      <c r="K22" s="2580"/>
      <c r="L22" s="2582"/>
      <c r="M22" s="2582"/>
    </row>
    <row r="23" spans="1:13" s="1540" customFormat="1" ht="17.649999999999999">
      <c r="A23" s="1539"/>
      <c r="B23" s="3769" t="s">
        <v>1459</v>
      </c>
      <c r="C23" s="3752"/>
      <c r="D23" s="3752"/>
      <c r="E23" s="3752"/>
      <c r="F23" s="3752"/>
      <c r="G23" s="3752"/>
      <c r="H23" s="1520">
        <f>SUM($H$12:$H$19)</f>
        <v>0</v>
      </c>
      <c r="I23" s="1520">
        <f>SUM($I$12:$I$19)</f>
        <v>0</v>
      </c>
      <c r="J23" s="1520">
        <f>H23-I23</f>
        <v>0</v>
      </c>
      <c r="K23" s="1520">
        <f>SUM($K$12:$K$19)</f>
        <v>0</v>
      </c>
      <c r="L23" s="1520">
        <f>SUM($L$12:$L$19)</f>
        <v>0</v>
      </c>
      <c r="M23" s="1520">
        <f>SUM($M$12:$M$19)</f>
        <v>0</v>
      </c>
    </row>
    <row r="24" spans="1:13" s="1540" customFormat="1" ht="17.649999999999999">
      <c r="A24" s="1539"/>
      <c r="B24" s="3769" t="s">
        <v>1460</v>
      </c>
      <c r="C24" s="3752"/>
      <c r="D24" s="3752"/>
      <c r="E24" s="3752"/>
      <c r="F24" s="3752"/>
      <c r="G24" s="3752"/>
      <c r="H24" s="1520">
        <f>SUM(H20:H22)</f>
        <v>0</v>
      </c>
      <c r="I24" s="1520">
        <f>SUM(I20:I22)</f>
        <v>0</v>
      </c>
      <c r="J24" s="1520">
        <f>H24-I24</f>
        <v>0</v>
      </c>
      <c r="K24" s="1520">
        <f>SUM(K20:K22)</f>
        <v>0</v>
      </c>
      <c r="L24" s="1520">
        <f>SUM(L20:L22)</f>
        <v>0</v>
      </c>
      <c r="M24" s="1520">
        <f>SUM(M20:M22)</f>
        <v>0</v>
      </c>
    </row>
    <row r="25" spans="1:13" s="1540" customFormat="1" ht="17.649999999999999">
      <c r="A25" s="1539"/>
      <c r="B25" s="3770" t="s">
        <v>89</v>
      </c>
      <c r="C25" s="3771"/>
      <c r="D25" s="3771"/>
      <c r="E25" s="3771"/>
      <c r="F25" s="3771"/>
      <c r="G25" s="3771"/>
      <c r="H25" s="1544">
        <f t="shared" ref="H25:M25" si="1">SUM(H23:H24)</f>
        <v>0</v>
      </c>
      <c r="I25" s="1544">
        <f t="shared" si="1"/>
        <v>0</v>
      </c>
      <c r="J25" s="1544">
        <f t="shared" si="1"/>
        <v>0</v>
      </c>
      <c r="K25" s="1544">
        <f t="shared" si="1"/>
        <v>0</v>
      </c>
      <c r="L25" s="1544">
        <f t="shared" si="1"/>
        <v>0</v>
      </c>
      <c r="M25" s="1544">
        <f t="shared" si="1"/>
        <v>0</v>
      </c>
    </row>
    <row r="26" spans="1:13" s="1547" customFormat="1" ht="17.649999999999999">
      <c r="A26" s="1545"/>
      <c r="B26" s="1159"/>
      <c r="C26" s="1160"/>
      <c r="D26" s="1160"/>
      <c r="E26" s="1160"/>
      <c r="F26" s="1160"/>
      <c r="G26" s="1160"/>
      <c r="H26" s="1546" t="str">
        <f t="shared" ref="H26:M26" si="2">IF((ROUND(H25,3)=ROUND((SUM(H12:H22)),3)),"OK", "Error")</f>
        <v>OK</v>
      </c>
      <c r="I26" s="1546" t="str">
        <f t="shared" si="2"/>
        <v>OK</v>
      </c>
      <c r="J26" s="1546" t="str">
        <f t="shared" si="2"/>
        <v>OK</v>
      </c>
      <c r="K26" s="1546" t="str">
        <f t="shared" si="2"/>
        <v>OK</v>
      </c>
      <c r="L26" s="1546" t="str">
        <f t="shared" si="2"/>
        <v>OK</v>
      </c>
      <c r="M26" s="1546" t="str">
        <f t="shared" si="2"/>
        <v>OK</v>
      </c>
    </row>
    <row r="27" spans="1:13" ht="24" customHeight="1">
      <c r="A27" s="1537"/>
      <c r="B27" s="3756" t="s">
        <v>381</v>
      </c>
      <c r="C27" s="3772"/>
      <c r="D27" s="3772"/>
      <c r="E27" s="3772"/>
      <c r="F27" s="3772"/>
      <c r="G27" s="3772"/>
      <c r="H27" s="3772"/>
      <c r="I27" s="3772"/>
      <c r="J27" s="3772"/>
      <c r="K27" s="3772"/>
      <c r="L27" s="1159"/>
      <c r="M27" s="1548"/>
    </row>
    <row r="28" spans="1:13" s="1542" customFormat="1" ht="42.75" customHeight="1">
      <c r="A28" s="1541"/>
      <c r="B28" s="3773" t="s">
        <v>105</v>
      </c>
      <c r="C28" s="3773" t="s">
        <v>106</v>
      </c>
      <c r="D28" s="3773" t="s">
        <v>107</v>
      </c>
      <c r="E28" s="3773" t="s">
        <v>376</v>
      </c>
      <c r="F28" s="3773"/>
      <c r="G28" s="3773"/>
      <c r="H28" s="3775" t="s">
        <v>113</v>
      </c>
      <c r="I28" s="3772"/>
      <c r="J28" s="3772"/>
      <c r="K28" s="3776" t="s">
        <v>377</v>
      </c>
      <c r="L28" s="1549"/>
      <c r="M28" s="1549"/>
    </row>
    <row r="29" spans="1:13" s="1542" customFormat="1" ht="96.75" customHeight="1">
      <c r="A29" s="1541"/>
      <c r="B29" s="3774"/>
      <c r="C29" s="3774"/>
      <c r="D29" s="3774"/>
      <c r="E29" s="3774"/>
      <c r="F29" s="3774"/>
      <c r="G29" s="3774"/>
      <c r="H29" s="1550" t="s">
        <v>114</v>
      </c>
      <c r="I29" s="1550" t="s">
        <v>115</v>
      </c>
      <c r="J29" s="1550" t="s">
        <v>116</v>
      </c>
      <c r="K29" s="3777"/>
      <c r="L29" s="1549"/>
      <c r="M29" s="1549"/>
    </row>
    <row r="30" spans="1:13" s="1540" customFormat="1" ht="43.5" customHeight="1">
      <c r="A30" s="1539"/>
      <c r="B30" s="3767" t="s">
        <v>1896</v>
      </c>
      <c r="C30" s="3779" t="s">
        <v>1549</v>
      </c>
      <c r="D30" s="3764" t="s">
        <v>1893</v>
      </c>
      <c r="E30" s="3782" t="s">
        <v>1897</v>
      </c>
      <c r="F30" s="3785" t="s">
        <v>1529</v>
      </c>
      <c r="G30" s="1551" t="s">
        <v>1530</v>
      </c>
      <c r="H30" s="2580"/>
      <c r="I30" s="2580"/>
      <c r="J30" s="1520">
        <f>+H30-I30</f>
        <v>0</v>
      </c>
      <c r="K30" s="2581"/>
      <c r="L30" s="1548"/>
      <c r="M30" s="1548"/>
    </row>
    <row r="31" spans="1:13" s="1540" customFormat="1" ht="46.5" customHeight="1">
      <c r="A31" s="1539"/>
      <c r="B31" s="3767"/>
      <c r="C31" s="3779"/>
      <c r="D31" s="3765"/>
      <c r="E31" s="3783"/>
      <c r="F31" s="3786"/>
      <c r="G31" s="1551" t="s">
        <v>1531</v>
      </c>
      <c r="H31" s="2580"/>
      <c r="I31" s="2580"/>
      <c r="J31" s="1520">
        <f>+H31-I31</f>
        <v>0</v>
      </c>
      <c r="K31" s="2581"/>
      <c r="L31" s="1548"/>
      <c r="M31" s="1548"/>
    </row>
    <row r="32" spans="1:13" s="1540" customFormat="1" ht="43.5" customHeight="1">
      <c r="A32" s="1539"/>
      <c r="B32" s="3767"/>
      <c r="C32" s="3779"/>
      <c r="D32" s="3765"/>
      <c r="E32" s="3783"/>
      <c r="F32" s="3785" t="s">
        <v>1532</v>
      </c>
      <c r="G32" s="1551" t="s">
        <v>1530</v>
      </c>
      <c r="H32" s="2580"/>
      <c r="I32" s="2580"/>
      <c r="J32" s="1520">
        <f>+H32-I32</f>
        <v>0</v>
      </c>
      <c r="K32" s="2581"/>
      <c r="L32" s="1548"/>
      <c r="M32" s="1548"/>
    </row>
    <row r="33" spans="1:13" s="1540" customFormat="1" ht="42.75" customHeight="1">
      <c r="A33" s="1539"/>
      <c r="B33" s="3778"/>
      <c r="C33" s="3780"/>
      <c r="D33" s="3781"/>
      <c r="E33" s="3784"/>
      <c r="F33" s="3786"/>
      <c r="G33" s="1551" t="s">
        <v>1531</v>
      </c>
      <c r="H33" s="2580"/>
      <c r="I33" s="2580"/>
      <c r="J33" s="1520">
        <f>+H33-I33</f>
        <v>0</v>
      </c>
      <c r="K33" s="2581"/>
      <c r="L33" s="1548"/>
      <c r="M33" s="1548"/>
    </row>
    <row r="34" spans="1:13">
      <c r="A34" s="1537"/>
      <c r="B34" s="1764" t="s">
        <v>1894</v>
      </c>
      <c r="C34" s="1552"/>
      <c r="D34" s="1552"/>
      <c r="E34" s="1552"/>
      <c r="F34" s="1552"/>
      <c r="G34" s="1552"/>
      <c r="H34" s="1544">
        <f>SUM(H30:H33)</f>
        <v>0</v>
      </c>
      <c r="I34" s="1544">
        <f>SUM(I30:I33)</f>
        <v>0</v>
      </c>
      <c r="J34" s="1544">
        <f>SUM(J30:J33)</f>
        <v>0</v>
      </c>
      <c r="K34" s="1553">
        <f>SUM(K30:K33)</f>
        <v>0</v>
      </c>
      <c r="L34" s="1548"/>
      <c r="M34" s="1548"/>
    </row>
    <row r="35" spans="1:13">
      <c r="A35" s="1537"/>
      <c r="B35" s="1548"/>
      <c r="C35" s="1548"/>
      <c r="D35" s="1548"/>
      <c r="E35" s="1548"/>
      <c r="F35" s="1548"/>
      <c r="G35" s="1548"/>
      <c r="L35" s="1548"/>
      <c r="M35" s="1548"/>
    </row>
    <row r="36" spans="1:13">
      <c r="A36" s="1537"/>
      <c r="B36" s="1548"/>
      <c r="C36" s="1548"/>
      <c r="D36" s="1548"/>
      <c r="E36" s="1554"/>
      <c r="F36" s="1554"/>
      <c r="G36" s="1554"/>
      <c r="H36" s="1554"/>
      <c r="I36" s="1554"/>
      <c r="J36" s="1554"/>
      <c r="K36" s="1554"/>
      <c r="L36" s="1554"/>
      <c r="M36" s="1554"/>
    </row>
    <row r="37" spans="1:13" ht="13.9" thickBot="1">
      <c r="A37" s="1555"/>
      <c r="B37" s="1556"/>
      <c r="C37" s="1556"/>
      <c r="D37" s="1556"/>
      <c r="E37" s="1556"/>
      <c r="F37" s="1556"/>
      <c r="G37" s="1556"/>
      <c r="H37" s="1556"/>
      <c r="I37" s="1556"/>
      <c r="J37" s="1556"/>
      <c r="K37" s="1556"/>
      <c r="L37" s="1556"/>
      <c r="M37" s="1556"/>
    </row>
  </sheetData>
  <customSheetViews>
    <customSheetView guid="{CE066BD8-0FDF-4A69-A83A-AA53661F8FEE}" scale="80" fitToPage="1" topLeftCell="A22">
      <selection activeCell="K30" sqref="K30:K33"/>
      <pageMargins left="0.70866141732283472" right="0.70866141732283472" top="0.74803149606299213" bottom="0.74803149606299213" header="0.31496062992125984" footer="0.31496062992125984"/>
      <pageSetup paperSize="8" scale="84" orientation="portrait" r:id="rId1"/>
    </customSheetView>
    <customSheetView guid="{97003408-5582-4B4E-BE5D-0A5F17467E22}" fitToPage="1" topLeftCell="A19">
      <selection activeCell="K30" sqref="K30:K33"/>
      <pageMargins left="0.70866141732283472" right="0.70866141732283472" top="0.74803149606299213" bottom="0.74803149606299213" header="0.31496062992125984" footer="0.31496062992125984"/>
      <pageSetup paperSize="8" scale="84" orientation="portrait" r:id="rId2"/>
    </customSheetView>
    <customSheetView guid="{19FDD237-8F16-4F3B-A94F-90481855813E}" fitToPage="1">
      <selection activeCell="K30" sqref="K30:K33"/>
      <pageMargins left="0.70866141732283472" right="0.70866141732283472" top="0.74803149606299213" bottom="0.74803149606299213" header="0.31496062992125984" footer="0.31496062992125984"/>
      <pageSetup paperSize="8" scale="84" orientation="portrait" r:id="rId3"/>
    </customSheetView>
  </customSheetViews>
  <mergeCells count="45">
    <mergeCell ref="B30:B33"/>
    <mergeCell ref="C30:C33"/>
    <mergeCell ref="D30:D33"/>
    <mergeCell ref="E30:E33"/>
    <mergeCell ref="F30:F31"/>
    <mergeCell ref="F32:F33"/>
    <mergeCell ref="B23:G23"/>
    <mergeCell ref="B24:G24"/>
    <mergeCell ref="B25:G25"/>
    <mergeCell ref="B27:K27"/>
    <mergeCell ref="B28:B29"/>
    <mergeCell ref="C28:C29"/>
    <mergeCell ref="D28:D29"/>
    <mergeCell ref="E28:E29"/>
    <mergeCell ref="F28:F29"/>
    <mergeCell ref="G28:G29"/>
    <mergeCell ref="H28:J28"/>
    <mergeCell ref="K28:K29"/>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K28 H28 F32 A28:A33 F30 H29:J29 B30:E32 C12:F22 A8:A22 A5:M7 B8:F8 H11:M11 G30:G33 J12:J22 J30:J33">
    <cfRule type="expression" dxfId="105" priority="36">
      <formula>CELL("protect",A5)=0</formula>
    </cfRule>
  </conditionalFormatting>
  <conditionalFormatting sqref="H26:M26">
    <cfRule type="containsErrors" dxfId="104" priority="35">
      <formula>ISERROR(H26)</formula>
    </cfRule>
  </conditionalFormatting>
  <conditionalFormatting sqref="H26:M26">
    <cfRule type="containsText" dxfId="103" priority="31" operator="containsText" text="OK">
      <formula>NOT(ISERROR(SEARCH("OK",H26)))</formula>
    </cfRule>
    <cfRule type="containsText" dxfId="102" priority="32" operator="containsText" text="OK">
      <formula>NOT(ISERROR(SEARCH("OK",H26)))</formula>
    </cfRule>
    <cfRule type="containsText" priority="33" operator="containsText" text="OK">
      <formula>NOT(ISERROR(SEARCH("OK",H26)))</formula>
    </cfRule>
    <cfRule type="containsText" dxfId="101" priority="34" operator="containsText" text="Error">
      <formula>NOT(ISERROR(SEARCH("Error",H26)))</formula>
    </cfRule>
  </conditionalFormatting>
  <conditionalFormatting sqref="H12:I22">
    <cfRule type="expression" dxfId="100" priority="17">
      <formula>CELL("protect",H12)=0</formula>
    </cfRule>
  </conditionalFormatting>
  <conditionalFormatting sqref="K12:K22">
    <cfRule type="expression" dxfId="99" priority="5">
      <formula>CELL("protect",K12)=0</formula>
    </cfRule>
  </conditionalFormatting>
  <conditionalFormatting sqref="L12:L22">
    <cfRule type="expression" dxfId="98" priority="4">
      <formula>CELL("protect",L12)=0</formula>
    </cfRule>
  </conditionalFormatting>
  <conditionalFormatting sqref="M12:M22">
    <cfRule type="expression" dxfId="97" priority="3">
      <formula>CELL("protect",M12)=0</formula>
    </cfRule>
  </conditionalFormatting>
  <conditionalFormatting sqref="H30:I33">
    <cfRule type="expression" dxfId="96" priority="2">
      <formula>CELL("protect",H30)=0</formula>
    </cfRule>
  </conditionalFormatting>
  <conditionalFormatting sqref="K30:K33">
    <cfRule type="expression" dxfId="95" priority="1">
      <formula>CELL("protect",K30)=0</formula>
    </cfRule>
  </conditionalFormatting>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328125" defaultRowHeight="13.5"/>
  <cols>
    <col min="1" max="1" width="3" style="1513" customWidth="1"/>
    <col min="2" max="2" width="12" style="1513" customWidth="1"/>
    <col min="3" max="3" width="16" style="1513" customWidth="1"/>
    <col min="4" max="4" width="14.1328125" style="1513" customWidth="1"/>
    <col min="5" max="6" width="12" style="1513" customWidth="1"/>
    <col min="7" max="7" width="27.265625" style="1513" customWidth="1"/>
    <col min="8" max="13" width="11.1328125" style="1513" customWidth="1"/>
    <col min="14" max="16384" width="9.1328125" style="1513"/>
  </cols>
  <sheetData>
    <row r="1" spans="1:13" s="48" customFormat="1" ht="25.15">
      <c r="A1" s="1766" t="str">
        <f>+'Universal data'!$A$1</f>
        <v>Regulatory Reporting Pack</v>
      </c>
      <c r="B1" s="127"/>
      <c r="C1" s="127"/>
      <c r="D1" s="127"/>
      <c r="E1" s="127"/>
      <c r="F1" s="127"/>
      <c r="G1" s="127"/>
      <c r="H1" s="127"/>
      <c r="I1" s="127"/>
      <c r="J1" s="127"/>
      <c r="K1" s="127"/>
      <c r="L1" s="127"/>
      <c r="M1" s="127"/>
    </row>
    <row r="2" spans="1:13" s="48" customFormat="1" ht="25.15">
      <c r="A2" s="1766" t="str">
        <f>+'Universal data'!$A$2</f>
        <v>Master</v>
      </c>
      <c r="B2" s="127"/>
      <c r="C2" s="127"/>
      <c r="D2" s="127"/>
      <c r="E2" s="127"/>
      <c r="F2" s="127"/>
      <c r="G2" s="127"/>
      <c r="H2" s="127"/>
      <c r="I2" s="127"/>
      <c r="J2" s="127"/>
      <c r="K2" s="127"/>
      <c r="L2" s="127"/>
      <c r="M2" s="127"/>
    </row>
    <row r="3" spans="1:13" s="48" customFormat="1" ht="25.15">
      <c r="A3" s="1766" t="str">
        <f>+'Universal data'!$A$3</f>
        <v>2017/18</v>
      </c>
      <c r="B3" s="127"/>
      <c r="C3" s="127"/>
      <c r="D3" s="127"/>
      <c r="E3" s="127"/>
      <c r="F3" s="127"/>
      <c r="G3" s="127"/>
      <c r="H3" s="127"/>
      <c r="I3" s="127"/>
      <c r="J3" s="127"/>
      <c r="K3" s="127"/>
      <c r="L3" s="127"/>
      <c r="M3" s="127"/>
    </row>
    <row r="4" spans="1:13" s="1509" customFormat="1" ht="9" customHeight="1">
      <c r="A4" s="1507"/>
      <c r="B4" s="1535"/>
      <c r="C4" s="1536"/>
      <c r="D4" s="1536"/>
      <c r="E4" s="1536"/>
      <c r="F4" s="1536"/>
      <c r="G4" s="1536"/>
      <c r="H4" s="1536"/>
      <c r="I4" s="1536"/>
      <c r="J4" s="1536"/>
      <c r="K4" s="1536"/>
      <c r="L4" s="1536"/>
      <c r="M4" s="1536"/>
    </row>
    <row r="5" spans="1:13" s="1509" customFormat="1" ht="19.899999999999999">
      <c r="A5" s="1157" t="s">
        <v>1449</v>
      </c>
      <c r="B5" s="1158"/>
      <c r="C5" s="1536"/>
      <c r="D5" s="1536"/>
      <c r="E5" s="1536"/>
      <c r="F5" s="1536"/>
      <c r="G5" s="1536"/>
      <c r="H5" s="1536"/>
      <c r="I5" s="1536"/>
      <c r="J5" s="1536"/>
      <c r="K5" s="1536"/>
      <c r="L5" s="1536"/>
      <c r="M5" s="1536"/>
    </row>
    <row r="6" spans="1:13" s="1560" customFormat="1" ht="19.899999999999999">
      <c r="A6" s="1557"/>
      <c r="B6" s="1558"/>
      <c r="C6" s="1559"/>
      <c r="D6" s="1559"/>
      <c r="E6" s="1559"/>
      <c r="F6" s="1559"/>
      <c r="G6" s="1559"/>
      <c r="H6" s="1559"/>
      <c r="I6" s="1559"/>
      <c r="J6" s="1559"/>
      <c r="K6" s="1559"/>
      <c r="L6" s="1559"/>
      <c r="M6" s="1559"/>
    </row>
    <row r="7" spans="1:13" s="1562" customFormat="1" ht="17.649999999999999">
      <c r="A7" s="1561"/>
      <c r="B7" s="3788" t="s">
        <v>1461</v>
      </c>
      <c r="C7" s="3789"/>
      <c r="D7" s="3789"/>
      <c r="E7" s="3789"/>
      <c r="F7" s="3789"/>
      <c r="G7" s="3789"/>
      <c r="H7" s="3789"/>
      <c r="I7" s="3789"/>
      <c r="J7" s="3789"/>
      <c r="K7" s="3789"/>
      <c r="L7" s="3789"/>
      <c r="M7" s="3789"/>
    </row>
    <row r="8" spans="1:13" s="1562" customFormat="1" ht="24.95" customHeight="1">
      <c r="A8" s="1561"/>
      <c r="B8" s="3757" t="s">
        <v>105</v>
      </c>
      <c r="C8" s="3757" t="s">
        <v>106</v>
      </c>
      <c r="D8" s="3757" t="s">
        <v>107</v>
      </c>
      <c r="E8" s="3757" t="s">
        <v>376</v>
      </c>
      <c r="F8" s="3757" t="s">
        <v>108</v>
      </c>
      <c r="G8" s="3791"/>
      <c r="H8" s="3792" t="s">
        <v>109</v>
      </c>
      <c r="I8" s="3792"/>
      <c r="J8" s="3792"/>
      <c r="K8" s="3792"/>
      <c r="L8" s="3792" t="s">
        <v>110</v>
      </c>
      <c r="M8" s="3792"/>
    </row>
    <row r="9" spans="1:13" s="1562" customFormat="1" ht="24.95" customHeight="1">
      <c r="A9" s="1561"/>
      <c r="B9" s="3790"/>
      <c r="C9" s="3790"/>
      <c r="D9" s="3790"/>
      <c r="E9" s="3790"/>
      <c r="F9" s="3791"/>
      <c r="G9" s="3791"/>
      <c r="H9" s="3793"/>
      <c r="I9" s="3793"/>
      <c r="J9" s="3793"/>
      <c r="K9" s="3793"/>
      <c r="L9" s="3793"/>
      <c r="M9" s="3793"/>
    </row>
    <row r="10" spans="1:13" s="1564" customFormat="1" ht="31.5" customHeight="1">
      <c r="A10" s="1563"/>
      <c r="B10" s="3790"/>
      <c r="C10" s="3790"/>
      <c r="D10" s="3790"/>
      <c r="E10" s="3790"/>
      <c r="F10" s="3791"/>
      <c r="G10" s="3791"/>
      <c r="H10" s="3794"/>
      <c r="I10" s="3794"/>
      <c r="J10" s="3794"/>
      <c r="K10" s="3794"/>
      <c r="L10" s="3794"/>
      <c r="M10" s="3794"/>
    </row>
    <row r="11" spans="1:13" s="1564" customFormat="1" ht="103.5" customHeight="1">
      <c r="A11" s="1563"/>
      <c r="B11" s="3790"/>
      <c r="C11" s="3790"/>
      <c r="D11" s="3790"/>
      <c r="E11" s="3790"/>
      <c r="F11" s="3791"/>
      <c r="G11" s="3791"/>
      <c r="H11" s="1543" t="s">
        <v>114</v>
      </c>
      <c r="I11" s="1543" t="s">
        <v>115</v>
      </c>
      <c r="J11" s="1543" t="s">
        <v>116</v>
      </c>
      <c r="K11" s="1543" t="s">
        <v>1458</v>
      </c>
      <c r="L11" s="1543" t="s">
        <v>378</v>
      </c>
      <c r="M11" s="1543" t="s">
        <v>1458</v>
      </c>
    </row>
    <row r="12" spans="1:13" s="1562" customFormat="1" ht="20.100000000000001" customHeight="1">
      <c r="A12" s="1561"/>
      <c r="B12" s="3801" t="s">
        <v>1810</v>
      </c>
      <c r="C12" s="3787" t="s">
        <v>379</v>
      </c>
      <c r="D12" s="3802" t="s">
        <v>117</v>
      </c>
      <c r="E12" s="3802" t="s">
        <v>127</v>
      </c>
      <c r="F12" s="3787" t="s">
        <v>119</v>
      </c>
      <c r="G12" s="3755"/>
      <c r="H12" s="2583"/>
      <c r="I12" s="2583"/>
      <c r="J12" s="1520">
        <f>+H12-I12</f>
        <v>0</v>
      </c>
      <c r="K12" s="2583"/>
      <c r="L12" s="2584"/>
      <c r="M12" s="2584"/>
    </row>
    <row r="13" spans="1:13" s="1562" customFormat="1" ht="20.100000000000001" customHeight="1">
      <c r="A13" s="1561"/>
      <c r="B13" s="3801"/>
      <c r="C13" s="3787"/>
      <c r="D13" s="3802"/>
      <c r="E13" s="3802"/>
      <c r="F13" s="3787" t="s">
        <v>120</v>
      </c>
      <c r="G13" s="3755"/>
      <c r="H13" s="2583"/>
      <c r="I13" s="2583"/>
      <c r="J13" s="1566">
        <f t="shared" ref="J13:J19" si="0">+H13-I13</f>
        <v>0</v>
      </c>
      <c r="K13" s="2583"/>
      <c r="L13" s="2584"/>
      <c r="M13" s="2584"/>
    </row>
    <row r="14" spans="1:13" s="1562" customFormat="1" ht="20.100000000000001" customHeight="1">
      <c r="A14" s="1561"/>
      <c r="B14" s="3801"/>
      <c r="C14" s="3787"/>
      <c r="D14" s="3802"/>
      <c r="E14" s="3802"/>
      <c r="F14" s="3787" t="s">
        <v>121</v>
      </c>
      <c r="G14" s="3755"/>
      <c r="H14" s="2583"/>
      <c r="I14" s="2583"/>
      <c r="J14" s="1566">
        <f t="shared" si="0"/>
        <v>0</v>
      </c>
      <c r="K14" s="2583"/>
      <c r="L14" s="2584"/>
      <c r="M14" s="2584"/>
    </row>
    <row r="15" spans="1:13" s="1562" customFormat="1" ht="20.100000000000001" customHeight="1">
      <c r="A15" s="1561"/>
      <c r="B15" s="3801"/>
      <c r="C15" s="3787"/>
      <c r="D15" s="3802"/>
      <c r="E15" s="3802"/>
      <c r="F15" s="3787" t="s">
        <v>122</v>
      </c>
      <c r="G15" s="3755"/>
      <c r="H15" s="2583"/>
      <c r="I15" s="2583"/>
      <c r="J15" s="1566">
        <f t="shared" si="0"/>
        <v>0</v>
      </c>
      <c r="K15" s="2583"/>
      <c r="L15" s="2584"/>
      <c r="M15" s="2584"/>
    </row>
    <row r="16" spans="1:13" s="1562" customFormat="1" ht="20.100000000000001" customHeight="1">
      <c r="A16" s="1561"/>
      <c r="B16" s="3801"/>
      <c r="C16" s="3787"/>
      <c r="D16" s="3802"/>
      <c r="E16" s="3802"/>
      <c r="F16" s="3787" t="s">
        <v>123</v>
      </c>
      <c r="G16" s="3755"/>
      <c r="H16" s="2583"/>
      <c r="I16" s="2583"/>
      <c r="J16" s="1566">
        <f t="shared" si="0"/>
        <v>0</v>
      </c>
      <c r="K16" s="2583"/>
      <c r="L16" s="2584"/>
      <c r="M16" s="2584"/>
    </row>
    <row r="17" spans="1:13" s="1562" customFormat="1" ht="20.100000000000001" customHeight="1">
      <c r="A17" s="1561"/>
      <c r="B17" s="3801"/>
      <c r="C17" s="3787"/>
      <c r="D17" s="3802"/>
      <c r="E17" s="3802"/>
      <c r="F17" s="3787" t="s">
        <v>124</v>
      </c>
      <c r="G17" s="3755"/>
      <c r="H17" s="2583"/>
      <c r="I17" s="2583"/>
      <c r="J17" s="1566">
        <f t="shared" si="0"/>
        <v>0</v>
      </c>
      <c r="K17" s="2583"/>
      <c r="L17" s="2584"/>
      <c r="M17" s="2584"/>
    </row>
    <row r="18" spans="1:13" s="1562" customFormat="1" ht="20.100000000000001" customHeight="1">
      <c r="A18" s="1561"/>
      <c r="B18" s="3801"/>
      <c r="C18" s="3787"/>
      <c r="D18" s="3802"/>
      <c r="E18" s="3802"/>
      <c r="F18" s="3787" t="s">
        <v>125</v>
      </c>
      <c r="G18" s="3755"/>
      <c r="H18" s="2583"/>
      <c r="I18" s="2583"/>
      <c r="J18" s="1566">
        <f t="shared" si="0"/>
        <v>0</v>
      </c>
      <c r="K18" s="2583"/>
      <c r="L18" s="2584"/>
      <c r="M18" s="2584"/>
    </row>
    <row r="19" spans="1:13" s="1562" customFormat="1" ht="20.100000000000001" customHeight="1">
      <c r="A19" s="1561"/>
      <c r="B19" s="3801"/>
      <c r="C19" s="3787"/>
      <c r="D19" s="3802"/>
      <c r="E19" s="3802"/>
      <c r="F19" s="3787" t="s">
        <v>126</v>
      </c>
      <c r="G19" s="3755"/>
      <c r="H19" s="2583"/>
      <c r="I19" s="2583"/>
      <c r="J19" s="1566">
        <f t="shared" si="0"/>
        <v>0</v>
      </c>
      <c r="K19" s="2583"/>
      <c r="L19" s="2584"/>
      <c r="M19" s="2584"/>
    </row>
    <row r="20" spans="1:13" s="1562" customFormat="1" ht="17.649999999999999">
      <c r="A20" s="1561"/>
      <c r="B20" s="3795" t="s">
        <v>1463</v>
      </c>
      <c r="C20" s="3771"/>
      <c r="D20" s="3771"/>
      <c r="E20" s="3771"/>
      <c r="F20" s="3771"/>
      <c r="G20" s="3771"/>
      <c r="H20" s="1567">
        <f t="shared" ref="H20:M20" si="1">SUM(H12:H19)</f>
        <v>0</v>
      </c>
      <c r="I20" s="1567">
        <f t="shared" si="1"/>
        <v>0</v>
      </c>
      <c r="J20" s="1567">
        <f t="shared" si="1"/>
        <v>0</v>
      </c>
      <c r="K20" s="1567">
        <f t="shared" si="1"/>
        <v>0</v>
      </c>
      <c r="L20" s="1567">
        <f t="shared" si="1"/>
        <v>0</v>
      </c>
      <c r="M20" s="1567">
        <f t="shared" si="1"/>
        <v>0</v>
      </c>
    </row>
    <row r="21" spans="1:13" s="1570" customFormat="1" ht="20.100000000000001" customHeight="1">
      <c r="A21" s="1568"/>
      <c r="B21" s="1161"/>
      <c r="C21" s="1162"/>
      <c r="D21" s="1163"/>
      <c r="E21" s="1163"/>
      <c r="F21" s="1162"/>
      <c r="G21" s="1162"/>
      <c r="H21" s="1522" t="str">
        <f t="shared" ref="H21:M21" si="2">IF((ROUND(H20,3)=ROUND((SUM(H12:H19)),3)),"OK", "Error")</f>
        <v>OK</v>
      </c>
      <c r="I21" s="1522" t="str">
        <f t="shared" si="2"/>
        <v>OK</v>
      </c>
      <c r="J21" s="1522" t="str">
        <f t="shared" si="2"/>
        <v>OK</v>
      </c>
      <c r="K21" s="1522" t="str">
        <f t="shared" si="2"/>
        <v>OK</v>
      </c>
      <c r="L21" s="1522" t="str">
        <f t="shared" si="2"/>
        <v>OK</v>
      </c>
      <c r="M21" s="1522" t="str">
        <f t="shared" si="2"/>
        <v>OK</v>
      </c>
    </row>
    <row r="22" spans="1:13" s="1570" customFormat="1" ht="20.100000000000001" customHeight="1">
      <c r="A22" s="1568"/>
      <c r="B22" s="1161"/>
      <c r="C22" s="1162"/>
      <c r="D22" s="1163"/>
      <c r="E22" s="1163"/>
      <c r="F22" s="1162"/>
      <c r="G22" s="1162"/>
      <c r="H22" s="1571"/>
      <c r="I22" s="1571"/>
      <c r="J22" s="1571"/>
      <c r="K22" s="1571"/>
      <c r="L22" s="1163"/>
      <c r="M22" s="1163"/>
    </row>
    <row r="23" spans="1:13" s="1570" customFormat="1" ht="20.100000000000001" customHeight="1">
      <c r="A23" s="1568"/>
      <c r="B23" s="3796" t="s">
        <v>1462</v>
      </c>
      <c r="C23" s="3797"/>
      <c r="D23" s="3797"/>
      <c r="E23" s="3797"/>
      <c r="F23" s="3797"/>
      <c r="G23" s="3797"/>
      <c r="H23" s="3797"/>
      <c r="I23" s="3797"/>
      <c r="J23" s="3797"/>
      <c r="K23" s="3797"/>
      <c r="L23" s="1162"/>
      <c r="M23" s="1163"/>
    </row>
    <row r="24" spans="1:13" s="1564" customFormat="1" ht="31.5" customHeight="1">
      <c r="A24" s="1563"/>
      <c r="B24" s="3757" t="s">
        <v>105</v>
      </c>
      <c r="C24" s="3757" t="s">
        <v>106</v>
      </c>
      <c r="D24" s="3757" t="s">
        <v>107</v>
      </c>
      <c r="E24" s="3757" t="s">
        <v>376</v>
      </c>
      <c r="F24" s="3799"/>
      <c r="G24" s="3773"/>
      <c r="H24" s="3803" t="s">
        <v>113</v>
      </c>
      <c r="I24" s="3804"/>
      <c r="J24" s="3804"/>
      <c r="K24" s="3805" t="s">
        <v>377</v>
      </c>
      <c r="L24" s="1572"/>
      <c r="M24" s="1572"/>
    </row>
    <row r="25" spans="1:13" s="1564" customFormat="1" ht="103.5" customHeight="1">
      <c r="A25" s="1563"/>
      <c r="B25" s="3798"/>
      <c r="C25" s="3798"/>
      <c r="D25" s="3798"/>
      <c r="E25" s="3798"/>
      <c r="F25" s="3800"/>
      <c r="G25" s="3774"/>
      <c r="H25" s="1573" t="s">
        <v>114</v>
      </c>
      <c r="I25" s="1573" t="s">
        <v>115</v>
      </c>
      <c r="J25" s="1573" t="s">
        <v>116</v>
      </c>
      <c r="K25" s="3804"/>
      <c r="L25" s="1572"/>
      <c r="M25" s="1572"/>
    </row>
    <row r="26" spans="1:13" s="1562" customFormat="1" ht="69.75" customHeight="1">
      <c r="A26" s="1561"/>
      <c r="B26" s="3767" t="s">
        <v>1533</v>
      </c>
      <c r="C26" s="3779" t="s">
        <v>379</v>
      </c>
      <c r="D26" s="3779" t="s">
        <v>117</v>
      </c>
      <c r="E26" s="3806" t="s">
        <v>127</v>
      </c>
      <c r="F26" s="3785" t="s">
        <v>1529</v>
      </c>
      <c r="G26" s="1551" t="s">
        <v>1530</v>
      </c>
      <c r="H26" s="2583"/>
      <c r="I26" s="2583"/>
      <c r="J26" s="1520">
        <f>+H26-I26</f>
        <v>0</v>
      </c>
      <c r="K26" s="2585"/>
      <c r="L26" s="1574"/>
      <c r="M26" s="1574"/>
    </row>
    <row r="27" spans="1:13" s="1562" customFormat="1" ht="69.75" customHeight="1">
      <c r="A27" s="1561"/>
      <c r="B27" s="3767"/>
      <c r="C27" s="3779"/>
      <c r="D27" s="3779"/>
      <c r="E27" s="3806"/>
      <c r="F27" s="3786"/>
      <c r="G27" s="1551" t="s">
        <v>1531</v>
      </c>
      <c r="H27" s="2583"/>
      <c r="I27" s="2583"/>
      <c r="J27" s="1520">
        <f>+H27-I27</f>
        <v>0</v>
      </c>
      <c r="K27" s="2585"/>
      <c r="L27" s="1574"/>
      <c r="M27" s="1574"/>
    </row>
    <row r="28" spans="1:13" s="1562" customFormat="1" ht="69.75" customHeight="1">
      <c r="A28" s="1561"/>
      <c r="B28" s="3767"/>
      <c r="C28" s="3779"/>
      <c r="D28" s="3779"/>
      <c r="E28" s="3806"/>
      <c r="F28" s="3785" t="s">
        <v>1532</v>
      </c>
      <c r="G28" s="1551" t="s">
        <v>1530</v>
      </c>
      <c r="H28" s="2583"/>
      <c r="I28" s="2583"/>
      <c r="J28" s="1520">
        <f>+H28-I28</f>
        <v>0</v>
      </c>
      <c r="K28" s="2585"/>
      <c r="L28" s="1574"/>
      <c r="M28" s="1574"/>
    </row>
    <row r="29" spans="1:13" s="1562" customFormat="1" ht="69.75" customHeight="1">
      <c r="A29" s="1561"/>
      <c r="B29" s="3778"/>
      <c r="C29" s="3780"/>
      <c r="D29" s="3780"/>
      <c r="E29" s="3753"/>
      <c r="F29" s="3786"/>
      <c r="G29" s="1551" t="s">
        <v>1531</v>
      </c>
      <c r="H29" s="2583"/>
      <c r="I29" s="2583"/>
      <c r="J29" s="1520">
        <f>+H29-I29</f>
        <v>0</v>
      </c>
      <c r="K29" s="2585"/>
      <c r="L29" s="1574"/>
      <c r="M29" s="1574"/>
    </row>
    <row r="30" spans="1:13" s="1562" customFormat="1" ht="17.649999999999999">
      <c r="A30" s="1561"/>
      <c r="B30" s="3795" t="s">
        <v>1464</v>
      </c>
      <c r="C30" s="3771"/>
      <c r="D30" s="3771"/>
      <c r="E30" s="3771"/>
      <c r="F30" s="3771"/>
      <c r="G30" s="3771"/>
      <c r="H30" s="1575">
        <f>SUM(H26:H29)</f>
        <v>0</v>
      </c>
      <c r="I30" s="1575">
        <f>SUM(I26:I29)</f>
        <v>0</v>
      </c>
      <c r="J30" s="1575">
        <f>SUM(J26:J29)</f>
        <v>0</v>
      </c>
      <c r="K30" s="1576">
        <f>SUM(K26:K29)</f>
        <v>0</v>
      </c>
      <c r="L30" s="1574"/>
      <c r="M30" s="1574"/>
    </row>
    <row r="31" spans="1:13" s="1570" customFormat="1" ht="20.100000000000001" customHeight="1">
      <c r="A31" s="1568"/>
      <c r="B31" s="1161"/>
      <c r="C31" s="1162"/>
      <c r="D31" s="1163"/>
      <c r="E31" s="1163"/>
      <c r="F31" s="1162"/>
      <c r="G31" s="1162"/>
      <c r="H31" s="1569"/>
      <c r="I31" s="1569"/>
      <c r="J31" s="1569"/>
      <c r="K31" s="1569"/>
      <c r="L31" s="1569"/>
      <c r="M31" s="1163"/>
    </row>
    <row r="32" spans="1:13" s="1570" customFormat="1" ht="20.100000000000001" customHeight="1" thickBot="1">
      <c r="A32" s="1577"/>
      <c r="B32" s="1578"/>
      <c r="C32" s="1164"/>
      <c r="D32" s="1165"/>
      <c r="E32" s="1165"/>
      <c r="F32" s="1164"/>
      <c r="G32" s="1164"/>
      <c r="H32" s="1579"/>
      <c r="I32" s="1579"/>
      <c r="J32" s="1579"/>
      <c r="K32" s="1579"/>
      <c r="L32" s="1165"/>
      <c r="M32" s="1165"/>
    </row>
    <row r="33" spans="2:13" s="1570" customFormat="1" ht="20.100000000000001" customHeight="1">
      <c r="B33" s="1580"/>
      <c r="C33" s="1569"/>
      <c r="D33" s="1581"/>
      <c r="E33" s="1581"/>
      <c r="F33" s="1569"/>
      <c r="G33" s="1569"/>
      <c r="H33" s="1582"/>
      <c r="I33" s="1582"/>
      <c r="J33" s="1582"/>
      <c r="K33" s="1582"/>
      <c r="L33" s="1581"/>
      <c r="M33" s="1581"/>
    </row>
    <row r="34" spans="2:13" s="1570" customFormat="1" ht="20.100000000000001" customHeight="1">
      <c r="B34" s="1580"/>
      <c r="C34" s="1569"/>
      <c r="D34" s="1581"/>
      <c r="E34" s="1581"/>
      <c r="F34" s="1569"/>
      <c r="G34" s="1569"/>
      <c r="H34" s="1582"/>
      <c r="I34" s="1582"/>
      <c r="J34" s="1582"/>
      <c r="K34" s="1582"/>
      <c r="L34" s="1581"/>
      <c r="M34" s="1581"/>
    </row>
    <row r="35" spans="2:13" s="1570" customFormat="1" ht="20.100000000000001" customHeight="1">
      <c r="B35" s="1580"/>
      <c r="C35" s="1569"/>
      <c r="D35" s="1581"/>
      <c r="E35" s="1581"/>
      <c r="F35" s="1569"/>
      <c r="G35" s="1569"/>
      <c r="H35" s="1582"/>
      <c r="I35" s="1582"/>
      <c r="J35" s="1582"/>
      <c r="K35" s="1582"/>
      <c r="L35" s="1581"/>
      <c r="M35" s="1581"/>
    </row>
    <row r="36" spans="2:13" s="1570" customFormat="1" ht="20.100000000000001" customHeight="1">
      <c r="B36" s="1580"/>
      <c r="C36" s="1569"/>
      <c r="D36" s="1581"/>
      <c r="E36" s="1581"/>
      <c r="F36" s="1569"/>
      <c r="G36" s="1569"/>
      <c r="H36" s="1582"/>
      <c r="I36" s="1582"/>
      <c r="J36" s="1582"/>
      <c r="K36" s="1582"/>
      <c r="L36" s="1581"/>
      <c r="M36" s="1581"/>
    </row>
    <row r="37" spans="2:13" s="1570" customFormat="1" ht="20.100000000000001" customHeight="1">
      <c r="B37" s="1580"/>
      <c r="C37" s="1569"/>
      <c r="D37" s="1581"/>
      <c r="E37" s="1581"/>
      <c r="F37" s="1569"/>
      <c r="G37" s="1569"/>
      <c r="H37" s="1582"/>
      <c r="I37" s="1582"/>
      <c r="J37" s="1582"/>
      <c r="K37" s="1582"/>
      <c r="L37" s="1581"/>
      <c r="M37" s="1581"/>
    </row>
    <row r="38" spans="2:13" s="1570" customFormat="1" ht="20.100000000000001" customHeight="1">
      <c r="B38" s="1580"/>
      <c r="C38" s="1569"/>
      <c r="D38" s="1581"/>
      <c r="E38" s="1581"/>
      <c r="F38" s="1569"/>
      <c r="G38" s="1569"/>
      <c r="H38" s="1582"/>
      <c r="I38" s="1582"/>
      <c r="J38" s="1582"/>
      <c r="K38" s="1582"/>
      <c r="L38" s="1581"/>
      <c r="M38" s="1581"/>
    </row>
    <row r="39" spans="2:13" s="1570" customFormat="1" ht="20.100000000000001" customHeight="1">
      <c r="B39" s="1580"/>
      <c r="C39" s="1569"/>
      <c r="D39" s="1581"/>
      <c r="E39" s="1581"/>
      <c r="F39" s="1569"/>
      <c r="G39" s="1569"/>
      <c r="H39" s="1582"/>
      <c r="I39" s="1582"/>
      <c r="J39" s="1582"/>
      <c r="K39" s="1582"/>
      <c r="L39" s="1581"/>
      <c r="M39" s="1581"/>
    </row>
    <row r="40" spans="2:13" s="1570" customFormat="1" ht="20.100000000000001" customHeight="1">
      <c r="B40" s="1580"/>
      <c r="C40" s="1569"/>
      <c r="D40" s="1581"/>
      <c r="E40" s="1581"/>
      <c r="F40" s="1569"/>
      <c r="G40" s="1569"/>
      <c r="H40" s="1582"/>
      <c r="I40" s="1582"/>
      <c r="J40" s="1582"/>
      <c r="K40" s="1582"/>
      <c r="L40" s="1581"/>
      <c r="M40" s="1581"/>
    </row>
    <row r="41" spans="2:13" s="1570" customFormat="1" ht="20.100000000000001" customHeight="1">
      <c r="B41" s="1580"/>
      <c r="C41" s="1569"/>
      <c r="D41" s="1581"/>
      <c r="E41" s="1581"/>
      <c r="F41" s="1569"/>
      <c r="G41" s="1569"/>
      <c r="H41" s="1582"/>
      <c r="I41" s="1582"/>
      <c r="J41" s="1582"/>
      <c r="K41" s="1582"/>
      <c r="L41" s="1581"/>
      <c r="M41" s="1581"/>
    </row>
    <row r="42" spans="2:13" s="1570" customFormat="1" ht="20.100000000000001" customHeight="1">
      <c r="B42" s="1580"/>
      <c r="C42" s="1569"/>
      <c r="D42" s="1581"/>
      <c r="E42" s="1581"/>
      <c r="F42" s="1569"/>
      <c r="G42" s="1569"/>
      <c r="H42" s="1582"/>
      <c r="I42" s="1582"/>
      <c r="J42" s="1582"/>
      <c r="K42" s="1582"/>
      <c r="L42" s="1581"/>
      <c r="M42" s="1581"/>
    </row>
    <row r="43" spans="2:13" s="1570" customFormat="1" ht="20.100000000000001" customHeight="1">
      <c r="B43" s="1580"/>
      <c r="C43" s="1569"/>
      <c r="D43" s="1581"/>
      <c r="E43" s="1581"/>
      <c r="F43" s="1569"/>
      <c r="G43" s="1569"/>
      <c r="H43" s="1582"/>
      <c r="I43" s="1582"/>
      <c r="J43" s="1582"/>
      <c r="K43" s="1582"/>
      <c r="L43" s="1581"/>
      <c r="M43" s="1581"/>
    </row>
    <row r="44" spans="2:13" s="1570" customFormat="1" ht="20.100000000000001" customHeight="1">
      <c r="B44" s="1580"/>
      <c r="C44" s="1569"/>
      <c r="D44" s="1581"/>
      <c r="E44" s="1581"/>
      <c r="F44" s="1569"/>
      <c r="G44" s="1569"/>
      <c r="H44" s="1582"/>
      <c r="I44" s="1582"/>
      <c r="J44" s="1582"/>
      <c r="K44" s="1582"/>
      <c r="L44" s="1581"/>
      <c r="M44" s="1581"/>
    </row>
    <row r="45" spans="2:13" s="1570" customFormat="1" ht="20.100000000000001" customHeight="1">
      <c r="B45" s="1580"/>
      <c r="C45" s="1569"/>
      <c r="D45" s="1581"/>
      <c r="E45" s="1581"/>
      <c r="F45" s="1569"/>
      <c r="G45" s="1569"/>
      <c r="H45" s="1582"/>
      <c r="I45" s="1582"/>
      <c r="J45" s="1582"/>
      <c r="K45" s="1582"/>
      <c r="L45" s="1581"/>
      <c r="M45" s="1581"/>
    </row>
    <row r="46" spans="2:13" s="1570" customFormat="1" ht="20.100000000000001" customHeight="1">
      <c r="B46" s="1580"/>
      <c r="C46" s="1569"/>
      <c r="D46" s="1581"/>
      <c r="E46" s="1581"/>
      <c r="F46" s="1569"/>
      <c r="G46" s="1569"/>
      <c r="H46" s="1582"/>
      <c r="I46" s="1582"/>
      <c r="J46" s="1582"/>
      <c r="K46" s="1582"/>
      <c r="L46" s="1581"/>
      <c r="M46" s="1581"/>
    </row>
    <row r="47" spans="2:13" s="1570" customFormat="1" ht="20.100000000000001" customHeight="1">
      <c r="B47" s="1580"/>
      <c r="C47" s="1569"/>
      <c r="D47" s="1581"/>
      <c r="E47" s="1581"/>
      <c r="F47" s="1569"/>
      <c r="G47" s="1569"/>
      <c r="H47" s="1582"/>
      <c r="I47" s="1582"/>
      <c r="J47" s="1582"/>
      <c r="K47" s="1582"/>
      <c r="L47" s="1581"/>
      <c r="M47" s="1581"/>
    </row>
    <row r="48" spans="2:13" s="1570" customFormat="1" ht="20.100000000000001" customHeight="1">
      <c r="B48" s="1580"/>
      <c r="C48" s="1569"/>
      <c r="D48" s="1581"/>
      <c r="E48" s="1581"/>
      <c r="F48" s="1569"/>
      <c r="G48" s="1569"/>
      <c r="H48" s="1582"/>
      <c r="I48" s="1582"/>
      <c r="J48" s="1582"/>
      <c r="K48" s="1582"/>
      <c r="L48" s="1581"/>
      <c r="M48" s="1581"/>
    </row>
    <row r="49" spans="2:13" s="1570" customFormat="1" ht="20.100000000000001" customHeight="1">
      <c r="B49" s="1580"/>
      <c r="C49" s="1569"/>
      <c r="D49" s="1581"/>
      <c r="E49" s="1581"/>
      <c r="F49" s="1569"/>
      <c r="G49" s="1569"/>
      <c r="H49" s="1582"/>
      <c r="I49" s="1582"/>
      <c r="J49" s="1582"/>
      <c r="K49" s="1582"/>
      <c r="L49" s="1581"/>
      <c r="M49" s="1581"/>
    </row>
    <row r="50" spans="2:13" s="1570" customFormat="1" ht="20.100000000000001" customHeight="1">
      <c r="B50" s="1580"/>
      <c r="C50" s="1569"/>
      <c r="D50" s="1581"/>
      <c r="E50" s="1581"/>
      <c r="F50" s="1569"/>
      <c r="G50" s="1569"/>
      <c r="H50" s="1582"/>
      <c r="I50" s="1582"/>
      <c r="J50" s="1582"/>
      <c r="K50" s="1582"/>
      <c r="L50" s="1581"/>
      <c r="M50" s="1581"/>
    </row>
    <row r="51" spans="2:13" s="1570" customFormat="1" ht="20.100000000000001" customHeight="1">
      <c r="B51" s="1580"/>
      <c r="C51" s="1569"/>
      <c r="D51" s="1581"/>
      <c r="E51" s="1581"/>
      <c r="F51" s="1569"/>
      <c r="G51" s="1569"/>
      <c r="H51" s="1582"/>
      <c r="I51" s="1582"/>
      <c r="J51" s="1582"/>
      <c r="K51" s="1582"/>
      <c r="L51" s="1581"/>
      <c r="M51" s="1581"/>
    </row>
    <row r="52" spans="2:13" s="1570" customFormat="1" ht="20.100000000000001" customHeight="1">
      <c r="B52" s="1580"/>
      <c r="C52" s="1569"/>
      <c r="D52" s="1581"/>
      <c r="E52" s="1581"/>
      <c r="F52" s="1569"/>
      <c r="G52" s="1569"/>
      <c r="H52" s="1582"/>
      <c r="I52" s="1582"/>
      <c r="J52" s="1582"/>
      <c r="K52" s="1582"/>
      <c r="L52" s="1581"/>
      <c r="M52" s="1581"/>
    </row>
    <row r="53" spans="2:13" s="1570" customFormat="1" ht="20.100000000000001" customHeight="1">
      <c r="B53" s="1580"/>
      <c r="C53" s="1569"/>
      <c r="D53" s="1581"/>
      <c r="E53" s="1581"/>
      <c r="F53" s="1569"/>
      <c r="G53" s="1569"/>
      <c r="H53" s="1582"/>
      <c r="I53" s="1582"/>
      <c r="J53" s="1582"/>
      <c r="K53" s="1582"/>
      <c r="L53" s="1581"/>
      <c r="M53" s="1581"/>
    </row>
    <row r="54" spans="2:13" s="1570" customFormat="1" ht="20.100000000000001" customHeight="1">
      <c r="B54" s="1580"/>
      <c r="C54" s="1569"/>
      <c r="D54" s="1581"/>
      <c r="E54" s="1581"/>
      <c r="F54" s="1569"/>
      <c r="G54" s="1569"/>
      <c r="H54" s="1582"/>
      <c r="I54" s="1582"/>
      <c r="J54" s="1582"/>
      <c r="K54" s="1582"/>
      <c r="L54" s="1581"/>
      <c r="M54" s="1581"/>
    </row>
    <row r="55" spans="2:13" s="1570" customFormat="1" ht="20.100000000000001" customHeight="1">
      <c r="B55" s="1580"/>
      <c r="C55" s="1569"/>
      <c r="D55" s="1581"/>
      <c r="E55" s="1581"/>
      <c r="F55" s="1569"/>
      <c r="G55" s="1569"/>
      <c r="H55" s="1582"/>
      <c r="I55" s="1582"/>
      <c r="J55" s="1582"/>
      <c r="K55" s="1582"/>
      <c r="L55" s="1581"/>
      <c r="M55" s="1581"/>
    </row>
    <row r="56" spans="2:13" s="1570" customFormat="1" ht="20.100000000000001" customHeight="1">
      <c r="B56" s="1580"/>
      <c r="C56" s="1569"/>
      <c r="D56" s="1581"/>
      <c r="E56" s="1581"/>
      <c r="F56" s="1569"/>
      <c r="G56" s="1569"/>
      <c r="H56" s="1582"/>
      <c r="I56" s="1582"/>
      <c r="J56" s="1582"/>
      <c r="K56" s="1582"/>
      <c r="L56" s="1581"/>
      <c r="M56" s="1581"/>
    </row>
    <row r="57" spans="2:13" s="1570" customFormat="1" ht="20.100000000000001" customHeight="1">
      <c r="B57" s="1580"/>
      <c r="C57" s="1569"/>
      <c r="D57" s="1581"/>
      <c r="E57" s="1581"/>
      <c r="F57" s="1569"/>
      <c r="G57" s="1569"/>
      <c r="H57" s="1582"/>
      <c r="I57" s="1582"/>
      <c r="J57" s="1582"/>
      <c r="K57" s="1582"/>
      <c r="L57" s="1581"/>
      <c r="M57" s="1581"/>
    </row>
    <row r="58" spans="2:13" s="1570" customFormat="1" ht="20.100000000000001" customHeight="1">
      <c r="B58" s="1580"/>
      <c r="C58" s="1569"/>
      <c r="D58" s="1581"/>
      <c r="E58" s="1581"/>
      <c r="F58" s="1569"/>
      <c r="G58" s="1569"/>
      <c r="H58" s="1582"/>
      <c r="I58" s="1582"/>
      <c r="J58" s="1582"/>
      <c r="K58" s="1582"/>
      <c r="L58" s="1581"/>
      <c r="M58" s="1581"/>
    </row>
    <row r="59" spans="2:13" s="1570" customFormat="1" ht="20.100000000000001" customHeight="1">
      <c r="B59" s="1580"/>
      <c r="C59" s="1569"/>
      <c r="D59" s="1581"/>
      <c r="E59" s="1581"/>
      <c r="F59" s="1569"/>
      <c r="G59" s="1569"/>
      <c r="H59" s="1582"/>
      <c r="I59" s="1582"/>
      <c r="J59" s="1582"/>
      <c r="K59" s="1582"/>
      <c r="L59" s="1581"/>
      <c r="M59" s="1581"/>
    </row>
    <row r="60" spans="2:13" ht="19.899999999999999">
      <c r="B60" s="1583"/>
    </row>
  </sheetData>
  <customSheetViews>
    <customSheetView guid="{CE066BD8-0FDF-4A69-A83A-AA53661F8FEE}" scale="80" fitToPage="1" topLeftCell="A20">
      <selection activeCell="N26" sqref="N26"/>
      <pageMargins left="0.70866141732283472" right="0.70866141732283472" top="0.74803149606299213" bottom="0.74803149606299213" header="0.31496062992125984" footer="0.31496062992125984"/>
      <pageSetup paperSize="8" scale="81" orientation="portrait" r:id="rId1"/>
    </customSheetView>
    <customSheetView guid="{97003408-5582-4B4E-BE5D-0A5F17467E22}" fitToPage="1" topLeftCell="A13">
      <selection activeCell="L23" sqref="L23"/>
      <pageMargins left="0.70866141732283472" right="0.70866141732283472" top="0.74803149606299213" bottom="0.74803149606299213" header="0.31496062992125984" footer="0.31496062992125984"/>
      <pageSetup paperSize="8" scale="81" orientation="portrait" r:id="rId2"/>
    </customSheetView>
    <customSheetView guid="{19FDD237-8F16-4F3B-A94F-90481855813E}" fitToPage="1">
      <selection activeCell="L23" sqref="L23"/>
      <pageMargins left="0.70866141732283472" right="0.70866141732283472" top="0.74803149606299213" bottom="0.74803149606299213" header="0.31496062992125984" footer="0.31496062992125984"/>
      <pageSetup paperSize="8" scale="81" orientation="portrait" r:id="rId3"/>
    </customSheetView>
  </customSheetViews>
  <mergeCells count="37">
    <mergeCell ref="B30:G30"/>
    <mergeCell ref="H24:J24"/>
    <mergeCell ref="K24:K25"/>
    <mergeCell ref="B26:B29"/>
    <mergeCell ref="C26:C29"/>
    <mergeCell ref="D26:D29"/>
    <mergeCell ref="E26:E29"/>
    <mergeCell ref="F26:F27"/>
    <mergeCell ref="F28:F29"/>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A31:A59 C32:I59 H25:J25 K24 H24 B26:E28 A21:A29 C22:I22 B24:F24 C29:E29 A5:A19 J12 L23:M23 K22:M22 C21:M21 B5:M6 H11:M11 K32:M59 B9:E11 B8:F8 C31:M31 C12:F19 F26:G29 J26:J29">
    <cfRule type="expression" dxfId="94" priority="41">
      <formula>CELL("protect",A5)=0</formula>
    </cfRule>
  </conditionalFormatting>
  <conditionalFormatting sqref="H21:M21">
    <cfRule type="containsErrors" dxfId="93" priority="40">
      <formula>ISERROR(H21)</formula>
    </cfRule>
  </conditionalFormatting>
  <conditionalFormatting sqref="H21:M21">
    <cfRule type="containsText" dxfId="92" priority="36" operator="containsText" text="OK">
      <formula>NOT(ISERROR(SEARCH("OK",H21)))</formula>
    </cfRule>
    <cfRule type="containsText" dxfId="91" priority="37" operator="containsText" text="OK">
      <formula>NOT(ISERROR(SEARCH("OK",H21)))</formula>
    </cfRule>
    <cfRule type="containsText" priority="38" operator="containsText" text="OK">
      <formula>NOT(ISERROR(SEARCH("OK",H21)))</formula>
    </cfRule>
    <cfRule type="containsText" dxfId="90" priority="39" operator="containsText" text="Error">
      <formula>NOT(ISERROR(SEARCH("Error",H21)))</formula>
    </cfRule>
  </conditionalFormatting>
  <conditionalFormatting sqref="H12:I19">
    <cfRule type="expression" dxfId="89" priority="16">
      <formula>CELL("protect",H12)=0</formula>
    </cfRule>
  </conditionalFormatting>
  <conditionalFormatting sqref="K12:K19">
    <cfRule type="expression" dxfId="88" priority="5">
      <formula>CELL("protect",K12)=0</formula>
    </cfRule>
  </conditionalFormatting>
  <conditionalFormatting sqref="L12:L19">
    <cfRule type="expression" dxfId="87" priority="4">
      <formula>CELL("protect",L12)=0</formula>
    </cfRule>
  </conditionalFormatting>
  <conditionalFormatting sqref="M12:M19">
    <cfRule type="expression" dxfId="86" priority="3">
      <formula>CELL("protect",M12)=0</formula>
    </cfRule>
  </conditionalFormatting>
  <conditionalFormatting sqref="H26:I29">
    <cfRule type="expression" dxfId="85" priority="2">
      <formula>CELL("protect",H26)=0</formula>
    </cfRule>
  </conditionalFormatting>
  <conditionalFormatting sqref="K26:K29">
    <cfRule type="expression" dxfId="84" priority="1">
      <formula>CELL("protect",K26)=0</formula>
    </cfRule>
  </conditionalFormatting>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topLeftCell="A81" workbookViewId="0"/>
  </sheetViews>
  <sheetFormatPr defaultColWidth="9.1328125" defaultRowHeight="17.649999999999999"/>
  <cols>
    <col min="1" max="1" width="3" style="1562" customWidth="1"/>
    <col min="2" max="2" width="10.73046875" style="1562" customWidth="1"/>
    <col min="3" max="4" width="17.265625" style="1562" customWidth="1"/>
    <col min="5" max="5" width="15" style="1562" customWidth="1"/>
    <col min="6" max="6" width="11.86328125" style="1562" customWidth="1"/>
    <col min="7" max="7" width="27.1328125" style="1562" customWidth="1"/>
    <col min="8" max="13" width="11.1328125" style="1562" customWidth="1"/>
    <col min="14" max="16" width="9.1328125" style="1562"/>
    <col min="17" max="17" width="8.3984375" style="1562" customWidth="1"/>
    <col min="18" max="18" width="12.86328125" style="1562" customWidth="1"/>
    <col min="19" max="19" width="12" style="1562" customWidth="1"/>
    <col min="20" max="20" width="13.59765625" style="1562" customWidth="1"/>
    <col min="21" max="21" width="12" style="1562" customWidth="1"/>
    <col min="22" max="22" width="12.86328125" style="1562" customWidth="1"/>
    <col min="23" max="23" width="13.86328125" style="1562" customWidth="1"/>
    <col min="24" max="24" width="9.1328125" style="1562"/>
    <col min="25" max="25" width="16" style="1562" customWidth="1"/>
    <col min="26" max="16384" width="9.1328125" style="1562"/>
  </cols>
  <sheetData>
    <row r="1" spans="1:13" s="48" customFormat="1" ht="25.15">
      <c r="A1" s="1766" t="str">
        <f>+'Universal data'!$A$1</f>
        <v>Regulatory Reporting Pack</v>
      </c>
      <c r="B1" s="127"/>
      <c r="C1" s="127"/>
      <c r="D1" s="127"/>
      <c r="E1" s="127"/>
      <c r="F1" s="127"/>
      <c r="G1" s="127"/>
      <c r="H1" s="127"/>
      <c r="I1" s="127"/>
      <c r="J1" s="127"/>
      <c r="K1" s="127"/>
      <c r="L1" s="127"/>
      <c r="M1" s="127"/>
    </row>
    <row r="2" spans="1:13" s="48" customFormat="1" ht="25.15">
      <c r="A2" s="1766" t="str">
        <f>+'Universal data'!$A$2</f>
        <v>Master</v>
      </c>
      <c r="B2" s="127"/>
      <c r="C2" s="127"/>
      <c r="D2" s="127"/>
      <c r="E2" s="127"/>
      <c r="F2" s="127"/>
      <c r="G2" s="127"/>
      <c r="H2" s="127"/>
      <c r="I2" s="127"/>
      <c r="J2" s="127"/>
      <c r="K2" s="127"/>
      <c r="L2" s="127"/>
      <c r="M2" s="127"/>
    </row>
    <row r="3" spans="1:13" s="48" customFormat="1" ht="25.15">
      <c r="A3" s="1766" t="str">
        <f>+'Universal data'!$A$3</f>
        <v>2017/18</v>
      </c>
      <c r="B3" s="127"/>
      <c r="C3" s="127"/>
      <c r="D3" s="127"/>
      <c r="E3" s="127"/>
      <c r="F3" s="127"/>
      <c r="G3" s="127"/>
      <c r="H3" s="127"/>
      <c r="I3" s="127"/>
      <c r="J3" s="127"/>
      <c r="K3" s="127"/>
      <c r="L3" s="127"/>
      <c r="M3" s="127"/>
    </row>
    <row r="4" spans="1:13" s="1587" customFormat="1" ht="9" customHeight="1">
      <c r="A4" s="1584"/>
      <c r="B4" s="1585"/>
      <c r="C4" s="1586"/>
      <c r="D4" s="1586"/>
      <c r="E4" s="1586"/>
      <c r="F4" s="1586"/>
      <c r="G4" s="1586"/>
      <c r="H4" s="1586"/>
      <c r="I4" s="1586"/>
      <c r="J4" s="1586"/>
      <c r="K4" s="1586"/>
      <c r="L4" s="1586"/>
      <c r="M4" s="1586"/>
    </row>
    <row r="5" spans="1:13" s="1587" customFormat="1" ht="19.899999999999999">
      <c r="A5" s="1157" t="s">
        <v>1465</v>
      </c>
      <c r="B5" s="1588"/>
      <c r="C5" s="1586"/>
      <c r="D5" s="1586"/>
      <c r="E5" s="1589"/>
      <c r="F5" s="1586"/>
      <c r="G5" s="1586"/>
      <c r="H5" s="1586"/>
      <c r="I5" s="1586"/>
      <c r="J5" s="1586"/>
      <c r="K5" s="1586"/>
      <c r="L5" s="1586"/>
      <c r="M5" s="1586"/>
    </row>
    <row r="6" spans="1:13" s="1587" customFormat="1" ht="19.899999999999999">
      <c r="A6" s="1157"/>
      <c r="B6" s="1588"/>
      <c r="C6" s="1586"/>
      <c r="D6" s="1586"/>
      <c r="E6" s="1589"/>
      <c r="F6" s="1586"/>
      <c r="G6" s="1586"/>
      <c r="H6" s="1586"/>
      <c r="I6" s="1586"/>
      <c r="J6" s="1586"/>
      <c r="K6" s="1586"/>
      <c r="L6" s="1586"/>
      <c r="M6" s="1586"/>
    </row>
    <row r="7" spans="1:13">
      <c r="A7" s="1561"/>
      <c r="B7" s="3807" t="s">
        <v>1466</v>
      </c>
      <c r="C7" s="3808"/>
      <c r="D7" s="3808"/>
      <c r="E7" s="3808"/>
      <c r="F7" s="3808"/>
      <c r="G7" s="3808"/>
      <c r="H7" s="3808"/>
      <c r="I7" s="3808"/>
      <c r="J7" s="3808"/>
      <c r="K7" s="3808"/>
      <c r="L7" s="3808"/>
      <c r="M7" s="3809"/>
    </row>
    <row r="8" spans="1:13" ht="24.95" customHeight="1">
      <c r="A8" s="1561"/>
      <c r="B8" s="3810" t="s">
        <v>105</v>
      </c>
      <c r="C8" s="3810" t="s">
        <v>106</v>
      </c>
      <c r="D8" s="3810" t="s">
        <v>107</v>
      </c>
      <c r="E8" s="3810" t="s">
        <v>376</v>
      </c>
      <c r="F8" s="3813" t="s">
        <v>108</v>
      </c>
      <c r="G8" s="3814"/>
      <c r="H8" s="3819" t="s">
        <v>109</v>
      </c>
      <c r="I8" s="3820"/>
      <c r="J8" s="3820"/>
      <c r="K8" s="3821"/>
      <c r="L8" s="3819" t="s">
        <v>110</v>
      </c>
      <c r="M8" s="3821"/>
    </row>
    <row r="9" spans="1:13" ht="24.95" customHeight="1">
      <c r="A9" s="1561"/>
      <c r="B9" s="3811"/>
      <c r="C9" s="3811"/>
      <c r="D9" s="3811"/>
      <c r="E9" s="3811"/>
      <c r="F9" s="3815"/>
      <c r="G9" s="3816"/>
      <c r="H9" s="3822"/>
      <c r="I9" s="3823"/>
      <c r="J9" s="3823"/>
      <c r="K9" s="3824"/>
      <c r="L9" s="3822"/>
      <c r="M9" s="3824"/>
    </row>
    <row r="10" spans="1:13" s="1564" customFormat="1" ht="31.5" customHeight="1">
      <c r="A10" s="1563"/>
      <c r="B10" s="3811"/>
      <c r="C10" s="3811"/>
      <c r="D10" s="3811"/>
      <c r="E10" s="3811"/>
      <c r="F10" s="3815"/>
      <c r="G10" s="3816"/>
      <c r="H10" s="3825"/>
      <c r="I10" s="3826"/>
      <c r="J10" s="3826"/>
      <c r="K10" s="3827"/>
      <c r="L10" s="3825"/>
      <c r="M10" s="3827"/>
    </row>
    <row r="11" spans="1:13" s="1564" customFormat="1" ht="103.5" customHeight="1">
      <c r="A11" s="1563"/>
      <c r="B11" s="3812"/>
      <c r="C11" s="3812"/>
      <c r="D11" s="3812"/>
      <c r="E11" s="3812"/>
      <c r="F11" s="3817"/>
      <c r="G11" s="3818"/>
      <c r="H11" s="1543" t="s">
        <v>114</v>
      </c>
      <c r="I11" s="1543" t="s">
        <v>115</v>
      </c>
      <c r="J11" s="1543" t="s">
        <v>116</v>
      </c>
      <c r="K11" s="1543" t="s">
        <v>1458</v>
      </c>
      <c r="L11" s="1543" t="s">
        <v>378</v>
      </c>
      <c r="M11" s="1543" t="s">
        <v>1458</v>
      </c>
    </row>
    <row r="12" spans="1:13" ht="20.100000000000001" customHeight="1">
      <c r="A12" s="1561"/>
      <c r="B12" s="3830" t="s">
        <v>1533</v>
      </c>
      <c r="C12" s="3833" t="s">
        <v>382</v>
      </c>
      <c r="D12" s="3839" t="s">
        <v>128</v>
      </c>
      <c r="E12" s="3833" t="s">
        <v>1467</v>
      </c>
      <c r="F12" s="3828" t="s">
        <v>119</v>
      </c>
      <c r="G12" s="3829"/>
      <c r="H12" s="2580"/>
      <c r="I12" s="2580"/>
      <c r="J12" s="1590">
        <f>H12-I12</f>
        <v>0</v>
      </c>
      <c r="K12" s="2580"/>
      <c r="L12" s="2582"/>
      <c r="M12" s="2582"/>
    </row>
    <row r="13" spans="1:13" ht="20.100000000000001" customHeight="1">
      <c r="A13" s="1561"/>
      <c r="B13" s="3831"/>
      <c r="C13" s="3834"/>
      <c r="D13" s="3840"/>
      <c r="E13" s="3834"/>
      <c r="F13" s="3828" t="s">
        <v>120</v>
      </c>
      <c r="G13" s="3829"/>
      <c r="H13" s="2580"/>
      <c r="I13" s="2580"/>
      <c r="J13" s="1590">
        <f t="shared" ref="J13:J19" si="0">H13-I13</f>
        <v>0</v>
      </c>
      <c r="K13" s="2580"/>
      <c r="L13" s="2582"/>
      <c r="M13" s="2582"/>
    </row>
    <row r="14" spans="1:13" ht="20.100000000000001" customHeight="1">
      <c r="A14" s="1561"/>
      <c r="B14" s="3831"/>
      <c r="C14" s="3834"/>
      <c r="D14" s="3840"/>
      <c r="E14" s="3834"/>
      <c r="F14" s="3828" t="s">
        <v>121</v>
      </c>
      <c r="G14" s="3829"/>
      <c r="H14" s="2580"/>
      <c r="I14" s="2580"/>
      <c r="J14" s="1590">
        <f t="shared" si="0"/>
        <v>0</v>
      </c>
      <c r="K14" s="2580"/>
      <c r="L14" s="2582"/>
      <c r="M14" s="2582"/>
    </row>
    <row r="15" spans="1:13" ht="20.100000000000001" customHeight="1">
      <c r="A15" s="1561"/>
      <c r="B15" s="3831"/>
      <c r="C15" s="3834"/>
      <c r="D15" s="3840"/>
      <c r="E15" s="3834"/>
      <c r="F15" s="3828" t="s">
        <v>122</v>
      </c>
      <c r="G15" s="3829"/>
      <c r="H15" s="2580"/>
      <c r="I15" s="2580"/>
      <c r="J15" s="1590">
        <f t="shared" si="0"/>
        <v>0</v>
      </c>
      <c r="K15" s="2580"/>
      <c r="L15" s="2582"/>
      <c r="M15" s="2582"/>
    </row>
    <row r="16" spans="1:13" ht="20.100000000000001" customHeight="1">
      <c r="A16" s="1561"/>
      <c r="B16" s="3831"/>
      <c r="C16" s="3834"/>
      <c r="D16" s="3840"/>
      <c r="E16" s="3834"/>
      <c r="F16" s="3828" t="s">
        <v>123</v>
      </c>
      <c r="G16" s="3829"/>
      <c r="H16" s="2580"/>
      <c r="I16" s="2580"/>
      <c r="J16" s="1590">
        <f t="shared" si="0"/>
        <v>0</v>
      </c>
      <c r="K16" s="2580"/>
      <c r="L16" s="2582"/>
      <c r="M16" s="2582"/>
    </row>
    <row r="17" spans="1:23" ht="20.100000000000001" customHeight="1">
      <c r="A17" s="1561"/>
      <c r="B17" s="3831"/>
      <c r="C17" s="3834"/>
      <c r="D17" s="3840"/>
      <c r="E17" s="3834"/>
      <c r="F17" s="3828" t="s">
        <v>124</v>
      </c>
      <c r="G17" s="3829"/>
      <c r="H17" s="2580"/>
      <c r="I17" s="2580"/>
      <c r="J17" s="1590">
        <f t="shared" si="0"/>
        <v>0</v>
      </c>
      <c r="K17" s="2580"/>
      <c r="L17" s="2582"/>
      <c r="M17" s="2582"/>
    </row>
    <row r="18" spans="1:23" ht="20.100000000000001" customHeight="1">
      <c r="A18" s="1561"/>
      <c r="B18" s="3831"/>
      <c r="C18" s="3834"/>
      <c r="D18" s="3840"/>
      <c r="E18" s="3834"/>
      <c r="F18" s="3828" t="s">
        <v>125</v>
      </c>
      <c r="G18" s="3829"/>
      <c r="H18" s="2580"/>
      <c r="I18" s="2580"/>
      <c r="J18" s="1590">
        <f t="shared" si="0"/>
        <v>0</v>
      </c>
      <c r="K18" s="2580"/>
      <c r="L18" s="2582"/>
      <c r="M18" s="2582"/>
    </row>
    <row r="19" spans="1:23" ht="20.100000000000001" customHeight="1">
      <c r="A19" s="1561"/>
      <c r="B19" s="3832"/>
      <c r="C19" s="3835"/>
      <c r="D19" s="3841"/>
      <c r="E19" s="3835"/>
      <c r="F19" s="3828" t="s">
        <v>126</v>
      </c>
      <c r="G19" s="3829"/>
      <c r="H19" s="2580"/>
      <c r="I19" s="2580"/>
      <c r="J19" s="1590">
        <f t="shared" si="0"/>
        <v>0</v>
      </c>
      <c r="K19" s="2580"/>
      <c r="L19" s="2582"/>
      <c r="M19" s="2582"/>
    </row>
    <row r="20" spans="1:23" ht="20.100000000000001" customHeight="1">
      <c r="A20" s="1561"/>
      <c r="B20" s="3830" t="s">
        <v>1466</v>
      </c>
      <c r="C20" s="3833" t="s">
        <v>382</v>
      </c>
      <c r="D20" s="3833" t="s">
        <v>1468</v>
      </c>
      <c r="E20" s="3836" t="s">
        <v>97</v>
      </c>
      <c r="F20" s="3828" t="s">
        <v>119</v>
      </c>
      <c r="G20" s="3829"/>
      <c r="H20" s="1591">
        <f t="shared" ref="H20:M20" si="1">+H30+H46+H54+H62+H38</f>
        <v>0</v>
      </c>
      <c r="I20" s="1591">
        <f t="shared" si="1"/>
        <v>0</v>
      </c>
      <c r="J20" s="1591">
        <f t="shared" si="1"/>
        <v>0</v>
      </c>
      <c r="K20" s="1591">
        <f t="shared" si="1"/>
        <v>0</v>
      </c>
      <c r="L20" s="1591">
        <f t="shared" si="1"/>
        <v>0</v>
      </c>
      <c r="M20" s="1591">
        <f t="shared" si="1"/>
        <v>0</v>
      </c>
    </row>
    <row r="21" spans="1:23" ht="20.100000000000001" customHeight="1">
      <c r="A21" s="1561"/>
      <c r="B21" s="3831"/>
      <c r="C21" s="3834"/>
      <c r="D21" s="3834"/>
      <c r="E21" s="3837"/>
      <c r="F21" s="3828" t="s">
        <v>120</v>
      </c>
      <c r="G21" s="3829"/>
      <c r="H21" s="1591">
        <f t="shared" ref="H21:M21" si="2">+H31+H47+H55+H63+H39</f>
        <v>0</v>
      </c>
      <c r="I21" s="1591">
        <f t="shared" si="2"/>
        <v>0</v>
      </c>
      <c r="J21" s="1591">
        <f t="shared" si="2"/>
        <v>0</v>
      </c>
      <c r="K21" s="1591">
        <f t="shared" si="2"/>
        <v>0</v>
      </c>
      <c r="L21" s="1591">
        <f t="shared" si="2"/>
        <v>0</v>
      </c>
      <c r="M21" s="1591">
        <f t="shared" si="2"/>
        <v>0</v>
      </c>
    </row>
    <row r="22" spans="1:23" ht="20.100000000000001" customHeight="1">
      <c r="A22" s="1561"/>
      <c r="B22" s="3831"/>
      <c r="C22" s="3834"/>
      <c r="D22" s="3834"/>
      <c r="E22" s="3837"/>
      <c r="F22" s="3828" t="s">
        <v>121</v>
      </c>
      <c r="G22" s="3829"/>
      <c r="H22" s="1591">
        <f t="shared" ref="H22:M22" si="3">+H32+H48+H56+H64+H40</f>
        <v>0</v>
      </c>
      <c r="I22" s="1591">
        <f t="shared" si="3"/>
        <v>0</v>
      </c>
      <c r="J22" s="1591">
        <f t="shared" si="3"/>
        <v>0</v>
      </c>
      <c r="K22" s="1591">
        <f t="shared" si="3"/>
        <v>0</v>
      </c>
      <c r="L22" s="1591">
        <f t="shared" si="3"/>
        <v>0</v>
      </c>
      <c r="M22" s="1591">
        <f t="shared" si="3"/>
        <v>0</v>
      </c>
    </row>
    <row r="23" spans="1:23" ht="20.100000000000001" customHeight="1">
      <c r="A23" s="1561"/>
      <c r="B23" s="3831"/>
      <c r="C23" s="3834"/>
      <c r="D23" s="3834"/>
      <c r="E23" s="3837"/>
      <c r="F23" s="3828" t="s">
        <v>122</v>
      </c>
      <c r="G23" s="3829"/>
      <c r="H23" s="1591">
        <f t="shared" ref="H23:M23" si="4">+H33+H49+H57+H65+H41</f>
        <v>0</v>
      </c>
      <c r="I23" s="1591">
        <f t="shared" si="4"/>
        <v>0</v>
      </c>
      <c r="J23" s="1591">
        <f t="shared" si="4"/>
        <v>0</v>
      </c>
      <c r="K23" s="1591">
        <f t="shared" si="4"/>
        <v>0</v>
      </c>
      <c r="L23" s="1591">
        <f t="shared" si="4"/>
        <v>0</v>
      </c>
      <c r="M23" s="1591">
        <f t="shared" si="4"/>
        <v>0</v>
      </c>
    </row>
    <row r="24" spans="1:23" ht="20.100000000000001" customHeight="1">
      <c r="A24" s="1561"/>
      <c r="B24" s="3831"/>
      <c r="C24" s="3834"/>
      <c r="D24" s="3834"/>
      <c r="E24" s="3837"/>
      <c r="F24" s="3828" t="s">
        <v>123</v>
      </c>
      <c r="G24" s="3829"/>
      <c r="H24" s="1591">
        <f t="shared" ref="H24:M24" si="5">+H34+H50+H58+H66+H42</f>
        <v>0</v>
      </c>
      <c r="I24" s="1591">
        <f t="shared" si="5"/>
        <v>0</v>
      </c>
      <c r="J24" s="1591">
        <f t="shared" si="5"/>
        <v>0</v>
      </c>
      <c r="K24" s="1591">
        <f t="shared" si="5"/>
        <v>0</v>
      </c>
      <c r="L24" s="1591">
        <f t="shared" si="5"/>
        <v>0</v>
      </c>
      <c r="M24" s="1591">
        <f t="shared" si="5"/>
        <v>0</v>
      </c>
    </row>
    <row r="25" spans="1:23" ht="20.100000000000001" customHeight="1">
      <c r="A25" s="1561"/>
      <c r="B25" s="3831"/>
      <c r="C25" s="3834"/>
      <c r="D25" s="3834"/>
      <c r="E25" s="3837"/>
      <c r="F25" s="3828" t="s">
        <v>124</v>
      </c>
      <c r="G25" s="3829"/>
      <c r="H25" s="1591">
        <f t="shared" ref="H25:M25" si="6">+H35+H51+H59+H67+H43</f>
        <v>0</v>
      </c>
      <c r="I25" s="1591">
        <f t="shared" si="6"/>
        <v>0</v>
      </c>
      <c r="J25" s="1591">
        <f t="shared" si="6"/>
        <v>0</v>
      </c>
      <c r="K25" s="1591">
        <f t="shared" si="6"/>
        <v>0</v>
      </c>
      <c r="L25" s="1591">
        <f t="shared" si="6"/>
        <v>0</v>
      </c>
      <c r="M25" s="1591">
        <f t="shared" si="6"/>
        <v>0</v>
      </c>
    </row>
    <row r="26" spans="1:23" ht="20.100000000000001" customHeight="1">
      <c r="A26" s="1561"/>
      <c r="B26" s="3831"/>
      <c r="C26" s="3834"/>
      <c r="D26" s="3834"/>
      <c r="E26" s="3837"/>
      <c r="F26" s="3828" t="s">
        <v>125</v>
      </c>
      <c r="G26" s="3829"/>
      <c r="H26" s="1591">
        <f t="shared" ref="H26:M26" si="7">+H36+H52+H60+H68+H44</f>
        <v>0</v>
      </c>
      <c r="I26" s="1591">
        <f t="shared" si="7"/>
        <v>0</v>
      </c>
      <c r="J26" s="1591">
        <f t="shared" si="7"/>
        <v>0</v>
      </c>
      <c r="K26" s="1591">
        <f t="shared" si="7"/>
        <v>0</v>
      </c>
      <c r="L26" s="1591">
        <f t="shared" si="7"/>
        <v>0</v>
      </c>
      <c r="M26" s="1591">
        <f t="shared" si="7"/>
        <v>0</v>
      </c>
    </row>
    <row r="27" spans="1:23" ht="20.100000000000001" customHeight="1">
      <c r="A27" s="1561"/>
      <c r="B27" s="3832"/>
      <c r="C27" s="3835"/>
      <c r="D27" s="3835"/>
      <c r="E27" s="3838"/>
      <c r="F27" s="3828" t="s">
        <v>126</v>
      </c>
      <c r="G27" s="3829"/>
      <c r="H27" s="1591">
        <f t="shared" ref="H27:M27" si="8">+H37+H53+H61+H69+H45</f>
        <v>0</v>
      </c>
      <c r="I27" s="1591">
        <f t="shared" si="8"/>
        <v>0</v>
      </c>
      <c r="J27" s="1591">
        <f t="shared" si="8"/>
        <v>0</v>
      </c>
      <c r="K27" s="1591">
        <f t="shared" si="8"/>
        <v>0</v>
      </c>
      <c r="L27" s="1591">
        <f t="shared" si="8"/>
        <v>0</v>
      </c>
      <c r="M27" s="1591">
        <f t="shared" si="8"/>
        <v>0</v>
      </c>
    </row>
    <row r="28" spans="1:23" s="1594" customFormat="1" ht="19.5" customHeight="1">
      <c r="A28" s="1568"/>
      <c r="B28" s="1161"/>
      <c r="C28" s="1592"/>
      <c r="D28" s="1163"/>
      <c r="E28" s="1592"/>
      <c r="F28" s="1162"/>
      <c r="G28" s="1162"/>
      <c r="H28" s="1571"/>
      <c r="I28" s="1571"/>
      <c r="J28" s="1571"/>
      <c r="K28" s="1571"/>
      <c r="L28" s="1593"/>
      <c r="M28" s="1593"/>
    </row>
    <row r="29" spans="1:23" s="1594" customFormat="1" ht="20.100000000000001" customHeight="1">
      <c r="A29" s="1568"/>
      <c r="B29" s="3842" t="s">
        <v>1469</v>
      </c>
      <c r="C29" s="3843"/>
      <c r="D29" s="3843"/>
      <c r="E29" s="3843"/>
      <c r="F29" s="3843"/>
      <c r="G29" s="3843"/>
      <c r="H29" s="3843"/>
      <c r="I29" s="3843"/>
      <c r="J29" s="3843"/>
      <c r="K29" s="3843"/>
      <c r="L29" s="3843"/>
      <c r="M29" s="3844"/>
      <c r="R29" s="1562"/>
      <c r="S29" s="1562"/>
      <c r="U29" s="1562"/>
    </row>
    <row r="30" spans="1:23" ht="19.5" customHeight="1">
      <c r="A30" s="1561"/>
      <c r="B30" s="3830" t="s">
        <v>1812</v>
      </c>
      <c r="C30" s="3833" t="s">
        <v>382</v>
      </c>
      <c r="D30" s="3839" t="s">
        <v>128</v>
      </c>
      <c r="E30" s="3845"/>
      <c r="F30" s="3828" t="s">
        <v>119</v>
      </c>
      <c r="G30" s="3829"/>
      <c r="H30" s="2580"/>
      <c r="I30" s="2580"/>
      <c r="J30" s="1590">
        <f t="shared" ref="J30:J69" si="9">H30-I30</f>
        <v>0</v>
      </c>
      <c r="K30" s="2580"/>
      <c r="L30" s="2582"/>
      <c r="M30" s="2582"/>
      <c r="Q30" s="2089"/>
      <c r="R30" s="2089"/>
      <c r="S30" s="2089"/>
      <c r="T30" s="2089"/>
      <c r="U30" s="2089"/>
      <c r="V30" s="2089"/>
      <c r="W30" s="2089"/>
    </row>
    <row r="31" spans="1:23" ht="18" customHeight="1">
      <c r="A31" s="1561"/>
      <c r="B31" s="3831"/>
      <c r="C31" s="3834"/>
      <c r="D31" s="3840"/>
      <c r="E31" s="3846"/>
      <c r="F31" s="3828" t="s">
        <v>120</v>
      </c>
      <c r="G31" s="3829"/>
      <c r="H31" s="2580"/>
      <c r="I31" s="2580"/>
      <c r="J31" s="1590">
        <f t="shared" si="9"/>
        <v>0</v>
      </c>
      <c r="K31" s="2580"/>
      <c r="L31" s="2582"/>
      <c r="M31" s="2582"/>
      <c r="Q31" s="2089"/>
      <c r="R31" s="2089"/>
      <c r="S31" s="2089"/>
      <c r="T31" s="2089"/>
      <c r="U31" s="2089"/>
      <c r="V31" s="2089"/>
      <c r="W31" s="2089"/>
    </row>
    <row r="32" spans="1:23" ht="18" customHeight="1">
      <c r="A32" s="1561"/>
      <c r="B32" s="3831"/>
      <c r="C32" s="3834"/>
      <c r="D32" s="3840"/>
      <c r="E32" s="3846"/>
      <c r="F32" s="3828" t="s">
        <v>121</v>
      </c>
      <c r="G32" s="3829"/>
      <c r="H32" s="2580"/>
      <c r="I32" s="2580"/>
      <c r="J32" s="1590">
        <f t="shared" si="9"/>
        <v>0</v>
      </c>
      <c r="K32" s="2580"/>
      <c r="L32" s="2582"/>
      <c r="M32" s="2582"/>
      <c r="Q32" s="2089"/>
      <c r="R32" s="2089"/>
      <c r="S32" s="2089"/>
      <c r="T32" s="2089"/>
      <c r="U32" s="2089"/>
      <c r="V32" s="2089"/>
      <c r="W32" s="2089"/>
    </row>
    <row r="33" spans="1:25" ht="20.100000000000001" customHeight="1">
      <c r="A33" s="1561"/>
      <c r="B33" s="3831"/>
      <c r="C33" s="3834"/>
      <c r="D33" s="3840"/>
      <c r="E33" s="3846"/>
      <c r="F33" s="3828" t="s">
        <v>122</v>
      </c>
      <c r="G33" s="3829"/>
      <c r="H33" s="2580"/>
      <c r="I33" s="2580"/>
      <c r="J33" s="1590">
        <f t="shared" si="9"/>
        <v>0</v>
      </c>
      <c r="K33" s="2580"/>
      <c r="L33" s="2582"/>
      <c r="M33" s="2582"/>
      <c r="Q33" s="2089"/>
      <c r="R33" s="2089"/>
      <c r="S33" s="2089"/>
      <c r="T33" s="2089"/>
      <c r="U33" s="2089"/>
      <c r="V33" s="2089"/>
      <c r="W33" s="2089"/>
    </row>
    <row r="34" spans="1:25" ht="20.100000000000001" customHeight="1">
      <c r="A34" s="1561"/>
      <c r="B34" s="3831"/>
      <c r="C34" s="3834"/>
      <c r="D34" s="3840"/>
      <c r="E34" s="3846"/>
      <c r="F34" s="3828" t="s">
        <v>123</v>
      </c>
      <c r="G34" s="3829"/>
      <c r="H34" s="2580"/>
      <c r="I34" s="2580"/>
      <c r="J34" s="1590">
        <f t="shared" si="9"/>
        <v>0</v>
      </c>
      <c r="K34" s="2580"/>
      <c r="L34" s="2582"/>
      <c r="M34" s="2582"/>
      <c r="Q34" s="2089"/>
      <c r="R34" s="2089"/>
      <c r="S34" s="2089"/>
      <c r="T34" s="2089"/>
      <c r="U34" s="2089"/>
      <c r="V34" s="2089"/>
      <c r="W34" s="2089"/>
    </row>
    <row r="35" spans="1:25" ht="20.100000000000001" customHeight="1">
      <c r="A35" s="1561"/>
      <c r="B35" s="3831"/>
      <c r="C35" s="3834"/>
      <c r="D35" s="3840"/>
      <c r="E35" s="3846"/>
      <c r="F35" s="3828" t="s">
        <v>124</v>
      </c>
      <c r="G35" s="3829"/>
      <c r="H35" s="2580"/>
      <c r="I35" s="2580"/>
      <c r="J35" s="1590">
        <f t="shared" si="9"/>
        <v>0</v>
      </c>
      <c r="K35" s="2580"/>
      <c r="L35" s="2582"/>
      <c r="M35" s="2582"/>
      <c r="Q35" s="2089"/>
      <c r="R35" s="2089"/>
      <c r="S35" s="2089"/>
      <c r="T35" s="2089"/>
      <c r="U35" s="2089"/>
      <c r="V35" s="2089"/>
      <c r="W35" s="2089"/>
    </row>
    <row r="36" spans="1:25" ht="20.100000000000001" customHeight="1">
      <c r="A36" s="1561"/>
      <c r="B36" s="3831"/>
      <c r="C36" s="3834"/>
      <c r="D36" s="3840"/>
      <c r="E36" s="3846"/>
      <c r="F36" s="3828" t="s">
        <v>125</v>
      </c>
      <c r="G36" s="3829"/>
      <c r="H36" s="2580"/>
      <c r="I36" s="2580"/>
      <c r="J36" s="1590">
        <f t="shared" si="9"/>
        <v>0</v>
      </c>
      <c r="K36" s="2580"/>
      <c r="L36" s="2582"/>
      <c r="M36" s="2582"/>
      <c r="Q36" s="2089"/>
      <c r="R36" s="2089"/>
      <c r="S36" s="2089"/>
      <c r="T36" s="2089"/>
      <c r="U36" s="2089"/>
      <c r="V36" s="2089"/>
      <c r="W36" s="2089"/>
    </row>
    <row r="37" spans="1:25" ht="20.100000000000001" customHeight="1">
      <c r="A37" s="1561"/>
      <c r="B37" s="3832"/>
      <c r="C37" s="3835"/>
      <c r="D37" s="3841"/>
      <c r="E37" s="3847"/>
      <c r="F37" s="3828" t="s">
        <v>126</v>
      </c>
      <c r="G37" s="3829"/>
      <c r="H37" s="2580"/>
      <c r="I37" s="2580"/>
      <c r="J37" s="1590">
        <f t="shared" si="9"/>
        <v>0</v>
      </c>
      <c r="K37" s="2580"/>
      <c r="L37" s="2582"/>
      <c r="M37" s="2582"/>
      <c r="Q37" s="2089"/>
      <c r="R37" s="2089"/>
      <c r="S37" s="2089"/>
      <c r="T37" s="2089"/>
      <c r="U37" s="2089"/>
      <c r="V37" s="2089"/>
      <c r="W37" s="2089"/>
    </row>
    <row r="38" spans="1:25" ht="20.100000000000001" customHeight="1">
      <c r="A38" s="1561"/>
      <c r="B38" s="3848" t="s">
        <v>383</v>
      </c>
      <c r="C38" s="3851" t="s">
        <v>382</v>
      </c>
      <c r="D38" s="3839" t="s">
        <v>128</v>
      </c>
      <c r="E38" s="3845"/>
      <c r="F38" s="3828" t="s">
        <v>119</v>
      </c>
      <c r="G38" s="3829"/>
      <c r="H38" s="2580"/>
      <c r="I38" s="2580"/>
      <c r="J38" s="1590">
        <f t="shared" ref="J38:J45" si="10">H38-I38</f>
        <v>0</v>
      </c>
      <c r="K38" s="2580"/>
      <c r="L38" s="2582"/>
      <c r="M38" s="2582"/>
      <c r="Q38" s="2089"/>
      <c r="R38" s="2089"/>
      <c r="S38" s="2089"/>
      <c r="T38" s="2089"/>
      <c r="U38" s="2089"/>
      <c r="V38" s="2089"/>
      <c r="W38" s="2089"/>
    </row>
    <row r="39" spans="1:25" ht="20.100000000000001" customHeight="1">
      <c r="A39" s="1561"/>
      <c r="B39" s="3849"/>
      <c r="C39" s="3852"/>
      <c r="D39" s="3840"/>
      <c r="E39" s="3846"/>
      <c r="F39" s="3828" t="s">
        <v>120</v>
      </c>
      <c r="G39" s="3829"/>
      <c r="H39" s="2580"/>
      <c r="I39" s="2580"/>
      <c r="J39" s="1590">
        <f t="shared" si="10"/>
        <v>0</v>
      </c>
      <c r="K39" s="2580"/>
      <c r="L39" s="2582"/>
      <c r="M39" s="2582"/>
      <c r="Q39" s="2089"/>
      <c r="R39" s="2089"/>
      <c r="S39" s="2089"/>
      <c r="T39" s="2089"/>
      <c r="U39" s="2089"/>
      <c r="V39" s="2089"/>
      <c r="W39" s="2089"/>
    </row>
    <row r="40" spans="1:25" ht="20.100000000000001" customHeight="1">
      <c r="A40" s="1561"/>
      <c r="B40" s="3849"/>
      <c r="C40" s="3852"/>
      <c r="D40" s="3840"/>
      <c r="E40" s="3846"/>
      <c r="F40" s="3828" t="s">
        <v>121</v>
      </c>
      <c r="G40" s="3829"/>
      <c r="H40" s="2580"/>
      <c r="I40" s="2580"/>
      <c r="J40" s="1590">
        <f t="shared" si="10"/>
        <v>0</v>
      </c>
      <c r="K40" s="2580"/>
      <c r="L40" s="2582"/>
      <c r="M40" s="2582"/>
      <c r="Q40" s="2089"/>
      <c r="R40" s="2089"/>
      <c r="S40" s="2089"/>
      <c r="T40" s="2089"/>
      <c r="U40" s="2089"/>
      <c r="V40" s="2089"/>
      <c r="W40" s="2089"/>
    </row>
    <row r="41" spans="1:25" ht="20.100000000000001" customHeight="1">
      <c r="A41" s="1561"/>
      <c r="B41" s="3849"/>
      <c r="C41" s="3852"/>
      <c r="D41" s="3840"/>
      <c r="E41" s="3846"/>
      <c r="F41" s="3828" t="s">
        <v>122</v>
      </c>
      <c r="G41" s="3829"/>
      <c r="H41" s="2580"/>
      <c r="I41" s="2580"/>
      <c r="J41" s="1590">
        <f t="shared" si="10"/>
        <v>0</v>
      </c>
      <c r="K41" s="2580"/>
      <c r="L41" s="2582"/>
      <c r="M41" s="2582"/>
      <c r="Q41" s="2089"/>
      <c r="R41" s="2089"/>
      <c r="S41" s="2089"/>
      <c r="T41" s="2089"/>
      <c r="U41" s="2089"/>
      <c r="V41" s="2089"/>
      <c r="W41" s="2089"/>
    </row>
    <row r="42" spans="1:25" ht="20.100000000000001" customHeight="1">
      <c r="A42" s="1561"/>
      <c r="B42" s="3849"/>
      <c r="C42" s="3852"/>
      <c r="D42" s="3840"/>
      <c r="E42" s="3846"/>
      <c r="F42" s="3828" t="s">
        <v>123</v>
      </c>
      <c r="G42" s="3829"/>
      <c r="H42" s="2580"/>
      <c r="I42" s="2580"/>
      <c r="J42" s="1590">
        <f t="shared" si="10"/>
        <v>0</v>
      </c>
      <c r="K42" s="2580"/>
      <c r="L42" s="2582"/>
      <c r="M42" s="2582"/>
      <c r="Q42" s="2089"/>
      <c r="R42" s="2089"/>
      <c r="S42" s="2089"/>
      <c r="T42" s="2089"/>
      <c r="U42" s="2089"/>
      <c r="V42" s="2089"/>
      <c r="W42" s="2089"/>
    </row>
    <row r="43" spans="1:25" ht="20.100000000000001" customHeight="1">
      <c r="A43" s="1561"/>
      <c r="B43" s="3849"/>
      <c r="C43" s="3852"/>
      <c r="D43" s="3840"/>
      <c r="E43" s="3846"/>
      <c r="F43" s="3828" t="s">
        <v>124</v>
      </c>
      <c r="G43" s="3829"/>
      <c r="H43" s="2580"/>
      <c r="I43" s="2580"/>
      <c r="J43" s="1590">
        <f t="shared" si="10"/>
        <v>0</v>
      </c>
      <c r="K43" s="2580"/>
      <c r="L43" s="2582"/>
      <c r="M43" s="2582"/>
      <c r="Q43" s="2089"/>
      <c r="R43" s="2089"/>
      <c r="S43" s="2089"/>
      <c r="T43" s="2089"/>
      <c r="U43" s="2089"/>
      <c r="V43" s="2089"/>
      <c r="W43" s="2089"/>
    </row>
    <row r="44" spans="1:25" ht="20.100000000000001" customHeight="1">
      <c r="A44" s="1561"/>
      <c r="B44" s="3849"/>
      <c r="C44" s="3852"/>
      <c r="D44" s="3840"/>
      <c r="E44" s="3846"/>
      <c r="F44" s="3828" t="s">
        <v>125</v>
      </c>
      <c r="G44" s="3829"/>
      <c r="H44" s="2580"/>
      <c r="I44" s="2580"/>
      <c r="J44" s="1590">
        <f t="shared" si="10"/>
        <v>0</v>
      </c>
      <c r="K44" s="2580"/>
      <c r="L44" s="2582"/>
      <c r="M44" s="2582"/>
      <c r="Q44" s="2089"/>
      <c r="R44" s="2089"/>
      <c r="S44" s="2089"/>
      <c r="T44" s="2089"/>
      <c r="U44" s="2089"/>
      <c r="V44" s="2089"/>
      <c r="W44" s="2089"/>
    </row>
    <row r="45" spans="1:25" ht="20.100000000000001" customHeight="1">
      <c r="A45" s="1561"/>
      <c r="B45" s="3850"/>
      <c r="C45" s="3853"/>
      <c r="D45" s="3841"/>
      <c r="E45" s="3847"/>
      <c r="F45" s="3828" t="s">
        <v>126</v>
      </c>
      <c r="G45" s="3829"/>
      <c r="H45" s="2580"/>
      <c r="I45" s="2580"/>
      <c r="J45" s="1590">
        <f t="shared" si="10"/>
        <v>0</v>
      </c>
      <c r="K45" s="2580"/>
      <c r="L45" s="2582"/>
      <c r="M45" s="2582"/>
      <c r="Q45" s="2089"/>
      <c r="R45" s="2089"/>
      <c r="S45" s="2089"/>
      <c r="T45" s="2089"/>
      <c r="U45" s="2089"/>
      <c r="V45" s="2089"/>
      <c r="W45" s="2089"/>
    </row>
    <row r="46" spans="1:25" ht="20.100000000000001" customHeight="1">
      <c r="A46" s="1561"/>
      <c r="B46" s="3848" t="s">
        <v>97</v>
      </c>
      <c r="C46" s="3851" t="s">
        <v>382</v>
      </c>
      <c r="D46" s="3839" t="s">
        <v>128</v>
      </c>
      <c r="E46" s="3845"/>
      <c r="F46" s="3828" t="s">
        <v>119</v>
      </c>
      <c r="G46" s="3829"/>
      <c r="H46" s="2580"/>
      <c r="I46" s="2580"/>
      <c r="J46" s="1590">
        <f t="shared" si="9"/>
        <v>0</v>
      </c>
      <c r="K46" s="2580"/>
      <c r="L46" s="2582"/>
      <c r="M46" s="2582"/>
      <c r="Q46" s="2089"/>
      <c r="R46" s="2089"/>
      <c r="S46" s="2089"/>
      <c r="T46" s="2089"/>
      <c r="U46" s="2089"/>
      <c r="V46" s="2089"/>
      <c r="W46" s="2089"/>
      <c r="Y46" s="2088"/>
    </row>
    <row r="47" spans="1:25" ht="20.100000000000001" customHeight="1">
      <c r="A47" s="1561"/>
      <c r="B47" s="3849"/>
      <c r="C47" s="3852"/>
      <c r="D47" s="3840"/>
      <c r="E47" s="3846"/>
      <c r="F47" s="3828" t="s">
        <v>120</v>
      </c>
      <c r="G47" s="3829"/>
      <c r="H47" s="2580"/>
      <c r="I47" s="2580"/>
      <c r="J47" s="1590">
        <f t="shared" si="9"/>
        <v>0</v>
      </c>
      <c r="K47" s="2580"/>
      <c r="L47" s="2582"/>
      <c r="M47" s="2582"/>
      <c r="Q47" s="2089"/>
      <c r="R47" s="2089"/>
      <c r="S47" s="2089"/>
      <c r="T47" s="2089"/>
      <c r="U47" s="2089"/>
      <c r="V47" s="2089"/>
      <c r="W47" s="2089"/>
    </row>
    <row r="48" spans="1:25" ht="20.100000000000001" customHeight="1">
      <c r="A48" s="1561"/>
      <c r="B48" s="3849"/>
      <c r="C48" s="3852"/>
      <c r="D48" s="3840"/>
      <c r="E48" s="3846"/>
      <c r="F48" s="3828" t="s">
        <v>121</v>
      </c>
      <c r="G48" s="3829"/>
      <c r="H48" s="2580"/>
      <c r="I48" s="2580"/>
      <c r="J48" s="1590">
        <f t="shared" si="9"/>
        <v>0</v>
      </c>
      <c r="K48" s="2580"/>
      <c r="L48" s="2582"/>
      <c r="M48" s="2582"/>
      <c r="Q48" s="2089"/>
      <c r="R48" s="2089"/>
      <c r="S48" s="2089"/>
      <c r="T48" s="2089"/>
      <c r="U48" s="2089"/>
      <c r="V48" s="2089"/>
      <c r="W48" s="2089"/>
    </row>
    <row r="49" spans="1:25" ht="20.100000000000001" customHeight="1">
      <c r="A49" s="1561"/>
      <c r="B49" s="3849"/>
      <c r="C49" s="3852"/>
      <c r="D49" s="3840"/>
      <c r="E49" s="3846"/>
      <c r="F49" s="3828" t="s">
        <v>122</v>
      </c>
      <c r="G49" s="3829"/>
      <c r="H49" s="2580"/>
      <c r="I49" s="2580"/>
      <c r="J49" s="1590">
        <f t="shared" si="9"/>
        <v>0</v>
      </c>
      <c r="K49" s="2580"/>
      <c r="L49" s="2582"/>
      <c r="M49" s="2582"/>
      <c r="Q49" s="2089"/>
      <c r="R49" s="2089"/>
      <c r="S49" s="2089"/>
      <c r="T49" s="2089"/>
      <c r="U49" s="2089"/>
      <c r="V49" s="2089"/>
      <c r="W49" s="2089"/>
    </row>
    <row r="50" spans="1:25" ht="20.100000000000001" customHeight="1">
      <c r="A50" s="1561"/>
      <c r="B50" s="3849"/>
      <c r="C50" s="3852"/>
      <c r="D50" s="3840"/>
      <c r="E50" s="3846"/>
      <c r="F50" s="3828" t="s">
        <v>123</v>
      </c>
      <c r="G50" s="3829"/>
      <c r="H50" s="2580"/>
      <c r="I50" s="2580"/>
      <c r="J50" s="1590">
        <f t="shared" si="9"/>
        <v>0</v>
      </c>
      <c r="K50" s="2580"/>
      <c r="L50" s="2582"/>
      <c r="M50" s="2582"/>
      <c r="Q50" s="2089"/>
      <c r="R50" s="2089"/>
      <c r="S50" s="2089"/>
      <c r="T50" s="2089"/>
      <c r="U50" s="2089"/>
      <c r="V50" s="2089"/>
      <c r="W50" s="2089"/>
    </row>
    <row r="51" spans="1:25" ht="20.100000000000001" customHeight="1">
      <c r="A51" s="1561"/>
      <c r="B51" s="3849"/>
      <c r="C51" s="3852"/>
      <c r="D51" s="3840"/>
      <c r="E51" s="3846"/>
      <c r="F51" s="3828" t="s">
        <v>124</v>
      </c>
      <c r="G51" s="3829"/>
      <c r="H51" s="2580"/>
      <c r="I51" s="2580"/>
      <c r="J51" s="1590">
        <f t="shared" si="9"/>
        <v>0</v>
      </c>
      <c r="K51" s="2580"/>
      <c r="L51" s="2582"/>
      <c r="M51" s="2582"/>
      <c r="Q51" s="2089"/>
      <c r="R51" s="2089"/>
      <c r="S51" s="2089"/>
      <c r="T51" s="2089"/>
      <c r="U51" s="2089"/>
      <c r="V51" s="2089"/>
      <c r="W51" s="2089"/>
    </row>
    <row r="52" spans="1:25" ht="20.100000000000001" customHeight="1">
      <c r="A52" s="1561"/>
      <c r="B52" s="3849"/>
      <c r="C52" s="3852"/>
      <c r="D52" s="3840"/>
      <c r="E52" s="3846"/>
      <c r="F52" s="3828" t="s">
        <v>125</v>
      </c>
      <c r="G52" s="3829"/>
      <c r="H52" s="2580"/>
      <c r="I52" s="2580"/>
      <c r="J52" s="1590">
        <f t="shared" si="9"/>
        <v>0</v>
      </c>
      <c r="K52" s="2580"/>
      <c r="L52" s="2582"/>
      <c r="M52" s="2582"/>
      <c r="Q52" s="2089"/>
      <c r="R52" s="2089"/>
      <c r="S52" s="2089"/>
      <c r="T52" s="2089"/>
      <c r="U52" s="2089"/>
      <c r="V52" s="2089"/>
      <c r="W52" s="2089"/>
    </row>
    <row r="53" spans="1:25" ht="20.100000000000001" customHeight="1">
      <c r="A53" s="1561"/>
      <c r="B53" s="3850"/>
      <c r="C53" s="3853"/>
      <c r="D53" s="3841"/>
      <c r="E53" s="3847"/>
      <c r="F53" s="3828" t="s">
        <v>126</v>
      </c>
      <c r="G53" s="3829"/>
      <c r="H53" s="2580"/>
      <c r="I53" s="2580"/>
      <c r="J53" s="1590">
        <f t="shared" si="9"/>
        <v>0</v>
      </c>
      <c r="K53" s="2580"/>
      <c r="L53" s="2582"/>
      <c r="M53" s="2582"/>
      <c r="Q53" s="2089"/>
      <c r="R53" s="2089"/>
      <c r="S53" s="2089"/>
      <c r="T53" s="2089"/>
      <c r="U53" s="2089"/>
      <c r="V53" s="2089"/>
      <c r="W53" s="2089"/>
    </row>
    <row r="54" spans="1:25" ht="20.100000000000001" customHeight="1">
      <c r="A54" s="1561"/>
      <c r="B54" s="3854" t="s">
        <v>264</v>
      </c>
      <c r="C54" s="3857" t="s">
        <v>384</v>
      </c>
      <c r="D54" s="3860" t="s">
        <v>117</v>
      </c>
      <c r="E54" s="3863" t="s">
        <v>130</v>
      </c>
      <c r="F54" s="3866" t="s">
        <v>119</v>
      </c>
      <c r="G54" s="3867"/>
      <c r="H54" s="2580"/>
      <c r="I54" s="2580"/>
      <c r="J54" s="1590">
        <f t="shared" si="9"/>
        <v>0</v>
      </c>
      <c r="K54" s="2580"/>
      <c r="L54" s="2582"/>
      <c r="M54" s="2582"/>
      <c r="Q54" s="2089"/>
      <c r="R54" s="2089"/>
      <c r="S54" s="2089"/>
      <c r="T54" s="2089"/>
      <c r="U54" s="2089"/>
      <c r="V54" s="2089"/>
      <c r="W54" s="2089"/>
    </row>
    <row r="55" spans="1:25" ht="20.100000000000001" customHeight="1">
      <c r="A55" s="1561"/>
      <c r="B55" s="3855"/>
      <c r="C55" s="3858"/>
      <c r="D55" s="3861"/>
      <c r="E55" s="3864"/>
      <c r="F55" s="3866" t="s">
        <v>120</v>
      </c>
      <c r="G55" s="3867"/>
      <c r="H55" s="2580"/>
      <c r="I55" s="2580"/>
      <c r="J55" s="1590">
        <f t="shared" si="9"/>
        <v>0</v>
      </c>
      <c r="K55" s="2580"/>
      <c r="L55" s="2582"/>
      <c r="M55" s="2582"/>
      <c r="Q55" s="2089"/>
      <c r="R55" s="2089"/>
      <c r="S55" s="2089"/>
      <c r="T55" s="2089"/>
      <c r="U55" s="2089"/>
      <c r="V55" s="2089"/>
      <c r="W55" s="2089"/>
    </row>
    <row r="56" spans="1:25" ht="20.100000000000001" customHeight="1">
      <c r="A56" s="1561"/>
      <c r="B56" s="3855"/>
      <c r="C56" s="3858"/>
      <c r="D56" s="3861"/>
      <c r="E56" s="3864"/>
      <c r="F56" s="3866" t="s">
        <v>121</v>
      </c>
      <c r="G56" s="3867"/>
      <c r="H56" s="2580"/>
      <c r="I56" s="2580"/>
      <c r="J56" s="1590">
        <f t="shared" si="9"/>
        <v>0</v>
      </c>
      <c r="K56" s="2580"/>
      <c r="L56" s="2582"/>
      <c r="M56" s="2582"/>
      <c r="Q56" s="2089"/>
      <c r="R56" s="2089"/>
      <c r="S56" s="2089"/>
      <c r="T56" s="2089"/>
      <c r="U56" s="2089"/>
      <c r="V56" s="2089"/>
      <c r="W56" s="2089"/>
    </row>
    <row r="57" spans="1:25" ht="20.100000000000001" customHeight="1">
      <c r="A57" s="1561"/>
      <c r="B57" s="3855"/>
      <c r="C57" s="3858"/>
      <c r="D57" s="3861"/>
      <c r="E57" s="3864"/>
      <c r="F57" s="3866" t="s">
        <v>122</v>
      </c>
      <c r="G57" s="3867"/>
      <c r="H57" s="2580"/>
      <c r="I57" s="2580"/>
      <c r="J57" s="1590">
        <f t="shared" si="9"/>
        <v>0</v>
      </c>
      <c r="K57" s="2580"/>
      <c r="L57" s="2582"/>
      <c r="M57" s="2582"/>
      <c r="Q57" s="2089"/>
      <c r="R57" s="2089"/>
      <c r="S57" s="2089"/>
      <c r="T57" s="2089"/>
      <c r="U57" s="2089"/>
      <c r="V57" s="2089"/>
      <c r="W57" s="2089"/>
    </row>
    <row r="58" spans="1:25" ht="20.100000000000001" customHeight="1">
      <c r="A58" s="1561"/>
      <c r="B58" s="3855"/>
      <c r="C58" s="3858"/>
      <c r="D58" s="3861"/>
      <c r="E58" s="3864"/>
      <c r="F58" s="3866" t="s">
        <v>123</v>
      </c>
      <c r="G58" s="3867"/>
      <c r="H58" s="2580"/>
      <c r="I58" s="2580"/>
      <c r="J58" s="1590">
        <f t="shared" si="9"/>
        <v>0</v>
      </c>
      <c r="K58" s="2580"/>
      <c r="L58" s="2582"/>
      <c r="M58" s="2582"/>
      <c r="Q58" s="2089"/>
      <c r="R58" s="2089"/>
      <c r="S58" s="2089"/>
      <c r="T58" s="2089"/>
      <c r="U58" s="2089"/>
      <c r="V58" s="2089"/>
      <c r="W58" s="2089"/>
    </row>
    <row r="59" spans="1:25" ht="20.100000000000001" customHeight="1">
      <c r="A59" s="1561"/>
      <c r="B59" s="3855"/>
      <c r="C59" s="3858"/>
      <c r="D59" s="3861"/>
      <c r="E59" s="3864"/>
      <c r="F59" s="3866" t="s">
        <v>124</v>
      </c>
      <c r="G59" s="3867"/>
      <c r="H59" s="2580"/>
      <c r="I59" s="2580"/>
      <c r="J59" s="1590">
        <f t="shared" si="9"/>
        <v>0</v>
      </c>
      <c r="K59" s="2580"/>
      <c r="L59" s="2582"/>
      <c r="M59" s="2582"/>
      <c r="Q59" s="2089"/>
      <c r="R59" s="2089"/>
      <c r="S59" s="2089"/>
      <c r="T59" s="2089"/>
      <c r="U59" s="2089"/>
      <c r="V59" s="2089"/>
      <c r="W59" s="2089"/>
    </row>
    <row r="60" spans="1:25">
      <c r="A60" s="1561"/>
      <c r="B60" s="3855"/>
      <c r="C60" s="3858"/>
      <c r="D60" s="3861"/>
      <c r="E60" s="3864"/>
      <c r="F60" s="3866" t="s">
        <v>125</v>
      </c>
      <c r="G60" s="3867"/>
      <c r="H60" s="2580"/>
      <c r="I60" s="2580"/>
      <c r="J60" s="1590">
        <f t="shared" si="9"/>
        <v>0</v>
      </c>
      <c r="K60" s="2580"/>
      <c r="L60" s="2582"/>
      <c r="M60" s="2582"/>
      <c r="Q60" s="2089"/>
      <c r="R60" s="2089"/>
      <c r="S60" s="2089"/>
      <c r="T60" s="2089"/>
      <c r="U60" s="2089"/>
      <c r="V60" s="2089"/>
      <c r="W60" s="2089"/>
    </row>
    <row r="61" spans="1:25">
      <c r="A61" s="1561"/>
      <c r="B61" s="3856"/>
      <c r="C61" s="3859"/>
      <c r="D61" s="3862"/>
      <c r="E61" s="3865"/>
      <c r="F61" s="3866" t="s">
        <v>126</v>
      </c>
      <c r="G61" s="3867"/>
      <c r="H61" s="2580"/>
      <c r="I61" s="2580"/>
      <c r="J61" s="1590">
        <f t="shared" si="9"/>
        <v>0</v>
      </c>
      <c r="K61" s="2580"/>
      <c r="L61" s="2582"/>
      <c r="M61" s="2582"/>
      <c r="Q61" s="2089"/>
      <c r="R61" s="2089"/>
      <c r="S61" s="2089"/>
      <c r="T61" s="2089"/>
      <c r="U61" s="2089"/>
      <c r="V61" s="2089"/>
      <c r="W61" s="2089"/>
      <c r="Y61" s="2090"/>
    </row>
    <row r="62" spans="1:25">
      <c r="A62" s="1561"/>
      <c r="B62" s="3897" t="s">
        <v>264</v>
      </c>
      <c r="C62" s="3900" t="s">
        <v>131</v>
      </c>
      <c r="D62" s="3903" t="s">
        <v>117</v>
      </c>
      <c r="E62" s="3906" t="s">
        <v>130</v>
      </c>
      <c r="F62" s="3866" t="s">
        <v>119</v>
      </c>
      <c r="G62" s="3867"/>
      <c r="H62" s="2580"/>
      <c r="I62" s="2580"/>
      <c r="J62" s="1591">
        <f t="shared" si="9"/>
        <v>0</v>
      </c>
      <c r="K62" s="2580"/>
      <c r="L62" s="2582"/>
      <c r="M62" s="2582"/>
    </row>
    <row r="63" spans="1:25">
      <c r="A63" s="1561"/>
      <c r="B63" s="3898"/>
      <c r="C63" s="3901"/>
      <c r="D63" s="3904"/>
      <c r="E63" s="3907"/>
      <c r="F63" s="3866" t="s">
        <v>120</v>
      </c>
      <c r="G63" s="3867"/>
      <c r="H63" s="2580"/>
      <c r="I63" s="2580"/>
      <c r="J63" s="1591">
        <f t="shared" si="9"/>
        <v>0</v>
      </c>
      <c r="K63" s="2580"/>
      <c r="L63" s="2582"/>
      <c r="M63" s="2582"/>
      <c r="T63" s="2091"/>
    </row>
    <row r="64" spans="1:25">
      <c r="A64" s="1561"/>
      <c r="B64" s="3898"/>
      <c r="C64" s="3901"/>
      <c r="D64" s="3904"/>
      <c r="E64" s="3907"/>
      <c r="F64" s="3866" t="s">
        <v>121</v>
      </c>
      <c r="G64" s="3867"/>
      <c r="H64" s="2580"/>
      <c r="I64" s="2580"/>
      <c r="J64" s="1591">
        <f t="shared" si="9"/>
        <v>0</v>
      </c>
      <c r="K64" s="2580"/>
      <c r="L64" s="2582"/>
      <c r="M64" s="2582"/>
    </row>
    <row r="65" spans="1:13" ht="18" customHeight="1">
      <c r="A65" s="1561"/>
      <c r="B65" s="3898"/>
      <c r="C65" s="3901"/>
      <c r="D65" s="3904"/>
      <c r="E65" s="3907"/>
      <c r="F65" s="3866" t="s">
        <v>122</v>
      </c>
      <c r="G65" s="3867"/>
      <c r="H65" s="2580"/>
      <c r="I65" s="2580"/>
      <c r="J65" s="1591">
        <f t="shared" si="9"/>
        <v>0</v>
      </c>
      <c r="K65" s="2580"/>
      <c r="L65" s="2582"/>
      <c r="M65" s="2582"/>
    </row>
    <row r="66" spans="1:13" ht="18" customHeight="1">
      <c r="A66" s="1561"/>
      <c r="B66" s="3898"/>
      <c r="C66" s="3901"/>
      <c r="D66" s="3904"/>
      <c r="E66" s="3907"/>
      <c r="F66" s="3866" t="s">
        <v>123</v>
      </c>
      <c r="G66" s="3867"/>
      <c r="H66" s="2580"/>
      <c r="I66" s="2580"/>
      <c r="J66" s="1591">
        <f t="shared" si="9"/>
        <v>0</v>
      </c>
      <c r="K66" s="2580"/>
      <c r="L66" s="2582"/>
      <c r="M66" s="2582"/>
    </row>
    <row r="67" spans="1:13" ht="18" customHeight="1">
      <c r="A67" s="1561"/>
      <c r="B67" s="3898"/>
      <c r="C67" s="3901"/>
      <c r="D67" s="3904"/>
      <c r="E67" s="3907"/>
      <c r="F67" s="3866" t="s">
        <v>124</v>
      </c>
      <c r="G67" s="3867"/>
      <c r="H67" s="2580"/>
      <c r="I67" s="2580"/>
      <c r="J67" s="1591">
        <f t="shared" si="9"/>
        <v>0</v>
      </c>
      <c r="K67" s="2580"/>
      <c r="L67" s="2582"/>
      <c r="M67" s="2582"/>
    </row>
    <row r="68" spans="1:13" ht="18" customHeight="1">
      <c r="A68" s="1561"/>
      <c r="B68" s="3898"/>
      <c r="C68" s="3901"/>
      <c r="D68" s="3904"/>
      <c r="E68" s="3907"/>
      <c r="F68" s="3866" t="s">
        <v>125</v>
      </c>
      <c r="G68" s="3867"/>
      <c r="H68" s="2580"/>
      <c r="I68" s="2580"/>
      <c r="J68" s="1591">
        <f t="shared" si="9"/>
        <v>0</v>
      </c>
      <c r="K68" s="2580"/>
      <c r="L68" s="2582"/>
      <c r="M68" s="2582"/>
    </row>
    <row r="69" spans="1:13">
      <c r="A69" s="1561"/>
      <c r="B69" s="3899"/>
      <c r="C69" s="3902"/>
      <c r="D69" s="3905"/>
      <c r="E69" s="3908"/>
      <c r="F69" s="3866" t="s">
        <v>126</v>
      </c>
      <c r="G69" s="3867"/>
      <c r="H69" s="2580"/>
      <c r="I69" s="2580"/>
      <c r="J69" s="1591">
        <f t="shared" si="9"/>
        <v>0</v>
      </c>
      <c r="K69" s="2580"/>
      <c r="L69" s="2582"/>
      <c r="M69" s="2582"/>
    </row>
    <row r="70" spans="1:13">
      <c r="A70" s="1561"/>
      <c r="B70" s="3909" t="s">
        <v>1534</v>
      </c>
      <c r="C70" s="3910"/>
      <c r="D70" s="3910"/>
      <c r="E70" s="3910"/>
      <c r="F70" s="3910"/>
      <c r="G70" s="3911"/>
      <c r="H70" s="1520">
        <f t="shared" ref="H70:M70" si="11">SUM(H12:H19)</f>
        <v>0</v>
      </c>
      <c r="I70" s="1520">
        <f t="shared" si="11"/>
        <v>0</v>
      </c>
      <c r="J70" s="1520">
        <f t="shared" si="11"/>
        <v>0</v>
      </c>
      <c r="K70" s="1520">
        <f t="shared" si="11"/>
        <v>0</v>
      </c>
      <c r="L70" s="2663">
        <f t="shared" si="11"/>
        <v>0</v>
      </c>
      <c r="M70" s="2663">
        <f t="shared" si="11"/>
        <v>0</v>
      </c>
    </row>
    <row r="71" spans="1:13">
      <c r="A71" s="1561"/>
      <c r="B71" s="3909" t="s">
        <v>1535</v>
      </c>
      <c r="C71" s="3910"/>
      <c r="D71" s="3910"/>
      <c r="E71" s="3910"/>
      <c r="F71" s="3910"/>
      <c r="G71" s="3911"/>
      <c r="H71" s="1520">
        <f t="shared" ref="H71:M71" si="12">SUM(H30:H37)</f>
        <v>0</v>
      </c>
      <c r="I71" s="1520">
        <f t="shared" si="12"/>
        <v>0</v>
      </c>
      <c r="J71" s="1520">
        <f t="shared" si="12"/>
        <v>0</v>
      </c>
      <c r="K71" s="1520">
        <f t="shared" si="12"/>
        <v>0</v>
      </c>
      <c r="L71" s="2663">
        <f t="shared" si="12"/>
        <v>0</v>
      </c>
      <c r="M71" s="2663">
        <f t="shared" si="12"/>
        <v>0</v>
      </c>
    </row>
    <row r="72" spans="1:13">
      <c r="A72" s="1561"/>
      <c r="B72" s="3894" t="s">
        <v>2020</v>
      </c>
      <c r="C72" s="3895"/>
      <c r="D72" s="3895"/>
      <c r="E72" s="3895"/>
      <c r="F72" s="3895"/>
      <c r="G72" s="3896"/>
      <c r="H72" s="1520">
        <f t="shared" ref="H72:M72" si="13">SUM(H38:H45)</f>
        <v>0</v>
      </c>
      <c r="I72" s="1520">
        <f t="shared" si="13"/>
        <v>0</v>
      </c>
      <c r="J72" s="1520">
        <f t="shared" si="13"/>
        <v>0</v>
      </c>
      <c r="K72" s="1520">
        <f t="shared" si="13"/>
        <v>0</v>
      </c>
      <c r="L72" s="2663">
        <f t="shared" si="13"/>
        <v>0</v>
      </c>
      <c r="M72" s="2663">
        <f t="shared" si="13"/>
        <v>0</v>
      </c>
    </row>
    <row r="73" spans="1:13">
      <c r="A73" s="1561"/>
      <c r="B73" s="3894" t="s">
        <v>2021</v>
      </c>
      <c r="C73" s="3895"/>
      <c r="D73" s="3895"/>
      <c r="E73" s="3895"/>
      <c r="F73" s="3895"/>
      <c r="G73" s="3896"/>
      <c r="H73" s="1520">
        <f t="shared" ref="H73:M73" si="14">SUM(H46:H53)</f>
        <v>0</v>
      </c>
      <c r="I73" s="1520">
        <f t="shared" si="14"/>
        <v>0</v>
      </c>
      <c r="J73" s="1520">
        <f t="shared" si="14"/>
        <v>0</v>
      </c>
      <c r="K73" s="1520">
        <f t="shared" si="14"/>
        <v>0</v>
      </c>
      <c r="L73" s="2663">
        <f t="shared" si="14"/>
        <v>0</v>
      </c>
      <c r="M73" s="2663">
        <f t="shared" si="14"/>
        <v>0</v>
      </c>
    </row>
    <row r="74" spans="1:13">
      <c r="A74" s="1561"/>
      <c r="B74" s="3894" t="s">
        <v>2022</v>
      </c>
      <c r="C74" s="3895"/>
      <c r="D74" s="3895"/>
      <c r="E74" s="3895"/>
      <c r="F74" s="3895"/>
      <c r="G74" s="3896"/>
      <c r="H74" s="1520">
        <f t="shared" ref="H74:M74" si="15">SUM(H54:H61)</f>
        <v>0</v>
      </c>
      <c r="I74" s="1520">
        <f t="shared" si="15"/>
        <v>0</v>
      </c>
      <c r="J74" s="1520">
        <f t="shared" si="15"/>
        <v>0</v>
      </c>
      <c r="K74" s="1520">
        <f t="shared" si="15"/>
        <v>0</v>
      </c>
      <c r="L74" s="2663">
        <f t="shared" si="15"/>
        <v>0</v>
      </c>
      <c r="M74" s="2663">
        <f t="shared" si="15"/>
        <v>0</v>
      </c>
    </row>
    <row r="75" spans="1:13">
      <c r="A75" s="1561"/>
      <c r="B75" s="3894" t="s">
        <v>2023</v>
      </c>
      <c r="C75" s="3895"/>
      <c r="D75" s="3895"/>
      <c r="E75" s="3895"/>
      <c r="F75" s="3895"/>
      <c r="G75" s="3896"/>
      <c r="H75" s="1520">
        <f t="shared" ref="H75:M75" si="16">SUM(H62:H69)</f>
        <v>0</v>
      </c>
      <c r="I75" s="1520">
        <f t="shared" si="16"/>
        <v>0</v>
      </c>
      <c r="J75" s="1520">
        <f t="shared" si="16"/>
        <v>0</v>
      </c>
      <c r="K75" s="1520">
        <f t="shared" si="16"/>
        <v>0</v>
      </c>
      <c r="L75" s="2663">
        <f t="shared" si="16"/>
        <v>0</v>
      </c>
      <c r="M75" s="2663">
        <f t="shared" si="16"/>
        <v>0</v>
      </c>
    </row>
    <row r="76" spans="1:13">
      <c r="A76" s="1561"/>
      <c r="B76" s="3879" t="s">
        <v>89</v>
      </c>
      <c r="C76" s="3880"/>
      <c r="D76" s="3880"/>
      <c r="E76" s="3880"/>
      <c r="F76" s="3880"/>
      <c r="G76" s="3881"/>
      <c r="H76" s="1544">
        <f t="shared" ref="H76:M76" si="17">SUM(H70:H75)</f>
        <v>0</v>
      </c>
      <c r="I76" s="1544">
        <f t="shared" si="17"/>
        <v>0</v>
      </c>
      <c r="J76" s="1544">
        <f t="shared" si="17"/>
        <v>0</v>
      </c>
      <c r="K76" s="1544">
        <f t="shared" si="17"/>
        <v>0</v>
      </c>
      <c r="L76" s="2664">
        <f t="shared" si="17"/>
        <v>0</v>
      </c>
      <c r="M76" s="2664">
        <f t="shared" si="17"/>
        <v>0</v>
      </c>
    </row>
    <row r="77" spans="1:13">
      <c r="A77" s="1561"/>
      <c r="B77" s="1548"/>
      <c r="C77" s="1548"/>
      <c r="D77" s="1548"/>
      <c r="E77" s="1548"/>
      <c r="F77" s="1548"/>
      <c r="G77" s="1548"/>
      <c r="H77" s="1522" t="str">
        <f t="shared" ref="H77:M77" si="18">IF((ROUND(H76,3)=ROUND(SUM(H12:H27),3)),"OK", "Error")</f>
        <v>OK</v>
      </c>
      <c r="I77" s="1522" t="str">
        <f t="shared" si="18"/>
        <v>OK</v>
      </c>
      <c r="J77" s="1522" t="str">
        <f t="shared" si="18"/>
        <v>OK</v>
      </c>
      <c r="K77" s="1522" t="str">
        <f t="shared" si="18"/>
        <v>OK</v>
      </c>
      <c r="L77" s="1522" t="str">
        <f t="shared" si="18"/>
        <v>OK</v>
      </c>
      <c r="M77" s="1522" t="str">
        <f t="shared" si="18"/>
        <v>OK</v>
      </c>
    </row>
    <row r="78" spans="1:13" s="1570" customFormat="1" ht="20.100000000000001" customHeight="1">
      <c r="A78" s="1568"/>
      <c r="B78" s="3882" t="s">
        <v>1536</v>
      </c>
      <c r="C78" s="3883"/>
      <c r="D78" s="3883"/>
      <c r="E78" s="3883"/>
      <c r="F78" s="3883"/>
      <c r="G78" s="3883"/>
      <c r="H78" s="3883"/>
      <c r="I78" s="3883"/>
      <c r="J78" s="3883"/>
      <c r="K78" s="3884"/>
      <c r="L78" s="1162"/>
      <c r="M78" s="1163"/>
    </row>
    <row r="79" spans="1:13" s="1564" customFormat="1" ht="31.5" customHeight="1">
      <c r="A79" s="1563"/>
      <c r="B79" s="3810" t="s">
        <v>105</v>
      </c>
      <c r="C79" s="3810" t="s">
        <v>106</v>
      </c>
      <c r="D79" s="3810" t="s">
        <v>107</v>
      </c>
      <c r="E79" s="3810" t="s">
        <v>376</v>
      </c>
      <c r="F79" s="3885"/>
      <c r="G79" s="3887"/>
      <c r="H79" s="3889" t="s">
        <v>113</v>
      </c>
      <c r="I79" s="3890"/>
      <c r="J79" s="3891"/>
      <c r="K79" s="3892" t="s">
        <v>377</v>
      </c>
      <c r="L79" s="1572"/>
      <c r="M79" s="1572"/>
    </row>
    <row r="80" spans="1:13" s="1564" customFormat="1" ht="103.5" customHeight="1">
      <c r="A80" s="1563"/>
      <c r="B80" s="3812"/>
      <c r="C80" s="3812"/>
      <c r="D80" s="3812"/>
      <c r="E80" s="3812"/>
      <c r="F80" s="3886"/>
      <c r="G80" s="3888"/>
      <c r="H80" s="2092" t="s">
        <v>114</v>
      </c>
      <c r="I80" s="2092" t="s">
        <v>115</v>
      </c>
      <c r="J80" s="2092" t="s">
        <v>116</v>
      </c>
      <c r="K80" s="3893"/>
      <c r="L80" s="1572"/>
      <c r="M80" s="1572"/>
    </row>
    <row r="81" spans="1:13" ht="69.75" customHeight="1">
      <c r="A81" s="1561"/>
      <c r="B81" s="3871" t="s">
        <v>1813</v>
      </c>
      <c r="C81" s="3874" t="s">
        <v>382</v>
      </c>
      <c r="D81" s="3874" t="s">
        <v>1470</v>
      </c>
      <c r="E81" s="3874" t="s">
        <v>1471</v>
      </c>
      <c r="F81" s="3877" t="s">
        <v>1529</v>
      </c>
      <c r="G81" s="2093" t="s">
        <v>1530</v>
      </c>
      <c r="H81" s="2580"/>
      <c r="I81" s="2580"/>
      <c r="J81" s="1520">
        <f>+H81-I81</f>
        <v>0</v>
      </c>
      <c r="K81" s="2581"/>
      <c r="L81" s="1574"/>
      <c r="M81" s="1574"/>
    </row>
    <row r="82" spans="1:13" ht="69.75" customHeight="1">
      <c r="A82" s="1561"/>
      <c r="B82" s="3872"/>
      <c r="C82" s="3875"/>
      <c r="D82" s="3875"/>
      <c r="E82" s="3875"/>
      <c r="F82" s="3878"/>
      <c r="G82" s="2093" t="s">
        <v>1531</v>
      </c>
      <c r="H82" s="2580"/>
      <c r="I82" s="2580"/>
      <c r="J82" s="1520">
        <f>+H82-I82</f>
        <v>0</v>
      </c>
      <c r="K82" s="2581"/>
      <c r="L82" s="1574"/>
      <c r="M82" s="1574"/>
    </row>
    <row r="83" spans="1:13" ht="69.75" customHeight="1">
      <c r="A83" s="1561"/>
      <c r="B83" s="3872"/>
      <c r="C83" s="3875"/>
      <c r="D83" s="3875"/>
      <c r="E83" s="3875"/>
      <c r="F83" s="3877" t="s">
        <v>1532</v>
      </c>
      <c r="G83" s="2093" t="s">
        <v>1530</v>
      </c>
      <c r="H83" s="2580"/>
      <c r="I83" s="2580"/>
      <c r="J83" s="1520">
        <f>+H83-I83</f>
        <v>0</v>
      </c>
      <c r="K83" s="2581"/>
      <c r="L83" s="1574"/>
      <c r="M83" s="1574"/>
    </row>
    <row r="84" spans="1:13" ht="69.75" customHeight="1">
      <c r="A84" s="1561"/>
      <c r="B84" s="3873"/>
      <c r="C84" s="3876"/>
      <c r="D84" s="3876"/>
      <c r="E84" s="3876"/>
      <c r="F84" s="3878"/>
      <c r="G84" s="2093" t="s">
        <v>1531</v>
      </c>
      <c r="H84" s="2580"/>
      <c r="I84" s="2580"/>
      <c r="J84" s="1520">
        <f>+H84-I84</f>
        <v>0</v>
      </c>
      <c r="K84" s="2581"/>
      <c r="L84" s="1574"/>
      <c r="M84" s="1574"/>
    </row>
    <row r="85" spans="1:13">
      <c r="A85" s="1561"/>
      <c r="B85" s="3868" t="s">
        <v>1472</v>
      </c>
      <c r="C85" s="3869"/>
      <c r="D85" s="3869"/>
      <c r="E85" s="3869"/>
      <c r="F85" s="3869"/>
      <c r="G85" s="3870"/>
      <c r="H85" s="1544">
        <f>SUM(H81:H84)</f>
        <v>0</v>
      </c>
      <c r="I85" s="1544">
        <f>SUM(I81:I84)</f>
        <v>0</v>
      </c>
      <c r="J85" s="1544">
        <f>SUM(J81:J84)</f>
        <v>0</v>
      </c>
      <c r="K85" s="1553">
        <f>SUM(K81:K84)</f>
        <v>0</v>
      </c>
      <c r="L85" s="1574"/>
      <c r="M85" s="1574"/>
    </row>
    <row r="86" spans="1:13">
      <c r="A86" s="1561"/>
      <c r="B86" s="1574"/>
      <c r="C86" s="1574"/>
      <c r="D86" s="1574"/>
      <c r="E86" s="1574"/>
      <c r="F86" s="1574"/>
      <c r="G86" s="1574"/>
      <c r="M86" s="1574"/>
    </row>
    <row r="87" spans="1:13" ht="24.75" customHeight="1">
      <c r="A87" s="1561"/>
      <c r="B87" s="1548"/>
      <c r="C87" s="1574"/>
      <c r="D87" s="1574"/>
      <c r="E87" s="1574"/>
      <c r="F87" s="1574"/>
      <c r="G87" s="1574"/>
      <c r="M87" s="1574"/>
    </row>
    <row r="88" spans="1:13" ht="18" thickBot="1">
      <c r="A88" s="1595"/>
      <c r="B88" s="1578"/>
      <c r="C88" s="1596"/>
      <c r="D88" s="1596"/>
      <c r="E88" s="1596"/>
      <c r="F88" s="1596"/>
      <c r="G88" s="1596"/>
      <c r="H88" s="1596"/>
      <c r="I88" s="1596"/>
      <c r="J88" s="1596"/>
      <c r="K88" s="1596"/>
      <c r="L88" s="1596"/>
      <c r="M88" s="1596"/>
    </row>
  </sheetData>
  <customSheetViews>
    <customSheetView guid="{CE066BD8-0FDF-4A69-A83A-AA53661F8FEE}" scale="80" fitToPage="1">
      <selection activeCell="N82" sqref="N82"/>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scale="90" fitToPage="1">
      <selection activeCell="N82" sqref="N82"/>
      <pageMargins left="0.70866141732283472" right="0.70866141732283472" top="0.74803149606299213" bottom="0.74803149606299213" header="0.31496062992125984" footer="0.31496062992125984"/>
      <pageSetup paperSize="8" scale="52" orientation="portrait" r:id="rId2"/>
    </customSheetView>
    <customSheetView guid="{19FDD237-8F16-4F3B-A94F-90481855813E}" scale="90" fitToPage="1">
      <selection activeCell="N82" sqref="N82"/>
      <pageMargins left="0.70866141732283472" right="0.70866141732283472" top="0.74803149606299213" bottom="0.74803149606299213" header="0.31496062992125984" footer="0.31496062992125984"/>
      <pageSetup paperSize="8" scale="52" orientation="portrait" r:id="rId3"/>
    </customSheetView>
  </customSheetViews>
  <mergeCells count="116">
    <mergeCell ref="B38:B45"/>
    <mergeCell ref="C38:C45"/>
    <mergeCell ref="D38:D45"/>
    <mergeCell ref="E38:E45"/>
    <mergeCell ref="F38:G38"/>
    <mergeCell ref="F39:G39"/>
    <mergeCell ref="F40:G40"/>
    <mergeCell ref="F41:G41"/>
    <mergeCell ref="F42:G42"/>
    <mergeCell ref="F43:G43"/>
    <mergeCell ref="F44:G44"/>
    <mergeCell ref="F45:G45"/>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54:B61"/>
    <mergeCell ref="C54:C61"/>
    <mergeCell ref="D54:D61"/>
    <mergeCell ref="E54:E61"/>
    <mergeCell ref="F54:G54"/>
    <mergeCell ref="F55:G55"/>
    <mergeCell ref="F56:G56"/>
    <mergeCell ref="F57:G57"/>
    <mergeCell ref="F58:G58"/>
    <mergeCell ref="F59:G59"/>
    <mergeCell ref="F60:G60"/>
    <mergeCell ref="F61:G61"/>
    <mergeCell ref="B46:B53"/>
    <mergeCell ref="C46:C53"/>
    <mergeCell ref="D46:D53"/>
    <mergeCell ref="E46:E53"/>
    <mergeCell ref="F46:G46"/>
    <mergeCell ref="F47:G47"/>
    <mergeCell ref="F48:G48"/>
    <mergeCell ref="F49:G49"/>
    <mergeCell ref="F50:G50"/>
    <mergeCell ref="F51:G51"/>
    <mergeCell ref="F52:G52"/>
    <mergeCell ref="F53:G53"/>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 ref="F18:G18"/>
  </mergeCells>
  <conditionalFormatting sqref="H80:J80 K79 H79 B81:E83 A78:A84 B79:F79 C84:E84 C20:E20 C9:E12 B8:B11 F28:I28 A5:A29 C30:D37 L78:M78 B5:M6 H77:M77 K28:M28 C8:F8 F12:F27 F30:F37 F46:F69 C46:D46 H11:M11 F81:G84 J81:J84">
    <cfRule type="expression" dxfId="83" priority="103">
      <formula>CELL("protect",A5)=0</formula>
    </cfRule>
  </conditionalFormatting>
  <conditionalFormatting sqref="H77:M77">
    <cfRule type="containsErrors" dxfId="82" priority="102">
      <formula>ISERROR(H77)</formula>
    </cfRule>
  </conditionalFormatting>
  <conditionalFormatting sqref="H77:M77">
    <cfRule type="containsText" dxfId="81" priority="98" operator="containsText" text="OK">
      <formula>NOT(ISERROR(SEARCH("OK",H77)))</formula>
    </cfRule>
    <cfRule type="containsText" dxfId="80" priority="99" operator="containsText" text="OK">
      <formula>NOT(ISERROR(SEARCH("OK",H77)))</formula>
    </cfRule>
    <cfRule type="containsText" priority="100" operator="containsText" text="OK">
      <formula>NOT(ISERROR(SEARCH("OK",H77)))</formula>
    </cfRule>
    <cfRule type="containsText" dxfId="79" priority="101" operator="containsText" text="Error">
      <formula>NOT(ISERROR(SEARCH("Error",H77)))</formula>
    </cfRule>
  </conditionalFormatting>
  <conditionalFormatting sqref="F38:F45 C38:D38">
    <cfRule type="expression" dxfId="78" priority="47">
      <formula>CELL("protect",C38)=0</formula>
    </cfRule>
  </conditionalFormatting>
  <conditionalFormatting sqref="H12:I19">
    <cfRule type="expression" dxfId="77" priority="24">
      <formula>CELL("protect",H12)=0</formula>
    </cfRule>
  </conditionalFormatting>
  <conditionalFormatting sqref="K12:M19">
    <cfRule type="expression" dxfId="76" priority="5">
      <formula>CELL("protect",K12)=0</formula>
    </cfRule>
  </conditionalFormatting>
  <conditionalFormatting sqref="H30:I69">
    <cfRule type="expression" dxfId="75" priority="4">
      <formula>CELL("protect",H30)=0</formula>
    </cfRule>
  </conditionalFormatting>
  <conditionalFormatting sqref="K30:M69">
    <cfRule type="expression" dxfId="74" priority="3">
      <formula>CELL("protect",K30)=0</formula>
    </cfRule>
  </conditionalFormatting>
  <conditionalFormatting sqref="H81:I84">
    <cfRule type="expression" dxfId="73" priority="2">
      <formula>CELL("protect",H81)=0</formula>
    </cfRule>
  </conditionalFormatting>
  <conditionalFormatting sqref="K81:K84">
    <cfRule type="expression" dxfId="72"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topLeftCell="A39" workbookViewId="0">
      <selection activeCell="G40" sqref="G40"/>
    </sheetView>
  </sheetViews>
  <sheetFormatPr defaultColWidth="9.1328125" defaultRowHeight="13.5"/>
  <cols>
    <col min="1" max="1" width="3" style="1513" customWidth="1"/>
    <col min="2" max="2" width="12.1328125" style="1513" customWidth="1"/>
    <col min="3" max="3" width="25.265625" style="1513" customWidth="1"/>
    <col min="4" max="4" width="15.86328125" style="1513" customWidth="1"/>
    <col min="5" max="5" width="25.3984375" style="1513" customWidth="1"/>
    <col min="6" max="6" width="10.73046875" style="1513" customWidth="1"/>
    <col min="7" max="11" width="11.1328125" style="1513" customWidth="1"/>
    <col min="12" max="16384" width="9.1328125" style="1513"/>
  </cols>
  <sheetData>
    <row r="1" spans="1:11" s="48" customFormat="1" ht="25.15">
      <c r="A1" s="1766" t="str">
        <f>+'Universal data'!$A$1</f>
        <v>Regulatory Reporting Pack</v>
      </c>
      <c r="B1" s="127"/>
      <c r="C1" s="127"/>
      <c r="D1" s="127"/>
      <c r="E1" s="127"/>
      <c r="F1" s="127"/>
      <c r="G1" s="127"/>
      <c r="H1" s="127"/>
      <c r="I1" s="127"/>
      <c r="J1" s="127"/>
      <c r="K1" s="127"/>
    </row>
    <row r="2" spans="1:11" s="48" customFormat="1" ht="25.15">
      <c r="A2" s="1766" t="str">
        <f>+'Universal data'!$A$2</f>
        <v>Master</v>
      </c>
      <c r="B2" s="127"/>
      <c r="C2" s="127"/>
      <c r="D2" s="127"/>
      <c r="E2" s="127"/>
      <c r="F2" s="127"/>
      <c r="G2" s="127"/>
      <c r="H2" s="127"/>
      <c r="I2" s="127"/>
      <c r="J2" s="127"/>
      <c r="K2" s="127"/>
    </row>
    <row r="3" spans="1:11" s="48" customFormat="1" ht="25.15">
      <c r="A3" s="1766" t="str">
        <f>+'Universal data'!$A$3</f>
        <v>2017/18</v>
      </c>
      <c r="B3" s="127"/>
      <c r="C3" s="127"/>
      <c r="D3" s="127"/>
      <c r="E3" s="127"/>
      <c r="F3" s="127"/>
      <c r="G3" s="127"/>
      <c r="H3" s="127"/>
      <c r="I3" s="127"/>
      <c r="J3" s="127"/>
      <c r="K3" s="127"/>
    </row>
    <row r="4" spans="1:11" s="1509" customFormat="1">
      <c r="A4" s="1507"/>
      <c r="B4" s="1535"/>
      <c r="C4" s="1536"/>
      <c r="D4" s="1536"/>
      <c r="E4" s="1536"/>
      <c r="F4" s="1536"/>
      <c r="G4" s="1536"/>
      <c r="H4" s="1536"/>
      <c r="I4" s="1536"/>
      <c r="J4" s="1536"/>
      <c r="K4" s="1536"/>
    </row>
    <row r="5" spans="1:11" s="1509" customFormat="1" ht="19.899999999999999">
      <c r="A5" s="1157" t="s">
        <v>1537</v>
      </c>
      <c r="B5" s="1158"/>
      <c r="C5" s="1536"/>
      <c r="D5" s="1536"/>
      <c r="E5" s="1536"/>
      <c r="F5" s="1536"/>
      <c r="G5" s="1536"/>
      <c r="H5" s="1536"/>
      <c r="I5" s="1536"/>
      <c r="J5" s="1536"/>
      <c r="K5" s="1536"/>
    </row>
    <row r="6" spans="1:11" s="1562" customFormat="1" ht="17.649999999999999">
      <c r="A6" s="1561"/>
      <c r="B6" s="3788" t="s">
        <v>1314</v>
      </c>
      <c r="C6" s="3753"/>
      <c r="D6" s="3753"/>
      <c r="E6" s="3753"/>
      <c r="F6" s="3753"/>
      <c r="G6" s="3753"/>
      <c r="H6" s="3753"/>
      <c r="I6" s="3753"/>
      <c r="J6" s="3753"/>
      <c r="K6" s="3753"/>
    </row>
    <row r="7" spans="1:11" s="1562" customFormat="1" ht="20.25" customHeight="1">
      <c r="A7" s="1561"/>
      <c r="B7" s="3757" t="s">
        <v>105</v>
      </c>
      <c r="C7" s="3757" t="s">
        <v>106</v>
      </c>
      <c r="D7" s="3757" t="s">
        <v>108</v>
      </c>
      <c r="E7" s="3791"/>
      <c r="F7" s="3792" t="s">
        <v>109</v>
      </c>
      <c r="G7" s="3792"/>
      <c r="H7" s="3792"/>
      <c r="I7" s="3792"/>
      <c r="J7" s="3792" t="s">
        <v>110</v>
      </c>
      <c r="K7" s="3792"/>
    </row>
    <row r="8" spans="1:11" s="1562" customFormat="1" ht="30" customHeight="1">
      <c r="A8" s="1561"/>
      <c r="B8" s="3790"/>
      <c r="C8" s="3790"/>
      <c r="D8" s="3791"/>
      <c r="E8" s="3791"/>
      <c r="F8" s="3793"/>
      <c r="G8" s="3793"/>
      <c r="H8" s="3793"/>
      <c r="I8" s="3793"/>
      <c r="J8" s="3793"/>
      <c r="K8" s="3793"/>
    </row>
    <row r="9" spans="1:11" s="1564" customFormat="1" ht="41.25" customHeight="1">
      <c r="A9" s="1563"/>
      <c r="B9" s="3790"/>
      <c r="C9" s="3790"/>
      <c r="D9" s="3791"/>
      <c r="E9" s="3791"/>
      <c r="F9" s="3794"/>
      <c r="G9" s="3794"/>
      <c r="H9" s="3794"/>
      <c r="I9" s="3794"/>
      <c r="J9" s="3794"/>
      <c r="K9" s="3794"/>
    </row>
    <row r="10" spans="1:11" s="1564" customFormat="1" ht="87" customHeight="1">
      <c r="A10" s="1563"/>
      <c r="B10" s="3790"/>
      <c r="C10" s="3790"/>
      <c r="D10" s="3791"/>
      <c r="E10" s="3791"/>
      <c r="F10" s="1543" t="s">
        <v>114</v>
      </c>
      <c r="G10" s="1543" t="s">
        <v>115</v>
      </c>
      <c r="H10" s="1543" t="s">
        <v>116</v>
      </c>
      <c r="I10" s="1543" t="s">
        <v>1458</v>
      </c>
      <c r="J10" s="1543" t="s">
        <v>378</v>
      </c>
      <c r="K10" s="1543" t="s">
        <v>1458</v>
      </c>
    </row>
    <row r="11" spans="1:11" s="1562" customFormat="1" ht="17.649999999999999">
      <c r="A11" s="1561"/>
      <c r="B11" s="3914" t="s">
        <v>1538</v>
      </c>
      <c r="C11" s="3912" t="s">
        <v>129</v>
      </c>
      <c r="D11" s="3912" t="s">
        <v>119</v>
      </c>
      <c r="E11" s="3755"/>
      <c r="F11" s="2586"/>
      <c r="G11" s="2586"/>
      <c r="H11" s="1566">
        <f>+F11-G11</f>
        <v>0</v>
      </c>
      <c r="I11" s="2586"/>
      <c r="J11" s="1565"/>
      <c r="K11" s="1565"/>
    </row>
    <row r="12" spans="1:11" s="1562" customFormat="1" ht="17.649999999999999">
      <c r="A12" s="1561"/>
      <c r="B12" s="3915"/>
      <c r="C12" s="3912"/>
      <c r="D12" s="3912" t="s">
        <v>120</v>
      </c>
      <c r="E12" s="3755"/>
      <c r="F12" s="2586"/>
      <c r="G12" s="2586"/>
      <c r="H12" s="1566">
        <f t="shared" ref="H12:H18" si="0">+F12-G12</f>
        <v>0</v>
      </c>
      <c r="I12" s="2586"/>
      <c r="J12" s="1565"/>
      <c r="K12" s="1565"/>
    </row>
    <row r="13" spans="1:11" s="1562" customFormat="1" ht="17.649999999999999">
      <c r="A13" s="1561"/>
      <c r="B13" s="3915"/>
      <c r="C13" s="3912"/>
      <c r="D13" s="3912" t="s">
        <v>121</v>
      </c>
      <c r="E13" s="3755"/>
      <c r="F13" s="2586"/>
      <c r="G13" s="2586"/>
      <c r="H13" s="1566">
        <f>+F13-G13</f>
        <v>0</v>
      </c>
      <c r="I13" s="2586"/>
      <c r="J13" s="1565"/>
      <c r="K13" s="1565"/>
    </row>
    <row r="14" spans="1:11" s="1562" customFormat="1" ht="17.649999999999999">
      <c r="A14" s="1561"/>
      <c r="B14" s="3915"/>
      <c r="C14" s="3912"/>
      <c r="D14" s="3912" t="s">
        <v>122</v>
      </c>
      <c r="E14" s="3755"/>
      <c r="F14" s="2586"/>
      <c r="G14" s="2586"/>
      <c r="H14" s="1566">
        <f t="shared" si="0"/>
        <v>0</v>
      </c>
      <c r="I14" s="2586"/>
      <c r="J14" s="1565"/>
      <c r="K14" s="1565"/>
    </row>
    <row r="15" spans="1:11" s="1562" customFormat="1" ht="17.649999999999999">
      <c r="A15" s="1561"/>
      <c r="B15" s="3915"/>
      <c r="C15" s="3912"/>
      <c r="D15" s="3912" t="s">
        <v>123</v>
      </c>
      <c r="E15" s="3755"/>
      <c r="F15" s="2586"/>
      <c r="G15" s="2586"/>
      <c r="H15" s="1566">
        <f t="shared" si="0"/>
        <v>0</v>
      </c>
      <c r="I15" s="2586"/>
      <c r="J15" s="1565"/>
      <c r="K15" s="1565"/>
    </row>
    <row r="16" spans="1:11" s="1562" customFormat="1" ht="17.649999999999999">
      <c r="A16" s="1561"/>
      <c r="B16" s="3915"/>
      <c r="C16" s="3912"/>
      <c r="D16" s="3912" t="s">
        <v>124</v>
      </c>
      <c r="E16" s="3755"/>
      <c r="F16" s="2586"/>
      <c r="G16" s="2586"/>
      <c r="H16" s="1566">
        <f t="shared" si="0"/>
        <v>0</v>
      </c>
      <c r="I16" s="2586"/>
      <c r="J16" s="1565"/>
      <c r="K16" s="1565"/>
    </row>
    <row r="17" spans="1:11" s="1562" customFormat="1" ht="17.649999999999999">
      <c r="A17" s="1561"/>
      <c r="B17" s="3915"/>
      <c r="C17" s="3912"/>
      <c r="D17" s="3912" t="s">
        <v>125</v>
      </c>
      <c r="E17" s="3755"/>
      <c r="F17" s="2586"/>
      <c r="G17" s="2586"/>
      <c r="H17" s="1566">
        <f t="shared" si="0"/>
        <v>0</v>
      </c>
      <c r="I17" s="2586"/>
      <c r="J17" s="1565"/>
      <c r="K17" s="1565"/>
    </row>
    <row r="18" spans="1:11" s="1562" customFormat="1" ht="17.649999999999999">
      <c r="A18" s="1561"/>
      <c r="B18" s="3915"/>
      <c r="C18" s="3912"/>
      <c r="D18" s="3912" t="s">
        <v>126</v>
      </c>
      <c r="E18" s="3755"/>
      <c r="F18" s="2586"/>
      <c r="G18" s="2586"/>
      <c r="H18" s="1566">
        <f t="shared" si="0"/>
        <v>0</v>
      </c>
      <c r="I18" s="2586"/>
      <c r="J18" s="1565"/>
      <c r="K18" s="1565"/>
    </row>
    <row r="19" spans="1:11" s="1562" customFormat="1" ht="17.649999999999999">
      <c r="A19" s="1561"/>
      <c r="B19" s="3915"/>
      <c r="C19" s="3912" t="s">
        <v>1474</v>
      </c>
      <c r="D19" s="3912" t="s">
        <v>119</v>
      </c>
      <c r="E19" s="3755"/>
      <c r="F19" s="2586"/>
      <c r="G19" s="2586"/>
      <c r="H19" s="1566">
        <f>+F19-G19</f>
        <v>0</v>
      </c>
      <c r="I19" s="2586"/>
      <c r="J19" s="1565"/>
      <c r="K19" s="1565"/>
    </row>
    <row r="20" spans="1:11" s="1562" customFormat="1" ht="17.649999999999999">
      <c r="A20" s="1561"/>
      <c r="B20" s="3915"/>
      <c r="C20" s="3912"/>
      <c r="D20" s="3912" t="s">
        <v>120</v>
      </c>
      <c r="E20" s="3755"/>
      <c r="F20" s="2586"/>
      <c r="G20" s="2586"/>
      <c r="H20" s="1566">
        <f t="shared" ref="H20:H26" si="1">+F20-G20</f>
        <v>0</v>
      </c>
      <c r="I20" s="2586"/>
      <c r="J20" s="1565"/>
      <c r="K20" s="1565"/>
    </row>
    <row r="21" spans="1:11" s="1562" customFormat="1" ht="17.649999999999999">
      <c r="A21" s="1561"/>
      <c r="B21" s="3915"/>
      <c r="C21" s="3912"/>
      <c r="D21" s="3912" t="s">
        <v>121</v>
      </c>
      <c r="E21" s="3755"/>
      <c r="F21" s="2586"/>
      <c r="G21" s="2586"/>
      <c r="H21" s="1566">
        <f t="shared" si="1"/>
        <v>0</v>
      </c>
      <c r="I21" s="2586"/>
      <c r="J21" s="1565"/>
      <c r="K21" s="1565"/>
    </row>
    <row r="22" spans="1:11" s="1562" customFormat="1" ht="17.649999999999999">
      <c r="A22" s="1561"/>
      <c r="B22" s="3915"/>
      <c r="C22" s="3912"/>
      <c r="D22" s="3912" t="s">
        <v>122</v>
      </c>
      <c r="E22" s="3755"/>
      <c r="F22" s="2586"/>
      <c r="G22" s="2586"/>
      <c r="H22" s="1566">
        <f t="shared" si="1"/>
        <v>0</v>
      </c>
      <c r="I22" s="2586"/>
      <c r="J22" s="1565"/>
      <c r="K22" s="1565"/>
    </row>
    <row r="23" spans="1:11" s="1562" customFormat="1" ht="17.649999999999999">
      <c r="A23" s="1561"/>
      <c r="B23" s="3915"/>
      <c r="C23" s="3912"/>
      <c r="D23" s="3912" t="s">
        <v>123</v>
      </c>
      <c r="E23" s="3755"/>
      <c r="F23" s="2586"/>
      <c r="G23" s="2586"/>
      <c r="H23" s="1566">
        <f t="shared" si="1"/>
        <v>0</v>
      </c>
      <c r="I23" s="2586"/>
      <c r="J23" s="1565"/>
      <c r="K23" s="1565"/>
    </row>
    <row r="24" spans="1:11" s="1562" customFormat="1" ht="17.649999999999999">
      <c r="A24" s="1561"/>
      <c r="B24" s="3915"/>
      <c r="C24" s="3912"/>
      <c r="D24" s="3912" t="s">
        <v>124</v>
      </c>
      <c r="E24" s="3755"/>
      <c r="F24" s="2586"/>
      <c r="G24" s="2586"/>
      <c r="H24" s="1566">
        <f t="shared" si="1"/>
        <v>0</v>
      </c>
      <c r="I24" s="2586"/>
      <c r="J24" s="1565"/>
      <c r="K24" s="1565"/>
    </row>
    <row r="25" spans="1:11" s="1562" customFormat="1" ht="17.649999999999999">
      <c r="A25" s="1561"/>
      <c r="B25" s="3915"/>
      <c r="C25" s="3912"/>
      <c r="D25" s="3912" t="s">
        <v>125</v>
      </c>
      <c r="E25" s="3755"/>
      <c r="F25" s="2586"/>
      <c r="G25" s="2586"/>
      <c r="H25" s="1566">
        <f t="shared" si="1"/>
        <v>0</v>
      </c>
      <c r="I25" s="2586"/>
      <c r="J25" s="1565"/>
      <c r="K25" s="1565"/>
    </row>
    <row r="26" spans="1:11" s="1562" customFormat="1" ht="17.649999999999999">
      <c r="A26" s="1561"/>
      <c r="B26" s="3915"/>
      <c r="C26" s="3912"/>
      <c r="D26" s="3912" t="s">
        <v>126</v>
      </c>
      <c r="E26" s="3755"/>
      <c r="F26" s="2586"/>
      <c r="G26" s="2586"/>
      <c r="H26" s="1566">
        <f t="shared" si="1"/>
        <v>0</v>
      </c>
      <c r="I26" s="2586"/>
      <c r="J26" s="1565"/>
      <c r="K26" s="1565"/>
    </row>
    <row r="27" spans="1:11" s="1562" customFormat="1" ht="17.649999999999999">
      <c r="A27" s="1561"/>
      <c r="B27" s="3913" t="s">
        <v>385</v>
      </c>
      <c r="C27" s="3752"/>
      <c r="D27" s="3752"/>
      <c r="E27" s="3752"/>
      <c r="F27" s="1566">
        <f>SUM($F$11:$F$18)</f>
        <v>0</v>
      </c>
      <c r="G27" s="1566">
        <f>SUM($G$11:$G$18)</f>
        <v>0</v>
      </c>
      <c r="H27" s="1566">
        <f>SUM(H11:H18)</f>
        <v>0</v>
      </c>
      <c r="I27" s="1566">
        <f>SUM($I$11:$I$18)</f>
        <v>0</v>
      </c>
      <c r="J27" s="2665">
        <f>SUM($J$11:$J$18)</f>
        <v>0</v>
      </c>
      <c r="K27" s="2665">
        <f>SUM($K$11:$K$18)</f>
        <v>0</v>
      </c>
    </row>
    <row r="28" spans="1:11" s="1562" customFormat="1" ht="17.649999999999999">
      <c r="A28" s="1561"/>
      <c r="B28" s="3913" t="s">
        <v>386</v>
      </c>
      <c r="C28" s="3752"/>
      <c r="D28" s="3752"/>
      <c r="E28" s="3752"/>
      <c r="F28" s="1566">
        <f t="shared" ref="F28:K28" si="2">SUM(F19:F26)</f>
        <v>0</v>
      </c>
      <c r="G28" s="1566">
        <f t="shared" si="2"/>
        <v>0</v>
      </c>
      <c r="H28" s="1566">
        <f t="shared" si="2"/>
        <v>0</v>
      </c>
      <c r="I28" s="1566">
        <f t="shared" si="2"/>
        <v>0</v>
      </c>
      <c r="J28" s="2665">
        <f t="shared" si="2"/>
        <v>0</v>
      </c>
      <c r="K28" s="2665">
        <f t="shared" si="2"/>
        <v>0</v>
      </c>
    </row>
    <row r="29" spans="1:11" s="1562" customFormat="1" ht="17.649999999999999">
      <c r="A29" s="1561"/>
      <c r="B29" s="3795" t="s">
        <v>89</v>
      </c>
      <c r="C29" s="3771"/>
      <c r="D29" s="3771"/>
      <c r="E29" s="3771"/>
      <c r="F29" s="2492">
        <f t="shared" ref="F29:K29" si="3">SUM(F11:F26)</f>
        <v>0</v>
      </c>
      <c r="G29" s="2492">
        <f t="shared" si="3"/>
        <v>0</v>
      </c>
      <c r="H29" s="1597">
        <f t="shared" si="3"/>
        <v>0</v>
      </c>
      <c r="I29" s="1597">
        <f t="shared" si="3"/>
        <v>0</v>
      </c>
      <c r="J29" s="2492">
        <f t="shared" si="3"/>
        <v>0</v>
      </c>
      <c r="K29" s="2492">
        <f t="shared" si="3"/>
        <v>0</v>
      </c>
    </row>
    <row r="30" spans="1:11" s="1600" customFormat="1" ht="17.649999999999999">
      <c r="A30" s="1598"/>
      <c r="B30" s="1599"/>
      <c r="C30" s="1166"/>
      <c r="D30" s="1166"/>
      <c r="E30" s="1166"/>
      <c r="F30" s="1522" t="str">
        <f t="shared" ref="F30:K30" si="4">IF((ROUND(F29,3)=ROUND((SUM(F11:F18)+SUM(F19:F26)),3)),"OK", "Error")</f>
        <v>OK</v>
      </c>
      <c r="G30" s="1522" t="str">
        <f t="shared" si="4"/>
        <v>OK</v>
      </c>
      <c r="H30" s="1522" t="str">
        <f t="shared" si="4"/>
        <v>OK</v>
      </c>
      <c r="I30" s="1522" t="str">
        <f t="shared" si="4"/>
        <v>OK</v>
      </c>
      <c r="J30" s="1522" t="str">
        <f t="shared" si="4"/>
        <v>OK</v>
      </c>
      <c r="K30" s="1522" t="str">
        <f t="shared" si="4"/>
        <v>OK</v>
      </c>
    </row>
    <row r="31" spans="1:11">
      <c r="A31" s="1510"/>
      <c r="B31" s="1574"/>
      <c r="C31" s="1574"/>
      <c r="D31" s="1574"/>
      <c r="E31" s="1574"/>
      <c r="F31" s="1574"/>
      <c r="G31" s="1574"/>
      <c r="H31" s="1574"/>
      <c r="I31" s="1574"/>
      <c r="J31" s="1574"/>
      <c r="K31" s="1574"/>
    </row>
    <row r="32" spans="1:11" s="1603" customFormat="1" ht="17.649999999999999">
      <c r="A32" s="1601"/>
      <c r="B32" s="1167"/>
      <c r="C32" s="1602"/>
      <c r="D32" s="1602"/>
      <c r="E32" s="1168"/>
      <c r="F32" s="1570"/>
      <c r="G32" s="1570"/>
      <c r="H32" s="1570"/>
      <c r="I32" s="1599"/>
      <c r="J32" s="1599"/>
      <c r="K32" s="1599"/>
    </row>
    <row r="33" spans="1:11">
      <c r="A33" s="1510"/>
      <c r="B33" s="1574"/>
      <c r="C33" s="1574"/>
      <c r="D33" s="1574"/>
      <c r="E33" s="1574"/>
      <c r="F33" s="1574"/>
      <c r="G33" s="1574"/>
      <c r="H33" s="1574"/>
      <c r="I33" s="1574"/>
      <c r="J33" s="1574"/>
      <c r="K33" s="1574"/>
    </row>
    <row r="34" spans="1:11" s="1570" customFormat="1" ht="20.100000000000001" customHeight="1">
      <c r="A34" s="1568"/>
      <c r="B34" s="3796" t="s">
        <v>1473</v>
      </c>
      <c r="C34" s="3780"/>
      <c r="D34" s="3780"/>
      <c r="E34" s="3780"/>
      <c r="F34" s="3780"/>
      <c r="G34" s="3780"/>
      <c r="H34" s="3780"/>
      <c r="I34" s="3780"/>
      <c r="J34" s="1162"/>
      <c r="K34" s="1163"/>
    </row>
    <row r="35" spans="1:11" s="1564" customFormat="1" ht="31.5" customHeight="1">
      <c r="A35" s="1563"/>
      <c r="B35" s="3757" t="s">
        <v>105</v>
      </c>
      <c r="C35" s="3757" t="s">
        <v>106</v>
      </c>
      <c r="D35" s="3799"/>
      <c r="E35" s="3773"/>
      <c r="F35" s="3803" t="s">
        <v>113</v>
      </c>
      <c r="G35" s="3804"/>
      <c r="H35" s="3804"/>
      <c r="I35" s="3805" t="s">
        <v>377</v>
      </c>
      <c r="J35" s="1572"/>
      <c r="K35" s="1572"/>
    </row>
    <row r="36" spans="1:11" s="1564" customFormat="1" ht="103.5" customHeight="1">
      <c r="A36" s="1563"/>
      <c r="B36" s="3798"/>
      <c r="C36" s="3798"/>
      <c r="D36" s="3800"/>
      <c r="E36" s="3774"/>
      <c r="F36" s="1573" t="s">
        <v>114</v>
      </c>
      <c r="G36" s="1573" t="s">
        <v>115</v>
      </c>
      <c r="H36" s="1573" t="s">
        <v>116</v>
      </c>
      <c r="I36" s="3804"/>
      <c r="J36" s="1572"/>
      <c r="K36" s="1572"/>
    </row>
    <row r="37" spans="1:11" s="1564" customFormat="1" ht="43.5" customHeight="1">
      <c r="A37" s="1563"/>
      <c r="B37" s="3871" t="s">
        <v>1538</v>
      </c>
      <c r="C37" s="3916" t="s">
        <v>1930</v>
      </c>
      <c r="D37" s="3918" t="s">
        <v>1529</v>
      </c>
      <c r="E37" s="1775" t="s">
        <v>1530</v>
      </c>
      <c r="F37" s="2586"/>
      <c r="G37" s="2586"/>
      <c r="H37" s="1520">
        <f t="shared" ref="H37:H44" si="5">+F37-G37</f>
        <v>0</v>
      </c>
      <c r="I37" s="2587"/>
      <c r="J37" s="1572"/>
      <c r="K37" s="1572"/>
    </row>
    <row r="38" spans="1:11" s="1564" customFormat="1" ht="41.25" customHeight="1">
      <c r="A38" s="1563"/>
      <c r="B38" s="3920"/>
      <c r="C38" s="3916"/>
      <c r="D38" s="3919"/>
      <c r="E38" s="1775" t="s">
        <v>1531</v>
      </c>
      <c r="F38" s="2586"/>
      <c r="G38" s="2586"/>
      <c r="H38" s="1520">
        <f t="shared" si="5"/>
        <v>0</v>
      </c>
      <c r="I38" s="2587"/>
      <c r="J38" s="1572"/>
      <c r="K38" s="1572"/>
    </row>
    <row r="39" spans="1:11" s="1564" customFormat="1" ht="42.75" customHeight="1">
      <c r="A39" s="1563"/>
      <c r="B39" s="3920"/>
      <c r="C39" s="3916"/>
      <c r="D39" s="3918" t="s">
        <v>1532</v>
      </c>
      <c r="E39" s="1775" t="s">
        <v>1530</v>
      </c>
      <c r="F39" s="2586"/>
      <c r="G39" s="2586"/>
      <c r="H39" s="1520">
        <f t="shared" si="5"/>
        <v>0</v>
      </c>
      <c r="I39" s="2587"/>
      <c r="J39" s="1572"/>
      <c r="K39" s="1572"/>
    </row>
    <row r="40" spans="1:11" s="1564" customFormat="1" ht="34.5" customHeight="1">
      <c r="A40" s="1563"/>
      <c r="B40" s="3921"/>
      <c r="C40" s="3917"/>
      <c r="D40" s="3919"/>
      <c r="E40" s="1775" t="s">
        <v>1531</v>
      </c>
      <c r="F40" s="2586"/>
      <c r="G40" s="2586"/>
      <c r="H40" s="1520">
        <f t="shared" si="5"/>
        <v>0</v>
      </c>
      <c r="I40" s="2587"/>
      <c r="J40" s="1572"/>
      <c r="K40" s="1572"/>
    </row>
    <row r="41" spans="1:11" s="1562" customFormat="1" ht="39" customHeight="1">
      <c r="A41" s="1561"/>
      <c r="B41" s="3922"/>
      <c r="C41" s="3916" t="s">
        <v>1931</v>
      </c>
      <c r="D41" s="3918" t="s">
        <v>1529</v>
      </c>
      <c r="E41" s="1604" t="s">
        <v>1530</v>
      </c>
      <c r="F41" s="2586"/>
      <c r="G41" s="2586"/>
      <c r="H41" s="1520">
        <f t="shared" si="5"/>
        <v>0</v>
      </c>
      <c r="I41" s="2587"/>
      <c r="J41" s="1574"/>
      <c r="K41" s="1574"/>
    </row>
    <row r="42" spans="1:11" s="1562" customFormat="1" ht="36.75" customHeight="1">
      <c r="A42" s="1561"/>
      <c r="B42" s="3922"/>
      <c r="C42" s="3916"/>
      <c r="D42" s="3919"/>
      <c r="E42" s="1604" t="s">
        <v>1531</v>
      </c>
      <c r="F42" s="2586"/>
      <c r="G42" s="2586"/>
      <c r="H42" s="1520">
        <f t="shared" si="5"/>
        <v>0</v>
      </c>
      <c r="I42" s="2587"/>
      <c r="J42" s="1574"/>
      <c r="K42" s="1574"/>
    </row>
    <row r="43" spans="1:11" s="1562" customFormat="1" ht="35.25" customHeight="1">
      <c r="A43" s="1561"/>
      <c r="B43" s="3922"/>
      <c r="C43" s="3916"/>
      <c r="D43" s="3918" t="s">
        <v>1532</v>
      </c>
      <c r="E43" s="1604" t="s">
        <v>1530</v>
      </c>
      <c r="F43" s="2586"/>
      <c r="G43" s="2586"/>
      <c r="H43" s="1520">
        <f t="shared" si="5"/>
        <v>0</v>
      </c>
      <c r="I43" s="2587"/>
      <c r="J43" s="1574"/>
      <c r="K43" s="1574"/>
    </row>
    <row r="44" spans="1:11" s="1562" customFormat="1" ht="44.25" customHeight="1">
      <c r="A44" s="1561"/>
      <c r="B44" s="3923"/>
      <c r="C44" s="3917"/>
      <c r="D44" s="3919"/>
      <c r="E44" s="1604" t="s">
        <v>1531</v>
      </c>
      <c r="F44" s="2586"/>
      <c r="G44" s="2586"/>
      <c r="H44" s="1520">
        <f t="shared" si="5"/>
        <v>0</v>
      </c>
      <c r="I44" s="2587"/>
      <c r="J44" s="1513"/>
      <c r="K44" s="1513"/>
    </row>
    <row r="45" spans="1:11" s="1562" customFormat="1" ht="18" thickBot="1">
      <c r="A45" s="1595"/>
      <c r="B45" s="3795" t="s">
        <v>1539</v>
      </c>
      <c r="C45" s="3771"/>
      <c r="D45" s="3771"/>
      <c r="E45" s="3771"/>
      <c r="F45" s="1544">
        <f>SUM(F37:F44)</f>
        <v>0</v>
      </c>
      <c r="G45" s="1544">
        <f>SUM(G37:G44)</f>
        <v>0</v>
      </c>
      <c r="H45" s="1544">
        <f>SUM(H37:H44)</f>
        <v>0</v>
      </c>
      <c r="I45" s="1553">
        <f>SUM(I37:I44)</f>
        <v>0</v>
      </c>
      <c r="J45" s="1513"/>
      <c r="K45" s="1513"/>
    </row>
    <row r="46" spans="1:11">
      <c r="B46" s="1605"/>
      <c r="C46" s="1605"/>
      <c r="D46" s="1605"/>
      <c r="E46" s="1605"/>
    </row>
    <row r="47" spans="1:11">
      <c r="B47" s="1605"/>
      <c r="C47" s="1605"/>
      <c r="D47" s="1605"/>
      <c r="E47" s="1605"/>
      <c r="J47" s="1605"/>
      <c r="K47" s="1605"/>
    </row>
    <row r="48" spans="1:11">
      <c r="B48" s="1605"/>
      <c r="C48" s="1605"/>
      <c r="D48" s="1605"/>
      <c r="E48" s="1605"/>
      <c r="F48" s="1605"/>
      <c r="G48" s="1605"/>
      <c r="H48" s="1605"/>
      <c r="I48" s="1605"/>
      <c r="J48" s="1605"/>
      <c r="K48" s="1605"/>
    </row>
    <row r="49" spans="2:11">
      <c r="B49" s="1605"/>
      <c r="C49" s="1605"/>
      <c r="D49" s="1605"/>
      <c r="E49" s="1605"/>
      <c r="F49" s="1605"/>
      <c r="G49" s="1605"/>
      <c r="H49" s="1605"/>
      <c r="I49" s="1605"/>
      <c r="J49" s="1605"/>
      <c r="K49" s="1605"/>
    </row>
    <row r="50" spans="2:11">
      <c r="B50" s="1605"/>
      <c r="C50" s="1605"/>
      <c r="D50" s="1605"/>
      <c r="E50" s="1605"/>
      <c r="F50" s="1605"/>
      <c r="G50" s="1605"/>
      <c r="H50" s="1605"/>
      <c r="I50" s="1605"/>
      <c r="J50" s="1605"/>
      <c r="K50" s="1605"/>
    </row>
    <row r="51" spans="2:11">
      <c r="B51" s="1605"/>
      <c r="C51" s="1605"/>
      <c r="D51" s="1605"/>
      <c r="E51" s="1605"/>
      <c r="F51" s="1605"/>
      <c r="G51" s="1605"/>
      <c r="H51" s="1605"/>
      <c r="I51" s="1605"/>
      <c r="J51" s="1605"/>
      <c r="K51" s="1605"/>
    </row>
  </sheetData>
  <customSheetViews>
    <customSheetView guid="{CE066BD8-0FDF-4A69-A83A-AA53661F8FEE}" scale="80" fitToPage="1" topLeftCell="A37">
      <selection activeCell="M36" sqref="M36"/>
      <pageMargins left="0.70866141732283472" right="0.70866141732283472" top="0.74803149606299213" bottom="0.74803149606299213" header="0.31496062992125984" footer="0.31496062992125984"/>
      <pageSetup paperSize="8" scale="90" orientation="portrait" r:id="rId1"/>
    </customSheetView>
    <customSheetView guid="{97003408-5582-4B4E-BE5D-0A5F17467E22}" fitToPage="1">
      <selection activeCell="M36" sqref="M36"/>
      <pageMargins left="0.70866141732283472" right="0.70866141732283472" top="0.74803149606299213" bottom="0.74803149606299213" header="0.31496062992125984" footer="0.31496062992125984"/>
      <pageSetup paperSize="8" scale="90" orientation="portrait" r:id="rId2"/>
    </customSheetView>
    <customSheetView guid="{19FDD237-8F16-4F3B-A94F-90481855813E}" fitToPage="1" topLeftCell="A49">
      <selection activeCell="M36" sqref="M36"/>
      <pageMargins left="0.70866141732283472" right="0.70866141732283472" top="0.74803149606299213" bottom="0.74803149606299213" header="0.31496062992125984" footer="0.31496062992125984"/>
      <pageSetup paperSize="8" scale="90" orientation="portrait" r:id="rId3"/>
    </customSheetView>
  </customSheetViews>
  <mergeCells count="43">
    <mergeCell ref="B37:B44"/>
    <mergeCell ref="B45:E45"/>
    <mergeCell ref="E35:E36"/>
    <mergeCell ref="B35:B36"/>
    <mergeCell ref="F35:H35"/>
    <mergeCell ref="I35:I36"/>
    <mergeCell ref="C41:C44"/>
    <mergeCell ref="D41:D42"/>
    <mergeCell ref="D43:D44"/>
    <mergeCell ref="C35:C36"/>
    <mergeCell ref="D35:D36"/>
    <mergeCell ref="C37:C40"/>
    <mergeCell ref="D37:D38"/>
    <mergeCell ref="D39:D40"/>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D24:E24"/>
    <mergeCell ref="D25:E25"/>
    <mergeCell ref="C11:C18"/>
    <mergeCell ref="D11:E11"/>
    <mergeCell ref="D12:E12"/>
    <mergeCell ref="D13:E13"/>
    <mergeCell ref="D23:E23"/>
    <mergeCell ref="B6:K6"/>
    <mergeCell ref="B7:B10"/>
    <mergeCell ref="C7:C10"/>
    <mergeCell ref="D7:E10"/>
    <mergeCell ref="F7:I9"/>
    <mergeCell ref="J7:K9"/>
  </mergeCells>
  <conditionalFormatting sqref="F36:H40 I35 F35 B5:K5 J34:K34 H10:K10 F30:K30 D7 C11:D26 A34:A44 B35:D35 B7:B11 C7:C10 A5:A26 B37:H40 C41:H44 J37:J40 F10:G26 I11:K26 F37:G44">
    <cfRule type="expression" dxfId="71" priority="25">
      <formula>CELL("protect",A5)=0</formula>
    </cfRule>
  </conditionalFormatting>
  <conditionalFormatting sqref="F30:K30">
    <cfRule type="containsErrors" dxfId="70" priority="24">
      <formula>ISERROR(F30)</formula>
    </cfRule>
  </conditionalFormatting>
  <conditionalFormatting sqref="F30:K30">
    <cfRule type="containsText" dxfId="69" priority="20" operator="containsText" text="OK">
      <formula>NOT(ISERROR(SEARCH("OK",F30)))</formula>
    </cfRule>
    <cfRule type="containsText" dxfId="68" priority="21" operator="containsText" text="OK">
      <formula>NOT(ISERROR(SEARCH("OK",F30)))</formula>
    </cfRule>
    <cfRule type="containsText" priority="22" operator="containsText" text="OK">
      <formula>NOT(ISERROR(SEARCH("OK",F30)))</formula>
    </cfRule>
    <cfRule type="containsText" dxfId="67" priority="23" operator="containsText" text="Error">
      <formula>NOT(ISERROR(SEARCH("Error",F30)))</formula>
    </cfRule>
  </conditionalFormatting>
  <conditionalFormatting sqref="I37:I44">
    <cfRule type="expression" dxfId="66" priority="1">
      <formula>CELL("protect",I37)=0</formula>
    </cfRule>
  </conditionalFormatting>
  <pageMargins left="0.70866141732283472" right="0.70866141732283472" top="0.74803149606299213" bottom="0.74803149606299213" header="0.31496062992125984" footer="0.31496062992125984"/>
  <pageSetup paperSize="8" scale="8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ColWidth="9.1328125" defaultRowHeight="12.4"/>
  <cols>
    <col min="1" max="1" width="3" style="221" customWidth="1"/>
    <col min="2" max="2" width="92.73046875" style="221" customWidth="1"/>
    <col min="3" max="5" width="9.1328125" style="221"/>
    <col min="6" max="6" width="8.265625" style="221" customWidth="1"/>
    <col min="7" max="16384" width="9.1328125" style="221"/>
  </cols>
  <sheetData>
    <row r="1" spans="1:10" s="48" customFormat="1" ht="25.15">
      <c r="A1" s="1766" t="str">
        <f>+'Universal data'!$A$1</f>
        <v>Regulatory Reporting Pack</v>
      </c>
      <c r="B1" s="127"/>
      <c r="C1" s="127"/>
      <c r="D1" s="127"/>
      <c r="E1" s="127"/>
      <c r="F1" s="127"/>
      <c r="G1" s="127"/>
      <c r="H1" s="127"/>
      <c r="I1" s="127"/>
      <c r="J1" s="127"/>
    </row>
    <row r="2" spans="1:10" s="48" customFormat="1" ht="25.15">
      <c r="A2" s="1766" t="str">
        <f>+'Universal data'!$A$2</f>
        <v>Master</v>
      </c>
      <c r="B2" s="127"/>
      <c r="C2" s="127"/>
      <c r="D2" s="127"/>
      <c r="E2" s="127"/>
      <c r="F2" s="127"/>
      <c r="G2" s="127"/>
      <c r="H2" s="127"/>
      <c r="I2" s="127"/>
      <c r="J2" s="127"/>
    </row>
    <row r="3" spans="1:10" s="48" customFormat="1" ht="25.15">
      <c r="A3" s="1766" t="str">
        <f>+'Universal data'!$A$3</f>
        <v>2017/18</v>
      </c>
      <c r="B3" s="127"/>
      <c r="C3" s="127"/>
      <c r="D3" s="127"/>
      <c r="E3" s="127"/>
      <c r="F3" s="127"/>
      <c r="G3" s="127"/>
      <c r="H3" s="127"/>
      <c r="I3" s="127"/>
      <c r="J3" s="127"/>
    </row>
    <row r="4" spans="1:10" s="1509" customFormat="1" ht="9" customHeight="1">
      <c r="A4" s="1535"/>
      <c r="B4" s="1508"/>
      <c r="C4" s="1536"/>
      <c r="D4" s="1536"/>
      <c r="E4" s="1536"/>
      <c r="F4" s="1536"/>
      <c r="G4" s="1536"/>
      <c r="H4" s="1536"/>
      <c r="I4" s="1536"/>
      <c r="J4" s="1606"/>
    </row>
    <row r="5" spans="1:10" s="1509" customFormat="1" ht="19.899999999999999">
      <c r="A5" s="1158" t="s">
        <v>1540</v>
      </c>
      <c r="B5" s="1508"/>
      <c r="C5" s="1536"/>
      <c r="D5" s="1536"/>
      <c r="E5" s="1536"/>
      <c r="F5" s="1536"/>
      <c r="G5" s="1536"/>
      <c r="H5" s="1536"/>
      <c r="I5" s="1536"/>
      <c r="J5" s="1606"/>
    </row>
    <row r="6" spans="1:10" s="1513" customFormat="1" ht="13.5">
      <c r="A6" s="1512"/>
      <c r="B6" s="1512"/>
      <c r="C6" s="1512"/>
      <c r="D6" s="1512"/>
      <c r="E6" s="1512"/>
      <c r="F6" s="1512"/>
      <c r="G6" s="1512"/>
      <c r="H6" s="1512"/>
      <c r="I6" s="1512"/>
      <c r="J6" s="1512"/>
    </row>
    <row r="7" spans="1:10" s="1513" customFormat="1" ht="13.5">
      <c r="A7" s="1512"/>
      <c r="B7" s="3924" t="s">
        <v>387</v>
      </c>
      <c r="C7" s="3788" t="s">
        <v>111</v>
      </c>
      <c r="D7" s="3788"/>
      <c r="E7" s="3788"/>
      <c r="F7" s="3788"/>
      <c r="G7" s="3788" t="s">
        <v>112</v>
      </c>
      <c r="H7" s="3788"/>
      <c r="I7" s="3788"/>
      <c r="J7" s="3788"/>
    </row>
    <row r="8" spans="1:10" s="1609" customFormat="1" ht="27.75" customHeight="1">
      <c r="A8" s="1608"/>
      <c r="B8" s="3925"/>
      <c r="C8" s="3926" t="s">
        <v>113</v>
      </c>
      <c r="D8" s="3926"/>
      <c r="E8" s="3926"/>
      <c r="F8" s="3927" t="s">
        <v>377</v>
      </c>
      <c r="G8" s="3926" t="s">
        <v>113</v>
      </c>
      <c r="H8" s="3926"/>
      <c r="I8" s="3926"/>
      <c r="J8" s="3927" t="s">
        <v>377</v>
      </c>
    </row>
    <row r="9" spans="1:10" s="1609" customFormat="1" ht="103.5" customHeight="1">
      <c r="A9" s="1608"/>
      <c r="B9" s="3925"/>
      <c r="C9" s="1610" t="s">
        <v>114</v>
      </c>
      <c r="D9" s="1610" t="s">
        <v>115</v>
      </c>
      <c r="E9" s="1610" t="s">
        <v>116</v>
      </c>
      <c r="F9" s="3927"/>
      <c r="G9" s="1610" t="s">
        <v>114</v>
      </c>
      <c r="H9" s="1610" t="s">
        <v>115</v>
      </c>
      <c r="I9" s="1610" t="s">
        <v>116</v>
      </c>
      <c r="J9" s="3927"/>
    </row>
    <row r="10" spans="1:10">
      <c r="A10" s="255"/>
      <c r="B10" s="1611" t="s">
        <v>388</v>
      </c>
      <c r="C10" s="2558"/>
      <c r="D10" s="2558"/>
      <c r="E10" s="1566">
        <f t="shared" ref="E10:E15" si="0">C10-D10</f>
        <v>0</v>
      </c>
      <c r="F10" s="2588"/>
      <c r="G10" s="2558"/>
      <c r="H10" s="2558"/>
      <c r="I10" s="1566">
        <f t="shared" ref="I10:I15" si="1">G10-H10</f>
        <v>0</v>
      </c>
      <c r="J10" s="2588"/>
    </row>
    <row r="11" spans="1:10" ht="18.75" customHeight="1">
      <c r="A11" s="255"/>
      <c r="B11" s="1611" t="s">
        <v>137</v>
      </c>
      <c r="C11" s="2558"/>
      <c r="D11" s="2558"/>
      <c r="E11" s="1566">
        <f t="shared" si="0"/>
        <v>0</v>
      </c>
      <c r="F11" s="2588"/>
      <c r="G11" s="2558"/>
      <c r="H11" s="2558"/>
      <c r="I11" s="1566">
        <f t="shared" si="1"/>
        <v>0</v>
      </c>
      <c r="J11" s="2588"/>
    </row>
    <row r="12" spans="1:10">
      <c r="A12" s="255"/>
      <c r="B12" s="1611" t="s">
        <v>138</v>
      </c>
      <c r="C12" s="2558"/>
      <c r="D12" s="2558"/>
      <c r="E12" s="1566">
        <f t="shared" si="0"/>
        <v>0</v>
      </c>
      <c r="F12" s="2588"/>
      <c r="G12" s="2558"/>
      <c r="H12" s="2558"/>
      <c r="I12" s="1566">
        <f t="shared" si="1"/>
        <v>0</v>
      </c>
      <c r="J12" s="2588"/>
    </row>
    <row r="13" spans="1:10" ht="21" customHeight="1">
      <c r="A13" s="255"/>
      <c r="B13" s="1611" t="s">
        <v>139</v>
      </c>
      <c r="C13" s="2558"/>
      <c r="D13" s="2558"/>
      <c r="E13" s="1566">
        <f t="shared" si="0"/>
        <v>0</v>
      </c>
      <c r="F13" s="2588"/>
      <c r="G13" s="2558"/>
      <c r="H13" s="2558"/>
      <c r="I13" s="1566">
        <f t="shared" si="1"/>
        <v>0</v>
      </c>
      <c r="J13" s="2588"/>
    </row>
    <row r="14" spans="1:10">
      <c r="A14" s="255"/>
      <c r="B14" s="1611" t="s">
        <v>2430</v>
      </c>
      <c r="C14" s="2558"/>
      <c r="D14" s="2558"/>
      <c r="E14" s="1566">
        <f t="shared" si="0"/>
        <v>0</v>
      </c>
      <c r="F14" s="2588"/>
      <c r="G14" s="2558"/>
      <c r="H14" s="2558"/>
      <c r="I14" s="1566">
        <f t="shared" si="1"/>
        <v>0</v>
      </c>
      <c r="J14" s="2588"/>
    </row>
    <row r="15" spans="1:10">
      <c r="A15" s="255"/>
      <c r="B15" s="1611" t="s">
        <v>2431</v>
      </c>
      <c r="C15" s="2558"/>
      <c r="D15" s="2558"/>
      <c r="E15" s="1566">
        <f t="shared" si="0"/>
        <v>0</v>
      </c>
      <c r="F15" s="2588"/>
      <c r="G15" s="2558"/>
      <c r="H15" s="2558"/>
      <c r="I15" s="1566">
        <f t="shared" si="1"/>
        <v>0</v>
      </c>
      <c r="J15" s="2588"/>
    </row>
    <row r="16" spans="1:10">
      <c r="A16" s="255"/>
      <c r="B16" s="1482" t="s">
        <v>84</v>
      </c>
      <c r="C16" s="1566">
        <f t="shared" ref="C16:J16" si="2">SUM(C10:C15)</f>
        <v>0</v>
      </c>
      <c r="D16" s="1566">
        <f t="shared" si="2"/>
        <v>0</v>
      </c>
      <c r="E16" s="1566">
        <f t="shared" si="2"/>
        <v>0</v>
      </c>
      <c r="F16" s="1612">
        <f t="shared" si="2"/>
        <v>0</v>
      </c>
      <c r="G16" s="1566">
        <f t="shared" si="2"/>
        <v>0</v>
      </c>
      <c r="H16" s="1566">
        <f t="shared" si="2"/>
        <v>0</v>
      </c>
      <c r="I16" s="1566">
        <f t="shared" si="2"/>
        <v>0</v>
      </c>
      <c r="J16" s="1612">
        <f t="shared" si="2"/>
        <v>0</v>
      </c>
    </row>
    <row r="17" spans="2:10">
      <c r="B17" s="221" t="s">
        <v>2432</v>
      </c>
      <c r="C17" s="1566">
        <f t="shared" ref="C17:J17" si="3">+C16-C15</f>
        <v>0</v>
      </c>
      <c r="D17" s="1566">
        <f t="shared" si="3"/>
        <v>0</v>
      </c>
      <c r="E17" s="1566">
        <f t="shared" si="3"/>
        <v>0</v>
      </c>
      <c r="F17" s="1612">
        <f t="shared" si="3"/>
        <v>0</v>
      </c>
      <c r="G17" s="1566">
        <f t="shared" si="3"/>
        <v>0</v>
      </c>
      <c r="H17" s="1566">
        <f t="shared" si="3"/>
        <v>0</v>
      </c>
      <c r="I17" s="1566">
        <f t="shared" si="3"/>
        <v>0</v>
      </c>
      <c r="J17" s="1612">
        <f t="shared" si="3"/>
        <v>0</v>
      </c>
    </row>
    <row r="18" spans="2:10" ht="18.75" customHeight="1"/>
    <row r="19" spans="2:10" ht="18.75" customHeight="1">
      <c r="B19" s="1583"/>
    </row>
    <row r="20" spans="2:10" ht="18.75" customHeight="1">
      <c r="B20" s="1583"/>
    </row>
    <row r="21" spans="2:10" ht="18.75" customHeight="1">
      <c r="B21" s="1583"/>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customSheetViews>
    <customSheetView guid="{CE066BD8-0FDF-4A69-A83A-AA53661F8FEE}" scale="80" fitToPage="1" topLeftCell="A10">
      <selection activeCell="C10" sqref="C10"/>
      <pageMargins left="0.70866141732283472" right="0.70866141732283472" top="0.74803149606299213" bottom="0.74803149606299213" header="0.31496062992125984" footer="0.31496062992125984"/>
      <pageSetup paperSize="8" scale="79" orientation="portrait" r:id="rId1"/>
    </customSheetView>
    <customSheetView guid="{97003408-5582-4B4E-BE5D-0A5F17467E22}" fitToPage="1">
      <selection activeCell="C10" sqref="C10"/>
      <pageMargins left="0.70866141732283472" right="0.70866141732283472" top="0.74803149606299213" bottom="0.74803149606299213" header="0.31496062992125984" footer="0.31496062992125984"/>
      <pageSetup paperSize="8" scale="79" orientation="portrait" r:id="rId2"/>
    </customSheetView>
    <customSheetView guid="{19FDD237-8F16-4F3B-A94F-90481855813E}" fitToPage="1" topLeftCell="A10">
      <selection activeCell="C10" sqref="C10"/>
      <pageMargins left="0.70866141732283472" right="0.70866141732283472" top="0.74803149606299213" bottom="0.74803149606299213" header="0.31496062992125984" footer="0.31496062992125984"/>
      <pageSetup paperSize="8" scale="79" orientation="portrait" r:id="rId3"/>
    </customSheetView>
  </customSheetViews>
  <mergeCells count="7">
    <mergeCell ref="B7:B9"/>
    <mergeCell ref="C7:F7"/>
    <mergeCell ref="G7:J7"/>
    <mergeCell ref="C8:E8"/>
    <mergeCell ref="F8:F9"/>
    <mergeCell ref="G8:I8"/>
    <mergeCell ref="J8:J9"/>
  </mergeCells>
  <conditionalFormatting sqref="G7:G9 H8:J9 D8:E9 A5:J6 A7:A9 C7:C9 B7 C16:J16">
    <cfRule type="expression" dxfId="65" priority="36">
      <formula>CELL("protect",A5)=0</formula>
    </cfRule>
  </conditionalFormatting>
  <conditionalFormatting sqref="C10:D15">
    <cfRule type="expression" dxfId="64" priority="30">
      <formula>CELL("protect",C10)=0</formula>
    </cfRule>
  </conditionalFormatting>
  <conditionalFormatting sqref="F10">
    <cfRule type="expression" dxfId="63" priority="21">
      <formula>CELL("protect",F10)=0</formula>
    </cfRule>
  </conditionalFormatting>
  <conditionalFormatting sqref="F11">
    <cfRule type="expression" dxfId="62" priority="20">
      <formula>CELL("protect",F11)=0</formula>
    </cfRule>
  </conditionalFormatting>
  <conditionalFormatting sqref="F12">
    <cfRule type="expression" dxfId="61" priority="19">
      <formula>CELL("protect",F12)=0</formula>
    </cfRule>
  </conditionalFormatting>
  <conditionalFormatting sqref="F13">
    <cfRule type="expression" dxfId="60" priority="18">
      <formula>CELL("protect",F13)=0</formula>
    </cfRule>
  </conditionalFormatting>
  <conditionalFormatting sqref="F14:F15">
    <cfRule type="expression" dxfId="59" priority="17">
      <formula>CELL("protect",F14)=0</formula>
    </cfRule>
  </conditionalFormatting>
  <conditionalFormatting sqref="G14:G15">
    <cfRule type="expression" dxfId="58" priority="16">
      <formula>CELL("protect",G14)=0</formula>
    </cfRule>
  </conditionalFormatting>
  <conditionalFormatting sqref="G13">
    <cfRule type="expression" dxfId="57" priority="15">
      <formula>CELL("protect",G13)=0</formula>
    </cfRule>
  </conditionalFormatting>
  <conditionalFormatting sqref="G12">
    <cfRule type="expression" dxfId="56" priority="14">
      <formula>CELL("protect",G12)=0</formula>
    </cfRule>
  </conditionalFormatting>
  <conditionalFormatting sqref="G11">
    <cfRule type="expression" dxfId="55" priority="13">
      <formula>CELL("protect",G11)=0</formula>
    </cfRule>
  </conditionalFormatting>
  <conditionalFormatting sqref="G10">
    <cfRule type="expression" dxfId="54" priority="12">
      <formula>CELL("protect",G10)=0</formula>
    </cfRule>
  </conditionalFormatting>
  <conditionalFormatting sqref="H10">
    <cfRule type="expression" dxfId="53" priority="11">
      <formula>CELL("protect",H10)=0</formula>
    </cfRule>
  </conditionalFormatting>
  <conditionalFormatting sqref="H11">
    <cfRule type="expression" dxfId="52" priority="10">
      <formula>CELL("protect",H11)=0</formula>
    </cfRule>
  </conditionalFormatting>
  <conditionalFormatting sqref="H12">
    <cfRule type="expression" dxfId="51" priority="9">
      <formula>CELL("protect",H12)=0</formula>
    </cfRule>
  </conditionalFormatting>
  <conditionalFormatting sqref="H13">
    <cfRule type="expression" dxfId="50" priority="8">
      <formula>CELL("protect",H13)=0</formula>
    </cfRule>
  </conditionalFormatting>
  <conditionalFormatting sqref="H14:H15">
    <cfRule type="expression" dxfId="49" priority="7">
      <formula>CELL("protect",H14)=0</formula>
    </cfRule>
  </conditionalFormatting>
  <conditionalFormatting sqref="J14:J15">
    <cfRule type="expression" dxfId="48" priority="6">
      <formula>CELL("protect",J14)=0</formula>
    </cfRule>
  </conditionalFormatting>
  <conditionalFormatting sqref="J13">
    <cfRule type="expression" dxfId="47" priority="5">
      <formula>CELL("protect",J13)=0</formula>
    </cfRule>
  </conditionalFormatting>
  <conditionalFormatting sqref="J12">
    <cfRule type="expression" dxfId="46" priority="4">
      <formula>CELL("protect",J12)=0</formula>
    </cfRule>
  </conditionalFormatting>
  <conditionalFormatting sqref="J11">
    <cfRule type="expression" dxfId="45" priority="3">
      <formula>CELL("protect",J11)=0</formula>
    </cfRule>
  </conditionalFormatting>
  <conditionalFormatting sqref="J10">
    <cfRule type="expression" dxfId="44" priority="2">
      <formula>CELL("protect",J10)=0</formula>
    </cfRule>
  </conditionalFormatting>
  <conditionalFormatting sqref="C17:J17">
    <cfRule type="expression" dxfId="43" priority="1">
      <formula>CELL("protect",C17)=0</formula>
    </cfRule>
  </conditionalFormatting>
  <pageMargins left="0.70866141732283472" right="0.70866141732283472" top="0.74803149606299213" bottom="0.74803149606299213" header="0.31496062992125984" footer="0.31496062992125984"/>
  <pageSetup paperSize="8" scale="7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topLeftCell="A13" zoomScale="85" zoomScaleNormal="85" workbookViewId="0">
      <selection activeCell="G35" sqref="G35"/>
    </sheetView>
  </sheetViews>
  <sheetFormatPr defaultColWidth="9.1328125" defaultRowHeight="12.4"/>
  <cols>
    <col min="1" max="1" width="1.73046875" style="221" customWidth="1"/>
    <col min="2" max="2" width="36.3984375" style="221" customWidth="1"/>
    <col min="3" max="3" width="15.59765625" style="221" customWidth="1"/>
    <col min="4" max="5" width="13.59765625" style="221" customWidth="1"/>
    <col min="6" max="6" width="14.86328125" style="221" customWidth="1"/>
    <col min="7" max="9" width="13.59765625" style="221" customWidth="1"/>
    <col min="10" max="10" width="15.265625" style="221" customWidth="1"/>
    <col min="11" max="11" width="14.265625" style="221" customWidth="1"/>
    <col min="12" max="16384" width="9.1328125" style="221"/>
  </cols>
  <sheetData>
    <row r="1" spans="1:15" s="48" customFormat="1" ht="25.15">
      <c r="A1" s="1766" t="str">
        <f>+'Universal data'!$A$1</f>
        <v>Regulatory Reporting Pack</v>
      </c>
      <c r="B1" s="127"/>
      <c r="C1" s="127"/>
      <c r="D1" s="127"/>
      <c r="E1" s="127"/>
      <c r="F1" s="127"/>
      <c r="G1" s="127"/>
      <c r="H1" s="127"/>
      <c r="I1" s="127"/>
      <c r="J1" s="127"/>
      <c r="K1" s="127"/>
    </row>
    <row r="2" spans="1:15" s="48" customFormat="1" ht="25.15">
      <c r="A2" s="1766" t="str">
        <f>+'Universal data'!$A$2</f>
        <v>Master</v>
      </c>
      <c r="B2" s="127"/>
      <c r="C2" s="127"/>
      <c r="D2" s="127"/>
      <c r="E2" s="127"/>
      <c r="F2" s="127"/>
      <c r="G2" s="127"/>
      <c r="H2" s="127"/>
      <c r="I2" s="127"/>
      <c r="J2" s="127"/>
      <c r="K2" s="127"/>
    </row>
    <row r="3" spans="1:15" s="48" customFormat="1" ht="25.15">
      <c r="A3" s="1766" t="str">
        <f>+'Universal data'!$A$3</f>
        <v>2017/18</v>
      </c>
      <c r="B3" s="127"/>
      <c r="C3" s="127"/>
      <c r="D3" s="127"/>
      <c r="E3" s="127"/>
      <c r="F3" s="127"/>
      <c r="G3" s="127"/>
      <c r="H3" s="127"/>
      <c r="I3" s="127"/>
      <c r="J3" s="127"/>
      <c r="K3" s="127"/>
    </row>
    <row r="4" spans="1:15" s="1509" customFormat="1" ht="9" customHeight="1">
      <c r="A4" s="1507"/>
      <c r="B4" s="1535"/>
      <c r="C4" s="1535"/>
      <c r="D4" s="1536"/>
      <c r="E4" s="1536"/>
      <c r="F4" s="1536"/>
      <c r="G4" s="1536"/>
      <c r="H4" s="1536"/>
      <c r="I4" s="1536"/>
      <c r="J4" s="1606"/>
      <c r="K4" s="1613"/>
      <c r="L4" s="1607"/>
    </row>
    <row r="5" spans="1:15" ht="19.899999999999999">
      <c r="A5" s="1170" t="s">
        <v>1925</v>
      </c>
      <c r="B5" s="255"/>
      <c r="C5" s="255"/>
      <c r="D5" s="255"/>
      <c r="E5" s="255"/>
      <c r="F5" s="255"/>
      <c r="G5" s="255"/>
      <c r="H5" s="255"/>
      <c r="I5" s="255"/>
      <c r="J5" s="255"/>
      <c r="K5" s="309"/>
    </row>
    <row r="6" spans="1:15">
      <c r="A6" s="282"/>
      <c r="B6" s="255"/>
      <c r="C6" s="255"/>
      <c r="D6" s="255"/>
      <c r="E6" s="255"/>
      <c r="F6" s="255"/>
      <c r="G6" s="255"/>
      <c r="H6" s="255"/>
      <c r="I6" s="255"/>
      <c r="J6" s="255"/>
      <c r="K6" s="309"/>
    </row>
    <row r="7" spans="1:15">
      <c r="A7" s="282"/>
      <c r="B7" s="255"/>
      <c r="C7" s="255"/>
      <c r="D7" s="255"/>
      <c r="E7" s="255"/>
      <c r="F7" s="255"/>
      <c r="G7" s="255"/>
      <c r="H7" s="255"/>
      <c r="I7" s="255"/>
      <c r="J7" s="255"/>
      <c r="K7" s="309"/>
    </row>
    <row r="8" spans="1:15" ht="171" customHeight="1">
      <c r="A8" s="282"/>
      <c r="B8" s="255"/>
      <c r="C8" s="255"/>
      <c r="D8" s="1614" t="s">
        <v>1541</v>
      </c>
      <c r="E8" s="1614" t="s">
        <v>1323</v>
      </c>
      <c r="F8" s="2525" t="s">
        <v>2304</v>
      </c>
      <c r="G8" s="1614" t="s">
        <v>1324</v>
      </c>
      <c r="H8" s="1614" t="s">
        <v>1325</v>
      </c>
      <c r="I8" s="1614" t="s">
        <v>1326</v>
      </c>
      <c r="J8" s="1614" t="s">
        <v>1542</v>
      </c>
      <c r="K8" s="1614" t="s">
        <v>1543</v>
      </c>
    </row>
    <row r="9" spans="1:15" s="469" customFormat="1">
      <c r="A9" s="1171"/>
      <c r="B9" s="3928" t="s">
        <v>1926</v>
      </c>
      <c r="C9" s="1615" t="s">
        <v>1327</v>
      </c>
      <c r="D9" s="1614" t="s">
        <v>1544</v>
      </c>
      <c r="E9" s="1614" t="s">
        <v>1544</v>
      </c>
      <c r="F9" s="1614" t="s">
        <v>1544</v>
      </c>
      <c r="G9" s="1614" t="s">
        <v>1544</v>
      </c>
      <c r="H9" s="1614" t="s">
        <v>1544</v>
      </c>
      <c r="I9" s="1614" t="s">
        <v>1544</v>
      </c>
      <c r="J9" s="1614" t="s">
        <v>1544</v>
      </c>
      <c r="K9" s="1614" t="s">
        <v>1544</v>
      </c>
    </row>
    <row r="10" spans="1:15">
      <c r="A10" s="282"/>
      <c r="B10" s="3753"/>
      <c r="C10" s="1616" t="s">
        <v>1328</v>
      </c>
      <c r="D10" s="1617"/>
      <c r="E10" s="1617"/>
      <c r="F10" s="1617"/>
      <c r="G10" s="1523">
        <f>+D10-E10-F10</f>
        <v>0</v>
      </c>
      <c r="H10" s="1617"/>
      <c r="I10" s="1617"/>
      <c r="J10" s="1617"/>
      <c r="K10" s="1617"/>
      <c r="L10" s="1618" t="str">
        <f>IF((ROUND(D10,3)=ROUND((SUM(G10:K10)),3)),"OK", "Error")</f>
        <v>OK</v>
      </c>
      <c r="M10" s="2118" t="str">
        <f>IF((ROUND(E10+F10,3)=ROUND((SUM(H10:L10)),3)),"OK", "Error")</f>
        <v>OK</v>
      </c>
      <c r="N10" s="2104"/>
      <c r="O10" s="2104"/>
    </row>
    <row r="11" spans="1:15">
      <c r="A11" s="282"/>
      <c r="B11" s="3753"/>
      <c r="C11" s="1616" t="s">
        <v>1329</v>
      </c>
      <c r="D11" s="1617"/>
      <c r="E11" s="1617"/>
      <c r="F11" s="1617"/>
      <c r="G11" s="1523">
        <f>+D11-E11-F11</f>
        <v>0</v>
      </c>
      <c r="H11" s="1617"/>
      <c r="I11" s="1617"/>
      <c r="J11" s="1617"/>
      <c r="K11" s="1617"/>
      <c r="L11" s="1618" t="str">
        <f>IF((ROUND(D11,3)=ROUND((SUM(G11:K11)),3)),"OK", "Error")</f>
        <v>OK</v>
      </c>
      <c r="M11" s="2118" t="str">
        <f>IF((ROUND(E11+F11,3)=ROUND((SUM(H11:L11)),3)),"OK", "Error")</f>
        <v>OK</v>
      </c>
    </row>
    <row r="12" spans="1:15">
      <c r="A12" s="282"/>
      <c r="B12" s="3753"/>
      <c r="C12" s="1616" t="s">
        <v>1330</v>
      </c>
      <c r="D12" s="1617"/>
      <c r="E12" s="1617"/>
      <c r="F12" s="1617"/>
      <c r="G12" s="1523">
        <f>+D12-E12-F12</f>
        <v>0</v>
      </c>
      <c r="H12" s="1617"/>
      <c r="I12" s="1617"/>
      <c r="J12" s="1617"/>
      <c r="K12" s="1617"/>
      <c r="L12" s="1618" t="str">
        <f>IF((ROUND(D12,3)=ROUND((SUM(G12:K12)),3)),"OK", "Error")</f>
        <v>OK</v>
      </c>
      <c r="M12" s="2118" t="str">
        <f>IF((ROUND(E12+F12,3)=ROUND((SUM(H12:L12)),3)),"OK", "Error")</f>
        <v>OK</v>
      </c>
    </row>
    <row r="13" spans="1:15">
      <c r="A13" s="282"/>
      <c r="B13" s="3753"/>
      <c r="C13" s="1619" t="s">
        <v>84</v>
      </c>
      <c r="D13" s="1620">
        <f>SUM(D10:D12)</f>
        <v>0</v>
      </c>
      <c r="E13" s="1620">
        <f>SUM(E10:E12)</f>
        <v>0</v>
      </c>
      <c r="F13" s="1620">
        <f>SUM(F10:F12)</f>
        <v>0</v>
      </c>
      <c r="G13" s="1620">
        <f>+D13-E13-F13</f>
        <v>0</v>
      </c>
      <c r="H13" s="1620">
        <f>SUM(H10:H12)</f>
        <v>0</v>
      </c>
      <c r="I13" s="1620">
        <f>SUM(I10:I12)</f>
        <v>0</v>
      </c>
      <c r="J13" s="1620">
        <f>SUM(J10:J12)</f>
        <v>0</v>
      </c>
      <c r="K13" s="1620">
        <f>SUM(K10:K12)</f>
        <v>0</v>
      </c>
      <c r="L13" s="1618" t="str">
        <f>IF((ROUND(D13,3)=ROUND((SUM(G13:K13)),3)),"OK", "Error")</f>
        <v>OK</v>
      </c>
      <c r="M13" s="2118" t="str">
        <f>IF((ROUND(E13+F13,3)=ROUND((SUM(H13:L13)),3)),"OK", "Error")</f>
        <v>OK</v>
      </c>
    </row>
    <row r="14" spans="1:15">
      <c r="A14" s="282"/>
      <c r="B14" s="255"/>
      <c r="C14" s="255"/>
      <c r="D14" s="255"/>
      <c r="E14" s="255"/>
      <c r="F14" s="255"/>
      <c r="G14" s="255"/>
      <c r="H14" s="255"/>
      <c r="I14" s="255"/>
      <c r="J14" s="255"/>
      <c r="K14" s="309"/>
    </row>
    <row r="15" spans="1:15">
      <c r="A15" s="282"/>
      <c r="B15" s="3928" t="s">
        <v>1545</v>
      </c>
      <c r="C15" s="3929" t="s">
        <v>1327</v>
      </c>
      <c r="D15" s="3931" t="s">
        <v>113</v>
      </c>
      <c r="E15" s="3931"/>
      <c r="F15" s="3931"/>
      <c r="G15" s="3932" t="s">
        <v>160</v>
      </c>
      <c r="H15" s="3932"/>
      <c r="K15" s="309"/>
    </row>
    <row r="16" spans="1:15">
      <c r="A16" s="282"/>
      <c r="B16" s="3930"/>
      <c r="C16" s="3930"/>
      <c r="D16" s="3929" t="s">
        <v>390</v>
      </c>
      <c r="E16" s="3929" t="s">
        <v>115</v>
      </c>
      <c r="F16" s="3929" t="s">
        <v>116</v>
      </c>
      <c r="G16" s="3929" t="s">
        <v>1544</v>
      </c>
      <c r="H16" s="3929" t="s">
        <v>1546</v>
      </c>
      <c r="K16" s="309"/>
    </row>
    <row r="17" spans="1:11" ht="13.5" customHeight="1">
      <c r="A17" s="282"/>
      <c r="B17" s="3930"/>
      <c r="C17" s="3930"/>
      <c r="D17" s="3929"/>
      <c r="E17" s="3929"/>
      <c r="F17" s="3929"/>
      <c r="G17" s="3929"/>
      <c r="H17" s="3929"/>
      <c r="K17" s="309"/>
    </row>
    <row r="18" spans="1:11">
      <c r="A18" s="282"/>
      <c r="B18" s="3928" t="s">
        <v>389</v>
      </c>
      <c r="C18" s="1616" t="s">
        <v>1328</v>
      </c>
      <c r="D18" s="2589"/>
      <c r="E18" s="2589"/>
      <c r="F18" s="1520">
        <f t="shared" ref="F18:F33" si="0">D18-E18</f>
        <v>0</v>
      </c>
      <c r="G18" s="1617"/>
      <c r="H18" s="1617"/>
      <c r="K18" s="309"/>
    </row>
    <row r="19" spans="1:11">
      <c r="A19" s="282"/>
      <c r="B19" s="3753"/>
      <c r="C19" s="1616" t="s">
        <v>1329</v>
      </c>
      <c r="D19" s="2589"/>
      <c r="E19" s="2589"/>
      <c r="F19" s="1520">
        <f t="shared" si="0"/>
        <v>0</v>
      </c>
      <c r="G19" s="1617"/>
      <c r="H19" s="1617"/>
      <c r="K19" s="309"/>
    </row>
    <row r="20" spans="1:11">
      <c r="A20" s="282"/>
      <c r="B20" s="3753"/>
      <c r="C20" s="1616" t="s">
        <v>1330</v>
      </c>
      <c r="D20" s="2589"/>
      <c r="E20" s="2589"/>
      <c r="F20" s="1520">
        <f t="shared" si="0"/>
        <v>0</v>
      </c>
      <c r="G20" s="1617"/>
      <c r="H20" s="1617"/>
      <c r="K20" s="309"/>
    </row>
    <row r="21" spans="1:11">
      <c r="A21" s="282"/>
      <c r="B21" s="3753"/>
      <c r="C21" s="1619" t="s">
        <v>84</v>
      </c>
      <c r="D21" s="1544">
        <f>SUM(D18:D20)</f>
        <v>0</v>
      </c>
      <c r="E21" s="1544">
        <f>SUM(E18:E20)</f>
        <v>0</v>
      </c>
      <c r="F21" s="1544">
        <f t="shared" si="0"/>
        <v>0</v>
      </c>
      <c r="G21" s="1553">
        <f>SUM(G18:G20)</f>
        <v>0</v>
      </c>
      <c r="H21" s="1553">
        <f>SUM(H18:H20)</f>
        <v>0</v>
      </c>
      <c r="K21" s="309"/>
    </row>
    <row r="22" spans="1:11">
      <c r="A22" s="282"/>
      <c r="B22" s="3928" t="s">
        <v>391</v>
      </c>
      <c r="C22" s="1616" t="s">
        <v>1331</v>
      </c>
      <c r="D22" s="2589"/>
      <c r="E22" s="2589"/>
      <c r="F22" s="1520">
        <f t="shared" si="0"/>
        <v>0</v>
      </c>
      <c r="G22" s="1617"/>
      <c r="H22" s="1617"/>
      <c r="K22" s="309"/>
    </row>
    <row r="23" spans="1:11">
      <c r="A23" s="282"/>
      <c r="B23" s="3753"/>
      <c r="C23" s="1616" t="s">
        <v>1329</v>
      </c>
      <c r="D23" s="2589"/>
      <c r="E23" s="2589"/>
      <c r="F23" s="1520">
        <f t="shared" si="0"/>
        <v>0</v>
      </c>
      <c r="G23" s="1617"/>
      <c r="H23" s="1617"/>
      <c r="K23" s="309"/>
    </row>
    <row r="24" spans="1:11">
      <c r="A24" s="282"/>
      <c r="B24" s="3753"/>
      <c r="C24" s="1616" t="s">
        <v>1330</v>
      </c>
      <c r="D24" s="2589"/>
      <c r="E24" s="2589"/>
      <c r="F24" s="1520">
        <f t="shared" si="0"/>
        <v>0</v>
      </c>
      <c r="G24" s="1617"/>
      <c r="H24" s="1617"/>
      <c r="K24" s="309"/>
    </row>
    <row r="25" spans="1:11">
      <c r="A25" s="282"/>
      <c r="B25" s="3753"/>
      <c r="C25" s="1619" t="s">
        <v>84</v>
      </c>
      <c r="D25" s="1544">
        <f>SUM(D22:D24)</f>
        <v>0</v>
      </c>
      <c r="E25" s="1544">
        <f>SUM(E22:E24)</f>
        <v>0</v>
      </c>
      <c r="F25" s="1544">
        <f t="shared" si="0"/>
        <v>0</v>
      </c>
      <c r="G25" s="1553">
        <f>SUM(G22:G24)</f>
        <v>0</v>
      </c>
      <c r="H25" s="1553">
        <f>SUM(H22:H24)</f>
        <v>0</v>
      </c>
      <c r="K25" s="309"/>
    </row>
    <row r="26" spans="1:11">
      <c r="A26" s="282"/>
      <c r="B26" s="3928" t="s">
        <v>1332</v>
      </c>
      <c r="C26" s="1616" t="s">
        <v>1331</v>
      </c>
      <c r="D26" s="2589"/>
      <c r="E26" s="2589"/>
      <c r="F26" s="1520">
        <f t="shared" si="0"/>
        <v>0</v>
      </c>
      <c r="G26" s="1617"/>
      <c r="H26" s="1617"/>
      <c r="K26" s="309"/>
    </row>
    <row r="27" spans="1:11">
      <c r="A27" s="282"/>
      <c r="B27" s="3753"/>
      <c r="C27" s="1616" t="s">
        <v>1329</v>
      </c>
      <c r="D27" s="2589"/>
      <c r="E27" s="2589"/>
      <c r="F27" s="1520">
        <f t="shared" si="0"/>
        <v>0</v>
      </c>
      <c r="G27" s="1617"/>
      <c r="H27" s="1617"/>
      <c r="K27" s="309"/>
    </row>
    <row r="28" spans="1:11">
      <c r="A28" s="282"/>
      <c r="B28" s="3753"/>
      <c r="C28" s="1616" t="s">
        <v>1330</v>
      </c>
      <c r="D28" s="2589"/>
      <c r="E28" s="2589"/>
      <c r="F28" s="1520">
        <f t="shared" si="0"/>
        <v>0</v>
      </c>
      <c r="G28" s="1617"/>
      <c r="H28" s="1617"/>
      <c r="K28" s="309"/>
    </row>
    <row r="29" spans="1:11">
      <c r="A29" s="282"/>
      <c r="B29" s="3753"/>
      <c r="C29" s="1619" t="s">
        <v>84</v>
      </c>
      <c r="D29" s="1544">
        <f>SUM(D26:D28)</f>
        <v>0</v>
      </c>
      <c r="E29" s="1544">
        <f>SUM(E26:E28)</f>
        <v>0</v>
      </c>
      <c r="F29" s="1544">
        <f t="shared" si="0"/>
        <v>0</v>
      </c>
      <c r="G29" s="1553">
        <f>SUM(G26:G28)</f>
        <v>0</v>
      </c>
      <c r="H29" s="1553">
        <f>SUM(H26:H28)</f>
        <v>0</v>
      </c>
      <c r="K29" s="309"/>
    </row>
    <row r="30" spans="1:11">
      <c r="A30" s="282"/>
      <c r="B30" s="3928" t="s">
        <v>1333</v>
      </c>
      <c r="C30" s="1616" t="s">
        <v>1331</v>
      </c>
      <c r="D30" s="2589"/>
      <c r="E30" s="2589"/>
      <c r="F30" s="1520">
        <f t="shared" si="0"/>
        <v>0</v>
      </c>
      <c r="G30" s="1617"/>
      <c r="H30" s="1617"/>
      <c r="K30" s="309"/>
    </row>
    <row r="31" spans="1:11">
      <c r="A31" s="282"/>
      <c r="B31" s="3753"/>
      <c r="C31" s="1616" t="s">
        <v>1329</v>
      </c>
      <c r="D31" s="2589"/>
      <c r="E31" s="2589"/>
      <c r="F31" s="1520">
        <f t="shared" si="0"/>
        <v>0</v>
      </c>
      <c r="G31" s="1617"/>
      <c r="H31" s="1617"/>
      <c r="K31" s="309"/>
    </row>
    <row r="32" spans="1:11">
      <c r="A32" s="282"/>
      <c r="B32" s="3753"/>
      <c r="C32" s="1616" t="s">
        <v>1330</v>
      </c>
      <c r="D32" s="2589"/>
      <c r="E32" s="2589"/>
      <c r="F32" s="1520">
        <f t="shared" si="0"/>
        <v>0</v>
      </c>
      <c r="G32" s="1617"/>
      <c r="H32" s="1617"/>
      <c r="K32" s="309"/>
    </row>
    <row r="33" spans="1:11">
      <c r="A33" s="282"/>
      <c r="B33" s="3753"/>
      <c r="C33" s="1619" t="s">
        <v>84</v>
      </c>
      <c r="D33" s="1544">
        <f>SUM(D30:D32)</f>
        <v>0</v>
      </c>
      <c r="E33" s="1544">
        <f>SUM(E30:E32)</f>
        <v>0</v>
      </c>
      <c r="F33" s="1544">
        <f t="shared" si="0"/>
        <v>0</v>
      </c>
      <c r="G33" s="1553">
        <f>SUM(G30:G32)</f>
        <v>0</v>
      </c>
      <c r="H33" s="1553">
        <f>SUM(H30:H32)</f>
        <v>0</v>
      </c>
      <c r="K33" s="309"/>
    </row>
    <row r="34" spans="1:11">
      <c r="A34" s="282"/>
      <c r="B34" s="3928" t="s">
        <v>2834</v>
      </c>
      <c r="C34" s="1616" t="s">
        <v>1331</v>
      </c>
      <c r="D34" s="2589"/>
      <c r="E34" s="2589"/>
      <c r="F34" s="1520">
        <f t="shared" ref="F34:F37" si="1">D34-E34</f>
        <v>0</v>
      </c>
      <c r="G34" s="1617"/>
      <c r="H34" s="1617"/>
      <c r="K34" s="309"/>
    </row>
    <row r="35" spans="1:11">
      <c r="A35" s="282"/>
      <c r="B35" s="3753"/>
      <c r="C35" s="1616" t="s">
        <v>1329</v>
      </c>
      <c r="D35" s="2589"/>
      <c r="E35" s="2589"/>
      <c r="F35" s="1520">
        <f t="shared" si="1"/>
        <v>0</v>
      </c>
      <c r="G35" s="3264"/>
      <c r="H35" s="1617"/>
      <c r="K35" s="309"/>
    </row>
    <row r="36" spans="1:11">
      <c r="A36" s="282"/>
      <c r="B36" s="3753"/>
      <c r="C36" s="1616" t="s">
        <v>1330</v>
      </c>
      <c r="D36" s="2589"/>
      <c r="E36" s="2589"/>
      <c r="F36" s="1520">
        <f t="shared" si="1"/>
        <v>0</v>
      </c>
      <c r="G36" s="1617"/>
      <c r="H36" s="1617"/>
      <c r="K36" s="309"/>
    </row>
    <row r="37" spans="1:11">
      <c r="A37" s="282"/>
      <c r="B37" s="3753"/>
      <c r="C37" s="1619" t="s">
        <v>84</v>
      </c>
      <c r="D37" s="1544">
        <f>SUM(D34:D36)</f>
        <v>0</v>
      </c>
      <c r="E37" s="1544">
        <f>SUM(E34:E36)</f>
        <v>0</v>
      </c>
      <c r="F37" s="1544">
        <f t="shared" si="1"/>
        <v>0</v>
      </c>
      <c r="G37" s="1553">
        <f>SUM(G34:G36)</f>
        <v>0</v>
      </c>
      <c r="H37" s="1553">
        <f>SUM(H34:H36)</f>
        <v>0</v>
      </c>
      <c r="I37" s="255"/>
      <c r="J37" s="255"/>
      <c r="K37" s="309"/>
    </row>
    <row r="38" spans="1:11">
      <c r="A38" s="282"/>
      <c r="B38" s="3928" t="s">
        <v>2835</v>
      </c>
      <c r="C38" s="1616" t="s">
        <v>1331</v>
      </c>
      <c r="D38" s="2589"/>
      <c r="E38" s="2589"/>
      <c r="F38" s="1520">
        <f t="shared" ref="F38:F41" si="2">D38-E38</f>
        <v>0</v>
      </c>
      <c r="G38" s="1617"/>
      <c r="H38" s="1617"/>
      <c r="I38" s="255"/>
      <c r="J38" s="255"/>
      <c r="K38" s="309"/>
    </row>
    <row r="39" spans="1:11">
      <c r="A39" s="282"/>
      <c r="B39" s="3753"/>
      <c r="C39" s="1616" t="s">
        <v>1329</v>
      </c>
      <c r="D39" s="2589"/>
      <c r="E39" s="2589"/>
      <c r="F39" s="1520">
        <f t="shared" si="2"/>
        <v>0</v>
      </c>
      <c r="G39" s="1617"/>
      <c r="H39" s="1617"/>
      <c r="I39" s="255"/>
      <c r="J39" s="255"/>
      <c r="K39" s="309"/>
    </row>
    <row r="40" spans="1:11">
      <c r="A40" s="282"/>
      <c r="B40" s="3753"/>
      <c r="C40" s="1616" t="s">
        <v>1330</v>
      </c>
      <c r="D40" s="2589"/>
      <c r="E40" s="2589"/>
      <c r="F40" s="1520">
        <f t="shared" si="2"/>
        <v>0</v>
      </c>
      <c r="G40" s="1617"/>
      <c r="H40" s="1617"/>
      <c r="I40" s="255"/>
      <c r="J40" s="255"/>
      <c r="K40" s="309"/>
    </row>
    <row r="41" spans="1:11">
      <c r="A41" s="282"/>
      <c r="B41" s="3753"/>
      <c r="C41" s="1619" t="s">
        <v>84</v>
      </c>
      <c r="D41" s="1544">
        <f>SUM(D38:D40)</f>
        <v>0</v>
      </c>
      <c r="E41" s="1544">
        <f>SUM(E38:E40)</f>
        <v>0</v>
      </c>
      <c r="F41" s="1544">
        <f t="shared" si="2"/>
        <v>0</v>
      </c>
      <c r="G41" s="1553">
        <f>SUM(G38:G40)</f>
        <v>0</v>
      </c>
      <c r="H41" s="1553">
        <f>SUM(H38:H40)</f>
        <v>0</v>
      </c>
      <c r="I41" s="255"/>
      <c r="J41" s="255"/>
      <c r="K41" s="309"/>
    </row>
    <row r="42" spans="1:11" ht="12.75" thickBot="1">
      <c r="A42" s="1621"/>
      <c r="B42" s="668"/>
      <c r="C42" s="668"/>
      <c r="D42" s="668"/>
      <c r="E42" s="668"/>
      <c r="F42" s="668"/>
      <c r="G42" s="668"/>
      <c r="H42" s="668"/>
      <c r="I42" s="668"/>
      <c r="J42" s="668"/>
      <c r="K42" s="1622"/>
    </row>
  </sheetData>
  <customSheetViews>
    <customSheetView guid="{CE066BD8-0FDF-4A69-A83A-AA53661F8FEE}" scale="80" fitToPage="1">
      <selection activeCell="N10" sqref="N10"/>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N10" sqref="N10"/>
      <pageMargins left="0.70866141732283472" right="0.70866141732283472" top="0.74803149606299213" bottom="0.74803149606299213" header="0.31496062992125984" footer="0.31496062992125984"/>
      <pageSetup paperSize="8" scale="72" orientation="portrait" r:id="rId2"/>
    </customSheetView>
    <customSheetView guid="{19FDD237-8F16-4F3B-A94F-90481855813E}" fitToPage="1">
      <selection activeCell="N10" sqref="N10"/>
      <pageMargins left="0.70866141732283472" right="0.70866141732283472" top="0.74803149606299213" bottom="0.74803149606299213" header="0.31496062992125984" footer="0.31496062992125984"/>
      <pageSetup paperSize="8" scale="72" orientation="portrait" r:id="rId3"/>
    </customSheetView>
  </customSheetViews>
  <mergeCells count="16">
    <mergeCell ref="B9:B13"/>
    <mergeCell ref="B15:B17"/>
    <mergeCell ref="G15:H15"/>
    <mergeCell ref="D16:D17"/>
    <mergeCell ref="E16:E17"/>
    <mergeCell ref="F16:F17"/>
    <mergeCell ref="G16:G17"/>
    <mergeCell ref="H16:H17"/>
    <mergeCell ref="B34:B37"/>
    <mergeCell ref="B38:B41"/>
    <mergeCell ref="C15:C17"/>
    <mergeCell ref="D15:F15"/>
    <mergeCell ref="B18:B21"/>
    <mergeCell ref="B22:B25"/>
    <mergeCell ref="B26:B29"/>
    <mergeCell ref="B30:B33"/>
  </mergeCells>
  <conditionalFormatting sqref="F31 F27:H27 A5:L5 D19:H19 F16:F17 D21:H21 D33:H33 D15 D14:J14 C9 F23:H23 D25:H25 D29:H29 D7:D13 L10:L13 D10:F12 E8:K13 D16:E20 G16:H20 G22:H24 G26:H28">
    <cfRule type="expression" dxfId="42" priority="28">
      <formula>CELL("protect",A5)=0</formula>
    </cfRule>
  </conditionalFormatting>
  <conditionalFormatting sqref="L10:L13">
    <cfRule type="containsErrors" dxfId="41" priority="27">
      <formula>ISERROR(L10)</formula>
    </cfRule>
  </conditionalFormatting>
  <conditionalFormatting sqref="L10:L13">
    <cfRule type="containsText" dxfId="40" priority="23" operator="containsText" text="OK">
      <formula>NOT(ISERROR(SEARCH("OK",L10)))</formula>
    </cfRule>
    <cfRule type="containsText" dxfId="39" priority="24" operator="containsText" text="OK">
      <formula>NOT(ISERROR(SEARCH("OK",L10)))</formula>
    </cfRule>
    <cfRule type="containsText" priority="25" operator="containsText" text="OK">
      <formula>NOT(ISERROR(SEARCH("OK",L10)))</formula>
    </cfRule>
    <cfRule type="containsText" dxfId="38" priority="26" operator="containsText" text="Error">
      <formula>NOT(ISERROR(SEARCH("Error",L10)))</formula>
    </cfRule>
  </conditionalFormatting>
  <conditionalFormatting sqref="M10:M13">
    <cfRule type="expression" dxfId="37" priority="20">
      <formula>CELL("protect",M10)=0</formula>
    </cfRule>
  </conditionalFormatting>
  <conditionalFormatting sqref="M10:M13">
    <cfRule type="containsErrors" dxfId="36" priority="19">
      <formula>ISERROR(M10)</formula>
    </cfRule>
  </conditionalFormatting>
  <conditionalFormatting sqref="M10:M13">
    <cfRule type="containsText" dxfId="35" priority="15" operator="containsText" text="OK">
      <formula>NOT(ISERROR(SEARCH("OK",M10)))</formula>
    </cfRule>
    <cfRule type="containsText" dxfId="34" priority="16" operator="containsText" text="OK">
      <formula>NOT(ISERROR(SEARCH("OK",M10)))</formula>
    </cfRule>
    <cfRule type="containsText" priority="17" operator="containsText" text="OK">
      <formula>NOT(ISERROR(SEARCH("OK",M10)))</formula>
    </cfRule>
    <cfRule type="containsText" dxfId="33" priority="18" operator="containsText" text="Error">
      <formula>NOT(ISERROR(SEARCH("Error",M10)))</formula>
    </cfRule>
  </conditionalFormatting>
  <conditionalFormatting sqref="D22:E24">
    <cfRule type="expression" dxfId="32" priority="10">
      <formula>CELL("protect",D22)=0</formula>
    </cfRule>
  </conditionalFormatting>
  <conditionalFormatting sqref="D26:E28">
    <cfRule type="expression" dxfId="31" priority="9">
      <formula>CELL("protect",D26)=0</formula>
    </cfRule>
  </conditionalFormatting>
  <conditionalFormatting sqref="D30:E32">
    <cfRule type="expression" dxfId="30" priority="8">
      <formula>CELL("protect",D30)=0</formula>
    </cfRule>
  </conditionalFormatting>
  <conditionalFormatting sqref="G30:H32">
    <cfRule type="expression" dxfId="29" priority="7">
      <formula>CELL("protect",G30)=0</formula>
    </cfRule>
  </conditionalFormatting>
  <conditionalFormatting sqref="F35 D37:H37">
    <cfRule type="expression" dxfId="28" priority="6">
      <formula>CELL("protect",D35)=0</formula>
    </cfRule>
  </conditionalFormatting>
  <conditionalFormatting sqref="D34:E36">
    <cfRule type="expression" dxfId="27" priority="5">
      <formula>CELL("protect",D34)=0</formula>
    </cfRule>
  </conditionalFormatting>
  <conditionalFormatting sqref="G34:H36">
    <cfRule type="expression" dxfId="26" priority="4">
      <formula>CELL("protect",G34)=0</formula>
    </cfRule>
  </conditionalFormatting>
  <conditionalFormatting sqref="F39 D41:H41">
    <cfRule type="expression" dxfId="25" priority="3">
      <formula>CELL("protect",D39)=0</formula>
    </cfRule>
  </conditionalFormatting>
  <conditionalFormatting sqref="D38:E40">
    <cfRule type="expression" dxfId="24" priority="2">
      <formula>CELL("protect",D38)=0</formula>
    </cfRule>
  </conditionalFormatting>
  <conditionalFormatting sqref="G38:H40">
    <cfRule type="expression" dxfId="23" priority="1">
      <formula>CELL("protect",G38)=0</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topLeftCell="C4" workbookViewId="0">
      <selection activeCell="I14" sqref="I14"/>
    </sheetView>
  </sheetViews>
  <sheetFormatPr defaultColWidth="9.1328125" defaultRowHeight="13.5"/>
  <cols>
    <col min="1" max="1" width="2.1328125" style="1626" customWidth="1"/>
    <col min="2" max="2" width="52.59765625" style="1626" customWidth="1"/>
    <col min="3" max="3" width="30.265625" style="1626" customWidth="1"/>
    <col min="4" max="4" width="15.1328125" style="1626" customWidth="1"/>
    <col min="5" max="5" width="20.59765625" style="1626" customWidth="1"/>
    <col min="6" max="6" width="18.59765625" style="1626" customWidth="1"/>
    <col min="7" max="7" width="17.59765625" style="1626" customWidth="1"/>
    <col min="8" max="8" width="14.265625" style="1626" customWidth="1"/>
    <col min="9" max="16384" width="9.1328125" style="1626"/>
  </cols>
  <sheetData>
    <row r="1" spans="1:14" s="48" customFormat="1" ht="25.15">
      <c r="A1" s="1766" t="str">
        <f>+'Universal data'!$A$1</f>
        <v>Regulatory Reporting Pack</v>
      </c>
      <c r="B1" s="127"/>
      <c r="C1" s="127"/>
      <c r="D1" s="127"/>
      <c r="E1" s="127"/>
      <c r="F1" s="127"/>
      <c r="G1" s="127"/>
      <c r="H1" s="127"/>
    </row>
    <row r="2" spans="1:14" s="48" customFormat="1" ht="25.15">
      <c r="A2" s="1766" t="str">
        <f>+'Universal data'!$A$2</f>
        <v>Master</v>
      </c>
      <c r="B2" s="127"/>
      <c r="C2" s="127"/>
      <c r="D2" s="127"/>
      <c r="E2" s="127"/>
      <c r="F2" s="127"/>
      <c r="G2" s="127"/>
      <c r="H2" s="127"/>
    </row>
    <row r="3" spans="1:14" s="48" customFormat="1" ht="25.5" thickBot="1">
      <c r="A3" s="1766" t="str">
        <f>+'Universal data'!$A$3</f>
        <v>2017/18</v>
      </c>
      <c r="B3" s="127"/>
      <c r="C3" s="127"/>
      <c r="D3" s="127"/>
      <c r="E3" s="127"/>
      <c r="F3" s="127"/>
      <c r="G3" s="127"/>
      <c r="H3" s="127"/>
    </row>
    <row r="4" spans="1:14">
      <c r="A4" s="1623"/>
      <c r="B4" s="1624"/>
      <c r="C4" s="1624"/>
      <c r="D4" s="1624"/>
      <c r="E4" s="1625"/>
      <c r="F4" s="1625"/>
      <c r="G4" s="1625"/>
    </row>
    <row r="5" spans="1:14" ht="19.899999999999999">
      <c r="A5" s="1172" t="s">
        <v>1547</v>
      </c>
      <c r="B5" s="1624"/>
      <c r="C5" s="1624"/>
      <c r="D5" s="1624"/>
      <c r="E5" s="1624"/>
      <c r="F5" s="1624"/>
      <c r="G5" s="1624"/>
    </row>
    <row r="6" spans="1:14">
      <c r="A6" s="1623"/>
      <c r="B6" s="1624"/>
      <c r="C6" s="1624"/>
      <c r="D6" s="1624"/>
      <c r="E6" s="1624"/>
      <c r="F6" s="1624"/>
      <c r="G6" s="1624"/>
    </row>
    <row r="7" spans="1:14" s="1629" customFormat="1" ht="17.649999999999999">
      <c r="A7" s="1627"/>
      <c r="B7" s="1628"/>
      <c r="C7" s="1628"/>
      <c r="D7" s="1628"/>
      <c r="E7" s="1628"/>
      <c r="F7" s="1628"/>
      <c r="G7" s="1628"/>
    </row>
    <row r="8" spans="1:14" s="1629" customFormat="1" ht="17.649999999999999">
      <c r="A8" s="1627"/>
      <c r="C8" s="1886"/>
      <c r="D8" s="3933" t="s">
        <v>2219</v>
      </c>
      <c r="E8" s="3933"/>
      <c r="F8" s="3933"/>
      <c r="G8" s="3933"/>
      <c r="H8" s="3933"/>
      <c r="J8" s="3933" t="s">
        <v>392</v>
      </c>
      <c r="K8" s="3933"/>
      <c r="L8" s="3933"/>
      <c r="M8" s="3933"/>
    </row>
    <row r="9" spans="1:14" s="1629" customFormat="1" ht="37.15">
      <c r="A9" s="1627"/>
      <c r="B9" s="2339" t="s">
        <v>1548</v>
      </c>
      <c r="C9" s="2340" t="s">
        <v>474</v>
      </c>
      <c r="D9" s="2340" t="s">
        <v>667</v>
      </c>
      <c r="E9" s="2340" t="s">
        <v>1805</v>
      </c>
      <c r="F9" s="2340" t="s">
        <v>2218</v>
      </c>
      <c r="G9" s="2340" t="s">
        <v>97</v>
      </c>
      <c r="H9" s="2340" t="s">
        <v>2220</v>
      </c>
      <c r="I9" s="2409" t="s">
        <v>98</v>
      </c>
      <c r="J9" s="2340" t="s">
        <v>667</v>
      </c>
      <c r="K9" s="2340" t="s">
        <v>1805</v>
      </c>
      <c r="L9" s="2340" t="s">
        <v>1806</v>
      </c>
      <c r="M9" s="2340" t="s">
        <v>97</v>
      </c>
      <c r="N9" s="2409" t="s">
        <v>98</v>
      </c>
    </row>
    <row r="10" spans="1:14" s="1629" customFormat="1" ht="18.75" customHeight="1">
      <c r="A10" s="1627"/>
      <c r="B10" s="2336" t="s">
        <v>1476</v>
      </c>
      <c r="C10" s="1645" t="s">
        <v>2101</v>
      </c>
      <c r="D10" s="2577"/>
      <c r="E10" s="2577"/>
      <c r="F10" s="2577"/>
      <c r="G10" s="2335"/>
      <c r="H10" s="2579">
        <f t="shared" ref="H10:H16" si="0">SUM(D10:G10)</f>
        <v>0</v>
      </c>
      <c r="I10" s="2409" t="str">
        <f>IF(ROUND(H10,3)=ROUND(+'5.2a Repex iron mains Tier 1'!H25+'5.2a Repex iron mains Tier 1'!H34,3),"ok","error")</f>
        <v>ok</v>
      </c>
      <c r="J10" s="2338" t="e">
        <f>D10/$H10</f>
        <v>#DIV/0!</v>
      </c>
      <c r="K10" s="2338" t="e">
        <f>E10/$H10</f>
        <v>#DIV/0!</v>
      </c>
      <c r="L10" s="2338" t="e">
        <f>F10/$H10</f>
        <v>#DIV/0!</v>
      </c>
      <c r="M10" s="2338" t="e">
        <f>G10/$H10</f>
        <v>#DIV/0!</v>
      </c>
      <c r="N10" s="2409" t="e">
        <f>IF((ROUND(SUM(J10:M10),3)=ROUND(100%,3)),"OK", "Error")</f>
        <v>#DIV/0!</v>
      </c>
    </row>
    <row r="11" spans="1:14" s="1629" customFormat="1" ht="18.75" customHeight="1">
      <c r="A11" s="1630"/>
      <c r="B11" s="2336" t="s">
        <v>1477</v>
      </c>
      <c r="C11" s="1645" t="s">
        <v>2111</v>
      </c>
      <c r="D11" s="2577"/>
      <c r="E11" s="2577"/>
      <c r="F11" s="2577"/>
      <c r="G11" s="2335"/>
      <c r="H11" s="2579">
        <f t="shared" si="0"/>
        <v>0</v>
      </c>
      <c r="I11" s="2409" t="str">
        <f>IF(ROUND(H11,3)=ROUND(+'5.2b Repex iron mains Tier 2A'!H20+'5.2b Repex iron mains Tier 2A'!H30,3),"ok","error")</f>
        <v>ok</v>
      </c>
      <c r="J11" s="2338" t="e">
        <f t="shared" ref="J11:J17" si="1">D11/$H11</f>
        <v>#DIV/0!</v>
      </c>
      <c r="K11" s="2338" t="e">
        <f t="shared" ref="K11:K17" si="2">E11/$H11</f>
        <v>#DIV/0!</v>
      </c>
      <c r="L11" s="2338" t="e">
        <f t="shared" ref="L11:L17" si="3">F11/$H11</f>
        <v>#DIV/0!</v>
      </c>
      <c r="M11" s="2338" t="e">
        <f t="shared" ref="M11:M17" si="4">G11/$H11</f>
        <v>#DIV/0!</v>
      </c>
      <c r="N11" s="2409" t="e">
        <f t="shared" ref="N11:N17" si="5">IF((ROUND(SUM(J11:M11),3)=ROUND(100%,3)),"OK", "Error")</f>
        <v>#DIV/0!</v>
      </c>
    </row>
    <row r="12" spans="1:14" s="1629" customFormat="1" ht="18.75" customHeight="1">
      <c r="A12" s="1630"/>
      <c r="B12" s="2336" t="s">
        <v>1446</v>
      </c>
      <c r="C12" s="1645" t="s">
        <v>2055</v>
      </c>
      <c r="D12" s="2577"/>
      <c r="E12" s="2577"/>
      <c r="F12" s="2577"/>
      <c r="G12" s="2335"/>
      <c r="H12" s="2579">
        <f t="shared" si="0"/>
        <v>0</v>
      </c>
      <c r="I12" s="2409" t="str">
        <f>IF(ROUND(H12,3)=ROUND('5.2c Repex other mains'!$H$76+'5.2c Repex other mains'!$H$85,3),"ok","error")</f>
        <v>ok</v>
      </c>
      <c r="J12" s="2338" t="e">
        <f t="shared" si="1"/>
        <v>#DIV/0!</v>
      </c>
      <c r="K12" s="2338" t="e">
        <f t="shared" si="2"/>
        <v>#DIV/0!</v>
      </c>
      <c r="L12" s="2338" t="e">
        <f t="shared" si="3"/>
        <v>#DIV/0!</v>
      </c>
      <c r="M12" s="2338" t="e">
        <f t="shared" si="4"/>
        <v>#DIV/0!</v>
      </c>
      <c r="N12" s="2409" t="e">
        <f t="shared" si="5"/>
        <v>#DIV/0!</v>
      </c>
    </row>
    <row r="13" spans="1:14" s="1629" customFormat="1" ht="18.75" customHeight="1">
      <c r="A13" s="1630"/>
      <c r="B13" s="2336" t="s">
        <v>2221</v>
      </c>
      <c r="C13" s="1645">
        <v>5.3</v>
      </c>
      <c r="D13" s="2577"/>
      <c r="E13" s="2577"/>
      <c r="F13" s="2577"/>
      <c r="G13" s="2335"/>
      <c r="H13" s="2579">
        <f t="shared" si="0"/>
        <v>0</v>
      </c>
      <c r="I13" s="2409" t="str">
        <f>IF(ROUND(H13,3)=ROUND(+'5.3 Other repex services'!$C$16+'5.3 Other repex services'!$G$16,3),"ok","error")</f>
        <v>ok</v>
      </c>
      <c r="J13" s="2338" t="e">
        <f t="shared" si="1"/>
        <v>#DIV/0!</v>
      </c>
      <c r="K13" s="2338" t="e">
        <f t="shared" si="2"/>
        <v>#DIV/0!</v>
      </c>
      <c r="L13" s="2338" t="e">
        <f t="shared" si="3"/>
        <v>#DIV/0!</v>
      </c>
      <c r="M13" s="2338" t="e">
        <f t="shared" si="4"/>
        <v>#DIV/0!</v>
      </c>
      <c r="N13" s="2409" t="e">
        <f t="shared" si="5"/>
        <v>#DIV/0!</v>
      </c>
    </row>
    <row r="14" spans="1:14" s="1629" customFormat="1" ht="18.75" customHeight="1">
      <c r="A14" s="1630"/>
      <c r="B14" s="2336" t="s">
        <v>1315</v>
      </c>
      <c r="C14" s="1645">
        <v>5.4</v>
      </c>
      <c r="D14" s="2577"/>
      <c r="E14" s="2577"/>
      <c r="F14" s="2577"/>
      <c r="G14" s="2335"/>
      <c r="H14" s="2579">
        <f t="shared" si="0"/>
        <v>0</v>
      </c>
      <c r="I14" s="2409" t="str">
        <f>IF(ROUND(H14,3)=ROUND(+'5.4 Risers'!$D$21+'5.4 Risers'!$D$25+'5.4 Risers'!$D$29+'5.4 Risers'!$D$33,3),"ok","error")</f>
        <v>ok</v>
      </c>
      <c r="J14" s="2338" t="e">
        <f t="shared" si="1"/>
        <v>#DIV/0!</v>
      </c>
      <c r="K14" s="2338" t="e">
        <f>E14/$H14</f>
        <v>#DIV/0!</v>
      </c>
      <c r="L14" s="2338" t="e">
        <f t="shared" si="3"/>
        <v>#DIV/0!</v>
      </c>
      <c r="M14" s="2338" t="e">
        <f t="shared" si="4"/>
        <v>#DIV/0!</v>
      </c>
      <c r="N14" s="2409" t="e">
        <f t="shared" si="5"/>
        <v>#DIV/0!</v>
      </c>
    </row>
    <row r="15" spans="1:14" s="1629" customFormat="1" ht="18.75" customHeight="1">
      <c r="A15" s="1630"/>
      <c r="B15" s="2336" t="s">
        <v>1314</v>
      </c>
      <c r="C15" s="1645" t="s">
        <v>2112</v>
      </c>
      <c r="D15" s="2577"/>
      <c r="E15" s="2577"/>
      <c r="F15" s="2577"/>
      <c r="G15" s="2335"/>
      <c r="H15" s="2579">
        <f t="shared" si="0"/>
        <v>0</v>
      </c>
      <c r="I15" s="2409" t="str">
        <f>IF(ROUND(H15,3)=ROUND('5.2d Repex diversions'!$F$29+'5.2d Repex diversions'!$F$45,3),"ok","error")</f>
        <v>ok</v>
      </c>
      <c r="J15" s="2338" t="e">
        <f t="shared" si="1"/>
        <v>#DIV/0!</v>
      </c>
      <c r="K15" s="2338" t="e">
        <f t="shared" si="2"/>
        <v>#DIV/0!</v>
      </c>
      <c r="L15" s="2338" t="e">
        <f t="shared" si="3"/>
        <v>#DIV/0!</v>
      </c>
      <c r="M15" s="2338" t="e">
        <f>G15/$H15</f>
        <v>#DIV/0!</v>
      </c>
      <c r="N15" s="2409" t="e">
        <f t="shared" si="5"/>
        <v>#DIV/0!</v>
      </c>
    </row>
    <row r="16" spans="1:14" s="1629" customFormat="1" ht="18.75" customHeight="1">
      <c r="A16" s="1630"/>
      <c r="B16" s="2336" t="s">
        <v>733</v>
      </c>
      <c r="C16" s="1645">
        <v>5.6</v>
      </c>
      <c r="D16" s="2577"/>
      <c r="E16" s="2577"/>
      <c r="F16" s="2577"/>
      <c r="G16" s="2335"/>
      <c r="H16" s="2579">
        <f t="shared" si="0"/>
        <v>0</v>
      </c>
      <c r="I16" s="2409" t="str">
        <f>IF(ROUND(H16,3)=ROUND('5.6 UNC Sub Deducts'!F18,3),"ok","error")</f>
        <v>ok</v>
      </c>
      <c r="J16" s="2338" t="e">
        <f t="shared" si="1"/>
        <v>#DIV/0!</v>
      </c>
      <c r="K16" s="2338" t="e">
        <f t="shared" si="2"/>
        <v>#DIV/0!</v>
      </c>
      <c r="L16" s="2338" t="e">
        <f t="shared" si="3"/>
        <v>#DIV/0!</v>
      </c>
      <c r="M16" s="2338" t="e">
        <f t="shared" si="4"/>
        <v>#DIV/0!</v>
      </c>
      <c r="N16" s="2409" t="e">
        <f t="shared" si="5"/>
        <v>#DIV/0!</v>
      </c>
    </row>
    <row r="17" spans="1:14" s="1629" customFormat="1" ht="18.75" customHeight="1">
      <c r="A17" s="1630"/>
      <c r="B17" s="2337" t="s">
        <v>84</v>
      </c>
      <c r="C17" s="1645"/>
      <c r="D17" s="2578">
        <f>SUM(D10:D16)</f>
        <v>0</v>
      </c>
      <c r="E17" s="2578">
        <f>SUM(E10:E16)</f>
        <v>0</v>
      </c>
      <c r="F17" s="2578">
        <f>SUM(F10:F16)</f>
        <v>0</v>
      </c>
      <c r="G17" s="2578">
        <f>SUM(G10:G16)</f>
        <v>0</v>
      </c>
      <c r="H17" s="2578">
        <f>SUM(H10:H16)</f>
        <v>0</v>
      </c>
      <c r="I17" s="2409"/>
      <c r="J17" s="2338" t="e">
        <f t="shared" si="1"/>
        <v>#DIV/0!</v>
      </c>
      <c r="K17" s="2338" t="e">
        <f t="shared" si="2"/>
        <v>#DIV/0!</v>
      </c>
      <c r="L17" s="2338" t="e">
        <f t="shared" si="3"/>
        <v>#DIV/0!</v>
      </c>
      <c r="M17" s="2338" t="e">
        <f t="shared" si="4"/>
        <v>#DIV/0!</v>
      </c>
      <c r="N17" s="2409" t="e">
        <f t="shared" si="5"/>
        <v>#DIV/0!</v>
      </c>
    </row>
    <row r="18" spans="1:14" s="1629" customFormat="1" ht="17.649999999999999">
      <c r="A18" s="1628"/>
      <c r="B18" s="1891"/>
      <c r="C18" s="1628"/>
      <c r="J18" s="1893"/>
      <c r="K18" s="2117"/>
      <c r="L18" s="1628"/>
      <c r="M18" s="1628"/>
    </row>
    <row r="19" spans="1:14" s="1629" customFormat="1" ht="17.649999999999999">
      <c r="A19" s="1628"/>
      <c r="B19" s="1628"/>
      <c r="C19" s="1628"/>
      <c r="D19" s="1628"/>
      <c r="E19" s="1631"/>
      <c r="F19" s="1628"/>
      <c r="G19" s="1628"/>
    </row>
  </sheetData>
  <customSheetViews>
    <customSheetView guid="{CE066BD8-0FDF-4A69-A83A-AA53661F8FEE}" scale="80" showPageBreaks="1" fitToPage="1" printArea="1">
      <pageMargins left="0.70866141732283472" right="0.70866141732283472" top="0.74803149606299213" bottom="0.74803149606299213" header="0.31496062992125984" footer="0.31496062992125984"/>
      <pageSetup paperSize="9" scale="78" orientation="landscape"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9" scale="78" orientation="landscape" r:id="rId2"/>
    </customSheetView>
    <customSheetView guid="{19FDD237-8F16-4F3B-A94F-90481855813E}" showPageBreaks="1" fitToPage="1" printArea="1">
      <pageMargins left="0.70866141732283472" right="0.70866141732283472" top="0.74803149606299213" bottom="0.74803149606299213" header="0.31496062992125984" footer="0.31496062992125984"/>
      <pageSetup paperSize="9" scale="78" orientation="landscape" r:id="rId3"/>
    </customSheetView>
  </customSheetViews>
  <mergeCells count="2">
    <mergeCell ref="D8:H8"/>
    <mergeCell ref="J8:M8"/>
  </mergeCells>
  <conditionalFormatting sqref="J18">
    <cfRule type="cellIs" dxfId="22" priority="6" operator="equal">
      <formula>"error"</formula>
    </cfRule>
  </conditionalFormatting>
  <conditionalFormatting sqref="I17">
    <cfRule type="cellIs" dxfId="21" priority="5" operator="equal">
      <formula>"error"</formula>
    </cfRule>
  </conditionalFormatting>
  <conditionalFormatting sqref="N10:N17">
    <cfRule type="cellIs" dxfId="20" priority="2" operator="equal">
      <formula>"error"</formula>
    </cfRule>
  </conditionalFormatting>
  <conditionalFormatting sqref="I10:I16">
    <cfRule type="cellIs" dxfId="19" priority="1" operator="equal">
      <formula>"error"</formula>
    </cfRule>
  </conditionalFormatting>
  <pageMargins left="0.70866141732283472" right="0.70866141732283472" top="0.74803149606299213" bottom="0.74803149606299213" header="0.31496062992125984" footer="0.31496062992125984"/>
  <pageSetup paperSize="9" scale="7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heetViews>
  <sheetFormatPr defaultColWidth="9.1328125" defaultRowHeight="12.75"/>
  <cols>
    <col min="1" max="1" width="2.265625" style="48" customWidth="1"/>
    <col min="2" max="2" width="52" style="48" customWidth="1"/>
    <col min="3" max="3" width="15.3984375" style="48" customWidth="1"/>
    <col min="4" max="5" width="15.59765625" style="48" customWidth="1"/>
    <col min="6" max="8" width="14.86328125" style="48" customWidth="1"/>
    <col min="9" max="9" width="15" style="48" customWidth="1"/>
    <col min="10" max="16384" width="9.1328125" style="48"/>
  </cols>
  <sheetData>
    <row r="1" spans="1:9" ht="25.15">
      <c r="A1" s="1766" t="str">
        <f>+'Universal data'!$A$1</f>
        <v>Regulatory Reporting Pack</v>
      </c>
      <c r="B1" s="127"/>
      <c r="C1" s="127"/>
      <c r="D1" s="127"/>
      <c r="E1" s="127"/>
      <c r="F1" s="127"/>
      <c r="G1" s="127"/>
      <c r="H1" s="127"/>
      <c r="I1" s="127"/>
    </row>
    <row r="2" spans="1:9" ht="25.15">
      <c r="A2" s="1766" t="str">
        <f>+'Universal data'!$A$2</f>
        <v>Master</v>
      </c>
      <c r="B2" s="127"/>
      <c r="C2" s="127"/>
      <c r="D2" s="127"/>
      <c r="E2" s="127"/>
      <c r="F2" s="127"/>
      <c r="G2" s="127"/>
      <c r="H2" s="127"/>
      <c r="I2" s="127"/>
    </row>
    <row r="3" spans="1:9" ht="25.15">
      <c r="A3" s="1766" t="str">
        <f>+'Universal data'!$A$3</f>
        <v>2017/18</v>
      </c>
      <c r="B3" s="127"/>
      <c r="C3" s="127"/>
      <c r="D3" s="127"/>
      <c r="E3" s="127"/>
      <c r="F3" s="127"/>
      <c r="G3" s="127"/>
      <c r="H3" s="127"/>
      <c r="I3" s="127"/>
    </row>
    <row r="4" spans="1:9" s="1143" customFormat="1" ht="13.5" customHeight="1">
      <c r="A4" s="1173"/>
      <c r="B4" s="1174"/>
      <c r="C4" s="1174"/>
      <c r="D4" s="1175"/>
      <c r="E4" s="1175"/>
      <c r="F4" s="1175"/>
      <c r="G4" s="1175"/>
      <c r="H4" s="1175"/>
      <c r="I4" s="1175"/>
    </row>
    <row r="5" spans="1:9" s="1143" customFormat="1" ht="12.75" customHeight="1">
      <c r="A5" s="1173"/>
      <c r="B5" s="1174"/>
      <c r="C5" s="1174"/>
      <c r="D5" s="1175"/>
      <c r="E5" s="1175"/>
      <c r="F5" s="1175"/>
      <c r="G5" s="1175"/>
      <c r="H5" s="1175"/>
      <c r="I5" s="1175"/>
    </row>
    <row r="6" spans="1:9" ht="19.899999999999999">
      <c r="A6" s="1296" t="s">
        <v>1878</v>
      </c>
      <c r="B6" s="1176"/>
      <c r="C6" s="1176"/>
      <c r="D6" s="1178"/>
      <c r="E6" s="1178"/>
      <c r="F6" s="1178"/>
      <c r="G6" s="1178"/>
      <c r="H6" s="1178"/>
      <c r="I6" s="1177"/>
    </row>
    <row r="7" spans="1:9">
      <c r="A7" s="1169"/>
      <c r="B7" s="60"/>
      <c r="C7" s="60"/>
      <c r="D7" s="60"/>
      <c r="E7" s="60"/>
      <c r="F7" s="60"/>
      <c r="G7" s="60"/>
      <c r="H7" s="60"/>
      <c r="I7" s="60"/>
    </row>
    <row r="8" spans="1:9" ht="14.25">
      <c r="A8" s="1169"/>
      <c r="B8" s="1179"/>
      <c r="C8" s="1179"/>
      <c r="D8" s="1180"/>
      <c r="E8" s="1180"/>
      <c r="F8" s="1181"/>
      <c r="G8" s="1181"/>
      <c r="H8" s="1181"/>
      <c r="I8" s="1181"/>
    </row>
    <row r="9" spans="1:9" s="1184" customFormat="1" ht="52.5" customHeight="1">
      <c r="A9" s="1183"/>
      <c r="B9" s="1632" t="s">
        <v>1348</v>
      </c>
      <c r="C9" s="1632" t="s">
        <v>595</v>
      </c>
      <c r="D9" s="1632" t="s">
        <v>1768</v>
      </c>
      <c r="E9" s="1632" t="s">
        <v>1876</v>
      </c>
      <c r="F9" s="1632" t="s">
        <v>1873</v>
      </c>
      <c r="G9" s="1632" t="s">
        <v>1874</v>
      </c>
      <c r="H9" s="1632" t="s">
        <v>1875</v>
      </c>
      <c r="I9" s="1632" t="s">
        <v>573</v>
      </c>
    </row>
    <row r="10" spans="1:9" s="1184" customFormat="1" ht="16.5" customHeight="1">
      <c r="A10" s="1183"/>
      <c r="B10" s="1632"/>
      <c r="C10" s="1632" t="s">
        <v>188</v>
      </c>
      <c r="D10" s="1632" t="s">
        <v>94</v>
      </c>
      <c r="E10" s="1632" t="s">
        <v>188</v>
      </c>
      <c r="F10" s="1632" t="s">
        <v>88</v>
      </c>
      <c r="G10" s="1632" t="s">
        <v>88</v>
      </c>
      <c r="H10" s="1632" t="s">
        <v>88</v>
      </c>
      <c r="I10" s="1632" t="s">
        <v>88</v>
      </c>
    </row>
    <row r="11" spans="1:9" ht="48.75" customHeight="1">
      <c r="A11" s="1169"/>
      <c r="B11" s="1633" t="s">
        <v>1349</v>
      </c>
      <c r="C11" s="1634"/>
      <c r="D11" s="2590"/>
      <c r="E11" s="2590"/>
      <c r="F11" s="2784"/>
      <c r="G11" s="2784"/>
      <c r="H11" s="2785">
        <f>F11-G11</f>
        <v>0</v>
      </c>
      <c r="I11" s="2784"/>
    </row>
    <row r="12" spans="1:9" ht="48.75" customHeight="1">
      <c r="A12" s="1169"/>
      <c r="B12" s="1633" t="s">
        <v>1350</v>
      </c>
      <c r="C12" s="1634"/>
      <c r="D12" s="2590"/>
      <c r="E12" s="2590"/>
      <c r="F12" s="2784"/>
      <c r="G12" s="2784"/>
      <c r="H12" s="2785">
        <f>F12-G12</f>
        <v>0</v>
      </c>
      <c r="I12" s="2784"/>
    </row>
    <row r="13" spans="1:9" ht="48.75" customHeight="1">
      <c r="A13" s="1169"/>
      <c r="B13" s="1633" t="s">
        <v>1351</v>
      </c>
      <c r="C13" s="1634"/>
      <c r="D13" s="2590"/>
      <c r="E13" s="2590"/>
      <c r="F13" s="2784"/>
      <c r="G13" s="2784"/>
      <c r="H13" s="2785">
        <f>F13-G13</f>
        <v>0</v>
      </c>
      <c r="I13" s="2784"/>
    </row>
    <row r="14" spans="1:9" ht="48.75" customHeight="1">
      <c r="A14" s="1169"/>
      <c r="B14" s="1633" t="s">
        <v>1352</v>
      </c>
      <c r="C14" s="1634"/>
      <c r="D14" s="1182"/>
      <c r="E14" s="1182"/>
      <c r="F14" s="1182"/>
      <c r="G14" s="1182"/>
      <c r="H14" s="2119"/>
      <c r="I14" s="2590"/>
    </row>
    <row r="15" spans="1:9" ht="48.75" customHeight="1">
      <c r="A15" s="1169"/>
      <c r="B15" s="1633" t="s">
        <v>1353</v>
      </c>
      <c r="C15" s="1634"/>
      <c r="D15" s="1182"/>
      <c r="E15" s="1182"/>
      <c r="F15" s="1182"/>
      <c r="G15" s="1182"/>
      <c r="H15" s="2119"/>
      <c r="I15" s="2590"/>
    </row>
    <row r="16" spans="1:9" ht="48.75" customHeight="1">
      <c r="A16" s="1169"/>
      <c r="B16" s="1633" t="s">
        <v>1877</v>
      </c>
      <c r="C16" s="1634"/>
      <c r="D16" s="1182"/>
      <c r="E16" s="1182"/>
      <c r="F16" s="1182"/>
      <c r="G16" s="1182"/>
      <c r="H16" s="2119"/>
      <c r="I16" s="2590"/>
    </row>
    <row r="17" spans="1:9" ht="48.75" customHeight="1">
      <c r="A17" s="1169"/>
      <c r="B17" s="1633" t="s">
        <v>1354</v>
      </c>
      <c r="C17" s="1634"/>
      <c r="D17" s="1182"/>
      <c r="E17" s="1182"/>
      <c r="F17" s="1182"/>
      <c r="G17" s="1182"/>
      <c r="H17" s="2119"/>
      <c r="I17" s="2590"/>
    </row>
    <row r="18" spans="1:9">
      <c r="A18" s="60"/>
      <c r="B18" s="2929" t="s">
        <v>84</v>
      </c>
      <c r="C18" s="1635">
        <f>SUM(C11:C17)</f>
        <v>0</v>
      </c>
      <c r="D18" s="1636">
        <f>SUM(D11:D13)</f>
        <v>0</v>
      </c>
      <c r="E18" s="1636">
        <f>SUM(E11:E13)</f>
        <v>0</v>
      </c>
      <c r="F18" s="1636">
        <f>SUM(F11:F13)</f>
        <v>0</v>
      </c>
      <c r="G18" s="1636">
        <f>SUM(G11:G13)</f>
        <v>0</v>
      </c>
      <c r="H18" s="1636">
        <f>SUM(H11:H13)</f>
        <v>0</v>
      </c>
      <c r="I18" s="2591">
        <f>SUM(I11:I17)</f>
        <v>0</v>
      </c>
    </row>
    <row r="19" spans="1:9" ht="14.25">
      <c r="B19" s="2486" t="s">
        <v>2302</v>
      </c>
      <c r="C19" s="1634"/>
      <c r="D19" s="1180"/>
      <c r="E19" s="1180"/>
      <c r="F19" s="1182"/>
      <c r="G19" s="1182"/>
      <c r="H19" s="1182"/>
      <c r="I19" s="1182" t="str">
        <f>IF(I18='3.8 Maintenance'!B84,"ok","error")</f>
        <v>ok</v>
      </c>
    </row>
    <row r="20" spans="1:9" ht="14.25">
      <c r="B20" s="1290" t="s">
        <v>2060</v>
      </c>
      <c r="C20" s="1870" t="str">
        <f>IF(ISERROR((SUM(C11:C16))/C19),"",(SUM(C11:C16))/C19)</f>
        <v/>
      </c>
      <c r="D20" s="1185"/>
      <c r="E20" s="1185"/>
      <c r="F20" s="1186"/>
      <c r="G20" s="1186"/>
      <c r="H20" s="1186"/>
      <c r="I20" s="1187"/>
    </row>
  </sheetData>
  <customSheetViews>
    <customSheetView guid="{CE066BD8-0FDF-4A69-A83A-AA53661F8FEE}" showPageBreaks="1" fitToPage="1" printArea="1" topLeftCell="A16">
      <selection activeCell="E29" sqref="E29"/>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2"/>
    </customSheetView>
    <customSheetView guid="{19FDD237-8F16-4F3B-A94F-90481855813E}"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3"/>
    </customSheetView>
  </customSheetViews>
  <conditionalFormatting sqref="I19">
    <cfRule type="cellIs" dxfId="18" priority="1" operator="equal">
      <formula>"error"</formula>
    </cfRule>
  </conditionalFormatting>
  <pageMargins left="0.70866141732283472" right="0.70866141732283472" top="0.74803149606299213" bottom="0.74803149606299213" header="0.31496062992125984" footer="0.31496062992125984"/>
  <pageSetup paperSize="8" scale="8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workbookViewId="0">
      <selection activeCell="N11" sqref="N11"/>
    </sheetView>
  </sheetViews>
  <sheetFormatPr defaultColWidth="9.1328125" defaultRowHeight="14.25"/>
  <cols>
    <col min="1" max="1" width="19.86328125" style="2355" bestFit="1" customWidth="1"/>
    <col min="2" max="2" width="15" style="2355" customWidth="1"/>
    <col min="3" max="3" width="14.265625" style="2355" customWidth="1"/>
    <col min="4" max="5" width="17.59765625" style="2355" customWidth="1"/>
    <col min="6" max="9" width="14.3984375" style="2355" customWidth="1"/>
    <col min="10" max="10" width="15.73046875" style="2355" customWidth="1"/>
    <col min="11" max="12" width="14.3984375" style="2355" customWidth="1"/>
    <col min="13" max="13" width="36.73046875" style="2355" bestFit="1" customWidth="1"/>
    <col min="14" max="16" width="14.3984375" style="2355" customWidth="1"/>
    <col min="17" max="17" width="9.1328125" style="2355"/>
    <col min="18" max="19" width="14.59765625" style="2355" customWidth="1"/>
    <col min="20" max="20" width="16.1328125" style="2355" customWidth="1"/>
    <col min="21" max="21" width="14" style="2355" customWidth="1"/>
    <col min="22" max="22" width="15.1328125" style="2355" bestFit="1" customWidth="1"/>
    <col min="23" max="16384" width="9.1328125" style="2355"/>
  </cols>
  <sheetData>
    <row r="1" spans="1:23" ht="25.15">
      <c r="A1" s="2356" t="str">
        <f>+'Universal data'!$A$1</f>
        <v>Regulatory Reporting Pack</v>
      </c>
      <c r="B1" s="2354"/>
      <c r="C1" s="2354"/>
      <c r="D1" s="2354"/>
      <c r="E1" s="2354"/>
      <c r="F1" s="2354"/>
      <c r="G1" s="2354"/>
      <c r="H1" s="2354"/>
      <c r="I1" s="2354"/>
      <c r="J1" s="2354"/>
      <c r="K1" s="2354"/>
      <c r="L1" s="2354"/>
      <c r="M1" s="2354"/>
      <c r="N1" s="2354"/>
      <c r="O1" s="2354"/>
      <c r="P1" s="2354"/>
      <c r="Q1" s="2410"/>
      <c r="R1" s="2410"/>
      <c r="S1" s="2410"/>
      <c r="T1" s="2410"/>
      <c r="U1" s="2410"/>
      <c r="V1" s="2413"/>
      <c r="W1" s="2411"/>
    </row>
    <row r="2" spans="1:23" ht="25.15">
      <c r="A2" s="2356" t="str">
        <f>+'Universal data'!$A$2</f>
        <v>Master</v>
      </c>
      <c r="B2" s="2354"/>
      <c r="C2" s="2354"/>
      <c r="D2" s="2354"/>
      <c r="E2" s="2354"/>
      <c r="F2" s="2354"/>
      <c r="G2" s="2354"/>
      <c r="H2" s="2354"/>
      <c r="I2" s="2354"/>
      <c r="J2" s="2354"/>
      <c r="K2" s="2354"/>
      <c r="L2" s="2354"/>
      <c r="M2" s="2354"/>
      <c r="N2" s="2354"/>
      <c r="O2" s="2354"/>
      <c r="P2" s="2354"/>
      <c r="Q2" s="2410"/>
      <c r="R2" s="2410"/>
      <c r="S2" s="2410"/>
      <c r="T2" s="2410"/>
      <c r="U2" s="2410"/>
      <c r="V2" s="2410"/>
      <c r="W2" s="2411"/>
    </row>
    <row r="3" spans="1:23" ht="25.15">
      <c r="A3" s="2356" t="str">
        <f>+'Universal data'!$A$3</f>
        <v>2017/18</v>
      </c>
      <c r="B3" s="2354"/>
      <c r="C3" s="2354"/>
      <c r="D3" s="2354"/>
      <c r="E3" s="2354"/>
      <c r="F3" s="2354"/>
      <c r="G3" s="2354"/>
      <c r="H3" s="2354"/>
      <c r="I3" s="2354"/>
      <c r="J3" s="2354"/>
      <c r="K3" s="2354"/>
      <c r="L3" s="2354"/>
      <c r="M3" s="2354"/>
      <c r="N3" s="2354"/>
      <c r="O3" s="2354"/>
      <c r="P3" s="2354"/>
      <c r="Q3" s="2410"/>
      <c r="R3" s="2410"/>
      <c r="S3" s="2410"/>
      <c r="T3" s="2410"/>
      <c r="U3" s="2410"/>
      <c r="V3" s="2410"/>
      <c r="W3" s="2411"/>
    </row>
    <row r="4" spans="1:23" ht="27" customHeight="1">
      <c r="A4" s="2410"/>
      <c r="B4" s="2410"/>
      <c r="C4" s="2410"/>
      <c r="D4" s="2410"/>
      <c r="E4" s="2410"/>
      <c r="F4" s="2410"/>
      <c r="G4" s="2410"/>
      <c r="H4" s="2410"/>
      <c r="I4" s="2410"/>
      <c r="J4" s="2410"/>
      <c r="K4" s="2410"/>
      <c r="L4" s="2410"/>
      <c r="M4" s="2410"/>
      <c r="N4" s="2410"/>
      <c r="O4" s="2410"/>
      <c r="P4" s="2410"/>
      <c r="Q4" s="2410"/>
      <c r="R4" s="2410"/>
      <c r="S4" s="2411"/>
      <c r="T4" s="2411"/>
      <c r="U4" s="2410"/>
      <c r="V4" s="2410"/>
      <c r="W4" s="2411"/>
    </row>
    <row r="5" spans="1:23" ht="27" customHeight="1">
      <c r="A5" s="2412" t="s">
        <v>2282</v>
      </c>
      <c r="B5" s="2410"/>
      <c r="C5" s="2410"/>
      <c r="D5" s="2410"/>
      <c r="E5" s="2410"/>
      <c r="F5" s="2410"/>
      <c r="G5" s="2410"/>
      <c r="H5" s="2410"/>
      <c r="I5" s="2410"/>
      <c r="J5" s="2410"/>
      <c r="K5" s="2410"/>
      <c r="L5" s="2410"/>
      <c r="M5" s="2410"/>
      <c r="N5" s="2410"/>
      <c r="O5" s="2410"/>
      <c r="P5" s="2410"/>
      <c r="Q5" s="2410"/>
      <c r="R5" s="2410"/>
      <c r="S5" s="2411"/>
      <c r="T5" s="2411"/>
      <c r="U5" s="2410"/>
      <c r="V5" s="2410"/>
      <c r="W5" s="2411"/>
    </row>
    <row r="6" spans="1:23" ht="27" customHeight="1">
      <c r="A6" s="2412"/>
      <c r="B6" s="2410"/>
      <c r="C6" s="2410"/>
      <c r="D6" s="2410"/>
      <c r="E6" s="2410"/>
      <c r="F6" s="2410"/>
      <c r="G6" s="2410"/>
      <c r="H6" s="2410"/>
      <c r="I6" s="2410"/>
      <c r="J6" s="2410"/>
      <c r="K6" s="2410"/>
      <c r="L6" s="2410"/>
      <c r="M6" s="2410"/>
      <c r="N6" s="2410"/>
      <c r="O6" s="2410"/>
      <c r="P6" s="2410"/>
      <c r="Q6" s="2410"/>
      <c r="R6" s="2410"/>
      <c r="S6" s="2410"/>
      <c r="T6" s="2410"/>
      <c r="U6" s="2410"/>
      <c r="V6" s="2410"/>
      <c r="W6" s="2411"/>
    </row>
    <row r="7" spans="1:23" ht="15" customHeight="1">
      <c r="A7" s="2411"/>
      <c r="B7" s="3934" t="s">
        <v>2241</v>
      </c>
      <c r="C7" s="3934"/>
      <c r="D7" s="3935"/>
      <c r="E7" s="3935"/>
      <c r="F7" s="2410"/>
      <c r="G7" s="3936" t="s">
        <v>2242</v>
      </c>
      <c r="H7" s="3936"/>
      <c r="I7" s="2410"/>
      <c r="J7" s="3937" t="s">
        <v>2243</v>
      </c>
      <c r="K7" s="3938"/>
      <c r="L7" s="2410"/>
      <c r="M7" s="3937" t="s">
        <v>2244</v>
      </c>
      <c r="N7" s="3938"/>
      <c r="O7" s="2411"/>
      <c r="P7" s="2411"/>
      <c r="Q7" s="2411"/>
      <c r="R7" s="2411"/>
      <c r="S7" s="2411"/>
      <c r="T7" s="2411"/>
      <c r="U7" s="2411"/>
      <c r="V7" s="2411"/>
      <c r="W7" s="2411"/>
    </row>
    <row r="8" spans="1:23" ht="26.25">
      <c r="A8" s="2411"/>
      <c r="B8" s="2427"/>
      <c r="C8" s="2427" t="s">
        <v>2245</v>
      </c>
      <c r="D8" s="2427" t="s">
        <v>2246</v>
      </c>
      <c r="E8" s="2427" t="s">
        <v>2247</v>
      </c>
      <c r="F8" s="2410"/>
      <c r="G8" s="3936"/>
      <c r="H8" s="3936"/>
      <c r="I8" s="2410"/>
      <c r="J8" s="3939"/>
      <c r="K8" s="3940"/>
      <c r="L8" s="2410"/>
      <c r="M8" s="3941"/>
      <c r="N8" s="3942"/>
      <c r="O8" s="2411"/>
      <c r="P8" s="2411"/>
      <c r="Q8" s="2411"/>
      <c r="R8" s="2411"/>
      <c r="S8" s="2411"/>
      <c r="T8" s="2411"/>
      <c r="U8" s="2411"/>
      <c r="V8" s="2411"/>
      <c r="W8" s="2411"/>
    </row>
    <row r="9" spans="1:23">
      <c r="A9" s="2411"/>
      <c r="B9" s="2427" t="s">
        <v>2248</v>
      </c>
      <c r="C9" s="2428"/>
      <c r="D9" s="2428"/>
      <c r="E9" s="2429">
        <f>SUM(C9:D9)</f>
        <v>0</v>
      </c>
      <c r="F9" s="2410"/>
      <c r="G9" s="2427" t="s">
        <v>2248</v>
      </c>
      <c r="H9" s="2428"/>
      <c r="I9" s="2410"/>
      <c r="J9" s="2430" t="s">
        <v>2249</v>
      </c>
      <c r="K9" s="2428"/>
      <c r="L9" s="2410"/>
      <c r="M9" s="2431" t="s">
        <v>2250</v>
      </c>
      <c r="N9" s="2428"/>
      <c r="O9" s="2411"/>
      <c r="P9" s="2411"/>
      <c r="Q9" s="2411"/>
      <c r="R9" s="2411"/>
      <c r="S9" s="2411"/>
      <c r="T9" s="2411"/>
      <c r="U9" s="2411"/>
      <c r="V9" s="2411"/>
      <c r="W9" s="2411"/>
    </row>
    <row r="10" spans="1:23">
      <c r="A10" s="2411"/>
      <c r="B10" s="2427" t="s">
        <v>2251</v>
      </c>
      <c r="C10" s="2428"/>
      <c r="D10" s="2428"/>
      <c r="E10" s="2429">
        <f>SUM(C10:D10)</f>
        <v>0</v>
      </c>
      <c r="F10" s="2410"/>
      <c r="G10" s="2427" t="s">
        <v>2251</v>
      </c>
      <c r="H10" s="2428"/>
      <c r="I10" s="2410"/>
      <c r="J10" s="2432" t="s">
        <v>2252</v>
      </c>
      <c r="K10" s="2428"/>
      <c r="L10" s="2410"/>
      <c r="M10" s="2433" t="s">
        <v>2253</v>
      </c>
      <c r="N10" s="2428"/>
      <c r="O10" s="2411"/>
      <c r="P10" s="2411"/>
      <c r="Q10" s="2411"/>
      <c r="R10" s="2411"/>
      <c r="S10" s="2411"/>
      <c r="T10" s="2411"/>
      <c r="U10" s="2411"/>
      <c r="V10" s="2411"/>
      <c r="W10" s="2411"/>
    </row>
    <row r="11" spans="1:23">
      <c r="A11" s="2411"/>
      <c r="B11" s="2427" t="s">
        <v>1466</v>
      </c>
      <c r="C11" s="2428"/>
      <c r="D11" s="2428"/>
      <c r="E11" s="2429">
        <f>SUM(C11:D11)</f>
        <v>0</v>
      </c>
      <c r="F11" s="2410"/>
      <c r="G11" s="2427" t="s">
        <v>1466</v>
      </c>
      <c r="H11" s="2428"/>
      <c r="I11" s="2410"/>
      <c r="J11" s="2432" t="s">
        <v>2254</v>
      </c>
      <c r="K11" s="2559"/>
      <c r="L11" s="2410"/>
      <c r="M11" s="2433" t="s">
        <v>2255</v>
      </c>
      <c r="N11" s="2428"/>
      <c r="O11" s="2411"/>
      <c r="P11" s="2411"/>
      <c r="Q11" s="2411"/>
      <c r="R11" s="2411"/>
      <c r="S11" s="2411"/>
      <c r="T11" s="2411"/>
      <c r="U11" s="2411"/>
      <c r="V11" s="2411"/>
      <c r="W11" s="2411"/>
    </row>
    <row r="12" spans="1:23">
      <c r="A12" s="2411"/>
      <c r="B12" s="2434" t="s">
        <v>84</v>
      </c>
      <c r="C12" s="2435">
        <f>SUM(C9:C11)</f>
        <v>0</v>
      </c>
      <c r="D12" s="2435">
        <f>SUM(D9:D11)</f>
        <v>0</v>
      </c>
      <c r="E12" s="2435">
        <f>SUM(E9:E11)</f>
        <v>0</v>
      </c>
      <c r="F12" s="2410"/>
      <c r="G12" s="2434" t="s">
        <v>84</v>
      </c>
      <c r="H12" s="2436">
        <f>SUM(H9:H11)</f>
        <v>0</v>
      </c>
      <c r="I12" s="2410"/>
      <c r="J12" s="2410"/>
      <c r="K12" s="2410"/>
      <c r="L12" s="2410"/>
      <c r="M12" s="2411"/>
      <c r="N12" s="2410"/>
      <c r="O12" s="2411"/>
      <c r="P12" s="2411"/>
      <c r="Q12" s="2411"/>
      <c r="R12" s="2411"/>
      <c r="S12" s="2411"/>
      <c r="T12" s="2411"/>
      <c r="U12" s="2411"/>
      <c r="V12" s="2411"/>
      <c r="W12" s="2411"/>
    </row>
    <row r="13" spans="1:23">
      <c r="A13" s="2411"/>
      <c r="B13" s="2411"/>
      <c r="C13" s="2411"/>
      <c r="D13" s="2411"/>
      <c r="E13" s="2411"/>
      <c r="F13" s="2411"/>
      <c r="G13" s="2411"/>
      <c r="H13" s="2411"/>
      <c r="I13" s="2411"/>
      <c r="J13" s="2411"/>
      <c r="K13" s="2411"/>
      <c r="L13" s="2411"/>
      <c r="M13" s="2411"/>
      <c r="N13" s="2411"/>
      <c r="O13" s="2411"/>
      <c r="P13" s="2411"/>
      <c r="Q13" s="2411"/>
      <c r="R13" s="2411"/>
      <c r="S13" s="2411"/>
      <c r="T13" s="2411"/>
      <c r="U13" s="2411"/>
      <c r="V13" s="2411"/>
      <c r="W13" s="2411"/>
    </row>
    <row r="14" spans="1:23">
      <c r="A14" s="2411"/>
      <c r="B14" s="2411"/>
      <c r="C14" s="2411"/>
      <c r="D14" s="2411"/>
      <c r="E14" s="2411"/>
      <c r="F14" s="2411"/>
      <c r="G14" s="2411"/>
      <c r="H14" s="2411"/>
      <c r="I14" s="2411"/>
      <c r="J14" s="2411"/>
      <c r="K14" s="2411"/>
      <c r="L14" s="2411"/>
      <c r="M14" s="2411"/>
      <c r="N14" s="2411"/>
      <c r="O14" s="2411"/>
      <c r="P14" s="2411"/>
      <c r="Q14" s="2411"/>
      <c r="R14" s="2411"/>
      <c r="S14" s="2411"/>
      <c r="T14" s="2411"/>
      <c r="U14" s="2411"/>
      <c r="V14" s="2411"/>
      <c r="W14" s="2411"/>
    </row>
    <row r="15" spans="1:23">
      <c r="A15" s="2411"/>
      <c r="B15" s="2411"/>
      <c r="C15" s="2411"/>
      <c r="D15" s="2411"/>
      <c r="E15" s="2411"/>
      <c r="F15" s="2411"/>
      <c r="G15" s="2411"/>
      <c r="H15" s="2411"/>
      <c r="I15" s="2411"/>
      <c r="J15" s="2411"/>
      <c r="K15" s="2411"/>
      <c r="L15" s="2411"/>
      <c r="M15" s="2411"/>
      <c r="N15" s="2411"/>
      <c r="O15" s="2411"/>
      <c r="P15" s="2411"/>
      <c r="Q15" s="2411"/>
      <c r="R15" s="2411"/>
      <c r="S15" s="2411"/>
      <c r="T15" s="2411"/>
      <c r="U15" s="2411"/>
      <c r="V15" s="2411"/>
      <c r="W15" s="2411"/>
    </row>
  </sheetData>
  <customSheetViews>
    <customSheetView guid="{CE066BD8-0FDF-4A69-A83A-AA53661F8FEE}" showPageBreaks="1" fitToPage="1" printArea="1">
      <selection activeCell="G20" sqref="G20"/>
      <pageMargins left="0.70866141732283472" right="0.70866141732283472" top="0.74803149606299213" bottom="0.74803149606299213" header="0.31496062992125984" footer="0.31496062992125984"/>
      <pageSetup paperSize="8" scale="72" orientation="landscape" horizontalDpi="300" r:id="rId1"/>
    </customSheetView>
    <customSheetView guid="{97003408-5582-4B4E-BE5D-0A5F17467E22}"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2"/>
    </customSheetView>
    <customSheetView guid="{19FDD237-8F16-4F3B-A94F-90481855813E}"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3"/>
    </customSheetView>
  </customSheetViews>
  <mergeCells count="4">
    <mergeCell ref="B7:E7"/>
    <mergeCell ref="G7:H8"/>
    <mergeCell ref="J7:K8"/>
    <mergeCell ref="M7:N8"/>
  </mergeCells>
  <pageMargins left="0.70866141732283472" right="0.70866141732283472" top="0.74803149606299213" bottom="0.74803149606299213" header="0.31496062992125984" footer="0.31496062992125984"/>
  <pageSetup paperSize="8" scale="74" orientation="landscape" horizontalDpi="300"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4"/>
  <sheetViews>
    <sheetView topLeftCell="J7" zoomScale="70" zoomScaleNormal="70" workbookViewId="0">
      <selection activeCell="AH34" sqref="AH34"/>
    </sheetView>
  </sheetViews>
  <sheetFormatPr defaultColWidth="9.1328125" defaultRowHeight="14.25"/>
  <cols>
    <col min="1" max="1" width="6.86328125" style="1826" customWidth="1"/>
    <col min="2" max="2" width="16.265625" style="1826" customWidth="1"/>
    <col min="3" max="3" width="1.86328125" style="1826" customWidth="1"/>
    <col min="4" max="4" width="12.86328125" style="1826" customWidth="1"/>
    <col min="5" max="5" width="1.86328125" style="1826" customWidth="1"/>
    <col min="6" max="8" width="16.265625" style="1826" customWidth="1"/>
    <col min="9" max="9" width="2.265625" style="1826" customWidth="1"/>
    <col min="10" max="13" width="16.265625" style="1826" customWidth="1"/>
    <col min="14" max="14" width="2.265625" style="1826" customWidth="1"/>
    <col min="15" max="17" width="16.265625" style="1826" customWidth="1"/>
    <col min="18" max="18" width="2.3984375" style="1826" customWidth="1"/>
    <col min="19" max="23" width="16.265625" style="1826" customWidth="1"/>
    <col min="24" max="24" width="2" style="1826" customWidth="1"/>
    <col min="25" max="28" width="16.265625" style="1826" customWidth="1"/>
    <col min="29" max="29" width="3" style="1826" customWidth="1"/>
    <col min="30" max="34" width="16.265625" style="1826" customWidth="1"/>
    <col min="35" max="38" width="9.1328125" style="1826"/>
    <col min="39" max="39" width="18.73046875" style="1826" customWidth="1"/>
    <col min="40" max="40" width="9.1328125" style="1826"/>
    <col min="41" max="41" width="28" style="1826" customWidth="1"/>
    <col min="42" max="47" width="9.1328125" style="1826"/>
    <col min="48" max="48" width="17.265625" style="1826" customWidth="1"/>
    <col min="49" max="49" width="9.1328125" style="1826"/>
    <col min="50" max="50" width="12" style="1826" customWidth="1"/>
    <col min="51" max="54" width="9.1328125" style="1826"/>
    <col min="55" max="55" width="77.3984375" style="1826" customWidth="1"/>
    <col min="56" max="64" width="9.1328125" style="1826"/>
    <col min="65" max="65" width="14.59765625" style="1826" customWidth="1"/>
    <col min="66" max="66" width="9.1328125" style="1826"/>
    <col min="67" max="67" width="13.1328125" style="1826" customWidth="1"/>
    <col min="68" max="16384" width="9.1328125" style="1826"/>
  </cols>
  <sheetData>
    <row r="1" spans="1:67" ht="25.15">
      <c r="A1" s="1823" t="str">
        <f>+'Universal data'!$A$1</f>
        <v>Regulatory Reporting Pack</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5"/>
      <c r="AJ1" s="1825"/>
      <c r="AK1" s="1825"/>
      <c r="AL1" s="1825"/>
      <c r="AM1" s="1825"/>
      <c r="AN1" s="1825"/>
      <c r="AO1" s="1825"/>
      <c r="AP1" s="1825"/>
      <c r="AQ1" s="1825"/>
      <c r="AR1" s="1825"/>
      <c r="AS1" s="1825"/>
      <c r="AT1" s="1825"/>
      <c r="AU1" s="1825"/>
      <c r="AV1" s="1825"/>
      <c r="AW1" s="1825"/>
      <c r="AX1" s="1825"/>
      <c r="AY1" s="1825"/>
      <c r="AZ1" s="1825"/>
      <c r="BA1" s="1825"/>
      <c r="BB1" s="1825"/>
      <c r="BC1" s="1825"/>
      <c r="BD1" s="1825"/>
      <c r="BE1" s="1825"/>
      <c r="BF1" s="1825"/>
      <c r="BG1" s="1825"/>
      <c r="BH1" s="1825"/>
      <c r="BI1" s="1825"/>
      <c r="BJ1" s="1825"/>
      <c r="BK1" s="1825"/>
      <c r="BL1" s="1825"/>
      <c r="BM1" s="1825"/>
      <c r="BN1" s="1825"/>
      <c r="BO1" s="1825"/>
    </row>
    <row r="2" spans="1:67" ht="25.15">
      <c r="A2" s="1823" t="str">
        <f>+'Universal data'!$A$2</f>
        <v>Master</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5"/>
      <c r="AJ2" s="1825"/>
      <c r="AK2" s="1825"/>
      <c r="AL2" s="1825"/>
      <c r="AM2" s="1825"/>
      <c r="AN2" s="1825"/>
      <c r="AO2" s="1825"/>
      <c r="AP2" s="1825"/>
      <c r="AQ2" s="1825"/>
      <c r="AR2" s="1825"/>
      <c r="AS2" s="1825"/>
      <c r="AT2" s="1825"/>
      <c r="AU2" s="1825"/>
      <c r="AV2" s="1825"/>
      <c r="AW2" s="1825"/>
      <c r="AX2" s="1825"/>
      <c r="AY2" s="1825"/>
      <c r="AZ2" s="1825"/>
      <c r="BA2" s="1825"/>
      <c r="BB2" s="1825"/>
      <c r="BC2" s="1825"/>
      <c r="BD2" s="1825"/>
      <c r="BE2" s="1825"/>
      <c r="BF2" s="1825"/>
      <c r="BG2" s="1825"/>
      <c r="BH2" s="1825"/>
      <c r="BI2" s="1825"/>
      <c r="BJ2" s="1825"/>
      <c r="BK2" s="1825"/>
      <c r="BL2" s="1825"/>
      <c r="BM2" s="1825"/>
      <c r="BN2" s="1825"/>
      <c r="BO2" s="1825"/>
    </row>
    <row r="3" spans="1:67" ht="25.15">
      <c r="A3" s="1823" t="str">
        <f>+'Universal data'!$A$3</f>
        <v>2017/18</v>
      </c>
      <c r="B3" s="1824"/>
      <c r="C3" s="1824"/>
      <c r="D3" s="1824"/>
      <c r="E3" s="1824"/>
      <c r="F3" s="1824"/>
      <c r="G3" s="1824"/>
      <c r="H3" s="1824"/>
      <c r="I3" s="1824"/>
      <c r="J3" s="1824"/>
      <c r="K3" s="1824"/>
      <c r="L3" s="1824"/>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5"/>
      <c r="AJ3" s="1825"/>
      <c r="AK3" s="1825"/>
      <c r="AL3" s="1825"/>
      <c r="AM3" s="1825"/>
      <c r="AN3" s="1825"/>
      <c r="AO3" s="1825"/>
      <c r="AP3" s="1825"/>
      <c r="AQ3" s="1825"/>
      <c r="AR3" s="1825"/>
      <c r="AS3" s="1825"/>
      <c r="AT3" s="1825"/>
      <c r="AU3" s="1825"/>
      <c r="AV3" s="1825"/>
      <c r="AW3" s="1825"/>
      <c r="AX3" s="1825"/>
      <c r="AY3" s="1825"/>
      <c r="AZ3" s="1825"/>
      <c r="BA3" s="1825"/>
      <c r="BB3" s="1825"/>
      <c r="BC3" s="1825"/>
      <c r="BD3" s="1825"/>
      <c r="BE3" s="1825"/>
      <c r="BF3" s="1825"/>
      <c r="BG3" s="1825"/>
      <c r="BH3" s="1825"/>
      <c r="BI3" s="1825"/>
      <c r="BJ3" s="1825"/>
      <c r="BK3" s="1825"/>
      <c r="BL3" s="1825"/>
      <c r="BM3" s="1825"/>
      <c r="BN3" s="1825"/>
      <c r="BO3" s="1825"/>
    </row>
    <row r="4" spans="1:67" ht="22.9">
      <c r="A4" s="1827"/>
      <c r="B4" s="1828" t="s">
        <v>2257</v>
      </c>
      <c r="C4" s="1828"/>
      <c r="D4" s="1828"/>
      <c r="E4" s="1828"/>
      <c r="F4" s="1829"/>
      <c r="G4" s="1829"/>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27"/>
      <c r="BK4" s="1827"/>
      <c r="BL4" s="1827"/>
      <c r="BM4" s="1827"/>
      <c r="BN4" s="1827"/>
      <c r="BO4" s="1827"/>
    </row>
    <row r="5" spans="1:67" ht="22.9">
      <c r="A5" s="1827"/>
      <c r="B5" s="1828"/>
      <c r="C5" s="1828"/>
      <c r="D5" s="1828"/>
      <c r="E5" s="1828"/>
      <c r="F5" s="1829"/>
      <c r="G5" s="1829"/>
      <c r="H5" s="1827"/>
      <c r="I5" s="1827"/>
      <c r="J5" s="1827"/>
      <c r="K5" s="1827"/>
      <c r="L5" s="1827"/>
      <c r="M5" s="1827"/>
      <c r="N5" s="1827"/>
      <c r="O5" s="1827"/>
      <c r="P5" s="1827"/>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c r="AT5" s="1827"/>
      <c r="AU5" s="1827"/>
      <c r="AV5" s="1827"/>
      <c r="AW5" s="1827"/>
      <c r="AX5" s="1827"/>
      <c r="AY5" s="1827"/>
      <c r="AZ5" s="1827"/>
      <c r="BA5" s="1827"/>
      <c r="BB5" s="1827"/>
      <c r="BC5" s="1827"/>
      <c r="BD5" s="1827"/>
      <c r="BE5" s="1827"/>
      <c r="BF5" s="1827"/>
      <c r="BG5" s="1827"/>
      <c r="BH5" s="1827"/>
      <c r="BI5" s="1827"/>
      <c r="BJ5" s="1827"/>
      <c r="BK5" s="1827"/>
      <c r="BL5" s="1827"/>
      <c r="BM5" s="1827"/>
      <c r="BN5" s="1827"/>
      <c r="BO5" s="1827"/>
    </row>
    <row r="6" spans="1:67" ht="22.9">
      <c r="A6" s="1830"/>
      <c r="B6" s="1830"/>
      <c r="C6" s="1830"/>
      <c r="D6" s="1828"/>
      <c r="E6" s="1828"/>
      <c r="F6" s="3943" t="s">
        <v>1549</v>
      </c>
      <c r="G6" s="3944"/>
      <c r="H6" s="3945"/>
      <c r="I6" s="1827"/>
      <c r="J6" s="3946" t="s">
        <v>1801</v>
      </c>
      <c r="K6" s="3946"/>
      <c r="L6" s="3946"/>
      <c r="M6" s="3946"/>
      <c r="N6" s="1827"/>
      <c r="O6" s="3946" t="s">
        <v>1802</v>
      </c>
      <c r="P6" s="3946"/>
      <c r="Q6" s="3946"/>
      <c r="R6" s="1827"/>
      <c r="S6" s="3946" t="s">
        <v>1550</v>
      </c>
      <c r="T6" s="3946"/>
      <c r="U6" s="3946"/>
      <c r="V6" s="3946"/>
      <c r="W6" s="3946"/>
      <c r="X6" s="1827"/>
      <c r="Y6" s="3943" t="s">
        <v>129</v>
      </c>
      <c r="Z6" s="3944"/>
      <c r="AA6" s="3944"/>
      <c r="AB6" s="3945"/>
      <c r="AC6" s="1827"/>
      <c r="AD6" s="3943" t="s">
        <v>1475</v>
      </c>
      <c r="AE6" s="3944"/>
      <c r="AF6" s="3944"/>
      <c r="AG6" s="3945"/>
      <c r="AH6" s="1638" t="s">
        <v>84</v>
      </c>
      <c r="AI6" s="1830"/>
      <c r="AJ6" s="1830"/>
      <c r="AK6" s="1830"/>
      <c r="AL6" s="1830"/>
      <c r="AM6" s="1830"/>
      <c r="AN6" s="1830"/>
      <c r="AO6" s="1830"/>
      <c r="AP6" s="1830"/>
      <c r="AQ6" s="1830"/>
      <c r="AR6" s="1830"/>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row>
    <row r="7" spans="1:67" ht="22.9">
      <c r="A7" s="1831"/>
      <c r="B7" s="1831"/>
      <c r="C7" s="1831"/>
      <c r="D7" s="1828"/>
      <c r="E7" s="1828"/>
      <c r="F7" s="3949" t="s">
        <v>117</v>
      </c>
      <c r="G7" s="3950"/>
      <c r="H7" s="3951"/>
      <c r="I7" s="1827"/>
      <c r="J7" s="3952" t="s">
        <v>117</v>
      </c>
      <c r="K7" s="3952"/>
      <c r="L7" s="3952"/>
      <c r="M7" s="3952"/>
      <c r="N7" s="1827"/>
      <c r="O7" s="3952" t="s">
        <v>117</v>
      </c>
      <c r="P7" s="3952"/>
      <c r="Q7" s="3952"/>
      <c r="R7" s="1827"/>
      <c r="S7" s="3952" t="s">
        <v>128</v>
      </c>
      <c r="T7" s="3952"/>
      <c r="U7" s="3952"/>
      <c r="V7" s="3952"/>
      <c r="W7" s="3952"/>
      <c r="X7" s="1827"/>
      <c r="Y7" s="3949" t="s">
        <v>1803</v>
      </c>
      <c r="Z7" s="3950"/>
      <c r="AA7" s="3950"/>
      <c r="AB7" s="3951"/>
      <c r="AC7" s="1827"/>
      <c r="AD7" s="3949" t="s">
        <v>1803</v>
      </c>
      <c r="AE7" s="3950"/>
      <c r="AF7" s="3950"/>
      <c r="AG7" s="3951"/>
      <c r="AH7" s="1832"/>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row>
    <row r="8" spans="1:67" ht="22.9">
      <c r="A8" s="1827"/>
      <c r="B8" s="1827"/>
      <c r="C8" s="1827"/>
      <c r="D8" s="1828"/>
      <c r="E8" s="1828"/>
      <c r="F8" s="3953" t="s">
        <v>1551</v>
      </c>
      <c r="G8" s="3954"/>
      <c r="H8" s="1833" t="s">
        <v>136</v>
      </c>
      <c r="I8" s="1827"/>
      <c r="J8" s="3953" t="s">
        <v>1551</v>
      </c>
      <c r="K8" s="3954"/>
      <c r="L8" s="1877" t="s">
        <v>136</v>
      </c>
      <c r="M8" s="1833" t="s">
        <v>97</v>
      </c>
      <c r="N8" s="1827"/>
      <c r="O8" s="3953" t="s">
        <v>1551</v>
      </c>
      <c r="P8" s="3954"/>
      <c r="Q8" s="1833" t="s">
        <v>97</v>
      </c>
      <c r="R8" s="1827"/>
      <c r="S8" s="3953" t="s">
        <v>1551</v>
      </c>
      <c r="T8" s="3955"/>
      <c r="U8" s="3954"/>
      <c r="V8" s="1833" t="s">
        <v>136</v>
      </c>
      <c r="W8" s="3956" t="s">
        <v>97</v>
      </c>
      <c r="X8" s="1827"/>
      <c r="Y8" s="3947" t="s">
        <v>1551</v>
      </c>
      <c r="Z8" s="3948"/>
      <c r="AA8" s="1833" t="s">
        <v>136</v>
      </c>
      <c r="AB8" s="1833" t="s">
        <v>97</v>
      </c>
      <c r="AC8" s="1827"/>
      <c r="AD8" s="3947" t="s">
        <v>1551</v>
      </c>
      <c r="AE8" s="3948"/>
      <c r="AF8" s="1876" t="s">
        <v>136</v>
      </c>
      <c r="AG8" s="1876" t="s">
        <v>97</v>
      </c>
      <c r="AH8" s="1639"/>
      <c r="AI8" s="1827"/>
      <c r="AJ8" s="1827"/>
      <c r="AK8" s="1827"/>
      <c r="AL8" s="1827"/>
      <c r="AM8" s="1827"/>
      <c r="AN8" s="1827"/>
      <c r="AO8" s="1827"/>
      <c r="AP8" s="1827"/>
      <c r="AQ8" s="1827"/>
      <c r="AR8" s="1827"/>
      <c r="AS8" s="1827"/>
      <c r="AT8" s="1827"/>
      <c r="AU8" s="1827"/>
      <c r="AV8" s="1827"/>
      <c r="AW8" s="1827"/>
      <c r="AX8" s="1827"/>
      <c r="AY8" s="1827"/>
      <c r="AZ8" s="1827"/>
      <c r="BA8" s="1827"/>
      <c r="BB8" s="1827"/>
      <c r="BC8" s="1827"/>
      <c r="BD8" s="1827"/>
      <c r="BE8" s="1827"/>
      <c r="BF8" s="1827"/>
      <c r="BG8" s="1827"/>
      <c r="BH8" s="1827"/>
      <c r="BI8" s="1827"/>
      <c r="BJ8" s="1827"/>
      <c r="BK8" s="1827"/>
      <c r="BL8" s="1827"/>
      <c r="BM8" s="1827"/>
      <c r="BN8" s="1827"/>
      <c r="BO8" s="1827"/>
    </row>
    <row r="9" spans="1:67" ht="24.75">
      <c r="A9" s="1834"/>
      <c r="B9" s="2422" t="s">
        <v>135</v>
      </c>
      <c r="C9" s="2423"/>
      <c r="D9" s="2422" t="s">
        <v>148</v>
      </c>
      <c r="E9" s="1828"/>
      <c r="F9" s="1640" t="s">
        <v>1552</v>
      </c>
      <c r="G9" s="1640" t="s">
        <v>1553</v>
      </c>
      <c r="H9" s="1640" t="s">
        <v>1554</v>
      </c>
      <c r="I9" s="1827"/>
      <c r="J9" s="1640" t="s">
        <v>1558</v>
      </c>
      <c r="K9" s="1640" t="s">
        <v>1557</v>
      </c>
      <c r="L9" s="1640"/>
      <c r="M9" s="1640"/>
      <c r="N9" s="1827"/>
      <c r="O9" s="1640" t="s">
        <v>1558</v>
      </c>
      <c r="P9" s="1640" t="s">
        <v>1557</v>
      </c>
      <c r="Q9" s="1640"/>
      <c r="R9" s="1827"/>
      <c r="S9" s="1640" t="s">
        <v>1555</v>
      </c>
      <c r="T9" s="1640" t="s">
        <v>1556</v>
      </c>
      <c r="U9" s="1640" t="s">
        <v>1557</v>
      </c>
      <c r="V9" s="1640"/>
      <c r="W9" s="3957"/>
      <c r="X9" s="1827"/>
      <c r="Y9" s="1640" t="s">
        <v>1558</v>
      </c>
      <c r="Z9" s="1640" t="s">
        <v>1559</v>
      </c>
      <c r="AA9" s="1640"/>
      <c r="AB9" s="1640"/>
      <c r="AC9" s="1827"/>
      <c r="AD9" s="1640" t="s">
        <v>1558</v>
      </c>
      <c r="AE9" s="1640" t="s">
        <v>1559</v>
      </c>
      <c r="AF9" s="1641"/>
      <c r="AG9" s="1641"/>
      <c r="AH9" s="1642"/>
      <c r="AI9" s="1827"/>
      <c r="AJ9" s="1834"/>
      <c r="AK9" s="1834"/>
      <c r="AL9" s="1834"/>
      <c r="AM9" s="1834"/>
      <c r="AN9" s="1834"/>
      <c r="AO9" s="1834"/>
      <c r="AP9" s="1834"/>
      <c r="AQ9" s="1834"/>
      <c r="AR9" s="1834"/>
      <c r="AS9" s="1834"/>
      <c r="AT9" s="1834"/>
      <c r="AU9" s="1834"/>
      <c r="AV9" s="1834"/>
      <c r="AW9" s="1834"/>
      <c r="AX9" s="1834"/>
      <c r="AY9" s="1834"/>
      <c r="AZ9" s="1834"/>
      <c r="BA9" s="1834"/>
      <c r="BB9" s="1834"/>
      <c r="BC9" s="1834"/>
      <c r="BD9" s="1834"/>
      <c r="BE9" s="1834"/>
      <c r="BF9" s="1834"/>
      <c r="BG9" s="1834"/>
      <c r="BH9" s="1834"/>
      <c r="BI9" s="1834"/>
      <c r="BJ9" s="1834"/>
      <c r="BK9" s="1834"/>
      <c r="BL9" s="1834"/>
      <c r="BM9" s="1834"/>
      <c r="BN9" s="1834"/>
      <c r="BO9" s="1834"/>
    </row>
    <row r="10" spans="1:67" ht="22.9">
      <c r="A10" s="1827"/>
      <c r="B10" s="1643" t="s">
        <v>1376</v>
      </c>
      <c r="C10" s="2424"/>
      <c r="D10" s="1643" t="s">
        <v>94</v>
      </c>
      <c r="E10" s="1828"/>
      <c r="F10" s="2592"/>
      <c r="G10" s="2828"/>
      <c r="H10" s="2592"/>
      <c r="I10" s="1827"/>
      <c r="J10" s="2829"/>
      <c r="K10" s="2594"/>
      <c r="L10" s="2594"/>
      <c r="M10" s="2594"/>
      <c r="N10" s="1827"/>
      <c r="O10" s="2829"/>
      <c r="P10" s="2594"/>
      <c r="Q10" s="2594"/>
      <c r="R10" s="1827"/>
      <c r="S10" s="2829"/>
      <c r="T10" s="2829"/>
      <c r="U10" s="2594"/>
      <c r="V10" s="2594"/>
      <c r="W10" s="2594"/>
      <c r="X10" s="1827"/>
      <c r="Y10" s="2592"/>
      <c r="Z10" s="2592"/>
      <c r="AA10" s="2592"/>
      <c r="AB10" s="2592"/>
      <c r="AC10" s="2595"/>
      <c r="AD10" s="2592"/>
      <c r="AE10" s="2592"/>
      <c r="AF10" s="2592"/>
      <c r="AG10" s="2592"/>
      <c r="AH10" s="2593">
        <f t="shared" ref="AH10:AH19" si="0">SUM(F10:AG10)</f>
        <v>0</v>
      </c>
      <c r="AI10" s="1827"/>
      <c r="AJ10" s="1827"/>
      <c r="AK10" s="1827"/>
      <c r="AL10" s="1827"/>
      <c r="AM10" s="1827"/>
      <c r="AN10" s="1827"/>
      <c r="AO10" s="1827"/>
      <c r="AP10" s="1827"/>
      <c r="AQ10" s="1827"/>
      <c r="AR10" s="1827"/>
      <c r="AS10" s="1827"/>
      <c r="AT10" s="1827"/>
      <c r="AU10" s="1827"/>
      <c r="AV10" s="1827"/>
      <c r="AW10" s="1827"/>
      <c r="AX10" s="1827"/>
      <c r="AY10" s="1827"/>
      <c r="AZ10" s="1827"/>
      <c r="BA10" s="1827"/>
      <c r="BB10" s="1827"/>
      <c r="BC10" s="1827"/>
      <c r="BD10" s="1827"/>
      <c r="BE10" s="1827"/>
      <c r="BF10" s="1827"/>
      <c r="BG10" s="1827"/>
      <c r="BH10" s="1827"/>
      <c r="BI10" s="1827"/>
      <c r="BJ10" s="1827"/>
      <c r="BK10" s="1827"/>
      <c r="BL10" s="1827"/>
      <c r="BM10" s="1827"/>
      <c r="BN10" s="1827"/>
      <c r="BO10" s="1827"/>
    </row>
    <row r="11" spans="1:67" ht="22.9">
      <c r="A11" s="1827"/>
      <c r="B11" s="1643" t="s">
        <v>1377</v>
      </c>
      <c r="C11" s="2424"/>
      <c r="D11" s="1643" t="s">
        <v>94</v>
      </c>
      <c r="E11" s="1828"/>
      <c r="F11" s="2592"/>
      <c r="G11" s="2828"/>
      <c r="H11" s="2828"/>
      <c r="I11" s="1827"/>
      <c r="J11" s="2829"/>
      <c r="K11" s="2594"/>
      <c r="L11" s="2594"/>
      <c r="M11" s="2594"/>
      <c r="N11" s="1827"/>
      <c r="O11" s="2829"/>
      <c r="P11" s="2594"/>
      <c r="Q11" s="2594"/>
      <c r="R11" s="1827"/>
      <c r="S11" s="2829"/>
      <c r="T11" s="2829"/>
      <c r="U11" s="2594"/>
      <c r="V11" s="2594"/>
      <c r="W11" s="2594"/>
      <c r="X11" s="1827"/>
      <c r="Y11" s="2592"/>
      <c r="Z11" s="2592"/>
      <c r="AA11" s="2592"/>
      <c r="AB11" s="2592"/>
      <c r="AC11" s="2595"/>
      <c r="AD11" s="2592"/>
      <c r="AE11" s="2592"/>
      <c r="AF11" s="2592"/>
      <c r="AG11" s="2592"/>
      <c r="AH11" s="2593">
        <f t="shared" si="0"/>
        <v>0</v>
      </c>
      <c r="AI11" s="1827"/>
      <c r="AJ11" s="1827"/>
      <c r="AK11" s="1827"/>
      <c r="AL11" s="1827"/>
      <c r="AM11" s="1827"/>
      <c r="AN11" s="1827"/>
      <c r="AO11" s="1827"/>
      <c r="AP11" s="1827"/>
      <c r="AQ11" s="1827"/>
      <c r="AR11" s="1827"/>
      <c r="AS11" s="1827"/>
      <c r="AT11" s="1827"/>
      <c r="AU11" s="1827"/>
      <c r="AV11" s="1827"/>
      <c r="AW11" s="1827"/>
      <c r="AX11" s="1827"/>
      <c r="AY11" s="1827"/>
      <c r="AZ11" s="1827"/>
      <c r="BA11" s="1827"/>
      <c r="BB11" s="1827"/>
      <c r="BC11" s="1827"/>
      <c r="BD11" s="1827"/>
      <c r="BE11" s="1827"/>
      <c r="BF11" s="1827"/>
      <c r="BG11" s="1827"/>
      <c r="BH11" s="1827"/>
      <c r="BI11" s="1827"/>
      <c r="BJ11" s="1827"/>
      <c r="BK11" s="1827"/>
      <c r="BL11" s="1827"/>
      <c r="BM11" s="1827"/>
      <c r="BN11" s="1827"/>
      <c r="BO11" s="1827"/>
    </row>
    <row r="12" spans="1:67" ht="22.9">
      <c r="A12" s="1827"/>
      <c r="B12" s="1643" t="s">
        <v>1378</v>
      </c>
      <c r="C12" s="2424"/>
      <c r="D12" s="1643" t="s">
        <v>94</v>
      </c>
      <c r="E12" s="1828"/>
      <c r="F12" s="2592"/>
      <c r="G12" s="2828"/>
      <c r="H12" s="2828"/>
      <c r="I12" s="1827"/>
      <c r="J12" s="2829"/>
      <c r="K12" s="2594"/>
      <c r="L12" s="2594"/>
      <c r="M12" s="2594"/>
      <c r="N12" s="1827"/>
      <c r="O12" s="2829"/>
      <c r="P12" s="2594"/>
      <c r="Q12" s="2594"/>
      <c r="R12" s="1827"/>
      <c r="S12" s="2829"/>
      <c r="T12" s="2829"/>
      <c r="U12" s="2594"/>
      <c r="V12" s="2594"/>
      <c r="W12" s="2594"/>
      <c r="X12" s="1827"/>
      <c r="Y12" s="2592"/>
      <c r="Z12" s="2592"/>
      <c r="AA12" s="2592"/>
      <c r="AB12" s="2592"/>
      <c r="AC12" s="2595"/>
      <c r="AD12" s="2592"/>
      <c r="AE12" s="2592"/>
      <c r="AF12" s="2592"/>
      <c r="AG12" s="2592"/>
      <c r="AH12" s="2593">
        <f t="shared" si="0"/>
        <v>0</v>
      </c>
      <c r="AI12" s="1827"/>
      <c r="AJ12" s="1827"/>
      <c r="AK12" s="1827"/>
      <c r="AL12" s="1827"/>
      <c r="AM12" s="1827"/>
      <c r="AN12" s="1827"/>
      <c r="AO12" s="1827"/>
      <c r="AP12" s="1827"/>
      <c r="AQ12" s="1827"/>
      <c r="AR12" s="1827"/>
      <c r="AS12" s="1827"/>
      <c r="AT12" s="1827"/>
      <c r="AU12" s="1827"/>
      <c r="AV12" s="1827"/>
      <c r="AW12" s="1827"/>
      <c r="AX12" s="1827"/>
      <c r="AY12" s="1827"/>
      <c r="AZ12" s="1827"/>
      <c r="BA12" s="1827"/>
      <c r="BB12" s="1827"/>
      <c r="BC12" s="1827"/>
      <c r="BD12" s="1827"/>
      <c r="BE12" s="1827"/>
      <c r="BF12" s="1827"/>
      <c r="BG12" s="1827"/>
      <c r="BH12" s="1827"/>
      <c r="BI12" s="1827"/>
      <c r="BJ12" s="1827"/>
      <c r="BK12" s="1827"/>
      <c r="BL12" s="1827"/>
      <c r="BM12" s="1827"/>
      <c r="BN12" s="1827"/>
      <c r="BO12" s="1827"/>
    </row>
    <row r="13" spans="1:67" ht="22.9">
      <c r="A13" s="1827"/>
      <c r="B13" s="1643" t="s">
        <v>1796</v>
      </c>
      <c r="C13" s="2424"/>
      <c r="D13" s="1643" t="s">
        <v>94</v>
      </c>
      <c r="E13" s="1828"/>
      <c r="F13" s="2592"/>
      <c r="G13" s="2828"/>
      <c r="H13" s="2828"/>
      <c r="I13" s="1827"/>
      <c r="J13" s="2829"/>
      <c r="K13" s="2594"/>
      <c r="L13" s="2594"/>
      <c r="M13" s="2594"/>
      <c r="N13" s="1827"/>
      <c r="O13" s="2829"/>
      <c r="P13" s="2594"/>
      <c r="Q13" s="2594"/>
      <c r="R13" s="1827"/>
      <c r="S13" s="2829"/>
      <c r="T13" s="2829"/>
      <c r="U13" s="2594"/>
      <c r="V13" s="2594"/>
      <c r="W13" s="2594"/>
      <c r="X13" s="1827"/>
      <c r="Y13" s="2592"/>
      <c r="Z13" s="2592"/>
      <c r="AA13" s="2592"/>
      <c r="AB13" s="2592"/>
      <c r="AC13" s="2595"/>
      <c r="AD13" s="2592"/>
      <c r="AE13" s="2592"/>
      <c r="AF13" s="2592"/>
      <c r="AG13" s="2592"/>
      <c r="AH13" s="2593">
        <f t="shared" si="0"/>
        <v>0</v>
      </c>
      <c r="AI13" s="1827"/>
      <c r="AJ13" s="1827"/>
      <c r="AK13" s="1827"/>
      <c r="AL13" s="1827"/>
      <c r="AM13" s="1827"/>
      <c r="AN13" s="1827"/>
      <c r="AO13" s="1827"/>
      <c r="AP13" s="1827"/>
      <c r="AQ13" s="1827"/>
      <c r="AR13" s="1827"/>
      <c r="AS13" s="1827"/>
      <c r="AT13" s="1827"/>
      <c r="AU13" s="1827"/>
      <c r="AV13" s="1827"/>
      <c r="AW13" s="1827"/>
      <c r="AX13" s="1827"/>
      <c r="AY13" s="1827"/>
      <c r="AZ13" s="1827"/>
      <c r="BA13" s="1827"/>
      <c r="BB13" s="1827"/>
      <c r="BC13" s="1827"/>
      <c r="BD13" s="1827"/>
      <c r="BE13" s="1827"/>
      <c r="BF13" s="1827"/>
      <c r="BG13" s="1827"/>
      <c r="BH13" s="1827"/>
      <c r="BI13" s="1827"/>
      <c r="BJ13" s="1827"/>
      <c r="BK13" s="1827"/>
      <c r="BL13" s="1827"/>
      <c r="BM13" s="1827"/>
      <c r="BN13" s="1827"/>
      <c r="BO13" s="1827"/>
    </row>
    <row r="14" spans="1:67" ht="22.9">
      <c r="A14" s="1827"/>
      <c r="B14" s="1643" t="s">
        <v>1797</v>
      </c>
      <c r="C14" s="2424"/>
      <c r="D14" s="1643" t="s">
        <v>94</v>
      </c>
      <c r="E14" s="1828"/>
      <c r="F14" s="2828"/>
      <c r="G14" s="2592"/>
      <c r="H14" s="2828"/>
      <c r="I14" s="1827"/>
      <c r="J14" s="2594"/>
      <c r="K14" s="2594"/>
      <c r="L14" s="2594"/>
      <c r="M14" s="2594"/>
      <c r="N14" s="1827"/>
      <c r="O14" s="2594"/>
      <c r="P14" s="2594"/>
      <c r="Q14" s="2594"/>
      <c r="R14" s="1827"/>
      <c r="S14" s="2594"/>
      <c r="T14" s="2829"/>
      <c r="U14" s="2594"/>
      <c r="V14" s="2594"/>
      <c r="W14" s="2594"/>
      <c r="X14" s="1827"/>
      <c r="Y14" s="2592"/>
      <c r="Z14" s="2592"/>
      <c r="AA14" s="2592"/>
      <c r="AB14" s="2592"/>
      <c r="AC14" s="2595"/>
      <c r="AD14" s="2592"/>
      <c r="AE14" s="2592"/>
      <c r="AF14" s="2592"/>
      <c r="AG14" s="2592"/>
      <c r="AH14" s="2593">
        <f t="shared" si="0"/>
        <v>0</v>
      </c>
      <c r="AI14" s="1827"/>
      <c r="AJ14" s="1827"/>
      <c r="AK14" s="1827"/>
      <c r="AL14" s="1827"/>
      <c r="AM14" s="1827"/>
      <c r="AN14" s="1827"/>
      <c r="AO14" s="1827"/>
      <c r="AP14" s="1827"/>
      <c r="AQ14" s="1827"/>
      <c r="AR14" s="1827"/>
      <c r="AS14" s="1827"/>
      <c r="AT14" s="1827"/>
      <c r="AU14" s="1827"/>
      <c r="AV14" s="1827"/>
      <c r="AW14" s="1827"/>
      <c r="AX14" s="1827"/>
      <c r="AY14" s="1827"/>
      <c r="AZ14" s="1827"/>
      <c r="BA14" s="1827"/>
      <c r="BB14" s="1827"/>
      <c r="BC14" s="1827"/>
      <c r="BD14" s="1827"/>
      <c r="BE14" s="1827"/>
      <c r="BF14" s="1827"/>
      <c r="BG14" s="1827"/>
      <c r="BH14" s="1827"/>
      <c r="BI14" s="1827"/>
      <c r="BJ14" s="1827"/>
      <c r="BK14" s="1827"/>
      <c r="BL14" s="1827"/>
      <c r="BM14" s="1827"/>
      <c r="BN14" s="1827"/>
      <c r="BO14" s="1827"/>
    </row>
    <row r="15" spans="1:67" ht="22.9">
      <c r="A15" s="1827"/>
      <c r="B15" s="1643" t="s">
        <v>1798</v>
      </c>
      <c r="C15" s="2424"/>
      <c r="D15" s="1643" t="s">
        <v>94</v>
      </c>
      <c r="E15" s="1828"/>
      <c r="F15" s="2828"/>
      <c r="G15" s="2592"/>
      <c r="H15" s="2828"/>
      <c r="I15" s="1827"/>
      <c r="J15" s="2594"/>
      <c r="K15" s="2594"/>
      <c r="L15" s="2594"/>
      <c r="M15" s="2594"/>
      <c r="N15" s="1827"/>
      <c r="O15" s="2594"/>
      <c r="P15" s="2594"/>
      <c r="Q15" s="2594"/>
      <c r="R15" s="1827"/>
      <c r="S15" s="2594"/>
      <c r="T15" s="2829"/>
      <c r="U15" s="2594"/>
      <c r="V15" s="2594"/>
      <c r="W15" s="2594"/>
      <c r="X15" s="1827"/>
      <c r="Y15" s="2592"/>
      <c r="Z15" s="2592"/>
      <c r="AA15" s="2592"/>
      <c r="AB15" s="2592"/>
      <c r="AC15" s="2595"/>
      <c r="AD15" s="2592"/>
      <c r="AE15" s="2592"/>
      <c r="AF15" s="2592"/>
      <c r="AG15" s="2592"/>
      <c r="AH15" s="2593">
        <f t="shared" si="0"/>
        <v>0</v>
      </c>
      <c r="AI15" s="1827"/>
      <c r="AJ15" s="1827"/>
      <c r="AK15" s="1827"/>
      <c r="AL15" s="1827"/>
      <c r="AM15" s="1827"/>
      <c r="AN15" s="1827"/>
      <c r="AO15" s="1827"/>
      <c r="AP15" s="1827"/>
      <c r="AQ15" s="1827"/>
      <c r="AR15" s="1827"/>
      <c r="AS15" s="1827"/>
      <c r="AT15" s="1827"/>
      <c r="AU15" s="1827"/>
      <c r="AV15" s="1827"/>
      <c r="AW15" s="1827"/>
      <c r="AX15" s="1827"/>
      <c r="AY15" s="1827"/>
      <c r="AZ15" s="1827"/>
      <c r="BA15" s="1827"/>
      <c r="BB15" s="1827"/>
      <c r="BC15" s="1827"/>
      <c r="BD15" s="1827"/>
      <c r="BE15" s="1827"/>
      <c r="BF15" s="1827"/>
      <c r="BG15" s="1827"/>
      <c r="BH15" s="1827"/>
      <c r="BI15" s="1827"/>
      <c r="BJ15" s="1827"/>
      <c r="BK15" s="1827"/>
      <c r="BL15" s="1827"/>
      <c r="BM15" s="1827"/>
      <c r="BN15" s="1827"/>
      <c r="BO15" s="1827"/>
    </row>
    <row r="16" spans="1:67" ht="22.9">
      <c r="A16" s="1827"/>
      <c r="B16" s="1643" t="s">
        <v>1588</v>
      </c>
      <c r="C16" s="2424"/>
      <c r="D16" s="1643" t="s">
        <v>94</v>
      </c>
      <c r="E16" s="1828"/>
      <c r="F16" s="2828"/>
      <c r="G16" s="2592"/>
      <c r="H16" s="2828"/>
      <c r="I16" s="1827"/>
      <c r="J16" s="2594"/>
      <c r="K16" s="2594"/>
      <c r="L16" s="2594"/>
      <c r="M16" s="2594"/>
      <c r="N16" s="1827"/>
      <c r="O16" s="2594"/>
      <c r="P16" s="2594"/>
      <c r="Q16" s="2594"/>
      <c r="R16" s="1827"/>
      <c r="S16" s="2594"/>
      <c r="T16" s="2829"/>
      <c r="U16" s="2594"/>
      <c r="V16" s="2594"/>
      <c r="W16" s="2594"/>
      <c r="X16" s="1827"/>
      <c r="Y16" s="2592"/>
      <c r="Z16" s="2592"/>
      <c r="AA16" s="2592"/>
      <c r="AB16" s="2592"/>
      <c r="AC16" s="2595"/>
      <c r="AD16" s="2592"/>
      <c r="AE16" s="2592"/>
      <c r="AF16" s="2592"/>
      <c r="AG16" s="2592"/>
      <c r="AH16" s="2593">
        <f t="shared" si="0"/>
        <v>0</v>
      </c>
      <c r="AI16" s="1827"/>
      <c r="AJ16" s="1827"/>
      <c r="AK16" s="1827"/>
      <c r="AL16" s="1827"/>
      <c r="AM16" s="1827"/>
      <c r="AN16" s="1827"/>
      <c r="AO16" s="1827"/>
      <c r="AP16" s="1827"/>
      <c r="AQ16" s="1827"/>
      <c r="AR16" s="1827"/>
      <c r="AS16" s="1827"/>
      <c r="AT16" s="1827"/>
      <c r="AU16" s="1827"/>
      <c r="AV16" s="1827"/>
      <c r="AW16" s="1827"/>
      <c r="AX16" s="1827"/>
      <c r="AY16" s="1827"/>
      <c r="AZ16" s="1827"/>
      <c r="BA16" s="1827"/>
      <c r="BB16" s="1827"/>
      <c r="BC16" s="1827"/>
      <c r="BD16" s="1827"/>
      <c r="BE16" s="1827"/>
      <c r="BF16" s="1827"/>
      <c r="BG16" s="1827"/>
      <c r="BH16" s="1827"/>
      <c r="BI16" s="1827"/>
      <c r="BJ16" s="1827"/>
      <c r="BK16" s="1827"/>
      <c r="BL16" s="1827"/>
      <c r="BM16" s="1827"/>
      <c r="BN16" s="1827"/>
      <c r="BO16" s="1827"/>
    </row>
    <row r="17" spans="1:67" ht="22.9">
      <c r="A17" s="1827"/>
      <c r="B17" s="1643" t="s">
        <v>1799</v>
      </c>
      <c r="C17" s="2424"/>
      <c r="D17" s="1643" t="s">
        <v>94</v>
      </c>
      <c r="E17" s="1828"/>
      <c r="F17" s="2828"/>
      <c r="G17" s="2828"/>
      <c r="H17" s="2828"/>
      <c r="I17" s="1827"/>
      <c r="J17" s="2594"/>
      <c r="K17" s="2594"/>
      <c r="L17" s="2594"/>
      <c r="M17" s="2594"/>
      <c r="N17" s="1827"/>
      <c r="O17" s="2594"/>
      <c r="P17" s="2594"/>
      <c r="Q17" s="2594"/>
      <c r="R17" s="1827"/>
      <c r="S17" s="2829"/>
      <c r="T17" s="2594"/>
      <c r="U17" s="2594"/>
      <c r="V17" s="2594"/>
      <c r="W17" s="2594"/>
      <c r="X17" s="1827"/>
      <c r="Y17" s="2592"/>
      <c r="Z17" s="2592"/>
      <c r="AA17" s="2592"/>
      <c r="AB17" s="2592"/>
      <c r="AC17" s="2595"/>
      <c r="AD17" s="2592"/>
      <c r="AE17" s="2592"/>
      <c r="AF17" s="2592"/>
      <c r="AG17" s="2592"/>
      <c r="AH17" s="2593">
        <f t="shared" si="0"/>
        <v>0</v>
      </c>
      <c r="AI17" s="1827"/>
      <c r="AJ17" s="1827"/>
      <c r="AK17" s="1827"/>
      <c r="AL17" s="1827"/>
      <c r="AM17" s="1827"/>
      <c r="AN17" s="1827"/>
      <c r="AO17" s="1827"/>
      <c r="AP17" s="1827"/>
      <c r="AQ17" s="1827"/>
      <c r="AR17" s="1827"/>
      <c r="AS17" s="1827"/>
      <c r="AT17" s="1827"/>
      <c r="AU17" s="1827"/>
      <c r="AV17" s="1827"/>
      <c r="AW17" s="1827"/>
      <c r="AX17" s="1827"/>
      <c r="AY17" s="1827"/>
      <c r="AZ17" s="1827"/>
      <c r="BA17" s="1827"/>
      <c r="BB17" s="1827"/>
      <c r="BC17" s="1827"/>
      <c r="BD17" s="1827"/>
      <c r="BE17" s="1827"/>
      <c r="BF17" s="1827"/>
      <c r="BG17" s="1827"/>
      <c r="BH17" s="1827"/>
      <c r="BI17" s="1827"/>
      <c r="BJ17" s="1827"/>
      <c r="BK17" s="1827"/>
      <c r="BL17" s="1827"/>
      <c r="BM17" s="1827"/>
      <c r="BN17" s="1827"/>
      <c r="BO17" s="1827"/>
    </row>
    <row r="18" spans="1:67" ht="22.9">
      <c r="A18" s="1827"/>
      <c r="B18" s="1643" t="s">
        <v>1590</v>
      </c>
      <c r="C18" s="2424"/>
      <c r="D18" s="1643" t="s">
        <v>94</v>
      </c>
      <c r="E18" s="1828"/>
      <c r="F18" s="2828"/>
      <c r="G18" s="2828"/>
      <c r="H18" s="2828"/>
      <c r="I18" s="1827"/>
      <c r="J18" s="2594"/>
      <c r="K18" s="2594"/>
      <c r="L18" s="2594"/>
      <c r="M18" s="2594"/>
      <c r="N18" s="1827"/>
      <c r="O18" s="2594"/>
      <c r="P18" s="2594"/>
      <c r="Q18" s="2594"/>
      <c r="R18" s="1827"/>
      <c r="S18" s="2829"/>
      <c r="T18" s="2594"/>
      <c r="U18" s="2594"/>
      <c r="V18" s="2594"/>
      <c r="W18" s="2594"/>
      <c r="X18" s="1827"/>
      <c r="Y18" s="2592"/>
      <c r="Z18" s="2592"/>
      <c r="AA18" s="2592"/>
      <c r="AB18" s="2592"/>
      <c r="AC18" s="2595"/>
      <c r="AD18" s="2592"/>
      <c r="AE18" s="2592"/>
      <c r="AF18" s="2592"/>
      <c r="AG18" s="2592"/>
      <c r="AH18" s="2593">
        <f t="shared" si="0"/>
        <v>0</v>
      </c>
      <c r="AI18" s="1827"/>
      <c r="AJ18" s="1827"/>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827"/>
      <c r="BH18" s="1827"/>
      <c r="BI18" s="1827"/>
      <c r="BJ18" s="1827"/>
      <c r="BK18" s="1827"/>
      <c r="BL18" s="1827"/>
      <c r="BM18" s="1827"/>
      <c r="BN18" s="1827"/>
      <c r="BO18" s="1827"/>
    </row>
    <row r="19" spans="1:67" ht="22.9">
      <c r="A19" s="1827"/>
      <c r="B19" s="1644" t="s">
        <v>1560</v>
      </c>
      <c r="C19" s="2425"/>
      <c r="D19" s="2426" t="s">
        <v>94</v>
      </c>
      <c r="E19" s="1828"/>
      <c r="F19" s="2593">
        <f>SUM(F10:F18)</f>
        <v>0</v>
      </c>
      <c r="G19" s="2593">
        <f>SUM(G10:G18)</f>
        <v>0</v>
      </c>
      <c r="H19" s="2593">
        <f>SUM(H10:H18)</f>
        <v>0</v>
      </c>
      <c r="I19" s="1827"/>
      <c r="J19" s="2593">
        <f>SUM(J10:J18)</f>
        <v>0</v>
      </c>
      <c r="K19" s="2593">
        <f>SUM(K10:K18)</f>
        <v>0</v>
      </c>
      <c r="L19" s="2593">
        <f>SUM(L10:L18)</f>
        <v>0</v>
      </c>
      <c r="M19" s="2593">
        <f>SUM(M10:M18)</f>
        <v>0</v>
      </c>
      <c r="N19" s="1827"/>
      <c r="O19" s="2593">
        <f>SUM(O10:O18)</f>
        <v>0</v>
      </c>
      <c r="P19" s="2593">
        <f>SUM(P10:P18)</f>
        <v>0</v>
      </c>
      <c r="Q19" s="2593">
        <f>SUM(Q10:Q18)</f>
        <v>0</v>
      </c>
      <c r="R19" s="1827"/>
      <c r="S19" s="2593">
        <f>SUM(S10:S18)</f>
        <v>0</v>
      </c>
      <c r="T19" s="2593">
        <f>SUM(T10:T18)</f>
        <v>0</v>
      </c>
      <c r="U19" s="2593">
        <f>SUM(U10:U18)</f>
        <v>0</v>
      </c>
      <c r="V19" s="2593">
        <f>SUM(V10:V18)</f>
        <v>0</v>
      </c>
      <c r="W19" s="2593">
        <f>SUM(W10:W18)</f>
        <v>0</v>
      </c>
      <c r="X19" s="1827"/>
      <c r="Y19" s="2593">
        <f>SUM(Y10:Y18)</f>
        <v>0</v>
      </c>
      <c r="Z19" s="2593">
        <f>SUM(Z10:Z18)</f>
        <v>0</v>
      </c>
      <c r="AA19" s="2593">
        <f>SUM(AA10:AA18)</f>
        <v>0</v>
      </c>
      <c r="AB19" s="2593">
        <f>SUM(AB10:AB18)</f>
        <v>0</v>
      </c>
      <c r="AC19" s="2595"/>
      <c r="AD19" s="2593">
        <f>SUM(AD10:AD18)</f>
        <v>0</v>
      </c>
      <c r="AE19" s="2593">
        <f>SUM(AE10:AE18)</f>
        <v>0</v>
      </c>
      <c r="AF19" s="2593">
        <f>SUM(AF10:AF18)</f>
        <v>0</v>
      </c>
      <c r="AG19" s="2593">
        <f>SUM(AG10:AG18)</f>
        <v>0</v>
      </c>
      <c r="AH19" s="2593">
        <f t="shared" si="0"/>
        <v>0</v>
      </c>
      <c r="AI19" s="1827"/>
      <c r="AJ19" s="1827"/>
      <c r="AK19" s="1827"/>
      <c r="AL19" s="1827"/>
      <c r="AM19" s="1827"/>
      <c r="AN19" s="1827"/>
      <c r="AO19" s="1827"/>
      <c r="AP19" s="1827"/>
      <c r="AQ19" s="1827"/>
      <c r="AR19" s="1827"/>
      <c r="AS19" s="1827"/>
      <c r="AT19" s="1827"/>
      <c r="AU19" s="1827"/>
      <c r="AV19" s="1827"/>
      <c r="AW19" s="1827"/>
      <c r="AX19" s="1827"/>
      <c r="AY19" s="1827"/>
      <c r="AZ19" s="1827"/>
      <c r="BA19" s="1827"/>
      <c r="BB19" s="1827"/>
      <c r="BC19" s="1827"/>
      <c r="BD19" s="1827"/>
      <c r="BE19" s="1827"/>
      <c r="BF19" s="1827"/>
      <c r="BG19" s="1827"/>
      <c r="BH19" s="1827"/>
      <c r="BI19" s="1827"/>
      <c r="BJ19" s="1827"/>
      <c r="BK19" s="1827"/>
      <c r="BL19" s="1827"/>
      <c r="BM19" s="1827"/>
      <c r="BN19" s="1827"/>
      <c r="BO19" s="1827"/>
    </row>
    <row r="20" spans="1:67" ht="22.9">
      <c r="D20" s="1828"/>
      <c r="E20" s="1828"/>
      <c r="BJ20" s="1835" t="s">
        <v>1800</v>
      </c>
      <c r="BK20" s="1835">
        <v>75</v>
      </c>
      <c r="BL20" s="1835" t="s">
        <v>1592</v>
      </c>
      <c r="BM20" s="1835" t="s">
        <v>2142</v>
      </c>
      <c r="BN20" s="1835" t="s">
        <v>1376</v>
      </c>
      <c r="BO20" s="1835" t="s">
        <v>1231</v>
      </c>
    </row>
    <row r="21" spans="1:67" ht="22.5" customHeight="1">
      <c r="A21" s="1830"/>
      <c r="B21" s="2989"/>
      <c r="C21" s="2989"/>
      <c r="D21" s="2990"/>
      <c r="E21" s="2990"/>
      <c r="F21" s="3958" t="s">
        <v>1549</v>
      </c>
      <c r="G21" s="3959"/>
      <c r="H21" s="3960"/>
      <c r="I21" s="2991"/>
      <c r="J21" s="3965" t="s">
        <v>1801</v>
      </c>
      <c r="K21" s="3965"/>
      <c r="L21" s="3965"/>
      <c r="M21" s="3965"/>
      <c r="N21" s="2991"/>
      <c r="O21" s="3965" t="s">
        <v>1802</v>
      </c>
      <c r="P21" s="3965"/>
      <c r="Q21" s="3965"/>
      <c r="R21" s="2991"/>
      <c r="S21" s="3965" t="s">
        <v>1550</v>
      </c>
      <c r="T21" s="3965"/>
      <c r="U21" s="3965"/>
      <c r="V21" s="3965"/>
      <c r="W21" s="3965"/>
      <c r="X21" s="2991"/>
      <c r="Y21" s="3958" t="s">
        <v>129</v>
      </c>
      <c r="Z21" s="3959"/>
      <c r="AA21" s="3959"/>
      <c r="AB21" s="3960"/>
      <c r="AC21" s="2991"/>
      <c r="AD21" s="3958" t="s">
        <v>1475</v>
      </c>
      <c r="AE21" s="3959"/>
      <c r="AF21" s="3959"/>
      <c r="AG21" s="3960"/>
      <c r="AH21" s="1638" t="s">
        <v>84</v>
      </c>
      <c r="AI21" s="1830"/>
      <c r="AJ21" s="1830"/>
      <c r="AK21" s="1830"/>
      <c r="AL21" s="1830"/>
      <c r="AM21" s="1830"/>
      <c r="AN21" s="1830"/>
      <c r="AO21" s="1830"/>
      <c r="AP21" s="1830"/>
      <c r="AQ21" s="1830"/>
      <c r="AR21" s="1830"/>
      <c r="AS21" s="1830"/>
      <c r="AT21" s="1830"/>
      <c r="AU21" s="1830"/>
      <c r="AV21" s="1830"/>
      <c r="AW21" s="1830"/>
      <c r="AX21" s="1830"/>
      <c r="AY21" s="1830"/>
      <c r="AZ21" s="1830"/>
      <c r="BA21" s="1830"/>
      <c r="BB21" s="1830"/>
      <c r="BC21" s="1830"/>
      <c r="BD21" s="1830"/>
      <c r="BE21" s="1830"/>
      <c r="BF21" s="1830"/>
      <c r="BG21" s="1830"/>
      <c r="BH21" s="1830"/>
      <c r="BI21" s="1830"/>
      <c r="BJ21" s="1830"/>
      <c r="BK21" s="1830"/>
      <c r="BL21" s="1830"/>
      <c r="BM21" s="1830"/>
      <c r="BN21" s="1830"/>
      <c r="BO21" s="1830"/>
    </row>
    <row r="22" spans="1:67" ht="22.9">
      <c r="A22" s="1831"/>
      <c r="B22" s="2992"/>
      <c r="C22" s="2992"/>
      <c r="D22" s="2990"/>
      <c r="E22" s="2990"/>
      <c r="F22" s="3961" t="s">
        <v>117</v>
      </c>
      <c r="G22" s="3962"/>
      <c r="H22" s="3963"/>
      <c r="I22" s="2991"/>
      <c r="J22" s="3964" t="s">
        <v>117</v>
      </c>
      <c r="K22" s="3964"/>
      <c r="L22" s="3964"/>
      <c r="M22" s="3964"/>
      <c r="N22" s="2991"/>
      <c r="O22" s="3964" t="s">
        <v>117</v>
      </c>
      <c r="P22" s="3964"/>
      <c r="Q22" s="3964"/>
      <c r="R22" s="2991"/>
      <c r="S22" s="3964" t="s">
        <v>128</v>
      </c>
      <c r="T22" s="3964"/>
      <c r="U22" s="3964"/>
      <c r="V22" s="3964"/>
      <c r="W22" s="3964"/>
      <c r="X22" s="2991"/>
      <c r="Y22" s="3961" t="s">
        <v>1803</v>
      </c>
      <c r="Z22" s="3962"/>
      <c r="AA22" s="3962"/>
      <c r="AB22" s="3963"/>
      <c r="AC22" s="2991"/>
      <c r="AD22" s="3961" t="s">
        <v>1803</v>
      </c>
      <c r="AE22" s="3962"/>
      <c r="AF22" s="3962"/>
      <c r="AG22" s="3963"/>
      <c r="AH22" s="2993"/>
      <c r="AI22" s="1831"/>
      <c r="AJ22" s="1831"/>
      <c r="AK22" s="1831"/>
      <c r="AL22" s="1831"/>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831"/>
      <c r="BH22" s="1831"/>
      <c r="BI22" s="1831"/>
      <c r="BJ22" s="1831"/>
      <c r="BK22" s="1831"/>
      <c r="BL22" s="1831"/>
      <c r="BM22" s="1831"/>
      <c r="BN22" s="1831"/>
      <c r="BO22" s="1831"/>
    </row>
    <row r="23" spans="1:67" ht="22.9">
      <c r="A23" s="1827"/>
      <c r="B23" s="2991"/>
      <c r="C23" s="2991"/>
      <c r="D23" s="2990"/>
      <c r="E23" s="2990"/>
      <c r="F23" s="3968" t="s">
        <v>1551</v>
      </c>
      <c r="G23" s="3969"/>
      <c r="H23" s="2994" t="s">
        <v>136</v>
      </c>
      <c r="I23" s="2991"/>
      <c r="J23" s="3968" t="s">
        <v>1551</v>
      </c>
      <c r="K23" s="3969"/>
      <c r="L23" s="2995" t="s">
        <v>136</v>
      </c>
      <c r="M23" s="2994" t="s">
        <v>97</v>
      </c>
      <c r="N23" s="2991"/>
      <c r="O23" s="3968" t="s">
        <v>1551</v>
      </c>
      <c r="P23" s="3969"/>
      <c r="Q23" s="2994" t="s">
        <v>97</v>
      </c>
      <c r="R23" s="2991"/>
      <c r="S23" s="3968" t="s">
        <v>1551</v>
      </c>
      <c r="T23" s="3970"/>
      <c r="U23" s="3969"/>
      <c r="V23" s="2994" t="s">
        <v>136</v>
      </c>
      <c r="W23" s="3971" t="s">
        <v>97</v>
      </c>
      <c r="X23" s="2991"/>
      <c r="Y23" s="3966" t="s">
        <v>1551</v>
      </c>
      <c r="Z23" s="3967"/>
      <c r="AA23" s="2994" t="s">
        <v>136</v>
      </c>
      <c r="AB23" s="2994" t="s">
        <v>97</v>
      </c>
      <c r="AC23" s="2991"/>
      <c r="AD23" s="3966" t="s">
        <v>1551</v>
      </c>
      <c r="AE23" s="3967"/>
      <c r="AF23" s="2996" t="s">
        <v>136</v>
      </c>
      <c r="AG23" s="2996" t="s">
        <v>97</v>
      </c>
      <c r="AH23" s="2997"/>
      <c r="AI23" s="1827"/>
      <c r="AJ23" s="1827"/>
      <c r="AK23" s="1827"/>
      <c r="AL23" s="1827"/>
      <c r="AM23" s="1827"/>
      <c r="AN23" s="1827"/>
      <c r="AO23" s="1827"/>
      <c r="AP23" s="1827"/>
      <c r="AQ23" s="1827"/>
      <c r="AR23" s="1827"/>
      <c r="AS23" s="1827"/>
      <c r="AT23" s="1827"/>
      <c r="AU23" s="1827"/>
      <c r="AV23" s="1827"/>
      <c r="AW23" s="1827"/>
      <c r="AX23" s="1827"/>
      <c r="AY23" s="1827"/>
      <c r="AZ23" s="1827"/>
      <c r="BA23" s="1827"/>
      <c r="BB23" s="1827"/>
      <c r="BC23" s="1827"/>
      <c r="BD23" s="1827"/>
      <c r="BE23" s="1827"/>
      <c r="BF23" s="1827"/>
      <c r="BG23" s="1827"/>
      <c r="BH23" s="1827"/>
      <c r="BI23" s="1827"/>
      <c r="BJ23" s="1827"/>
      <c r="BK23" s="1827"/>
      <c r="BL23" s="1827"/>
      <c r="BM23" s="1827"/>
      <c r="BN23" s="1827"/>
      <c r="BO23" s="1827"/>
    </row>
    <row r="24" spans="1:67" ht="24.75">
      <c r="A24" s="1834"/>
      <c r="B24" s="2422" t="s">
        <v>135</v>
      </c>
      <c r="C24" s="2423"/>
      <c r="D24" s="2422" t="s">
        <v>148</v>
      </c>
      <c r="E24" s="2990"/>
      <c r="F24" s="1640" t="s">
        <v>1552</v>
      </c>
      <c r="G24" s="1640" t="s">
        <v>1553</v>
      </c>
      <c r="H24" s="1640" t="s">
        <v>1554</v>
      </c>
      <c r="I24" s="2991"/>
      <c r="J24" s="1640" t="s">
        <v>1558</v>
      </c>
      <c r="K24" s="1640" t="s">
        <v>1557</v>
      </c>
      <c r="L24" s="1640"/>
      <c r="M24" s="1640"/>
      <c r="N24" s="2991"/>
      <c r="O24" s="1640" t="s">
        <v>1558</v>
      </c>
      <c r="P24" s="1640" t="s">
        <v>1557</v>
      </c>
      <c r="Q24" s="1640"/>
      <c r="R24" s="2991"/>
      <c r="S24" s="1640" t="s">
        <v>1555</v>
      </c>
      <c r="T24" s="1640" t="s">
        <v>1556</v>
      </c>
      <c r="U24" s="1640" t="s">
        <v>1557</v>
      </c>
      <c r="V24" s="1640"/>
      <c r="W24" s="3972"/>
      <c r="X24" s="2991"/>
      <c r="Y24" s="1640" t="s">
        <v>1558</v>
      </c>
      <c r="Z24" s="1640" t="s">
        <v>1559</v>
      </c>
      <c r="AA24" s="1640"/>
      <c r="AB24" s="1640"/>
      <c r="AC24" s="2991"/>
      <c r="AD24" s="1640" t="s">
        <v>1558</v>
      </c>
      <c r="AE24" s="1640" t="s">
        <v>1559</v>
      </c>
      <c r="AF24" s="1641"/>
      <c r="AG24" s="1641"/>
      <c r="AH24" s="1642"/>
      <c r="AI24" s="1827"/>
      <c r="AJ24" s="1834"/>
      <c r="AK24" s="1834"/>
      <c r="AL24" s="1834"/>
      <c r="AM24" s="1834"/>
      <c r="AN24" s="1834"/>
      <c r="AO24" s="1834"/>
      <c r="AP24" s="1834"/>
      <c r="AQ24" s="1834"/>
      <c r="AR24" s="1834"/>
      <c r="AS24" s="1834"/>
      <c r="AT24" s="1834"/>
      <c r="AU24" s="1834"/>
      <c r="AV24" s="1834"/>
      <c r="AW24" s="1834"/>
      <c r="AX24" s="1834"/>
      <c r="AY24" s="1834"/>
      <c r="AZ24" s="1834"/>
      <c r="BA24" s="1834"/>
      <c r="BB24" s="1834"/>
      <c r="BC24" s="1834"/>
      <c r="BD24" s="1834"/>
      <c r="BE24" s="1834"/>
      <c r="BF24" s="1834"/>
      <c r="BG24" s="1834"/>
      <c r="BH24" s="1834"/>
      <c r="BI24" s="1834"/>
      <c r="BJ24" s="1834"/>
      <c r="BK24" s="1834"/>
      <c r="BL24" s="1834"/>
      <c r="BM24" s="1834"/>
      <c r="BN24" s="1834"/>
      <c r="BO24" s="1834"/>
    </row>
    <row r="25" spans="1:67" s="2787" customFormat="1">
      <c r="B25" s="2789" t="s">
        <v>1552</v>
      </c>
      <c r="D25" s="2791" t="s">
        <v>2397</v>
      </c>
      <c r="F25" s="2593">
        <f>SUM(F$10:F$13)</f>
        <v>0</v>
      </c>
      <c r="G25" s="2828"/>
      <c r="H25" s="2828"/>
      <c r="J25" s="2830"/>
      <c r="K25" s="2832"/>
      <c r="L25" s="2832"/>
      <c r="M25" s="2832"/>
      <c r="O25" s="2830"/>
      <c r="P25" s="2832"/>
      <c r="Q25" s="2832"/>
      <c r="S25" s="2830"/>
      <c r="T25" s="2830"/>
      <c r="U25" s="2830"/>
      <c r="V25" s="2832"/>
      <c r="W25" s="2832"/>
      <c r="Y25" s="2593">
        <f>SUM(Y10:Y13)</f>
        <v>0</v>
      </c>
      <c r="Z25" s="2832"/>
      <c r="AA25" s="2832"/>
      <c r="AB25" s="2832"/>
      <c r="AD25" s="2593">
        <f>SUM(AD10:AD13)</f>
        <v>0</v>
      </c>
      <c r="AE25" s="2832"/>
      <c r="AF25" s="2832"/>
      <c r="AG25" s="2832"/>
      <c r="AH25" s="2593">
        <f>SUM(F25:AG25)</f>
        <v>0</v>
      </c>
      <c r="BJ25" s="1835" t="s">
        <v>1800</v>
      </c>
      <c r="BK25" s="1835">
        <v>8</v>
      </c>
      <c r="BL25" s="1835" t="s">
        <v>1590</v>
      </c>
      <c r="BM25" s="1835" t="s">
        <v>2143</v>
      </c>
      <c r="BN25" s="1835" t="s">
        <v>1796</v>
      </c>
      <c r="BO25" s="1835" t="s">
        <v>1231</v>
      </c>
    </row>
    <row r="26" spans="1:67" s="2787" customFormat="1">
      <c r="B26" s="2789" t="s">
        <v>2565</v>
      </c>
      <c r="D26" s="2791" t="s">
        <v>2398</v>
      </c>
      <c r="F26" s="2828"/>
      <c r="G26" s="2593">
        <f>SUM(G$14:G$16)</f>
        <v>0</v>
      </c>
      <c r="H26" s="2828"/>
      <c r="J26" s="2830"/>
      <c r="K26" s="2832"/>
      <c r="L26" s="2832"/>
      <c r="M26" s="2832"/>
      <c r="O26" s="2830"/>
      <c r="P26" s="2832"/>
      <c r="Q26" s="2832"/>
      <c r="S26" s="2830"/>
      <c r="T26" s="2830"/>
      <c r="U26" s="2832"/>
      <c r="V26" s="2832"/>
      <c r="W26" s="2832"/>
      <c r="Y26" s="2832"/>
      <c r="Z26" s="2832"/>
      <c r="AA26" s="2832"/>
      <c r="AB26" s="2832"/>
      <c r="AD26" s="2832"/>
      <c r="AE26" s="2832"/>
      <c r="AF26" s="2832"/>
      <c r="AG26" s="2832"/>
      <c r="AH26" s="2593">
        <f>SUM(F26:AG26)</f>
        <v>0</v>
      </c>
      <c r="BJ26" s="1835" t="s">
        <v>1800</v>
      </c>
      <c r="BK26" s="1835">
        <v>900</v>
      </c>
      <c r="BL26" s="1835" t="s">
        <v>1592</v>
      </c>
      <c r="BM26" s="1835" t="s">
        <v>2144</v>
      </c>
      <c r="BN26" s="1835" t="s">
        <v>1590</v>
      </c>
      <c r="BO26" s="1835" t="s">
        <v>1231</v>
      </c>
    </row>
    <row r="27" spans="1:67" s="2787" customFormat="1">
      <c r="B27" s="2789" t="s">
        <v>2566</v>
      </c>
      <c r="D27" s="2791" t="s">
        <v>2398</v>
      </c>
      <c r="F27" s="2828"/>
      <c r="G27" s="2828"/>
      <c r="H27" s="2828"/>
      <c r="J27" s="2593">
        <f>SUM(J14:J16)</f>
        <v>0</v>
      </c>
      <c r="K27" s="2832"/>
      <c r="L27" s="2832"/>
      <c r="M27" s="2832"/>
      <c r="O27" s="2593">
        <f>SUM(O14:O16)</f>
        <v>0</v>
      </c>
      <c r="P27" s="2832"/>
      <c r="Q27" s="2832"/>
      <c r="S27" s="2593">
        <f>SUM(S14:S16)</f>
        <v>0</v>
      </c>
      <c r="T27" s="2830"/>
      <c r="U27" s="2832"/>
      <c r="V27" s="2832"/>
      <c r="W27" s="2832"/>
      <c r="Y27" s="2593">
        <f>SUM(Y14:Y16)</f>
        <v>0</v>
      </c>
      <c r="Z27" s="2832"/>
      <c r="AA27" s="2832"/>
      <c r="AB27" s="2832"/>
      <c r="AD27" s="2593">
        <f>SUM(AD14:AD16)</f>
        <v>0</v>
      </c>
      <c r="AE27" s="2832"/>
      <c r="AF27" s="2832"/>
      <c r="AG27" s="2832"/>
      <c r="AH27" s="2593">
        <f>SUM(F27:AG27)</f>
        <v>0</v>
      </c>
      <c r="BJ27" s="1835" t="s">
        <v>1800</v>
      </c>
      <c r="BK27" s="1835">
        <v>914</v>
      </c>
      <c r="BL27" s="1835" t="s">
        <v>1592</v>
      </c>
      <c r="BM27" s="1835" t="s">
        <v>2145</v>
      </c>
      <c r="BN27" s="1835" t="s">
        <v>1590</v>
      </c>
      <c r="BO27" s="1835" t="s">
        <v>1231</v>
      </c>
    </row>
    <row r="28" spans="1:67" s="2787" customFormat="1">
      <c r="B28" s="2789" t="s">
        <v>2567</v>
      </c>
      <c r="D28" s="2791" t="s">
        <v>2398</v>
      </c>
      <c r="F28" s="2828"/>
      <c r="G28" s="2593">
        <f>SUM(G$14:G$16)</f>
        <v>0</v>
      </c>
      <c r="H28" s="2828"/>
      <c r="J28" s="2593">
        <f>SUM(J14:J16)</f>
        <v>0</v>
      </c>
      <c r="K28" s="2832"/>
      <c r="L28" s="2832"/>
      <c r="M28" s="2832"/>
      <c r="O28" s="2593">
        <f>SUM(O14:O16)</f>
        <v>0</v>
      </c>
      <c r="P28" s="2832"/>
      <c r="Q28" s="2832"/>
      <c r="S28" s="2593">
        <f>SUM(S14:S16)</f>
        <v>0</v>
      </c>
      <c r="T28" s="2831"/>
      <c r="U28" s="2832"/>
      <c r="V28" s="2832"/>
      <c r="W28" s="2832"/>
      <c r="Y28" s="2593">
        <f>SUM(Y14:Y16)</f>
        <v>0</v>
      </c>
      <c r="Z28" s="2832"/>
      <c r="AA28" s="2832"/>
      <c r="AB28" s="2832"/>
      <c r="AD28" s="2593">
        <f>SUM(AD14:AD16)</f>
        <v>0</v>
      </c>
      <c r="AE28" s="2832"/>
      <c r="AF28" s="2832"/>
      <c r="AG28" s="2832"/>
      <c r="AH28" s="2593">
        <f>SUM(F28:AG28)</f>
        <v>0</v>
      </c>
      <c r="BJ28" s="1835"/>
      <c r="BK28" s="1835"/>
      <c r="BL28" s="1835"/>
      <c r="BM28" s="1835"/>
      <c r="BN28" s="1835"/>
      <c r="BO28" s="1835"/>
    </row>
    <row r="29" spans="1:67" s="2787" customFormat="1">
      <c r="B29" s="2789" t="s">
        <v>1556</v>
      </c>
      <c r="D29" s="2791" t="s">
        <v>2399</v>
      </c>
      <c r="F29" s="2828"/>
      <c r="G29" s="2828"/>
      <c r="H29" s="2828"/>
      <c r="J29" s="2593">
        <f>SUM(J17:J18)</f>
        <v>0</v>
      </c>
      <c r="K29" s="2832"/>
      <c r="L29" s="2832"/>
      <c r="M29" s="2832"/>
      <c r="O29" s="2593">
        <f>SUM(O17:O18)</f>
        <v>0</v>
      </c>
      <c r="P29" s="2832"/>
      <c r="Q29" s="2832"/>
      <c r="S29" s="2831"/>
      <c r="T29" s="2593">
        <f>SUM(T17:T18)</f>
        <v>0</v>
      </c>
      <c r="U29" s="2832"/>
      <c r="V29" s="2832"/>
      <c r="W29" s="2832"/>
      <c r="Y29" s="2593">
        <f>SUM(Y17:Y18)</f>
        <v>0</v>
      </c>
      <c r="Z29" s="2832"/>
      <c r="AA29" s="2832"/>
      <c r="AB29" s="2832"/>
      <c r="AD29" s="2593">
        <f>SUM(AD17:AD18)</f>
        <v>0</v>
      </c>
      <c r="AE29" s="2832"/>
      <c r="AF29" s="2832"/>
      <c r="AG29" s="2832"/>
      <c r="AH29" s="2593">
        <f t="shared" ref="AH29:AH31" si="1">SUM(F29:AG29)</f>
        <v>0</v>
      </c>
      <c r="BJ29" s="1835"/>
      <c r="BK29" s="1835"/>
      <c r="BL29" s="1835"/>
      <c r="BM29" s="1835"/>
      <c r="BN29" s="1835"/>
      <c r="BO29" s="1835"/>
    </row>
    <row r="30" spans="1:67" s="2787" customFormat="1">
      <c r="B30" s="2789" t="s">
        <v>136</v>
      </c>
      <c r="D30" s="2791"/>
      <c r="F30" s="2828"/>
      <c r="G30" s="2828"/>
      <c r="H30" s="2593">
        <f>+H10</f>
        <v>0</v>
      </c>
      <c r="J30" s="2831"/>
      <c r="K30" s="2831"/>
      <c r="L30" s="2593">
        <f>+L19</f>
        <v>0</v>
      </c>
      <c r="M30" s="2832"/>
      <c r="O30" s="2831"/>
      <c r="P30" s="2831"/>
      <c r="Q30" s="2832"/>
      <c r="S30" s="2831"/>
      <c r="T30" s="2831"/>
      <c r="U30" s="2831"/>
      <c r="V30" s="2593">
        <f>+V19</f>
        <v>0</v>
      </c>
      <c r="W30" s="2832"/>
      <c r="Y30" s="2831"/>
      <c r="Z30" s="2832"/>
      <c r="AA30" s="2593">
        <f>+AA19</f>
        <v>0</v>
      </c>
      <c r="AB30" s="2832"/>
      <c r="AD30" s="2831"/>
      <c r="AE30" s="2831"/>
      <c r="AF30" s="2593">
        <f>+AF19</f>
        <v>0</v>
      </c>
      <c r="AG30" s="2832"/>
      <c r="AH30" s="2593">
        <f t="shared" si="1"/>
        <v>0</v>
      </c>
      <c r="BJ30" s="1835" t="s">
        <v>1800</v>
      </c>
      <c r="BK30" s="1835">
        <v>9</v>
      </c>
      <c r="BL30" s="1835" t="s">
        <v>1590</v>
      </c>
      <c r="BM30" s="1835" t="s">
        <v>2146</v>
      </c>
      <c r="BN30" s="1835" t="s">
        <v>1797</v>
      </c>
      <c r="BO30" s="1835" t="s">
        <v>1231</v>
      </c>
    </row>
    <row r="31" spans="1:67" s="2787" customFormat="1" ht="14.65" thickBot="1">
      <c r="B31" s="2789" t="s">
        <v>97</v>
      </c>
      <c r="D31" s="2791"/>
      <c r="F31" s="2837"/>
      <c r="G31" s="2837"/>
      <c r="H31" s="2837"/>
      <c r="J31" s="2833"/>
      <c r="K31" s="2593">
        <f>SUM(K10:K18)</f>
        <v>0</v>
      </c>
      <c r="L31" s="2834"/>
      <c r="M31" s="2835">
        <f>+M19</f>
        <v>0</v>
      </c>
      <c r="O31" s="2833"/>
      <c r="P31" s="2593">
        <f>SUM(P10:P18)</f>
        <v>0</v>
      </c>
      <c r="Q31" s="2835">
        <f>+Q19</f>
        <v>0</v>
      </c>
      <c r="S31" s="2831"/>
      <c r="T31" s="2831"/>
      <c r="U31" s="2593">
        <f>SUM(U19)</f>
        <v>0</v>
      </c>
      <c r="V31" s="2834"/>
      <c r="W31" s="2835">
        <f>+W19</f>
        <v>0</v>
      </c>
      <c r="Y31" s="2833"/>
      <c r="Z31" s="2593">
        <f>SUM(Z19)</f>
        <v>0</v>
      </c>
      <c r="AA31" s="2834"/>
      <c r="AB31" s="2835">
        <f>+AB19</f>
        <v>0</v>
      </c>
      <c r="AD31" s="2833"/>
      <c r="AE31" s="2593">
        <f>SUM(AE19)</f>
        <v>0</v>
      </c>
      <c r="AF31" s="2834"/>
      <c r="AG31" s="2835">
        <f>+AG19</f>
        <v>0</v>
      </c>
      <c r="AH31" s="2835">
        <f t="shared" si="1"/>
        <v>0</v>
      </c>
    </row>
    <row r="32" spans="1:67" s="2787" customFormat="1" ht="15" thickTop="1" thickBot="1">
      <c r="B32" s="2790" t="s">
        <v>84</v>
      </c>
      <c r="D32" s="2789"/>
      <c r="F32" s="2836">
        <f>SUM(F25:F29)</f>
        <v>0</v>
      </c>
      <c r="G32" s="2836">
        <f>SUM(G$28)</f>
        <v>0</v>
      </c>
      <c r="H32" s="2836">
        <f>+H30</f>
        <v>0</v>
      </c>
      <c r="J32" s="2836">
        <f>SUM(J28:J29)</f>
        <v>0</v>
      </c>
      <c r="K32" s="2836">
        <f>SUM(K31)</f>
        <v>0</v>
      </c>
      <c r="L32" s="2836">
        <f>+L30</f>
        <v>0</v>
      </c>
      <c r="M32" s="2836">
        <f>SUM(M31)</f>
        <v>0</v>
      </c>
      <c r="O32" s="2836">
        <f>SUM(O28:O29)</f>
        <v>0</v>
      </c>
      <c r="P32" s="2836">
        <f>P31</f>
        <v>0</v>
      </c>
      <c r="Q32" s="2836">
        <f>+Q31</f>
        <v>0</v>
      </c>
      <c r="S32" s="2836">
        <f>+S28</f>
        <v>0</v>
      </c>
      <c r="T32" s="2836">
        <f>+T29</f>
        <v>0</v>
      </c>
      <c r="U32" s="2836">
        <f>SUM(U31)</f>
        <v>0</v>
      </c>
      <c r="V32" s="2836">
        <f>+V30</f>
        <v>0</v>
      </c>
      <c r="W32" s="2836">
        <f>+W31</f>
        <v>0</v>
      </c>
      <c r="Y32" s="2836">
        <f>SUM(Y25,Y28:Y29)</f>
        <v>0</v>
      </c>
      <c r="Z32" s="2836">
        <f>SUM(Z31)</f>
        <v>0</v>
      </c>
      <c r="AA32" s="2836">
        <f>+AA30</f>
        <v>0</v>
      </c>
      <c r="AB32" s="2836">
        <f>+AB31</f>
        <v>0</v>
      </c>
      <c r="AD32" s="2836">
        <f>SUM(AD25,AD28:AD29)</f>
        <v>0</v>
      </c>
      <c r="AE32" s="2836">
        <f>SUM(AE31)</f>
        <v>0</v>
      </c>
      <c r="AF32" s="2836">
        <f>+AF30</f>
        <v>0</v>
      </c>
      <c r="AG32" s="2836">
        <f>+AG31</f>
        <v>0</v>
      </c>
      <c r="AH32" s="2836">
        <f>SUM(F32:AG32)</f>
        <v>0</v>
      </c>
    </row>
    <row r="33" spans="2:34" ht="14.65" thickTop="1">
      <c r="B33" s="2787"/>
      <c r="C33" s="2787"/>
      <c r="D33" s="2792" t="s">
        <v>100</v>
      </c>
      <c r="E33" s="2792"/>
      <c r="F33" s="2793">
        <f>+F32-F19</f>
        <v>0</v>
      </c>
      <c r="G33" s="2793">
        <f>+G32-G19</f>
        <v>0</v>
      </c>
      <c r="H33" s="2793">
        <f>+H32-H19</f>
        <v>0</v>
      </c>
      <c r="I33" s="2787"/>
      <c r="J33" s="2793">
        <f>+J32-J19</f>
        <v>0</v>
      </c>
      <c r="K33" s="2793">
        <f>+K32-K19</f>
        <v>0</v>
      </c>
      <c r="L33" s="2793">
        <f>+L32-L19</f>
        <v>0</v>
      </c>
      <c r="M33" s="2793">
        <f>+M32-M19</f>
        <v>0</v>
      </c>
      <c r="N33" s="2793"/>
      <c r="O33" s="2793">
        <f>+O32-O19</f>
        <v>0</v>
      </c>
      <c r="P33" s="2793">
        <f>+P32-P19</f>
        <v>0</v>
      </c>
      <c r="Q33" s="2793">
        <f>+Q32-Q19</f>
        <v>0</v>
      </c>
      <c r="R33" s="2793"/>
      <c r="S33" s="2793">
        <f>+S32-S19</f>
        <v>0</v>
      </c>
      <c r="T33" s="2793">
        <f>+T32-T19</f>
        <v>0</v>
      </c>
      <c r="U33" s="2793">
        <f>+U32-U19</f>
        <v>0</v>
      </c>
      <c r="V33" s="2793">
        <f>+V32-V19</f>
        <v>0</v>
      </c>
      <c r="W33" s="2793">
        <f>+W32-W19</f>
        <v>0</v>
      </c>
      <c r="X33" s="2793"/>
      <c r="Y33" s="2793">
        <f>+Y32-Y19</f>
        <v>0</v>
      </c>
      <c r="Z33" s="2793">
        <f>+Z32-Z19</f>
        <v>0</v>
      </c>
      <c r="AA33" s="2793">
        <f>+AA32-AA19</f>
        <v>0</v>
      </c>
      <c r="AB33" s="2793">
        <f>+AB32-AB19</f>
        <v>0</v>
      </c>
      <c r="AC33" s="2793"/>
      <c r="AD33" s="2793">
        <f>+AD32-AD19</f>
        <v>0</v>
      </c>
      <c r="AE33" s="2793">
        <f>+AE32-AE19</f>
        <v>0</v>
      </c>
      <c r="AF33" s="2793">
        <f>+AF32-AF19</f>
        <v>0</v>
      </c>
      <c r="AG33" s="2793">
        <f>+AG32-AG19</f>
        <v>0</v>
      </c>
      <c r="AH33" s="2793">
        <f>SUM(F33:AG33)</f>
        <v>0</v>
      </c>
    </row>
    <row r="34" spans="2:34">
      <c r="B34" s="2787"/>
      <c r="C34" s="2787"/>
      <c r="D34" s="2787"/>
      <c r="E34" s="2787"/>
      <c r="F34" s="2788"/>
      <c r="G34" s="2788"/>
      <c r="H34" s="2787"/>
      <c r="I34" s="2787"/>
      <c r="J34" s="2788"/>
      <c r="K34" s="2788"/>
      <c r="L34" s="2787"/>
      <c r="M34" s="2787"/>
      <c r="N34" s="2787"/>
      <c r="O34" s="2788"/>
      <c r="P34" s="2788"/>
      <c r="Q34" s="2787"/>
      <c r="R34" s="2787"/>
      <c r="S34" s="2788"/>
      <c r="T34" s="2788"/>
      <c r="U34" s="2787"/>
      <c r="V34" s="2787"/>
      <c r="W34" s="2787"/>
      <c r="X34" s="2787"/>
      <c r="Y34" s="2788"/>
      <c r="Z34" s="2788"/>
      <c r="AA34" s="2787"/>
      <c r="AB34" s="2787"/>
      <c r="AC34" s="2787"/>
      <c r="AD34" s="2788"/>
      <c r="AE34" s="2788"/>
      <c r="AF34" s="2787"/>
      <c r="AG34" s="2787"/>
      <c r="AH34" s="2788">
        <f>SUM(AH28:AH31)+AE25-AH32</f>
        <v>0</v>
      </c>
    </row>
  </sheetData>
  <customSheetViews>
    <customSheetView guid="{CE066BD8-0FDF-4A69-A83A-AA53661F8FE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1"/>
    </customSheetView>
    <customSheetView guid="{97003408-5582-4B4E-BE5D-0A5F17467E22}"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2"/>
    </customSheetView>
    <customSheetView guid="{19FDD237-8F16-4F3B-A94F-90481855813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3"/>
    </customSheetView>
  </customSheetViews>
  <mergeCells count="38">
    <mergeCell ref="Y23:Z23"/>
    <mergeCell ref="AD23:AE23"/>
    <mergeCell ref="F23:G23"/>
    <mergeCell ref="J23:K23"/>
    <mergeCell ref="O23:P23"/>
    <mergeCell ref="S23:U23"/>
    <mergeCell ref="W23:W24"/>
    <mergeCell ref="AD21:AG21"/>
    <mergeCell ref="F22:H22"/>
    <mergeCell ref="J22:M22"/>
    <mergeCell ref="O22:Q22"/>
    <mergeCell ref="S22:W22"/>
    <mergeCell ref="Y22:AB22"/>
    <mergeCell ref="AD22:AG22"/>
    <mergeCell ref="F21:H21"/>
    <mergeCell ref="J21:M21"/>
    <mergeCell ref="O21:Q21"/>
    <mergeCell ref="S21:W21"/>
    <mergeCell ref="Y21:AB21"/>
    <mergeCell ref="AD8:AE8"/>
    <mergeCell ref="Y8:Z8"/>
    <mergeCell ref="F7:H7"/>
    <mergeCell ref="J7:M7"/>
    <mergeCell ref="O7:Q7"/>
    <mergeCell ref="S7:W7"/>
    <mergeCell ref="Y7:AB7"/>
    <mergeCell ref="F8:G8"/>
    <mergeCell ref="J8:K8"/>
    <mergeCell ref="O8:P8"/>
    <mergeCell ref="S8:U8"/>
    <mergeCell ref="W8:W9"/>
    <mergeCell ref="AD7:AG7"/>
    <mergeCell ref="AD6:AG6"/>
    <mergeCell ref="F6:H6"/>
    <mergeCell ref="J6:M6"/>
    <mergeCell ref="O6:Q6"/>
    <mergeCell ref="S6:W6"/>
    <mergeCell ref="Y6:AB6"/>
  </mergeCells>
  <pageMargins left="0.70866141732283472" right="0.70866141732283472" top="0.74803149606299213" bottom="0.74803149606299213" header="0.31496062992125984" footer="0.31496062992125984"/>
  <pageSetup paperSize="8" scale="2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7"/>
  <sheetViews>
    <sheetView zoomScale="70" zoomScaleNormal="70" workbookViewId="0">
      <selection activeCell="C16" sqref="C16"/>
    </sheetView>
  </sheetViews>
  <sheetFormatPr defaultColWidth="0" defaultRowHeight="12.75"/>
  <cols>
    <col min="1" max="1" width="37" style="48" customWidth="1"/>
    <col min="2" max="2" width="41.1328125" style="48" bestFit="1" customWidth="1"/>
    <col min="3" max="3" width="22" style="48" bestFit="1" customWidth="1"/>
    <col min="4" max="4" width="14.86328125" style="48" customWidth="1"/>
    <col min="5" max="5" width="17.265625" style="48" customWidth="1"/>
    <col min="6" max="6" width="13.1328125" style="48" customWidth="1"/>
    <col min="7" max="8" width="9.1328125" style="48" customWidth="1"/>
    <col min="9" max="16384" width="9.1328125" style="48" hidden="1"/>
  </cols>
  <sheetData>
    <row r="1" spans="1:8" ht="25.15">
      <c r="A1" s="126" t="s">
        <v>1915</v>
      </c>
      <c r="B1" s="127"/>
      <c r="C1" s="127"/>
      <c r="D1" s="127"/>
      <c r="E1" s="127"/>
      <c r="F1" s="127"/>
      <c r="G1" s="127"/>
      <c r="H1" s="127"/>
    </row>
    <row r="2" spans="1:8" ht="25.15">
      <c r="A2" s="1766" t="str">
        <f>+C8</f>
        <v>Master</v>
      </c>
      <c r="B2" s="127"/>
      <c r="C2" s="127"/>
      <c r="D2" s="127"/>
      <c r="E2" s="127"/>
      <c r="F2" s="127"/>
      <c r="G2" s="127"/>
      <c r="H2" s="127"/>
    </row>
    <row r="3" spans="1:8" s="129" customFormat="1" ht="25.5" thickBot="1">
      <c r="A3" s="1765" t="str">
        <f>+C16</f>
        <v>2017/18</v>
      </c>
      <c r="B3" s="128"/>
      <c r="C3" s="128"/>
      <c r="D3" s="128"/>
      <c r="E3" s="128"/>
      <c r="F3" s="128"/>
      <c r="G3" s="128"/>
      <c r="H3" s="128"/>
    </row>
    <row r="4" spans="1:8" s="129" customFormat="1" ht="12.4">
      <c r="A4" s="1232"/>
      <c r="B4" s="1232"/>
      <c r="C4" s="1232"/>
      <c r="D4" s="1232"/>
      <c r="E4" s="1232"/>
      <c r="F4" s="1232"/>
      <c r="G4" s="1232"/>
      <c r="H4" s="1232"/>
    </row>
    <row r="5" spans="1:8" s="129" customFormat="1" ht="12.4">
      <c r="A5" s="1232"/>
      <c r="B5" s="1232"/>
      <c r="C5" s="1232"/>
      <c r="D5" s="1232"/>
      <c r="E5" s="1232"/>
      <c r="F5" s="1232"/>
      <c r="G5" s="1232"/>
      <c r="H5" s="1232"/>
    </row>
    <row r="6" spans="1:8" s="129" customFormat="1" ht="12.4">
      <c r="A6" s="1232"/>
      <c r="B6" s="1232"/>
      <c r="C6" s="1232"/>
      <c r="D6" s="1232"/>
      <c r="E6" s="1232"/>
      <c r="F6" s="1232"/>
      <c r="G6" s="1232"/>
      <c r="H6" s="1232"/>
    </row>
    <row r="7" spans="1:8" s="129" customFormat="1" ht="12.4">
      <c r="A7" s="1232"/>
      <c r="B7" s="1232"/>
      <c r="C7" s="1232"/>
      <c r="D7" s="1232"/>
      <c r="E7" s="1232"/>
      <c r="F7" s="1232"/>
      <c r="G7" s="1232"/>
      <c r="H7" s="1232"/>
    </row>
    <row r="8" spans="1:8" s="129" customFormat="1">
      <c r="A8" s="1232"/>
      <c r="B8" s="1234" t="s">
        <v>677</v>
      </c>
      <c r="C8" s="1880" t="s">
        <v>645</v>
      </c>
      <c r="D8" s="1189"/>
      <c r="E8" s="1189"/>
      <c r="F8" s="1189"/>
      <c r="G8" s="1189"/>
      <c r="H8" s="1189"/>
    </row>
    <row r="9" spans="1:8" s="129" customFormat="1" ht="12.4">
      <c r="A9" s="1232"/>
      <c r="B9" s="1234" t="s">
        <v>678</v>
      </c>
      <c r="C9" s="1880" t="s">
        <v>645</v>
      </c>
      <c r="D9" s="1232"/>
      <c r="E9" s="1232"/>
      <c r="F9" s="1232"/>
      <c r="G9" s="1232"/>
      <c r="H9" s="1232"/>
    </row>
    <row r="10" spans="1:8" s="129" customFormat="1" ht="12.4">
      <c r="A10" s="1232"/>
      <c r="B10" s="1234" t="s">
        <v>1995</v>
      </c>
      <c r="C10" s="1880">
        <v>2018</v>
      </c>
      <c r="D10" s="1232"/>
      <c r="E10" s="1232"/>
      <c r="F10" s="1232"/>
      <c r="G10" s="1232"/>
      <c r="H10" s="1232"/>
    </row>
    <row r="11" spans="1:8" s="129" customFormat="1">
      <c r="A11" s="1232"/>
      <c r="B11" s="1234" t="s">
        <v>679</v>
      </c>
      <c r="C11" s="145"/>
      <c r="D11" s="1189"/>
      <c r="E11" s="1189"/>
      <c r="F11" s="1189"/>
      <c r="G11" s="1189"/>
      <c r="H11" s="1189"/>
    </row>
    <row r="12" spans="1:8" s="129" customFormat="1" ht="12.4">
      <c r="A12" s="1232"/>
      <c r="B12" s="1234" t="s">
        <v>680</v>
      </c>
      <c r="C12" s="146"/>
      <c r="D12" s="1232"/>
      <c r="E12" s="1232"/>
      <c r="F12" s="1232"/>
      <c r="G12" s="1232"/>
      <c r="H12" s="1232"/>
    </row>
    <row r="13" spans="1:8" s="129" customFormat="1" ht="12.4">
      <c r="A13" s="1232"/>
      <c r="B13" s="1232"/>
      <c r="C13" s="1232"/>
      <c r="D13" s="1232"/>
      <c r="E13" s="1232"/>
      <c r="F13" s="1232"/>
      <c r="G13" s="1232"/>
      <c r="H13" s="1232"/>
    </row>
    <row r="14" spans="1:8" s="129" customFormat="1">
      <c r="A14" s="1232"/>
      <c r="B14" s="1232"/>
      <c r="C14" s="1232"/>
      <c r="D14" s="1189"/>
      <c r="E14" s="1189"/>
      <c r="F14" s="1189"/>
      <c r="G14" s="1189"/>
      <c r="H14" s="1189"/>
    </row>
    <row r="15" spans="1:8" s="129" customFormat="1" ht="12.4">
      <c r="A15" s="1232"/>
      <c r="B15" s="1234" t="s">
        <v>681</v>
      </c>
      <c r="C15" s="147" t="str">
        <f>$C$10-2&amp;"/"&amp;RIGHT($C$10-1,2)</f>
        <v>2016/17</v>
      </c>
      <c r="D15" s="1232"/>
      <c r="E15" s="1232"/>
      <c r="F15" s="1232"/>
      <c r="G15" s="1232"/>
      <c r="H15" s="1232"/>
    </row>
    <row r="16" spans="1:8" s="129" customFormat="1" ht="12.4">
      <c r="A16" s="1232"/>
      <c r="B16" s="2949" t="s">
        <v>682</v>
      </c>
      <c r="C16" s="147" t="str">
        <f>$C$10-1&amp;"/"&amp;RIGHT($C$10,2)</f>
        <v>2017/18</v>
      </c>
      <c r="D16" s="1232"/>
      <c r="E16" s="1232"/>
      <c r="F16" s="1232"/>
      <c r="G16" s="1232"/>
      <c r="H16" s="1232"/>
    </row>
    <row r="17" spans="1:8" s="129" customFormat="1">
      <c r="A17" s="1232"/>
      <c r="B17" s="1234" t="s">
        <v>683</v>
      </c>
      <c r="C17" s="147" t="str">
        <f>$C$10&amp;"/"&amp;RIGHT($C$10+1,2)</f>
        <v>2018/19</v>
      </c>
      <c r="D17" s="1189"/>
      <c r="E17" s="1189"/>
      <c r="F17" s="1189"/>
      <c r="G17" s="1189"/>
      <c r="H17" s="1189"/>
    </row>
    <row r="18" spans="1:8" s="129" customFormat="1" ht="12.4">
      <c r="A18" s="1232"/>
      <c r="B18" s="1234" t="s">
        <v>684</v>
      </c>
      <c r="C18" s="147" t="str">
        <f>$C$10+1&amp;"/"&amp;RIGHT($C$10+2,2)</f>
        <v>2019/20</v>
      </c>
      <c r="D18" s="1232"/>
      <c r="E18" s="1232"/>
      <c r="F18" s="1232"/>
      <c r="G18" s="1232"/>
      <c r="H18" s="1232"/>
    </row>
    <row r="19" spans="1:8" s="129" customFormat="1" ht="12.4">
      <c r="A19" s="1232"/>
      <c r="B19" s="1234" t="s">
        <v>685</v>
      </c>
      <c r="C19" s="147" t="str">
        <f>$C$10+2&amp;"/"&amp;RIGHT($C$10+3,2)</f>
        <v>2020/21</v>
      </c>
      <c r="D19" s="1232"/>
      <c r="E19" s="1232"/>
      <c r="F19" s="1232"/>
      <c r="G19" s="1232"/>
      <c r="H19" s="1232"/>
    </row>
    <row r="20" spans="1:8" s="129" customFormat="1">
      <c r="A20" s="1232"/>
      <c r="B20" s="1234" t="s">
        <v>686</v>
      </c>
      <c r="C20" s="147" t="str">
        <f>$C$10+3&amp;"/"&amp;RIGHT($C$10+4,2)</f>
        <v>2021/22</v>
      </c>
      <c r="D20" s="1189"/>
      <c r="E20" s="1189"/>
      <c r="F20" s="1189"/>
      <c r="G20" s="1189"/>
      <c r="H20" s="1189"/>
    </row>
    <row r="21" spans="1:8" s="129" customFormat="1" ht="12.4">
      <c r="A21" s="1232"/>
      <c r="B21" s="1234" t="s">
        <v>687</v>
      </c>
      <c r="C21" s="147" t="str">
        <f>$C$10+4&amp;"/"&amp;RIGHT($C$10+5,2)</f>
        <v>2022/23</v>
      </c>
      <c r="D21" s="1232"/>
      <c r="E21" s="1232"/>
      <c r="F21" s="1232"/>
      <c r="G21" s="1232"/>
      <c r="H21" s="1232"/>
    </row>
    <row r="22" spans="1:8" s="129" customFormat="1" ht="12.4">
      <c r="A22" s="1232"/>
      <c r="B22" s="1234" t="s">
        <v>688</v>
      </c>
      <c r="C22" s="147" t="str">
        <f>$C$10+5&amp;"/"&amp;RIGHT($C$10+6,2)</f>
        <v>2023/24</v>
      </c>
      <c r="D22" s="1232"/>
      <c r="E22" s="1232"/>
      <c r="F22" s="1232"/>
      <c r="G22" s="1232"/>
      <c r="H22" s="1232"/>
    </row>
    <row r="23" spans="1:8" s="129" customFormat="1">
      <c r="A23" s="1232"/>
      <c r="B23" s="1234" t="s">
        <v>689</v>
      </c>
      <c r="C23" s="147" t="str">
        <f>$C$10+6&amp;"/"&amp;RIGHT($C$10+7,2)</f>
        <v>2024/25</v>
      </c>
      <c r="D23" s="1189"/>
      <c r="E23" s="1189"/>
      <c r="F23" s="1189"/>
      <c r="G23" s="1189"/>
      <c r="H23" s="1189"/>
    </row>
    <row r="24" spans="1:8" s="129" customFormat="1" ht="12.4">
      <c r="A24" s="1232"/>
      <c r="B24" s="1232"/>
      <c r="C24" s="1232"/>
      <c r="D24" s="1232"/>
      <c r="E24" s="1232"/>
      <c r="F24" s="1232"/>
      <c r="G24" s="1232"/>
      <c r="H24" s="1232"/>
    </row>
    <row r="25" spans="1:8" s="129" customFormat="1" ht="12.4">
      <c r="A25" s="1232"/>
      <c r="B25" s="1232"/>
      <c r="C25" s="1232"/>
      <c r="D25" s="1232"/>
      <c r="E25" s="1232"/>
      <c r="F25" s="1232"/>
      <c r="G25" s="1232"/>
      <c r="H25" s="1232"/>
    </row>
    <row r="26" spans="1:8" s="129" customFormat="1" ht="12.4">
      <c r="A26" s="1232"/>
      <c r="B26" s="1232"/>
      <c r="C26" s="1232"/>
      <c r="D26" s="1232"/>
      <c r="E26" s="1232"/>
      <c r="F26" s="1232"/>
      <c r="G26" s="1232"/>
      <c r="H26" s="1232"/>
    </row>
    <row r="27" spans="1:8" s="129" customFormat="1" ht="12.4">
      <c r="A27" s="1232"/>
      <c r="B27" s="1232"/>
      <c r="C27" s="1232"/>
      <c r="D27" s="1232"/>
      <c r="E27" s="1232"/>
      <c r="F27" s="1232"/>
      <c r="G27" s="1232"/>
      <c r="H27" s="1232"/>
    </row>
    <row r="28" spans="1:8" s="129" customFormat="1" ht="12.4">
      <c r="A28" s="1232"/>
      <c r="B28" s="1232"/>
      <c r="C28" s="1232"/>
      <c r="D28" s="1232"/>
      <c r="E28" s="1232"/>
      <c r="F28" s="1232"/>
      <c r="G28" s="1232"/>
      <c r="H28" s="1232"/>
    </row>
    <row r="29" spans="1:8" s="129" customFormat="1" ht="61.9">
      <c r="A29" s="1232"/>
      <c r="B29" s="1881" t="s">
        <v>690</v>
      </c>
      <c r="C29" s="1882" t="s">
        <v>365</v>
      </c>
      <c r="D29" s="1882" t="s">
        <v>2583</v>
      </c>
      <c r="E29" s="1883" t="s">
        <v>1394</v>
      </c>
      <c r="F29" s="1884" t="s">
        <v>2093</v>
      </c>
      <c r="G29" s="2033" t="s">
        <v>2160</v>
      </c>
      <c r="H29" s="1232"/>
    </row>
    <row r="30" spans="1:8" s="129" customFormat="1" ht="12.4">
      <c r="A30" s="1232"/>
      <c r="B30" s="1234" t="s">
        <v>691</v>
      </c>
      <c r="C30" s="1885">
        <v>2010</v>
      </c>
      <c r="D30" s="2043">
        <v>215.767</v>
      </c>
      <c r="E30" s="1879">
        <v>215.76669999999999</v>
      </c>
      <c r="F30" s="1879">
        <f t="shared" ref="F30:F35" si="0">+E30/$E$30</f>
        <v>1</v>
      </c>
      <c r="G30" s="2034"/>
      <c r="H30" s="1232"/>
    </row>
    <row r="31" spans="1:8" s="129" customFormat="1" ht="12.4">
      <c r="A31" s="1232"/>
      <c r="B31" s="1234" t="s">
        <v>692</v>
      </c>
      <c r="C31" s="1885">
        <v>2011</v>
      </c>
      <c r="D31" s="2043">
        <v>226.47499999999999</v>
      </c>
      <c r="E31" s="1879">
        <v>226.47499999999999</v>
      </c>
      <c r="F31" s="1879">
        <f t="shared" si="0"/>
        <v>1.0496290669505535</v>
      </c>
      <c r="G31" s="2035">
        <f t="shared" ref="G31:G36" si="1">+E31/E30</f>
        <v>1.0496290669505535</v>
      </c>
      <c r="H31" s="1232"/>
    </row>
    <row r="32" spans="1:8" s="129" customFormat="1" ht="12.4">
      <c r="A32" s="1232"/>
      <c r="B32" s="1234" t="s">
        <v>693</v>
      </c>
      <c r="C32" s="1885">
        <v>2012</v>
      </c>
      <c r="D32" s="2043">
        <v>237.34200000000001</v>
      </c>
      <c r="E32" s="1879">
        <v>237.34166666666667</v>
      </c>
      <c r="F32" s="1879">
        <f t="shared" si="0"/>
        <v>1.0999921056709245</v>
      </c>
      <c r="G32" s="2035">
        <f t="shared" si="1"/>
        <v>1.0479817492732826</v>
      </c>
      <c r="H32" s="1232"/>
    </row>
    <row r="33" spans="1:8" s="129" customFormat="1" ht="12.4">
      <c r="A33" s="1232"/>
      <c r="B33" s="1234" t="s">
        <v>694</v>
      </c>
      <c r="C33" s="1885">
        <v>2013</v>
      </c>
      <c r="D33" s="2043">
        <v>244.67500000000001</v>
      </c>
      <c r="E33" s="1879">
        <v>244.67500000000001</v>
      </c>
      <c r="F33" s="1879">
        <f t="shared" si="0"/>
        <v>1.1339794324147332</v>
      </c>
      <c r="G33" s="2035">
        <f t="shared" si="1"/>
        <v>1.0308977915101296</v>
      </c>
      <c r="H33" s="1232"/>
    </row>
    <row r="34" spans="1:8" s="129" customFormat="1" ht="12.4">
      <c r="A34" s="1232"/>
      <c r="B34" s="1234" t="s">
        <v>85</v>
      </c>
      <c r="C34" s="1885">
        <v>2014</v>
      </c>
      <c r="D34" s="2043">
        <v>251.733</v>
      </c>
      <c r="E34" s="1879">
        <v>251.73330000000001</v>
      </c>
      <c r="F34" s="1879">
        <f>+E34/$E$30</f>
        <v>1.1666920799178002</v>
      </c>
      <c r="G34" s="2035">
        <f t="shared" si="1"/>
        <v>1.0288476550526209</v>
      </c>
      <c r="H34" s="1232"/>
    </row>
    <row r="35" spans="1:8" s="129" customFormat="1" ht="12.4">
      <c r="A35" s="1232"/>
      <c r="B35" s="1234" t="s">
        <v>695</v>
      </c>
      <c r="C35" s="1885">
        <v>2015</v>
      </c>
      <c r="D35" s="2043">
        <v>256.66699999999997</v>
      </c>
      <c r="E35" s="2034">
        <v>256.66666666666669</v>
      </c>
      <c r="F35" s="1879">
        <f t="shared" si="0"/>
        <v>1.1895564360333022</v>
      </c>
      <c r="G35" s="2035">
        <f>+E35/E34</f>
        <v>1.019597592637393</v>
      </c>
      <c r="H35" s="2472"/>
    </row>
    <row r="36" spans="1:8" s="129" customFormat="1" ht="12.4">
      <c r="A36" s="1232"/>
      <c r="B36" s="1234" t="s">
        <v>696</v>
      </c>
      <c r="C36" s="1885">
        <v>2016</v>
      </c>
      <c r="D36" s="2043">
        <v>259.43299999999999</v>
      </c>
      <c r="E36" s="2034">
        <v>259.43333333333334</v>
      </c>
      <c r="F36" s="2034">
        <f>+E36/$E$30</f>
        <v>1.2023789274866481</v>
      </c>
      <c r="G36" s="2035">
        <f t="shared" si="1"/>
        <v>1.0107792207792208</v>
      </c>
      <c r="H36" s="1232"/>
    </row>
    <row r="37" spans="1:8" s="129" customFormat="1" ht="12.4">
      <c r="A37" s="1232"/>
      <c r="B37" s="1234" t="s">
        <v>697</v>
      </c>
      <c r="C37" s="1885">
        <v>2017</v>
      </c>
      <c r="D37" s="2043">
        <v>264.99200000000002</v>
      </c>
      <c r="E37" s="2034">
        <v>264.99200000000002</v>
      </c>
      <c r="F37" s="2034">
        <f>+E37/$E$30</f>
        <v>1.2281413211584551</v>
      </c>
      <c r="G37" s="2035">
        <f t="shared" ref="G37" si="2">+E37/E36</f>
        <v>1.0214261852756008</v>
      </c>
      <c r="H37" s="1232"/>
    </row>
    <row r="38" spans="1:8" s="129" customFormat="1" ht="12.4">
      <c r="A38" s="1232"/>
      <c r="B38" s="1234" t="s">
        <v>698</v>
      </c>
      <c r="C38" s="1885">
        <v>2018</v>
      </c>
      <c r="D38" s="2043"/>
      <c r="E38" s="1238" t="s">
        <v>1674</v>
      </c>
      <c r="F38" s="1238" t="s">
        <v>1674</v>
      </c>
      <c r="G38" s="2036" t="s">
        <v>1674</v>
      </c>
      <c r="H38" s="1232"/>
    </row>
    <row r="39" spans="1:8" s="129" customFormat="1" ht="12.4">
      <c r="A39" s="1232"/>
      <c r="B39" s="1234" t="s">
        <v>699</v>
      </c>
      <c r="C39" s="1885">
        <v>2019</v>
      </c>
      <c r="D39" s="2043"/>
      <c r="E39" s="1238" t="s">
        <v>1674</v>
      </c>
      <c r="F39" s="1238" t="s">
        <v>1674</v>
      </c>
      <c r="G39" s="2036" t="s">
        <v>1674</v>
      </c>
      <c r="H39" s="1232"/>
    </row>
    <row r="40" spans="1:8" s="129" customFormat="1" ht="12.4">
      <c r="A40" s="1232"/>
      <c r="B40" s="1234" t="s">
        <v>700</v>
      </c>
      <c r="C40" s="1885">
        <v>2020</v>
      </c>
      <c r="D40" s="2043"/>
      <c r="E40" s="1238" t="s">
        <v>1674</v>
      </c>
      <c r="F40" s="1238" t="s">
        <v>1674</v>
      </c>
      <c r="G40" s="2036" t="s">
        <v>1674</v>
      </c>
      <c r="H40" s="1232"/>
    </row>
    <row r="41" spans="1:8" s="129" customFormat="1" ht="12.4">
      <c r="A41" s="1232"/>
      <c r="B41" s="1234" t="s">
        <v>199</v>
      </c>
      <c r="C41" s="1885">
        <v>2021</v>
      </c>
      <c r="D41" s="2043"/>
      <c r="E41" s="1238" t="s">
        <v>1674</v>
      </c>
      <c r="F41" s="1238" t="s">
        <v>1674</v>
      </c>
      <c r="G41" s="2036" t="s">
        <v>1674</v>
      </c>
      <c r="H41" s="1232"/>
    </row>
    <row r="42" spans="1:8" s="129" customFormat="1" ht="12.4">
      <c r="A42" s="1232"/>
      <c r="B42" s="1232"/>
      <c r="C42" s="1232"/>
      <c r="D42" s="1232"/>
      <c r="E42" s="1232"/>
      <c r="F42" s="1232"/>
      <c r="G42" s="1232"/>
      <c r="H42" s="1232"/>
    </row>
    <row r="43" spans="1:8" s="129" customFormat="1" ht="12.4">
      <c r="A43" s="1232"/>
      <c r="B43" s="3370" t="s">
        <v>2582</v>
      </c>
      <c r="C43" s="3371"/>
      <c r="D43" s="2043">
        <f>INDEX($D$30:$D$41,MATCH($C$10,$C$30:$C$41,0),0)</f>
        <v>0</v>
      </c>
      <c r="E43" s="1232"/>
      <c r="F43" s="1232"/>
      <c r="G43" s="1232"/>
      <c r="H43" s="1232"/>
    </row>
    <row r="44" spans="1:8">
      <c r="A44" s="1189"/>
      <c r="B44" s="1189"/>
      <c r="C44" s="1189"/>
      <c r="E44" s="1189"/>
      <c r="F44" s="1189"/>
      <c r="G44" s="1189"/>
      <c r="H44" s="1189"/>
    </row>
    <row r="45" spans="1:8">
      <c r="A45" s="1189"/>
      <c r="B45" s="1189"/>
      <c r="C45" s="1189"/>
      <c r="D45" s="1189"/>
      <c r="E45" s="1189"/>
      <c r="F45" s="1189"/>
      <c r="G45" s="1189"/>
      <c r="H45" s="1189"/>
    </row>
    <row r="46" spans="1:8">
      <c r="A46" s="1189"/>
      <c r="B46" s="1189"/>
      <c r="C46" s="1189"/>
      <c r="D46" s="1189"/>
      <c r="E46" s="1189"/>
      <c r="F46" s="1189"/>
      <c r="G46" s="1189"/>
      <c r="H46" s="1189"/>
    </row>
    <row r="47" spans="1:8">
      <c r="A47" s="1189"/>
      <c r="B47" s="1189"/>
      <c r="C47" s="1189"/>
      <c r="D47" s="1189"/>
      <c r="E47" s="1189"/>
      <c r="F47" s="1189"/>
      <c r="G47" s="1189"/>
      <c r="H47" s="1189"/>
    </row>
    <row r="48" spans="1:8">
      <c r="A48" s="1189"/>
      <c r="B48" s="1189"/>
      <c r="C48" s="1189"/>
      <c r="D48" s="1189"/>
      <c r="E48" s="1189"/>
      <c r="F48" s="1189"/>
      <c r="G48" s="1189"/>
      <c r="H48" s="1189"/>
    </row>
    <row r="49" spans="1:8">
      <c r="A49" s="1189"/>
      <c r="B49" s="1189"/>
      <c r="C49" s="1189"/>
      <c r="D49" s="1189"/>
      <c r="E49" s="1189"/>
      <c r="F49" s="1189"/>
      <c r="G49" s="1189"/>
      <c r="H49" s="1189"/>
    </row>
    <row r="50" spans="1:8">
      <c r="A50" s="1189"/>
      <c r="B50" s="1189"/>
      <c r="C50" s="1189"/>
      <c r="D50" s="1189"/>
      <c r="E50" s="1189"/>
      <c r="F50" s="1189"/>
      <c r="G50" s="1189"/>
      <c r="H50" s="1189"/>
    </row>
    <row r="51" spans="1:8" ht="13.5">
      <c r="A51" s="1189"/>
      <c r="B51" s="1233"/>
      <c r="C51" s="1189"/>
      <c r="D51" s="1189"/>
      <c r="E51" s="1189"/>
      <c r="F51" s="1189"/>
      <c r="G51" s="1189"/>
      <c r="H51" s="1189"/>
    </row>
    <row r="52" spans="1:8" ht="13.5">
      <c r="A52" s="1189"/>
      <c r="B52" s="1233"/>
      <c r="C52" s="1189"/>
      <c r="D52" s="1189"/>
      <c r="E52" s="1189"/>
      <c r="F52" s="1189"/>
      <c r="G52" s="1189"/>
      <c r="H52" s="1189"/>
    </row>
    <row r="53" spans="1:8" ht="13.5">
      <c r="A53" s="1189"/>
      <c r="B53" s="1233"/>
      <c r="C53" s="1189"/>
      <c r="D53" s="1189"/>
      <c r="E53" s="1189"/>
      <c r="F53" s="1189"/>
      <c r="G53" s="1189"/>
      <c r="H53" s="1189"/>
    </row>
    <row r="54" spans="1:8" ht="13.5">
      <c r="A54" s="1189"/>
      <c r="B54" s="1233"/>
      <c r="C54" s="1189"/>
      <c r="D54" s="1189"/>
      <c r="E54" s="1189"/>
      <c r="F54" s="1189"/>
      <c r="G54" s="1189"/>
      <c r="H54" s="1189"/>
    </row>
    <row r="55" spans="1:8" ht="13.5">
      <c r="A55" s="1189"/>
      <c r="B55" s="1233"/>
      <c r="C55" s="1189"/>
      <c r="D55" s="1189"/>
      <c r="E55" s="1189"/>
      <c r="F55" s="1189"/>
      <c r="G55" s="1189"/>
      <c r="H55" s="1189"/>
    </row>
    <row r="56" spans="1:8" ht="13.5">
      <c r="B56" s="1233"/>
      <c r="C56" s="1189"/>
      <c r="D56" s="1189"/>
      <c r="E56" s="1189"/>
      <c r="F56" s="1189"/>
      <c r="G56" s="1189"/>
      <c r="H56" s="1189"/>
    </row>
    <row r="57" spans="1:8" ht="13.5">
      <c r="B57" s="148"/>
    </row>
    <row r="58" spans="1:8" ht="13.5">
      <c r="B58" s="148"/>
    </row>
    <row r="59" spans="1:8" ht="13.5">
      <c r="B59" s="148"/>
    </row>
    <row r="60" spans="1:8">
      <c r="B60" s="60"/>
    </row>
    <row r="187" spans="1:1" ht="13.15" thickBot="1"/>
    <row r="188" spans="1:1" ht="14.65">
      <c r="A188" s="149" t="s">
        <v>1277</v>
      </c>
    </row>
    <row r="189" spans="1:1" ht="14.65">
      <c r="A189" s="150" t="s">
        <v>645</v>
      </c>
    </row>
    <row r="190" spans="1:1" ht="14.65">
      <c r="A190" s="150" t="s">
        <v>2446</v>
      </c>
    </row>
    <row r="191" spans="1:1" ht="14.65">
      <c r="A191" s="150" t="s">
        <v>2447</v>
      </c>
    </row>
    <row r="192" spans="1:1" ht="14.65">
      <c r="A192" s="150" t="s">
        <v>2448</v>
      </c>
    </row>
    <row r="193" spans="1:1" ht="14.65">
      <c r="A193" s="150" t="s">
        <v>2449</v>
      </c>
    </row>
    <row r="194" spans="1:1" ht="14.65">
      <c r="A194" s="150" t="s">
        <v>1384</v>
      </c>
    </row>
    <row r="195" spans="1:1" ht="14.65">
      <c r="A195" s="150" t="s">
        <v>1385</v>
      </c>
    </row>
    <row r="196" spans="1:1" ht="14.65">
      <c r="A196" s="150" t="s">
        <v>1386</v>
      </c>
    </row>
    <row r="197" spans="1:1" ht="15" thickBot="1">
      <c r="A197" s="150" t="s">
        <v>1387</v>
      </c>
    </row>
    <row r="198" spans="1:1" ht="14.65">
      <c r="A198" s="151" t="s">
        <v>365</v>
      </c>
    </row>
    <row r="199" spans="1:1" ht="14.65">
      <c r="A199" s="152">
        <v>2014</v>
      </c>
    </row>
    <row r="200" spans="1:1" ht="14.65">
      <c r="A200" s="152">
        <v>2015</v>
      </c>
    </row>
    <row r="201" spans="1:1" ht="14.65">
      <c r="A201" s="152">
        <v>2016</v>
      </c>
    </row>
    <row r="202" spans="1:1" ht="14.65">
      <c r="A202" s="152">
        <v>2017</v>
      </c>
    </row>
    <row r="203" spans="1:1" ht="14.65">
      <c r="A203" s="152">
        <v>2018</v>
      </c>
    </row>
    <row r="204" spans="1:1" ht="14.65">
      <c r="A204" s="152">
        <v>2019</v>
      </c>
    </row>
    <row r="205" spans="1:1" ht="15" thickBot="1">
      <c r="A205" s="153">
        <v>2020</v>
      </c>
    </row>
    <row r="206" spans="1:1" ht="15" thickBot="1">
      <c r="A206" s="153">
        <v>2021</v>
      </c>
    </row>
    <row r="207" spans="1:1" ht="14.65">
      <c r="A207" s="149" t="s">
        <v>1388</v>
      </c>
    </row>
    <row r="208" spans="1:1" ht="14.65">
      <c r="A208" s="150" t="s">
        <v>645</v>
      </c>
    </row>
    <row r="209" spans="1:1" ht="14.65">
      <c r="A209" s="150" t="s">
        <v>2389</v>
      </c>
    </row>
    <row r="210" spans="1:1" ht="14.65">
      <c r="A210" s="150" t="s">
        <v>2390</v>
      </c>
    </row>
    <row r="211" spans="1:1" ht="14.65">
      <c r="A211" s="150" t="s">
        <v>2391</v>
      </c>
    </row>
    <row r="212" spans="1:1" ht="14.65">
      <c r="A212" s="150" t="s">
        <v>2392</v>
      </c>
    </row>
    <row r="213" spans="1:1" ht="14.65">
      <c r="A213" s="150" t="s">
        <v>1389</v>
      </c>
    </row>
    <row r="214" spans="1:1" ht="14.65">
      <c r="A214" s="150" t="s">
        <v>2393</v>
      </c>
    </row>
    <row r="215" spans="1:1" ht="14.65">
      <c r="A215" s="150" t="s">
        <v>2301</v>
      </c>
    </row>
    <row r="216" spans="1:1" ht="15" thickBot="1">
      <c r="A216" s="205" t="s">
        <v>1390</v>
      </c>
    </row>
    <row r="217" spans="1:1" ht="13.15" thickTop="1"/>
  </sheetData>
  <customSheetViews>
    <customSheetView guid="{CE066BD8-0FDF-4A69-A83A-AA53661F8FE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1"/>
      <headerFooter>
        <oddHeader>&amp;C&amp;A</oddHeader>
        <oddFooter>&amp;L&amp;D&amp;C&amp;Z&amp;R&amp;F</oddFooter>
      </headerFooter>
    </customSheetView>
    <customSheetView guid="{97003408-5582-4B4E-BE5D-0A5F17467E22}"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2"/>
      <headerFooter>
        <oddHeader>&amp;C&amp;A</oddHeader>
        <oddFooter>&amp;L&amp;D&amp;C&amp;Z&amp;R&amp;F</oddFooter>
      </headerFooter>
    </customSheetView>
    <customSheetView guid="{19FDD237-8F16-4F3B-A94F-90481855813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3"/>
      <headerFooter>
        <oddHeader>&amp;C&amp;A</oddHeader>
        <oddFooter>&amp;L&amp;D&amp;C&amp;Z&amp;R&amp;F</oddFooter>
      </headerFooter>
    </customSheetView>
  </customSheetViews>
  <mergeCells count="1">
    <mergeCell ref="B43:C43"/>
  </mergeCells>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17" orientation="landscape"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election activeCell="I17" sqref="I17"/>
    </sheetView>
  </sheetViews>
  <sheetFormatPr defaultColWidth="9.1328125" defaultRowHeight="12.4"/>
  <cols>
    <col min="1" max="1" width="4.265625" style="1365" customWidth="1"/>
    <col min="2" max="2" width="33.73046875" style="1356" customWidth="1"/>
    <col min="3" max="3" width="15.1328125" style="1356" customWidth="1"/>
    <col min="4" max="5" width="15.1328125" style="1361" customWidth="1"/>
    <col min="6" max="9" width="15.1328125" style="1356" customWidth="1"/>
    <col min="10" max="11" width="11.86328125" style="1356" customWidth="1"/>
    <col min="12" max="253" width="9.1328125" style="1356"/>
    <col min="254" max="254" width="4.265625" style="1356" customWidth="1"/>
    <col min="255" max="255" width="27.3984375" style="1356" customWidth="1"/>
    <col min="256" max="259" width="10.73046875" style="1356" customWidth="1"/>
    <col min="260" max="260" width="3.1328125" style="1356" customWidth="1"/>
    <col min="261" max="261" width="12.59765625" style="1356" customWidth="1"/>
    <col min="262" max="509" width="9.1328125" style="1356"/>
    <col min="510" max="510" width="4.265625" style="1356" customWidth="1"/>
    <col min="511" max="511" width="27.3984375" style="1356" customWidth="1"/>
    <col min="512" max="515" width="10.73046875" style="1356" customWidth="1"/>
    <col min="516" max="516" width="3.1328125" style="1356" customWidth="1"/>
    <col min="517" max="517" width="12.59765625" style="1356" customWidth="1"/>
    <col min="518" max="765" width="9.1328125" style="1356"/>
    <col min="766" max="766" width="4.265625" style="1356" customWidth="1"/>
    <col min="767" max="767" width="27.3984375" style="1356" customWidth="1"/>
    <col min="768" max="771" width="10.73046875" style="1356" customWidth="1"/>
    <col min="772" max="772" width="3.1328125" style="1356" customWidth="1"/>
    <col min="773" max="773" width="12.59765625" style="1356" customWidth="1"/>
    <col min="774" max="1021" width="9.1328125" style="1356"/>
    <col min="1022" max="1022" width="4.265625" style="1356" customWidth="1"/>
    <col min="1023" max="1023" width="27.3984375" style="1356" customWidth="1"/>
    <col min="1024" max="1027" width="10.73046875" style="1356" customWidth="1"/>
    <col min="1028" max="1028" width="3.1328125" style="1356" customWidth="1"/>
    <col min="1029" max="1029" width="12.59765625" style="1356" customWidth="1"/>
    <col min="1030" max="1277" width="9.1328125" style="1356"/>
    <col min="1278" max="1278" width="4.265625" style="1356" customWidth="1"/>
    <col min="1279" max="1279" width="27.3984375" style="1356" customWidth="1"/>
    <col min="1280" max="1283" width="10.73046875" style="1356" customWidth="1"/>
    <col min="1284" max="1284" width="3.1328125" style="1356" customWidth="1"/>
    <col min="1285" max="1285" width="12.59765625" style="1356" customWidth="1"/>
    <col min="1286" max="1533" width="9.1328125" style="1356"/>
    <col min="1534" max="1534" width="4.265625" style="1356" customWidth="1"/>
    <col min="1535" max="1535" width="27.3984375" style="1356" customWidth="1"/>
    <col min="1536" max="1539" width="10.73046875" style="1356" customWidth="1"/>
    <col min="1540" max="1540" width="3.1328125" style="1356" customWidth="1"/>
    <col min="1541" max="1541" width="12.59765625" style="1356" customWidth="1"/>
    <col min="1542" max="1789" width="9.1328125" style="1356"/>
    <col min="1790" max="1790" width="4.265625" style="1356" customWidth="1"/>
    <col min="1791" max="1791" width="27.3984375" style="1356" customWidth="1"/>
    <col min="1792" max="1795" width="10.73046875" style="1356" customWidth="1"/>
    <col min="1796" max="1796" width="3.1328125" style="1356" customWidth="1"/>
    <col min="1797" max="1797" width="12.59765625" style="1356" customWidth="1"/>
    <col min="1798" max="2045" width="9.1328125" style="1356"/>
    <col min="2046" max="2046" width="4.265625" style="1356" customWidth="1"/>
    <col min="2047" max="2047" width="27.3984375" style="1356" customWidth="1"/>
    <col min="2048" max="2051" width="10.73046875" style="1356" customWidth="1"/>
    <col min="2052" max="2052" width="3.1328125" style="1356" customWidth="1"/>
    <col min="2053" max="2053" width="12.59765625" style="1356" customWidth="1"/>
    <col min="2054" max="2301" width="9.1328125" style="1356"/>
    <col min="2302" max="2302" width="4.265625" style="1356" customWidth="1"/>
    <col min="2303" max="2303" width="27.3984375" style="1356" customWidth="1"/>
    <col min="2304" max="2307" width="10.73046875" style="1356" customWidth="1"/>
    <col min="2308" max="2308" width="3.1328125" style="1356" customWidth="1"/>
    <col min="2309" max="2309" width="12.59765625" style="1356" customWidth="1"/>
    <col min="2310" max="2557" width="9.1328125" style="1356"/>
    <col min="2558" max="2558" width="4.265625" style="1356" customWidth="1"/>
    <col min="2559" max="2559" width="27.3984375" style="1356" customWidth="1"/>
    <col min="2560" max="2563" width="10.73046875" style="1356" customWidth="1"/>
    <col min="2564" max="2564" width="3.1328125" style="1356" customWidth="1"/>
    <col min="2565" max="2565" width="12.59765625" style="1356" customWidth="1"/>
    <col min="2566" max="2813" width="9.1328125" style="1356"/>
    <col min="2814" max="2814" width="4.265625" style="1356" customWidth="1"/>
    <col min="2815" max="2815" width="27.3984375" style="1356" customWidth="1"/>
    <col min="2816" max="2819" width="10.73046875" style="1356" customWidth="1"/>
    <col min="2820" max="2820" width="3.1328125" style="1356" customWidth="1"/>
    <col min="2821" max="2821" width="12.59765625" style="1356" customWidth="1"/>
    <col min="2822" max="3069" width="9.1328125" style="1356"/>
    <col min="3070" max="3070" width="4.265625" style="1356" customWidth="1"/>
    <col min="3071" max="3071" width="27.3984375" style="1356" customWidth="1"/>
    <col min="3072" max="3075" width="10.73046875" style="1356" customWidth="1"/>
    <col min="3076" max="3076" width="3.1328125" style="1356" customWidth="1"/>
    <col min="3077" max="3077" width="12.59765625" style="1356" customWidth="1"/>
    <col min="3078" max="3325" width="9.1328125" style="1356"/>
    <col min="3326" max="3326" width="4.265625" style="1356" customWidth="1"/>
    <col min="3327" max="3327" width="27.3984375" style="1356" customWidth="1"/>
    <col min="3328" max="3331" width="10.73046875" style="1356" customWidth="1"/>
    <col min="3332" max="3332" width="3.1328125" style="1356" customWidth="1"/>
    <col min="3333" max="3333" width="12.59765625" style="1356" customWidth="1"/>
    <col min="3334" max="3581" width="9.1328125" style="1356"/>
    <col min="3582" max="3582" width="4.265625" style="1356" customWidth="1"/>
    <col min="3583" max="3583" width="27.3984375" style="1356" customWidth="1"/>
    <col min="3584" max="3587" width="10.73046875" style="1356" customWidth="1"/>
    <col min="3588" max="3588" width="3.1328125" style="1356" customWidth="1"/>
    <col min="3589" max="3589" width="12.59765625" style="1356" customWidth="1"/>
    <col min="3590" max="3837" width="9.1328125" style="1356"/>
    <col min="3838" max="3838" width="4.265625" style="1356" customWidth="1"/>
    <col min="3839" max="3839" width="27.3984375" style="1356" customWidth="1"/>
    <col min="3840" max="3843" width="10.73046875" style="1356" customWidth="1"/>
    <col min="3844" max="3844" width="3.1328125" style="1356" customWidth="1"/>
    <col min="3845" max="3845" width="12.59765625" style="1356" customWidth="1"/>
    <col min="3846" max="4093" width="9.1328125" style="1356"/>
    <col min="4094" max="4094" width="4.265625" style="1356" customWidth="1"/>
    <col min="4095" max="4095" width="27.3984375" style="1356" customWidth="1"/>
    <col min="4096" max="4099" width="10.73046875" style="1356" customWidth="1"/>
    <col min="4100" max="4100" width="3.1328125" style="1356" customWidth="1"/>
    <col min="4101" max="4101" width="12.59765625" style="1356" customWidth="1"/>
    <col min="4102" max="4349" width="9.1328125" style="1356"/>
    <col min="4350" max="4350" width="4.265625" style="1356" customWidth="1"/>
    <col min="4351" max="4351" width="27.3984375" style="1356" customWidth="1"/>
    <col min="4352" max="4355" width="10.73046875" style="1356" customWidth="1"/>
    <col min="4356" max="4356" width="3.1328125" style="1356" customWidth="1"/>
    <col min="4357" max="4357" width="12.59765625" style="1356" customWidth="1"/>
    <col min="4358" max="4605" width="9.1328125" style="1356"/>
    <col min="4606" max="4606" width="4.265625" style="1356" customWidth="1"/>
    <col min="4607" max="4607" width="27.3984375" style="1356" customWidth="1"/>
    <col min="4608" max="4611" width="10.73046875" style="1356" customWidth="1"/>
    <col min="4612" max="4612" width="3.1328125" style="1356" customWidth="1"/>
    <col min="4613" max="4613" width="12.59765625" style="1356" customWidth="1"/>
    <col min="4614" max="4861" width="9.1328125" style="1356"/>
    <col min="4862" max="4862" width="4.265625" style="1356" customWidth="1"/>
    <col min="4863" max="4863" width="27.3984375" style="1356" customWidth="1"/>
    <col min="4864" max="4867" width="10.73046875" style="1356" customWidth="1"/>
    <col min="4868" max="4868" width="3.1328125" style="1356" customWidth="1"/>
    <col min="4869" max="4869" width="12.59765625" style="1356" customWidth="1"/>
    <col min="4870" max="5117" width="9.1328125" style="1356"/>
    <col min="5118" max="5118" width="4.265625" style="1356" customWidth="1"/>
    <col min="5119" max="5119" width="27.3984375" style="1356" customWidth="1"/>
    <col min="5120" max="5123" width="10.73046875" style="1356" customWidth="1"/>
    <col min="5124" max="5124" width="3.1328125" style="1356" customWidth="1"/>
    <col min="5125" max="5125" width="12.59765625" style="1356" customWidth="1"/>
    <col min="5126" max="5373" width="9.1328125" style="1356"/>
    <col min="5374" max="5374" width="4.265625" style="1356" customWidth="1"/>
    <col min="5375" max="5375" width="27.3984375" style="1356" customWidth="1"/>
    <col min="5376" max="5379" width="10.73046875" style="1356" customWidth="1"/>
    <col min="5380" max="5380" width="3.1328125" style="1356" customWidth="1"/>
    <col min="5381" max="5381" width="12.59765625" style="1356" customWidth="1"/>
    <col min="5382" max="5629" width="9.1328125" style="1356"/>
    <col min="5630" max="5630" width="4.265625" style="1356" customWidth="1"/>
    <col min="5631" max="5631" width="27.3984375" style="1356" customWidth="1"/>
    <col min="5632" max="5635" width="10.73046875" style="1356" customWidth="1"/>
    <col min="5636" max="5636" width="3.1328125" style="1356" customWidth="1"/>
    <col min="5637" max="5637" width="12.59765625" style="1356" customWidth="1"/>
    <col min="5638" max="5885" width="9.1328125" style="1356"/>
    <col min="5886" max="5886" width="4.265625" style="1356" customWidth="1"/>
    <col min="5887" max="5887" width="27.3984375" style="1356" customWidth="1"/>
    <col min="5888" max="5891" width="10.73046875" style="1356" customWidth="1"/>
    <col min="5892" max="5892" width="3.1328125" style="1356" customWidth="1"/>
    <col min="5893" max="5893" width="12.59765625" style="1356" customWidth="1"/>
    <col min="5894" max="6141" width="9.1328125" style="1356"/>
    <col min="6142" max="6142" width="4.265625" style="1356" customWidth="1"/>
    <col min="6143" max="6143" width="27.3984375" style="1356" customWidth="1"/>
    <col min="6144" max="6147" width="10.73046875" style="1356" customWidth="1"/>
    <col min="6148" max="6148" width="3.1328125" style="1356" customWidth="1"/>
    <col min="6149" max="6149" width="12.59765625" style="1356" customWidth="1"/>
    <col min="6150" max="6397" width="9.1328125" style="1356"/>
    <col min="6398" max="6398" width="4.265625" style="1356" customWidth="1"/>
    <col min="6399" max="6399" width="27.3984375" style="1356" customWidth="1"/>
    <col min="6400" max="6403" width="10.73046875" style="1356" customWidth="1"/>
    <col min="6404" max="6404" width="3.1328125" style="1356" customWidth="1"/>
    <col min="6405" max="6405" width="12.59765625" style="1356" customWidth="1"/>
    <col min="6406" max="6653" width="9.1328125" style="1356"/>
    <col min="6654" max="6654" width="4.265625" style="1356" customWidth="1"/>
    <col min="6655" max="6655" width="27.3984375" style="1356" customWidth="1"/>
    <col min="6656" max="6659" width="10.73046875" style="1356" customWidth="1"/>
    <col min="6660" max="6660" width="3.1328125" style="1356" customWidth="1"/>
    <col min="6661" max="6661" width="12.59765625" style="1356" customWidth="1"/>
    <col min="6662" max="6909" width="9.1328125" style="1356"/>
    <col min="6910" max="6910" width="4.265625" style="1356" customWidth="1"/>
    <col min="6911" max="6911" width="27.3984375" style="1356" customWidth="1"/>
    <col min="6912" max="6915" width="10.73046875" style="1356" customWidth="1"/>
    <col min="6916" max="6916" width="3.1328125" style="1356" customWidth="1"/>
    <col min="6917" max="6917" width="12.59765625" style="1356" customWidth="1"/>
    <col min="6918" max="7165" width="9.1328125" style="1356"/>
    <col min="7166" max="7166" width="4.265625" style="1356" customWidth="1"/>
    <col min="7167" max="7167" width="27.3984375" style="1356" customWidth="1"/>
    <col min="7168" max="7171" width="10.73046875" style="1356" customWidth="1"/>
    <col min="7172" max="7172" width="3.1328125" style="1356" customWidth="1"/>
    <col min="7173" max="7173" width="12.59765625" style="1356" customWidth="1"/>
    <col min="7174" max="7421" width="9.1328125" style="1356"/>
    <col min="7422" max="7422" width="4.265625" style="1356" customWidth="1"/>
    <col min="7423" max="7423" width="27.3984375" style="1356" customWidth="1"/>
    <col min="7424" max="7427" width="10.73046875" style="1356" customWidth="1"/>
    <col min="7428" max="7428" width="3.1328125" style="1356" customWidth="1"/>
    <col min="7429" max="7429" width="12.59765625" style="1356" customWidth="1"/>
    <col min="7430" max="7677" width="9.1328125" style="1356"/>
    <col min="7678" max="7678" width="4.265625" style="1356" customWidth="1"/>
    <col min="7679" max="7679" width="27.3984375" style="1356" customWidth="1"/>
    <col min="7680" max="7683" width="10.73046875" style="1356" customWidth="1"/>
    <col min="7684" max="7684" width="3.1328125" style="1356" customWidth="1"/>
    <col min="7685" max="7685" width="12.59765625" style="1356" customWidth="1"/>
    <col min="7686" max="7933" width="9.1328125" style="1356"/>
    <col min="7934" max="7934" width="4.265625" style="1356" customWidth="1"/>
    <col min="7935" max="7935" width="27.3984375" style="1356" customWidth="1"/>
    <col min="7936" max="7939" width="10.73046875" style="1356" customWidth="1"/>
    <col min="7940" max="7940" width="3.1328125" style="1356" customWidth="1"/>
    <col min="7941" max="7941" width="12.59765625" style="1356" customWidth="1"/>
    <col min="7942" max="8189" width="9.1328125" style="1356"/>
    <col min="8190" max="8190" width="4.265625" style="1356" customWidth="1"/>
    <col min="8191" max="8191" width="27.3984375" style="1356" customWidth="1"/>
    <col min="8192" max="8195" width="10.73046875" style="1356" customWidth="1"/>
    <col min="8196" max="8196" width="3.1328125" style="1356" customWidth="1"/>
    <col min="8197" max="8197" width="12.59765625" style="1356" customWidth="1"/>
    <col min="8198" max="8445" width="9.1328125" style="1356"/>
    <col min="8446" max="8446" width="4.265625" style="1356" customWidth="1"/>
    <col min="8447" max="8447" width="27.3984375" style="1356" customWidth="1"/>
    <col min="8448" max="8451" width="10.73046875" style="1356" customWidth="1"/>
    <col min="8452" max="8452" width="3.1328125" style="1356" customWidth="1"/>
    <col min="8453" max="8453" width="12.59765625" style="1356" customWidth="1"/>
    <col min="8454" max="8701" width="9.1328125" style="1356"/>
    <col min="8702" max="8702" width="4.265625" style="1356" customWidth="1"/>
    <col min="8703" max="8703" width="27.3984375" style="1356" customWidth="1"/>
    <col min="8704" max="8707" width="10.73046875" style="1356" customWidth="1"/>
    <col min="8708" max="8708" width="3.1328125" style="1356" customWidth="1"/>
    <col min="8709" max="8709" width="12.59765625" style="1356" customWidth="1"/>
    <col min="8710" max="8957" width="9.1328125" style="1356"/>
    <col min="8958" max="8958" width="4.265625" style="1356" customWidth="1"/>
    <col min="8959" max="8959" width="27.3984375" style="1356" customWidth="1"/>
    <col min="8960" max="8963" width="10.73046875" style="1356" customWidth="1"/>
    <col min="8964" max="8964" width="3.1328125" style="1356" customWidth="1"/>
    <col min="8965" max="8965" width="12.59765625" style="1356" customWidth="1"/>
    <col min="8966" max="9213" width="9.1328125" style="1356"/>
    <col min="9214" max="9214" width="4.265625" style="1356" customWidth="1"/>
    <col min="9215" max="9215" width="27.3984375" style="1356" customWidth="1"/>
    <col min="9216" max="9219" width="10.73046875" style="1356" customWidth="1"/>
    <col min="9220" max="9220" width="3.1328125" style="1356" customWidth="1"/>
    <col min="9221" max="9221" width="12.59765625" style="1356" customWidth="1"/>
    <col min="9222" max="9469" width="9.1328125" style="1356"/>
    <col min="9470" max="9470" width="4.265625" style="1356" customWidth="1"/>
    <col min="9471" max="9471" width="27.3984375" style="1356" customWidth="1"/>
    <col min="9472" max="9475" width="10.73046875" style="1356" customWidth="1"/>
    <col min="9476" max="9476" width="3.1328125" style="1356" customWidth="1"/>
    <col min="9477" max="9477" width="12.59765625" style="1356" customWidth="1"/>
    <col min="9478" max="9725" width="9.1328125" style="1356"/>
    <col min="9726" max="9726" width="4.265625" style="1356" customWidth="1"/>
    <col min="9727" max="9727" width="27.3984375" style="1356" customWidth="1"/>
    <col min="9728" max="9731" width="10.73046875" style="1356" customWidth="1"/>
    <col min="9732" max="9732" width="3.1328125" style="1356" customWidth="1"/>
    <col min="9733" max="9733" width="12.59765625" style="1356" customWidth="1"/>
    <col min="9734" max="9981" width="9.1328125" style="1356"/>
    <col min="9982" max="9982" width="4.265625" style="1356" customWidth="1"/>
    <col min="9983" max="9983" width="27.3984375" style="1356" customWidth="1"/>
    <col min="9984" max="9987" width="10.73046875" style="1356" customWidth="1"/>
    <col min="9988" max="9988" width="3.1328125" style="1356" customWidth="1"/>
    <col min="9989" max="9989" width="12.59765625" style="1356" customWidth="1"/>
    <col min="9990" max="10237" width="9.1328125" style="1356"/>
    <col min="10238" max="10238" width="4.265625" style="1356" customWidth="1"/>
    <col min="10239" max="10239" width="27.3984375" style="1356" customWidth="1"/>
    <col min="10240" max="10243" width="10.73046875" style="1356" customWidth="1"/>
    <col min="10244" max="10244" width="3.1328125" style="1356" customWidth="1"/>
    <col min="10245" max="10245" width="12.59765625" style="1356" customWidth="1"/>
    <col min="10246" max="10493" width="9.1328125" style="1356"/>
    <col min="10494" max="10494" width="4.265625" style="1356" customWidth="1"/>
    <col min="10495" max="10495" width="27.3984375" style="1356" customWidth="1"/>
    <col min="10496" max="10499" width="10.73046875" style="1356" customWidth="1"/>
    <col min="10500" max="10500" width="3.1328125" style="1356" customWidth="1"/>
    <col min="10501" max="10501" width="12.59765625" style="1356" customWidth="1"/>
    <col min="10502" max="10749" width="9.1328125" style="1356"/>
    <col min="10750" max="10750" width="4.265625" style="1356" customWidth="1"/>
    <col min="10751" max="10751" width="27.3984375" style="1356" customWidth="1"/>
    <col min="10752" max="10755" width="10.73046875" style="1356" customWidth="1"/>
    <col min="10756" max="10756" width="3.1328125" style="1356" customWidth="1"/>
    <col min="10757" max="10757" width="12.59765625" style="1356" customWidth="1"/>
    <col min="10758" max="11005" width="9.1328125" style="1356"/>
    <col min="11006" max="11006" width="4.265625" style="1356" customWidth="1"/>
    <col min="11007" max="11007" width="27.3984375" style="1356" customWidth="1"/>
    <col min="11008" max="11011" width="10.73046875" style="1356" customWidth="1"/>
    <col min="11012" max="11012" width="3.1328125" style="1356" customWidth="1"/>
    <col min="11013" max="11013" width="12.59765625" style="1356" customWidth="1"/>
    <col min="11014" max="11261" width="9.1328125" style="1356"/>
    <col min="11262" max="11262" width="4.265625" style="1356" customWidth="1"/>
    <col min="11263" max="11263" width="27.3984375" style="1356" customWidth="1"/>
    <col min="11264" max="11267" width="10.73046875" style="1356" customWidth="1"/>
    <col min="11268" max="11268" width="3.1328125" style="1356" customWidth="1"/>
    <col min="11269" max="11269" width="12.59765625" style="1356" customWidth="1"/>
    <col min="11270" max="11517" width="9.1328125" style="1356"/>
    <col min="11518" max="11518" width="4.265625" style="1356" customWidth="1"/>
    <col min="11519" max="11519" width="27.3984375" style="1356" customWidth="1"/>
    <col min="11520" max="11523" width="10.73046875" style="1356" customWidth="1"/>
    <col min="11524" max="11524" width="3.1328125" style="1356" customWidth="1"/>
    <col min="11525" max="11525" width="12.59765625" style="1356" customWidth="1"/>
    <col min="11526" max="11773" width="9.1328125" style="1356"/>
    <col min="11774" max="11774" width="4.265625" style="1356" customWidth="1"/>
    <col min="11775" max="11775" width="27.3984375" style="1356" customWidth="1"/>
    <col min="11776" max="11779" width="10.73046875" style="1356" customWidth="1"/>
    <col min="11780" max="11780" width="3.1328125" style="1356" customWidth="1"/>
    <col min="11781" max="11781" width="12.59765625" style="1356" customWidth="1"/>
    <col min="11782" max="12029" width="9.1328125" style="1356"/>
    <col min="12030" max="12030" width="4.265625" style="1356" customWidth="1"/>
    <col min="12031" max="12031" width="27.3984375" style="1356" customWidth="1"/>
    <col min="12032" max="12035" width="10.73046875" style="1356" customWidth="1"/>
    <col min="12036" max="12036" width="3.1328125" style="1356" customWidth="1"/>
    <col min="12037" max="12037" width="12.59765625" style="1356" customWidth="1"/>
    <col min="12038" max="12285" width="9.1328125" style="1356"/>
    <col min="12286" max="12286" width="4.265625" style="1356" customWidth="1"/>
    <col min="12287" max="12287" width="27.3984375" style="1356" customWidth="1"/>
    <col min="12288" max="12291" width="10.73046875" style="1356" customWidth="1"/>
    <col min="12292" max="12292" width="3.1328125" style="1356" customWidth="1"/>
    <col min="12293" max="12293" width="12.59765625" style="1356" customWidth="1"/>
    <col min="12294" max="12541" width="9.1328125" style="1356"/>
    <col min="12542" max="12542" width="4.265625" style="1356" customWidth="1"/>
    <col min="12543" max="12543" width="27.3984375" style="1356" customWidth="1"/>
    <col min="12544" max="12547" width="10.73046875" style="1356" customWidth="1"/>
    <col min="12548" max="12548" width="3.1328125" style="1356" customWidth="1"/>
    <col min="12549" max="12549" width="12.59765625" style="1356" customWidth="1"/>
    <col min="12550" max="12797" width="9.1328125" style="1356"/>
    <col min="12798" max="12798" width="4.265625" style="1356" customWidth="1"/>
    <col min="12799" max="12799" width="27.3984375" style="1356" customWidth="1"/>
    <col min="12800" max="12803" width="10.73046875" style="1356" customWidth="1"/>
    <col min="12804" max="12804" width="3.1328125" style="1356" customWidth="1"/>
    <col min="12805" max="12805" width="12.59765625" style="1356" customWidth="1"/>
    <col min="12806" max="13053" width="9.1328125" style="1356"/>
    <col min="13054" max="13054" width="4.265625" style="1356" customWidth="1"/>
    <col min="13055" max="13055" width="27.3984375" style="1356" customWidth="1"/>
    <col min="13056" max="13059" width="10.73046875" style="1356" customWidth="1"/>
    <col min="13060" max="13060" width="3.1328125" style="1356" customWidth="1"/>
    <col min="13061" max="13061" width="12.59765625" style="1356" customWidth="1"/>
    <col min="13062" max="13309" width="9.1328125" style="1356"/>
    <col min="13310" max="13310" width="4.265625" style="1356" customWidth="1"/>
    <col min="13311" max="13311" width="27.3984375" style="1356" customWidth="1"/>
    <col min="13312" max="13315" width="10.73046875" style="1356" customWidth="1"/>
    <col min="13316" max="13316" width="3.1328125" style="1356" customWidth="1"/>
    <col min="13317" max="13317" width="12.59765625" style="1356" customWidth="1"/>
    <col min="13318" max="13565" width="9.1328125" style="1356"/>
    <col min="13566" max="13566" width="4.265625" style="1356" customWidth="1"/>
    <col min="13567" max="13567" width="27.3984375" style="1356" customWidth="1"/>
    <col min="13568" max="13571" width="10.73046875" style="1356" customWidth="1"/>
    <col min="13572" max="13572" width="3.1328125" style="1356" customWidth="1"/>
    <col min="13573" max="13573" width="12.59765625" style="1356" customWidth="1"/>
    <col min="13574" max="13821" width="9.1328125" style="1356"/>
    <col min="13822" max="13822" width="4.265625" style="1356" customWidth="1"/>
    <col min="13823" max="13823" width="27.3984375" style="1356" customWidth="1"/>
    <col min="13824" max="13827" width="10.73046875" style="1356" customWidth="1"/>
    <col min="13828" max="13828" width="3.1328125" style="1356" customWidth="1"/>
    <col min="13829" max="13829" width="12.59765625" style="1356" customWidth="1"/>
    <col min="13830" max="14077" width="9.1328125" style="1356"/>
    <col min="14078" max="14078" width="4.265625" style="1356" customWidth="1"/>
    <col min="14079" max="14079" width="27.3984375" style="1356" customWidth="1"/>
    <col min="14080" max="14083" width="10.73046875" style="1356" customWidth="1"/>
    <col min="14084" max="14084" width="3.1328125" style="1356" customWidth="1"/>
    <col min="14085" max="14085" width="12.59765625" style="1356" customWidth="1"/>
    <col min="14086" max="14333" width="9.1328125" style="1356"/>
    <col min="14334" max="14334" width="4.265625" style="1356" customWidth="1"/>
    <col min="14335" max="14335" width="27.3984375" style="1356" customWidth="1"/>
    <col min="14336" max="14339" width="10.73046875" style="1356" customWidth="1"/>
    <col min="14340" max="14340" width="3.1328125" style="1356" customWidth="1"/>
    <col min="14341" max="14341" width="12.59765625" style="1356" customWidth="1"/>
    <col min="14342" max="14589" width="9.1328125" style="1356"/>
    <col min="14590" max="14590" width="4.265625" style="1356" customWidth="1"/>
    <col min="14591" max="14591" width="27.3984375" style="1356" customWidth="1"/>
    <col min="14592" max="14595" width="10.73046875" style="1356" customWidth="1"/>
    <col min="14596" max="14596" width="3.1328125" style="1356" customWidth="1"/>
    <col min="14597" max="14597" width="12.59765625" style="1356" customWidth="1"/>
    <col min="14598" max="14845" width="9.1328125" style="1356"/>
    <col min="14846" max="14846" width="4.265625" style="1356" customWidth="1"/>
    <col min="14847" max="14847" width="27.3984375" style="1356" customWidth="1"/>
    <col min="14848" max="14851" width="10.73046875" style="1356" customWidth="1"/>
    <col min="14852" max="14852" width="3.1328125" style="1356" customWidth="1"/>
    <col min="14853" max="14853" width="12.59765625" style="1356" customWidth="1"/>
    <col min="14854" max="15101" width="9.1328125" style="1356"/>
    <col min="15102" max="15102" width="4.265625" style="1356" customWidth="1"/>
    <col min="15103" max="15103" width="27.3984375" style="1356" customWidth="1"/>
    <col min="15104" max="15107" width="10.73046875" style="1356" customWidth="1"/>
    <col min="15108" max="15108" width="3.1328125" style="1356" customWidth="1"/>
    <col min="15109" max="15109" width="12.59765625" style="1356" customWidth="1"/>
    <col min="15110" max="15357" width="9.1328125" style="1356"/>
    <col min="15358" max="15358" width="4.265625" style="1356" customWidth="1"/>
    <col min="15359" max="15359" width="27.3984375" style="1356" customWidth="1"/>
    <col min="15360" max="15363" width="10.73046875" style="1356" customWidth="1"/>
    <col min="15364" max="15364" width="3.1328125" style="1356" customWidth="1"/>
    <col min="15365" max="15365" width="12.59765625" style="1356" customWidth="1"/>
    <col min="15366" max="15613" width="9.1328125" style="1356"/>
    <col min="15614" max="15614" width="4.265625" style="1356" customWidth="1"/>
    <col min="15615" max="15615" width="27.3984375" style="1356" customWidth="1"/>
    <col min="15616" max="15619" width="10.73046875" style="1356" customWidth="1"/>
    <col min="15620" max="15620" width="3.1328125" style="1356" customWidth="1"/>
    <col min="15621" max="15621" width="12.59765625" style="1356" customWidth="1"/>
    <col min="15622" max="15869" width="9.1328125" style="1356"/>
    <col min="15870" max="15870" width="4.265625" style="1356" customWidth="1"/>
    <col min="15871" max="15871" width="27.3984375" style="1356" customWidth="1"/>
    <col min="15872" max="15875" width="10.73046875" style="1356" customWidth="1"/>
    <col min="15876" max="15876" width="3.1328125" style="1356" customWidth="1"/>
    <col min="15877" max="15877" width="12.59765625" style="1356" customWidth="1"/>
    <col min="15878" max="16125" width="9.1328125" style="1356"/>
    <col min="16126" max="16126" width="4.265625" style="1356" customWidth="1"/>
    <col min="16127" max="16127" width="27.3984375" style="1356" customWidth="1"/>
    <col min="16128" max="16131" width="10.73046875" style="1356" customWidth="1"/>
    <col min="16132" max="16132" width="3.1328125" style="1356" customWidth="1"/>
    <col min="16133" max="16133" width="12.59765625" style="1356" customWidth="1"/>
    <col min="16134" max="16384" width="9.1328125" style="1356"/>
  </cols>
  <sheetData>
    <row r="1" spans="1:10" s="48" customFormat="1" ht="25.15">
      <c r="A1" s="1766" t="str">
        <f>+'Universal data'!$A$1</f>
        <v>Regulatory Reporting Pack</v>
      </c>
      <c r="B1" s="127"/>
      <c r="C1" s="127"/>
      <c r="D1" s="127"/>
      <c r="E1" s="127"/>
      <c r="F1" s="127"/>
      <c r="G1" s="127"/>
      <c r="H1" s="127"/>
      <c r="I1" s="127"/>
      <c r="J1" s="127"/>
    </row>
    <row r="2" spans="1:10" s="48" customFormat="1" ht="25.15">
      <c r="A2" s="1766" t="str">
        <f>+'Universal data'!$A$2</f>
        <v>Master</v>
      </c>
      <c r="B2" s="127"/>
      <c r="C2" s="127"/>
      <c r="D2" s="127"/>
      <c r="E2" s="127"/>
      <c r="F2" s="127"/>
      <c r="G2" s="127"/>
      <c r="H2" s="127"/>
      <c r="I2" s="127"/>
      <c r="J2" s="127"/>
    </row>
    <row r="3" spans="1:10" s="48" customFormat="1" ht="25.15">
      <c r="A3" s="1766" t="str">
        <f>+'Universal data'!$A$3</f>
        <v>2017/18</v>
      </c>
      <c r="B3" s="127"/>
      <c r="C3" s="127"/>
      <c r="D3" s="127"/>
      <c r="E3" s="127"/>
      <c r="F3" s="127"/>
      <c r="G3" s="127"/>
      <c r="H3" s="127"/>
      <c r="I3" s="127"/>
      <c r="J3" s="127"/>
    </row>
    <row r="4" spans="1:10" s="1348" customFormat="1">
      <c r="A4" s="1347"/>
    </row>
    <row r="5" spans="1:10" s="1348" customFormat="1" ht="19.899999999999999">
      <c r="A5" s="1349" t="s">
        <v>1775</v>
      </c>
    </row>
    <row r="6" spans="1:10" s="1348" customFormat="1" ht="19.899999999999999">
      <c r="A6" s="1349"/>
      <c r="B6" s="1350"/>
      <c r="C6" s="1351"/>
    </row>
    <row r="7" spans="1:10" s="1348" customFormat="1" ht="17.649999999999999">
      <c r="A7" s="1406" t="s">
        <v>218</v>
      </c>
      <c r="B7" s="1350"/>
      <c r="C7" s="1351"/>
    </row>
    <row r="8" spans="1:10">
      <c r="A8" s="1356"/>
      <c r="B8" s="1338"/>
      <c r="C8" s="1355"/>
      <c r="D8" s="1355"/>
      <c r="E8" s="1353"/>
      <c r="F8" s="1353"/>
    </row>
    <row r="9" spans="1:10" ht="42" customHeight="1">
      <c r="A9" s="1405"/>
      <c r="B9" s="1377"/>
      <c r="C9" s="1412" t="s">
        <v>219</v>
      </c>
      <c r="D9" s="1412" t="s">
        <v>223</v>
      </c>
      <c r="E9" s="1412" t="s">
        <v>224</v>
      </c>
      <c r="F9" s="1412" t="s">
        <v>1684</v>
      </c>
      <c r="G9" s="1412" t="s">
        <v>1685</v>
      </c>
      <c r="H9" s="1412" t="s">
        <v>1686</v>
      </c>
      <c r="I9" s="1377" t="s">
        <v>225</v>
      </c>
      <c r="J9" s="1411"/>
    </row>
    <row r="10" spans="1:10">
      <c r="B10" s="1413"/>
      <c r="C10" s="1414" t="s">
        <v>94</v>
      </c>
      <c r="D10" s="1414" t="s">
        <v>94</v>
      </c>
      <c r="E10" s="1414" t="s">
        <v>94</v>
      </c>
      <c r="F10" s="1414" t="s">
        <v>94</v>
      </c>
      <c r="G10" s="1414" t="s">
        <v>94</v>
      </c>
      <c r="H10" s="1414" t="s">
        <v>94</v>
      </c>
      <c r="I10" s="1414" t="s">
        <v>94</v>
      </c>
    </row>
    <row r="11" spans="1:10">
      <c r="A11" s="1408"/>
      <c r="B11" s="1415" t="s">
        <v>220</v>
      </c>
      <c r="C11" s="2508"/>
      <c r="D11" s="2508"/>
      <c r="E11" s="2508"/>
      <c r="F11" s="2508"/>
      <c r="G11" s="2508"/>
      <c r="H11" s="2508"/>
      <c r="I11" s="1416">
        <f t="shared" ref="I11:I16" si="0">SUM(C11:H11)</f>
        <v>0</v>
      </c>
    </row>
    <row r="12" spans="1:10">
      <c r="A12" s="1408"/>
      <c r="B12" s="1415" t="s">
        <v>1682</v>
      </c>
      <c r="C12" s="2508"/>
      <c r="D12" s="2508"/>
      <c r="E12" s="2508"/>
      <c r="F12" s="2508"/>
      <c r="G12" s="2508"/>
      <c r="H12" s="2508"/>
      <c r="I12" s="1416">
        <f t="shared" si="0"/>
        <v>0</v>
      </c>
    </row>
    <row r="13" spans="1:10">
      <c r="A13" s="1408"/>
      <c r="B13" s="1415" t="s">
        <v>1683</v>
      </c>
      <c r="C13" s="1386">
        <f t="shared" ref="C13:H13" si="1">C11+C12</f>
        <v>0</v>
      </c>
      <c r="D13" s="1386">
        <f t="shared" si="1"/>
        <v>0</v>
      </c>
      <c r="E13" s="1386">
        <f t="shared" si="1"/>
        <v>0</v>
      </c>
      <c r="F13" s="1386">
        <f t="shared" si="1"/>
        <v>0</v>
      </c>
      <c r="G13" s="1386">
        <f t="shared" si="1"/>
        <v>0</v>
      </c>
      <c r="H13" s="1386">
        <f t="shared" si="1"/>
        <v>0</v>
      </c>
      <c r="I13" s="1416">
        <f t="shared" si="0"/>
        <v>0</v>
      </c>
    </row>
    <row r="14" spans="1:10">
      <c r="B14" s="1417" t="s">
        <v>221</v>
      </c>
      <c r="C14" s="2508"/>
      <c r="D14" s="2508"/>
      <c r="E14" s="2508"/>
      <c r="F14" s="2508"/>
      <c r="G14" s="2508"/>
      <c r="H14" s="2508"/>
      <c r="I14" s="1416">
        <f t="shared" si="0"/>
        <v>0</v>
      </c>
    </row>
    <row r="15" spans="1:10" s="1360" customFormat="1">
      <c r="A15" s="1368"/>
      <c r="B15" s="1418" t="s">
        <v>1933</v>
      </c>
      <c r="C15" s="2508"/>
      <c r="D15" s="2508"/>
      <c r="E15" s="2508"/>
      <c r="F15" s="2508"/>
      <c r="G15" s="2508"/>
      <c r="H15" s="2508"/>
      <c r="I15" s="1416">
        <f t="shared" si="0"/>
        <v>0</v>
      </c>
    </row>
    <row r="16" spans="1:10" s="1360" customFormat="1">
      <c r="A16" s="1365"/>
      <c r="B16" s="1418" t="s">
        <v>222</v>
      </c>
      <c r="C16" s="1416">
        <f t="shared" ref="C16:H16" si="2">SUM(C13:C15)</f>
        <v>0</v>
      </c>
      <c r="D16" s="1416">
        <f t="shared" si="2"/>
        <v>0</v>
      </c>
      <c r="E16" s="1416">
        <f t="shared" si="2"/>
        <v>0</v>
      </c>
      <c r="F16" s="1416">
        <f t="shared" si="2"/>
        <v>0</v>
      </c>
      <c r="G16" s="1416">
        <f t="shared" si="2"/>
        <v>0</v>
      </c>
      <c r="H16" s="1416">
        <f t="shared" si="2"/>
        <v>0</v>
      </c>
      <c r="I16" s="1416">
        <f t="shared" si="0"/>
        <v>0</v>
      </c>
    </row>
    <row r="17" spans="1:8">
      <c r="B17" s="1358"/>
      <c r="C17" s="1357"/>
      <c r="D17" s="1357"/>
      <c r="E17" s="1356"/>
    </row>
    <row r="18" spans="1:8">
      <c r="A18" s="1368"/>
      <c r="B18" s="1339"/>
      <c r="C18" s="1361"/>
      <c r="D18" s="1357"/>
      <c r="E18" s="1356"/>
    </row>
    <row r="19" spans="1:8" s="1353" customFormat="1" ht="14.65">
      <c r="A19" s="1406" t="s">
        <v>226</v>
      </c>
      <c r="B19" s="1361"/>
      <c r="C19" s="1340"/>
      <c r="D19" s="1357"/>
      <c r="E19" s="1357"/>
    </row>
    <row r="20" spans="1:8" s="1353" customFormat="1">
      <c r="A20" s="1368"/>
      <c r="B20" s="1361"/>
      <c r="C20" s="1340"/>
      <c r="D20" s="1357"/>
      <c r="E20" s="1357"/>
    </row>
    <row r="21" spans="1:8" ht="24.75">
      <c r="A21" s="1356"/>
      <c r="B21" s="1413"/>
      <c r="C21" s="1412" t="s">
        <v>227</v>
      </c>
      <c r="D21" s="1412" t="s">
        <v>228</v>
      </c>
      <c r="E21" s="1412" t="s">
        <v>229</v>
      </c>
      <c r="F21" s="1412" t="s">
        <v>230</v>
      </c>
      <c r="G21" s="1412" t="s">
        <v>225</v>
      </c>
      <c r="H21" s="1410"/>
    </row>
    <row r="22" spans="1:8">
      <c r="A22" s="1368"/>
      <c r="B22" s="1419" t="s">
        <v>220</v>
      </c>
      <c r="C22" s="2508"/>
      <c r="D22" s="2508"/>
      <c r="E22" s="2508"/>
      <c r="F22" s="2508"/>
      <c r="G22" s="1416">
        <f t="shared" ref="G22:G27" si="3">SUM(C22:F22)</f>
        <v>0</v>
      </c>
    </row>
    <row r="23" spans="1:8">
      <c r="A23" s="1368"/>
      <c r="B23" s="1419" t="s">
        <v>1682</v>
      </c>
      <c r="C23" s="2508"/>
      <c r="D23" s="2508"/>
      <c r="E23" s="2508"/>
      <c r="F23" s="2508"/>
      <c r="G23" s="1416">
        <f t="shared" si="3"/>
        <v>0</v>
      </c>
    </row>
    <row r="24" spans="1:8">
      <c r="A24" s="1368"/>
      <c r="B24" s="1419" t="s">
        <v>1683</v>
      </c>
      <c r="C24" s="1386">
        <f>C22+C23</f>
        <v>0</v>
      </c>
      <c r="D24" s="1386">
        <f>D22+D23</f>
        <v>0</v>
      </c>
      <c r="E24" s="1386">
        <f>E22+E23</f>
        <v>0</v>
      </c>
      <c r="F24" s="1386">
        <f>F22+F23</f>
        <v>0</v>
      </c>
      <c r="G24" s="1416">
        <f t="shared" si="3"/>
        <v>0</v>
      </c>
    </row>
    <row r="25" spans="1:8">
      <c r="A25" s="1409"/>
      <c r="B25" s="1420" t="s">
        <v>221</v>
      </c>
      <c r="C25" s="2508"/>
      <c r="D25" s="2508"/>
      <c r="E25" s="2508"/>
      <c r="F25" s="2508"/>
      <c r="G25" s="1416">
        <f t="shared" si="3"/>
        <v>0</v>
      </c>
    </row>
    <row r="26" spans="1:8">
      <c r="B26" s="1421" t="s">
        <v>1933</v>
      </c>
      <c r="C26" s="2508"/>
      <c r="D26" s="2508"/>
      <c r="E26" s="2508"/>
      <c r="F26" s="2508"/>
      <c r="G26" s="1416">
        <f t="shared" si="3"/>
        <v>0</v>
      </c>
    </row>
    <row r="27" spans="1:8">
      <c r="B27" s="1421" t="s">
        <v>222</v>
      </c>
      <c r="C27" s="1416">
        <f>SUM(C24:C26)</f>
        <v>0</v>
      </c>
      <c r="D27" s="1416">
        <f>SUM(D24:D26)</f>
        <v>0</v>
      </c>
      <c r="E27" s="1416">
        <f>SUM(E24:E26)</f>
        <v>0</v>
      </c>
      <c r="F27" s="1416">
        <f>SUM(F24:F26)</f>
        <v>0</v>
      </c>
      <c r="G27" s="1416">
        <f t="shared" si="3"/>
        <v>0</v>
      </c>
    </row>
    <row r="28" spans="1:8">
      <c r="A28" s="1356"/>
      <c r="B28" s="1358"/>
      <c r="C28" s="1340"/>
      <c r="D28" s="1357"/>
      <c r="E28" s="1357"/>
      <c r="F28" s="1353"/>
    </row>
    <row r="29" spans="1:8" s="1353" customFormat="1">
      <c r="A29" s="1369"/>
      <c r="B29" s="1363"/>
      <c r="C29" s="1340"/>
      <c r="D29" s="1357"/>
      <c r="E29" s="1357"/>
    </row>
    <row r="30" spans="1:8" s="1353" customFormat="1" ht="14.65">
      <c r="A30" s="1406" t="s">
        <v>1771</v>
      </c>
      <c r="B30" s="1363"/>
      <c r="C30" s="1340"/>
      <c r="D30" s="1357"/>
      <c r="E30" s="1357"/>
    </row>
    <row r="31" spans="1:8">
      <c r="A31" s="1368"/>
      <c r="B31" s="1358"/>
      <c r="C31" s="1364"/>
      <c r="E31" s="1357"/>
      <c r="F31" s="1353"/>
    </row>
    <row r="32" spans="1:8" ht="86.65">
      <c r="A32" s="1356"/>
      <c r="B32" s="1413"/>
      <c r="C32" s="1422" t="s">
        <v>1780</v>
      </c>
      <c r="D32" s="1422" t="s">
        <v>2033</v>
      </c>
      <c r="E32" s="1422" t="s">
        <v>2034</v>
      </c>
      <c r="F32" s="1422" t="s">
        <v>1781</v>
      </c>
    </row>
    <row r="33" spans="1:14">
      <c r="B33" s="1419" t="s">
        <v>220</v>
      </c>
      <c r="C33" s="2596"/>
      <c r="D33" s="2596"/>
      <c r="E33" s="2596"/>
      <c r="F33" s="2596"/>
    </row>
    <row r="34" spans="1:14">
      <c r="B34" s="1419" t="s">
        <v>1682</v>
      </c>
      <c r="C34" s="2596"/>
      <c r="D34" s="2596"/>
      <c r="E34" s="2596"/>
      <c r="F34" s="2596"/>
    </row>
    <row r="35" spans="1:14">
      <c r="B35" s="1419" t="s">
        <v>1683</v>
      </c>
      <c r="C35" s="2597">
        <f>C33+C34</f>
        <v>0</v>
      </c>
      <c r="D35" s="2597">
        <f>D33+D34</f>
        <v>0</v>
      </c>
      <c r="E35" s="2597">
        <f>E33+E34</f>
        <v>0</v>
      </c>
      <c r="F35" s="2597">
        <f>F33+F34</f>
        <v>0</v>
      </c>
    </row>
    <row r="36" spans="1:14">
      <c r="B36" s="1420" t="s">
        <v>221</v>
      </c>
      <c r="C36" s="2596"/>
      <c r="D36" s="2596"/>
      <c r="E36" s="2596"/>
      <c r="F36" s="2596"/>
    </row>
    <row r="37" spans="1:14" s="1353" customFormat="1">
      <c r="A37" s="1365"/>
      <c r="B37" s="1421" t="s">
        <v>1933</v>
      </c>
      <c r="C37" s="2596"/>
      <c r="D37" s="2596"/>
      <c r="E37" s="2596"/>
      <c r="F37" s="2596"/>
    </row>
    <row r="38" spans="1:14">
      <c r="B38" s="1421" t="s">
        <v>222</v>
      </c>
      <c r="C38" s="2598">
        <f>SUM(C35:C37)</f>
        <v>0</v>
      </c>
      <c r="D38" s="2598">
        <f>SUM(D35:D37)</f>
        <v>0</v>
      </c>
      <c r="E38" s="2598">
        <f>SUM(E35:E37)</f>
        <v>0</v>
      </c>
      <c r="F38" s="2598">
        <f>SUM(F35:F37)</f>
        <v>0</v>
      </c>
    </row>
    <row r="39" spans="1:14">
      <c r="A39" s="1356"/>
      <c r="B39" s="1358"/>
      <c r="C39" s="2599"/>
      <c r="D39" s="1357"/>
      <c r="E39" s="1357"/>
      <c r="F39" s="2600"/>
    </row>
    <row r="40" spans="1:14">
      <c r="A40" s="1356"/>
      <c r="B40" s="1423" t="s">
        <v>232</v>
      </c>
      <c r="C40" s="2601"/>
      <c r="D40" s="2602"/>
      <c r="E40" s="2602"/>
      <c r="F40" s="2600"/>
    </row>
    <row r="41" spans="1:14">
      <c r="B41" s="1424" t="s">
        <v>1687</v>
      </c>
      <c r="C41" s="2596"/>
      <c r="D41" s="2602"/>
      <c r="E41" s="2602"/>
      <c r="F41" s="2600"/>
    </row>
    <row r="42" spans="1:14">
      <c r="B42" s="1424" t="s">
        <v>1688</v>
      </c>
      <c r="C42" s="2596"/>
      <c r="D42" s="2602"/>
      <c r="E42" s="2602"/>
      <c r="F42" s="2600"/>
    </row>
    <row r="43" spans="1:14" s="1361" customFormat="1">
      <c r="A43" s="1365"/>
      <c r="B43" s="1358"/>
      <c r="C43" s="1358"/>
      <c r="D43" s="1358"/>
      <c r="F43" s="1356"/>
      <c r="G43" s="1356"/>
      <c r="H43" s="1356"/>
      <c r="I43" s="1356"/>
      <c r="J43" s="1356"/>
      <c r="K43" s="1356"/>
      <c r="L43" s="1356"/>
      <c r="M43" s="1356"/>
      <c r="N43" s="1356"/>
    </row>
    <row r="44" spans="1:14" s="1361" customFormat="1">
      <c r="A44" s="1365"/>
      <c r="B44" s="1358"/>
      <c r="C44" s="1358"/>
      <c r="D44" s="1358"/>
      <c r="F44" s="1356"/>
      <c r="G44" s="1356"/>
      <c r="H44" s="1356"/>
      <c r="I44" s="1356"/>
      <c r="J44" s="1356"/>
      <c r="K44" s="1356"/>
      <c r="L44" s="1356"/>
      <c r="M44" s="1356"/>
      <c r="N44" s="1356"/>
    </row>
  </sheetData>
  <customSheetViews>
    <customSheetView guid="{CE066BD8-0FDF-4A69-A83A-AA53661F8FEE}" showPageBreaks="1" fitToPage="1" printArea="1">
      <selection activeCell="E43" sqref="E4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E43" sqref="E43"/>
      <pageMargins left="0.70866141732283472" right="0.70866141732283472" top="0.74803149606299213" bottom="0.74803149606299213" header="0.31496062992125984" footer="0.31496062992125984"/>
      <pageSetup paperSize="8" scale="85" orientation="portrait" r:id="rId2"/>
    </customSheetView>
    <customSheetView guid="{19FDD237-8F16-4F3B-A94F-90481855813E}" showPageBreaks="1" fitToPage="1" printArea="1">
      <selection activeCell="G23" sqref="G23"/>
      <pageMargins left="0.70866141732283472" right="0.70866141732283472" top="0.74803149606299213" bottom="0.74803149606299213" header="0.31496062992125984" footer="0.31496062992125984"/>
      <pageSetup paperSize="8" scale="10" orientation="portrait" r:id="rId3"/>
    </customSheetView>
  </customSheetViews>
  <dataValidations count="1">
    <dataValidation type="list" allowBlank="1" showInputMessage="1" showErrorMessage="1" sqref="B1:C1">
      <formula1>B839:B844</formula1>
    </dataValidation>
  </dataValidation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ColWidth="9.1328125" defaultRowHeight="13.5"/>
  <cols>
    <col min="1" max="1" width="25.59765625" style="489" customWidth="1"/>
    <col min="2" max="2" width="37.59765625" style="489" bestFit="1" customWidth="1"/>
    <col min="3" max="3" width="15.1328125" style="489" bestFit="1" customWidth="1"/>
    <col min="4" max="4" width="13.59765625" style="489" customWidth="1"/>
    <col min="5" max="5" width="14.59765625" style="489" customWidth="1"/>
    <col min="6" max="6" width="13.59765625" style="489" customWidth="1"/>
    <col min="7" max="7" width="14.59765625" style="489" customWidth="1"/>
    <col min="8" max="8" width="12.73046875" style="489" customWidth="1"/>
    <col min="9" max="9" width="13.86328125" style="489" bestFit="1" customWidth="1"/>
    <col min="10" max="10" width="14.3984375" style="489" customWidth="1"/>
    <col min="11" max="11" width="13.86328125" style="489" bestFit="1" customWidth="1"/>
    <col min="12" max="12" width="14.3984375" style="489" bestFit="1" customWidth="1"/>
    <col min="13" max="14" width="12.265625" style="489" customWidth="1"/>
    <col min="15" max="16" width="10.86328125" style="489" customWidth="1"/>
    <col min="17" max="17" width="15.1328125" style="489" bestFit="1" customWidth="1"/>
    <col min="18" max="18" width="13.86328125" style="489" bestFit="1" customWidth="1"/>
    <col min="19" max="19" width="11.73046875" style="489" bestFit="1" customWidth="1"/>
    <col min="20" max="20" width="10.86328125" style="489" customWidth="1"/>
    <col min="21" max="16384" width="9.1328125" style="489"/>
  </cols>
  <sheetData>
    <row r="1" spans="1:20"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66"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66" t="str">
        <f>+'Universal data'!$A$3</f>
        <v>2017/18</v>
      </c>
      <c r="B3" s="127"/>
      <c r="C3" s="127"/>
      <c r="D3" s="127"/>
      <c r="E3" s="127"/>
      <c r="F3" s="127"/>
      <c r="G3" s="127"/>
      <c r="H3" s="127"/>
      <c r="I3" s="127"/>
      <c r="J3" s="127"/>
      <c r="K3" s="127"/>
      <c r="L3" s="127"/>
      <c r="M3" s="127"/>
      <c r="N3" s="127"/>
      <c r="O3" s="127"/>
      <c r="P3" s="127"/>
      <c r="Q3" s="127"/>
      <c r="R3" s="127"/>
      <c r="S3" s="127"/>
    </row>
    <row r="5" spans="1:20" ht="19.899999999999999">
      <c r="A5" s="1372" t="s">
        <v>1776</v>
      </c>
    </row>
    <row r="6" spans="1:20">
      <c r="A6" s="1332"/>
      <c r="B6" s="1332"/>
      <c r="C6" s="1332"/>
      <c r="D6" s="1332"/>
      <c r="E6" s="1332"/>
      <c r="F6" s="1332"/>
      <c r="G6" s="1332"/>
      <c r="H6" s="1332"/>
      <c r="I6" s="1332"/>
    </row>
    <row r="7" spans="1:20" ht="14.65">
      <c r="A7" s="1373" t="s">
        <v>253</v>
      </c>
      <c r="B7" s="1333"/>
      <c r="C7" s="1334"/>
      <c r="D7" s="1334"/>
      <c r="E7" s="1334"/>
      <c r="F7" s="1334"/>
      <c r="G7" s="1334"/>
      <c r="H7" s="1334"/>
      <c r="I7" s="1334"/>
    </row>
    <row r="8" spans="1:20">
      <c r="B8" s="1505"/>
      <c r="C8" s="3973" t="s">
        <v>254</v>
      </c>
      <c r="D8" s="3975"/>
      <c r="E8" s="3974"/>
      <c r="F8" s="3976" t="s">
        <v>136</v>
      </c>
      <c r="G8" s="3977"/>
      <c r="H8" s="3978"/>
      <c r="I8" s="3973" t="s">
        <v>83</v>
      </c>
      <c r="J8" s="3974"/>
      <c r="K8" s="3976" t="s">
        <v>255</v>
      </c>
      <c r="L8" s="3978"/>
      <c r="M8" s="3976" t="s">
        <v>256</v>
      </c>
      <c r="N8" s="3978"/>
      <c r="O8" s="3973" t="s">
        <v>97</v>
      </c>
      <c r="P8" s="3974"/>
      <c r="Q8" s="1377" t="s">
        <v>84</v>
      </c>
      <c r="R8" s="1377" t="s">
        <v>1692</v>
      </c>
      <c r="S8" s="1377" t="s">
        <v>1693</v>
      </c>
    </row>
    <row r="9" spans="1:20">
      <c r="B9" s="1458"/>
      <c r="C9" s="1457" t="s">
        <v>257</v>
      </c>
      <c r="D9" s="1456" t="s">
        <v>258</v>
      </c>
      <c r="E9" s="1456" t="s">
        <v>1694</v>
      </c>
      <c r="F9" s="1457" t="s">
        <v>257</v>
      </c>
      <c r="G9" s="1456" t="s">
        <v>258</v>
      </c>
      <c r="H9" s="1456" t="s">
        <v>1694</v>
      </c>
      <c r="I9" s="1457" t="s">
        <v>257</v>
      </c>
      <c r="J9" s="1456" t="s">
        <v>258</v>
      </c>
      <c r="K9" s="1457" t="s">
        <v>257</v>
      </c>
      <c r="L9" s="1456" t="s">
        <v>258</v>
      </c>
      <c r="M9" s="1457" t="s">
        <v>257</v>
      </c>
      <c r="N9" s="1456" t="s">
        <v>258</v>
      </c>
      <c r="O9" s="1457" t="s">
        <v>257</v>
      </c>
      <c r="P9" s="1456" t="s">
        <v>258</v>
      </c>
      <c r="Q9" s="1456"/>
      <c r="R9" s="1456"/>
      <c r="S9" s="1456"/>
    </row>
    <row r="10" spans="1:20">
      <c r="B10" s="1505"/>
      <c r="C10" s="1378" t="s">
        <v>94</v>
      </c>
      <c r="D10" s="1378" t="s">
        <v>94</v>
      </c>
      <c r="E10" s="1378" t="s">
        <v>94</v>
      </c>
      <c r="F10" s="1378" t="s">
        <v>94</v>
      </c>
      <c r="G10" s="1378" t="s">
        <v>94</v>
      </c>
      <c r="H10" s="1378" t="s">
        <v>94</v>
      </c>
      <c r="I10" s="1378" t="s">
        <v>94</v>
      </c>
      <c r="J10" s="1378" t="s">
        <v>94</v>
      </c>
      <c r="K10" s="1378" t="s">
        <v>94</v>
      </c>
      <c r="L10" s="1378" t="s">
        <v>94</v>
      </c>
      <c r="M10" s="1378" t="s">
        <v>94</v>
      </c>
      <c r="N10" s="1378" t="s">
        <v>94</v>
      </c>
      <c r="O10" s="1378" t="s">
        <v>94</v>
      </c>
      <c r="P10" s="1378" t="s">
        <v>94</v>
      </c>
      <c r="Q10" s="1378" t="s">
        <v>94</v>
      </c>
      <c r="R10" s="1378" t="s">
        <v>94</v>
      </c>
      <c r="S10" s="1378" t="s">
        <v>94</v>
      </c>
    </row>
    <row r="11" spans="1:20" ht="14.25" customHeight="1">
      <c r="B11" s="1506" t="s">
        <v>1774</v>
      </c>
      <c r="C11" s="2560"/>
      <c r="D11" s="2560"/>
      <c r="E11" s="2560"/>
      <c r="F11" s="2560"/>
      <c r="G11" s="2560"/>
      <c r="H11" s="2560"/>
      <c r="I11" s="2560"/>
      <c r="J11" s="2560"/>
      <c r="K11" s="2560"/>
      <c r="L11" s="2560"/>
      <c r="M11" s="2560"/>
      <c r="N11" s="2560"/>
      <c r="O11" s="2560"/>
      <c r="P11" s="2560"/>
      <c r="Q11" s="2781">
        <f>SUM(C11:P11)</f>
        <v>0</v>
      </c>
      <c r="R11" s="2560"/>
      <c r="S11" s="2560"/>
      <c r="T11" s="1374" t="str">
        <f>IF(SUM(I11:N11)=SUM(R11:S11),"OK","Error")</f>
        <v>OK</v>
      </c>
    </row>
    <row r="12" spans="1:20">
      <c r="B12" s="1506" t="s">
        <v>1772</v>
      </c>
      <c r="C12" s="2560"/>
      <c r="D12" s="2560"/>
      <c r="E12" s="2560"/>
      <c r="F12" s="2560"/>
      <c r="G12" s="2560"/>
      <c r="H12" s="2560"/>
      <c r="I12" s="2560"/>
      <c r="J12" s="2560"/>
      <c r="K12" s="2560"/>
      <c r="L12" s="2560"/>
      <c r="M12" s="2560"/>
      <c r="N12" s="2560"/>
      <c r="O12" s="2560"/>
      <c r="P12" s="2560"/>
      <c r="Q12" s="2781">
        <f>SUM(C12:P12)</f>
        <v>0</v>
      </c>
      <c r="R12" s="2560"/>
      <c r="S12" s="2560"/>
      <c r="T12" s="1374" t="str">
        <f t="shared" ref="T12:T23" si="0">IF(SUM(I12:N12)=SUM(R12:S12),"OK","Error")</f>
        <v>OK</v>
      </c>
    </row>
    <row r="13" spans="1:20" ht="14.25" customHeight="1">
      <c r="B13" s="1506" t="s">
        <v>1773</v>
      </c>
      <c r="C13" s="2781">
        <f>SUM(C11:C12)</f>
        <v>0</v>
      </c>
      <c r="D13" s="2781">
        <f>SUM(D11:D12)</f>
        <v>0</v>
      </c>
      <c r="E13" s="2781">
        <f>SUM(E11:E12)</f>
        <v>0</v>
      </c>
      <c r="F13" s="2781">
        <f>SUM(F11:F12)</f>
        <v>0</v>
      </c>
      <c r="G13" s="2781">
        <f t="shared" ref="G13:P13" si="1">SUM(G11:G12)</f>
        <v>0</v>
      </c>
      <c r="H13" s="2781">
        <f t="shared" si="1"/>
        <v>0</v>
      </c>
      <c r="I13" s="2781">
        <f t="shared" si="1"/>
        <v>0</v>
      </c>
      <c r="J13" s="2781">
        <f t="shared" si="1"/>
        <v>0</v>
      </c>
      <c r="K13" s="2781">
        <f t="shared" si="1"/>
        <v>0</v>
      </c>
      <c r="L13" s="2781">
        <f t="shared" si="1"/>
        <v>0</v>
      </c>
      <c r="M13" s="2781">
        <f t="shared" si="1"/>
        <v>0</v>
      </c>
      <c r="N13" s="2781">
        <f t="shared" si="1"/>
        <v>0</v>
      </c>
      <c r="O13" s="2781">
        <f t="shared" si="1"/>
        <v>0</v>
      </c>
      <c r="P13" s="2781">
        <f t="shared" si="1"/>
        <v>0</v>
      </c>
      <c r="Q13" s="2781">
        <f>SUM(Q11:Q12)</f>
        <v>0</v>
      </c>
      <c r="R13" s="2781">
        <f>SUM(R11:R12)</f>
        <v>0</v>
      </c>
      <c r="S13" s="2781">
        <f>SUM(S11:S12)</f>
        <v>0</v>
      </c>
      <c r="T13" s="1374" t="str">
        <f t="shared" si="0"/>
        <v>OK</v>
      </c>
    </row>
    <row r="14" spans="1:20">
      <c r="A14" s="564"/>
      <c r="B14" s="1459" t="s">
        <v>1784</v>
      </c>
      <c r="C14" s="2560"/>
      <c r="D14" s="2560"/>
      <c r="E14" s="2560"/>
      <c r="F14" s="2560"/>
      <c r="G14" s="2560"/>
      <c r="H14" s="2560"/>
      <c r="I14" s="2560"/>
      <c r="J14" s="2560"/>
      <c r="K14" s="2560"/>
      <c r="L14" s="2560"/>
      <c r="M14" s="2560"/>
      <c r="N14" s="2560"/>
      <c r="O14" s="2560"/>
      <c r="P14" s="2560"/>
      <c r="Q14" s="2781">
        <f t="shared" ref="Q14:Q23" si="2">SUM(C14:P14)</f>
        <v>0</v>
      </c>
      <c r="R14" s="2560"/>
      <c r="S14" s="2560"/>
      <c r="T14" s="1374" t="str">
        <f t="shared" si="0"/>
        <v>OK</v>
      </c>
    </row>
    <row r="15" spans="1:20">
      <c r="A15" s="564"/>
      <c r="B15" s="1459" t="s">
        <v>1785</v>
      </c>
      <c r="C15" s="2560"/>
      <c r="D15" s="2560"/>
      <c r="E15" s="2560"/>
      <c r="F15" s="2560"/>
      <c r="G15" s="2560"/>
      <c r="H15" s="2560"/>
      <c r="I15" s="2560"/>
      <c r="J15" s="2560"/>
      <c r="K15" s="2560"/>
      <c r="L15" s="2560"/>
      <c r="M15" s="2560"/>
      <c r="N15" s="2560"/>
      <c r="O15" s="2560"/>
      <c r="P15" s="2560"/>
      <c r="Q15" s="2781">
        <f t="shared" si="2"/>
        <v>0</v>
      </c>
      <c r="R15" s="2560"/>
      <c r="S15" s="2560"/>
      <c r="T15" s="1374" t="str">
        <f t="shared" si="0"/>
        <v>OK</v>
      </c>
    </row>
    <row r="16" spans="1:20">
      <c r="A16" s="564"/>
      <c r="B16" s="1459" t="s">
        <v>1786</v>
      </c>
      <c r="C16" s="2560"/>
      <c r="D16" s="2560"/>
      <c r="E16" s="2560"/>
      <c r="F16" s="2560"/>
      <c r="G16" s="2560"/>
      <c r="H16" s="2560"/>
      <c r="I16" s="2560"/>
      <c r="J16" s="2560"/>
      <c r="K16" s="2560"/>
      <c r="L16" s="2560"/>
      <c r="M16" s="2560"/>
      <c r="N16" s="2560"/>
      <c r="O16" s="2560"/>
      <c r="P16" s="2560"/>
      <c r="Q16" s="2781">
        <f t="shared" si="2"/>
        <v>0</v>
      </c>
      <c r="R16" s="2560"/>
      <c r="S16" s="2560"/>
      <c r="T16" s="1374" t="str">
        <f t="shared" si="0"/>
        <v>OK</v>
      </c>
    </row>
    <row r="17" spans="1:20">
      <c r="A17" s="564"/>
      <c r="B17" s="1459" t="s">
        <v>1787</v>
      </c>
      <c r="C17" s="2560"/>
      <c r="D17" s="2560"/>
      <c r="E17" s="2560"/>
      <c r="F17" s="2560"/>
      <c r="G17" s="2560"/>
      <c r="H17" s="2560"/>
      <c r="I17" s="2560"/>
      <c r="J17" s="2560"/>
      <c r="K17" s="2560"/>
      <c r="L17" s="2560"/>
      <c r="M17" s="2560"/>
      <c r="N17" s="2560"/>
      <c r="O17" s="2560"/>
      <c r="P17" s="2560"/>
      <c r="Q17" s="2781">
        <f t="shared" si="2"/>
        <v>0</v>
      </c>
      <c r="R17" s="2560"/>
      <c r="S17" s="2560"/>
      <c r="T17" s="1374" t="str">
        <f t="shared" si="0"/>
        <v>OK</v>
      </c>
    </row>
    <row r="18" spans="1:20">
      <c r="A18" s="564"/>
      <c r="B18" s="1459" t="s">
        <v>1788</v>
      </c>
      <c r="C18" s="2560"/>
      <c r="D18" s="2560"/>
      <c r="E18" s="2560"/>
      <c r="F18" s="2560"/>
      <c r="G18" s="2560"/>
      <c r="H18" s="2560"/>
      <c r="I18" s="2560"/>
      <c r="J18" s="2560"/>
      <c r="K18" s="2560"/>
      <c r="L18" s="2560"/>
      <c r="M18" s="2560"/>
      <c r="N18" s="2560"/>
      <c r="O18" s="2560"/>
      <c r="P18" s="2560"/>
      <c r="Q18" s="2781">
        <f t="shared" si="2"/>
        <v>0</v>
      </c>
      <c r="R18" s="2560"/>
      <c r="S18" s="2560"/>
      <c r="T18" s="1374" t="str">
        <f t="shared" si="0"/>
        <v>OK</v>
      </c>
    </row>
    <row r="19" spans="1:20" ht="14.25" customHeight="1">
      <c r="A19" s="564"/>
      <c r="B19" s="1459" t="s">
        <v>1789</v>
      </c>
      <c r="C19" s="2560"/>
      <c r="D19" s="2560"/>
      <c r="E19" s="2560"/>
      <c r="F19" s="2560"/>
      <c r="G19" s="2560"/>
      <c r="H19" s="2560"/>
      <c r="I19" s="2560"/>
      <c r="J19" s="2560"/>
      <c r="K19" s="2560"/>
      <c r="L19" s="2560"/>
      <c r="M19" s="2560"/>
      <c r="N19" s="2560"/>
      <c r="O19" s="2560"/>
      <c r="P19" s="2560"/>
      <c r="Q19" s="2781">
        <f t="shared" si="2"/>
        <v>0</v>
      </c>
      <c r="R19" s="2560"/>
      <c r="S19" s="2560"/>
      <c r="T19" s="1374" t="str">
        <f t="shared" si="0"/>
        <v>OK</v>
      </c>
    </row>
    <row r="20" spans="1:20">
      <c r="A20" s="564"/>
      <c r="B20" s="1459" t="s">
        <v>1790</v>
      </c>
      <c r="C20" s="2560"/>
      <c r="D20" s="2560"/>
      <c r="E20" s="2560"/>
      <c r="F20" s="2560"/>
      <c r="G20" s="2560"/>
      <c r="H20" s="2560"/>
      <c r="I20" s="2560"/>
      <c r="J20" s="2560"/>
      <c r="K20" s="2560"/>
      <c r="L20" s="2560"/>
      <c r="M20" s="2560"/>
      <c r="N20" s="2560"/>
      <c r="O20" s="2560"/>
      <c r="P20" s="2560"/>
      <c r="Q20" s="2781">
        <f t="shared" si="2"/>
        <v>0</v>
      </c>
      <c r="R20" s="2560"/>
      <c r="S20" s="2560"/>
      <c r="T20" s="1374" t="str">
        <f t="shared" si="0"/>
        <v>OK</v>
      </c>
    </row>
    <row r="21" spans="1:20">
      <c r="A21" s="564"/>
      <c r="B21" s="1459" t="s">
        <v>1791</v>
      </c>
      <c r="C21" s="2560"/>
      <c r="D21" s="2560"/>
      <c r="E21" s="2560"/>
      <c r="F21" s="2560"/>
      <c r="G21" s="2560"/>
      <c r="H21" s="2560"/>
      <c r="I21" s="2560"/>
      <c r="J21" s="2560"/>
      <c r="K21" s="2560"/>
      <c r="L21" s="2560"/>
      <c r="M21" s="2560"/>
      <c r="N21" s="2560"/>
      <c r="O21" s="2560"/>
      <c r="P21" s="2560"/>
      <c r="Q21" s="2781">
        <f t="shared" si="2"/>
        <v>0</v>
      </c>
      <c r="R21" s="2560"/>
      <c r="S21" s="2560"/>
      <c r="T21" s="1374" t="str">
        <f t="shared" si="0"/>
        <v>OK</v>
      </c>
    </row>
    <row r="22" spans="1:20">
      <c r="B22" s="1459" t="s">
        <v>1792</v>
      </c>
      <c r="C22" s="2560"/>
      <c r="D22" s="2560"/>
      <c r="E22" s="2560"/>
      <c r="F22" s="2560"/>
      <c r="G22" s="2560"/>
      <c r="H22" s="2560"/>
      <c r="I22" s="2560"/>
      <c r="J22" s="2560"/>
      <c r="K22" s="2560"/>
      <c r="L22" s="2560"/>
      <c r="M22" s="2560"/>
      <c r="N22" s="2560"/>
      <c r="O22" s="2560"/>
      <c r="P22" s="2560"/>
      <c r="Q22" s="2781">
        <f t="shared" si="2"/>
        <v>0</v>
      </c>
      <c r="R22" s="2560"/>
      <c r="S22" s="2560"/>
      <c r="T22" s="1374" t="str">
        <f t="shared" si="0"/>
        <v>OK</v>
      </c>
    </row>
    <row r="23" spans="1:20">
      <c r="B23" s="1381" t="s">
        <v>1712</v>
      </c>
      <c r="C23" s="2780">
        <f>SUM(C14:C22)</f>
        <v>0</v>
      </c>
      <c r="D23" s="2780">
        <f>SUM(D14:D22)</f>
        <v>0</v>
      </c>
      <c r="E23" s="2780">
        <f>SUM(E14:E22)</f>
        <v>0</v>
      </c>
      <c r="F23" s="2780">
        <f>SUM(F14:F22)</f>
        <v>0</v>
      </c>
      <c r="G23" s="2780">
        <f t="shared" ref="G23:P23" si="3">SUM(G14:G22)</f>
        <v>0</v>
      </c>
      <c r="H23" s="2780">
        <f t="shared" si="3"/>
        <v>0</v>
      </c>
      <c r="I23" s="2780">
        <f t="shared" si="3"/>
        <v>0</v>
      </c>
      <c r="J23" s="2780">
        <f t="shared" si="3"/>
        <v>0</v>
      </c>
      <c r="K23" s="2780">
        <f t="shared" si="3"/>
        <v>0</v>
      </c>
      <c r="L23" s="2780">
        <f t="shared" si="3"/>
        <v>0</v>
      </c>
      <c r="M23" s="2780">
        <f t="shared" si="3"/>
        <v>0</v>
      </c>
      <c r="N23" s="2780">
        <f t="shared" si="3"/>
        <v>0</v>
      </c>
      <c r="O23" s="2780">
        <f t="shared" si="3"/>
        <v>0</v>
      </c>
      <c r="P23" s="2780">
        <f t="shared" si="3"/>
        <v>0</v>
      </c>
      <c r="Q23" s="2780">
        <f t="shared" si="2"/>
        <v>0</v>
      </c>
      <c r="R23" s="2780">
        <f>SUM(R14:R22)</f>
        <v>0</v>
      </c>
      <c r="S23" s="2780">
        <f>SUM(S14:S22)</f>
        <v>0</v>
      </c>
      <c r="T23" s="1374" t="str">
        <f t="shared" si="0"/>
        <v>OK</v>
      </c>
    </row>
    <row r="24" spans="1:20">
      <c r="B24" s="1381" t="s">
        <v>1646</v>
      </c>
      <c r="C24" s="2780">
        <f>C23-C13</f>
        <v>0</v>
      </c>
      <c r="D24" s="2780">
        <f t="shared" ref="D24:S24" si="4">D23-D13</f>
        <v>0</v>
      </c>
      <c r="E24" s="2780">
        <f t="shared" si="4"/>
        <v>0</v>
      </c>
      <c r="F24" s="2780">
        <f t="shared" si="4"/>
        <v>0</v>
      </c>
      <c r="G24" s="2780">
        <f t="shared" si="4"/>
        <v>0</v>
      </c>
      <c r="H24" s="2780">
        <f t="shared" si="4"/>
        <v>0</v>
      </c>
      <c r="I24" s="2780">
        <f t="shared" si="4"/>
        <v>0</v>
      </c>
      <c r="J24" s="2780">
        <f t="shared" si="4"/>
        <v>0</v>
      </c>
      <c r="K24" s="2780">
        <f t="shared" si="4"/>
        <v>0</v>
      </c>
      <c r="L24" s="2780">
        <f t="shared" si="4"/>
        <v>0</v>
      </c>
      <c r="M24" s="2780">
        <f t="shared" si="4"/>
        <v>0</v>
      </c>
      <c r="N24" s="2780">
        <f t="shared" si="4"/>
        <v>0</v>
      </c>
      <c r="O24" s="2780">
        <f t="shared" si="4"/>
        <v>0</v>
      </c>
      <c r="P24" s="2780">
        <f t="shared" si="4"/>
        <v>0</v>
      </c>
      <c r="Q24" s="2780">
        <f t="shared" si="4"/>
        <v>0</v>
      </c>
      <c r="R24" s="2780">
        <f t="shared" si="4"/>
        <v>0</v>
      </c>
      <c r="S24" s="2780">
        <f t="shared" si="4"/>
        <v>0</v>
      </c>
      <c r="T24" s="1374" t="str">
        <f>IF(SUM(I24:N24)=SUM(R24:S24),"OK","Error")</f>
        <v>OK</v>
      </c>
    </row>
    <row r="25" spans="1:20">
      <c r="D25" s="1335"/>
      <c r="E25" s="1335"/>
      <c r="F25" s="1335"/>
      <c r="G25" s="1335"/>
      <c r="H25" s="1335"/>
      <c r="I25" s="1335"/>
      <c r="J25" s="1335"/>
      <c r="K25" s="1335"/>
      <c r="L25" s="1335"/>
      <c r="M25" s="2097"/>
      <c r="N25" s="2097"/>
      <c r="O25" s="1335"/>
      <c r="P25" s="1335"/>
      <c r="Q25" s="1335"/>
      <c r="R25" s="1335"/>
      <c r="S25" s="1335"/>
      <c r="T25" s="1335"/>
    </row>
    <row r="26" spans="1:20" ht="15" customHeight="1">
      <c r="A26" s="499"/>
      <c r="B26" s="475"/>
      <c r="C26" s="477"/>
      <c r="D26" s="477"/>
      <c r="E26" s="1336"/>
      <c r="F26" s="1336"/>
      <c r="G26" s="1336"/>
      <c r="H26" s="1336"/>
      <c r="I26" s="1336"/>
    </row>
    <row r="27" spans="1:20" ht="39" customHeight="1">
      <c r="A27" s="1373" t="s">
        <v>81</v>
      </c>
      <c r="B27" s="1346"/>
      <c r="C27" s="1346"/>
      <c r="D27" s="1333"/>
      <c r="E27" s="1333"/>
      <c r="F27" s="1333"/>
      <c r="G27" s="1333"/>
      <c r="H27" s="1333"/>
      <c r="I27" s="1333"/>
      <c r="J27" s="486"/>
      <c r="K27" s="486"/>
      <c r="L27" s="486"/>
      <c r="M27" s="486"/>
      <c r="N27" s="486"/>
      <c r="O27" s="486"/>
    </row>
    <row r="28" spans="1:20" ht="37.15">
      <c r="A28" s="1346"/>
      <c r="B28" s="1381" t="s">
        <v>826</v>
      </c>
      <c r="C28" s="1377" t="s">
        <v>260</v>
      </c>
      <c r="D28" s="1377" t="s">
        <v>261</v>
      </c>
      <c r="E28" s="1377" t="s">
        <v>262</v>
      </c>
      <c r="F28" s="1377" t="s">
        <v>262</v>
      </c>
      <c r="G28" s="1377" t="s">
        <v>84</v>
      </c>
      <c r="H28" s="1337"/>
      <c r="I28" s="1337"/>
      <c r="J28" s="1334"/>
      <c r="K28" s="1338"/>
      <c r="L28" s="1338"/>
      <c r="M28" s="1338"/>
      <c r="N28" s="1338"/>
      <c r="O28" s="1338"/>
    </row>
    <row r="29" spans="1:20">
      <c r="A29" s="1342"/>
      <c r="B29" s="1382" t="s">
        <v>263</v>
      </c>
      <c r="C29" s="1383"/>
      <c r="D29" s="1383"/>
      <c r="E29" s="1383" t="s">
        <v>1695</v>
      </c>
      <c r="F29" s="1383" t="s">
        <v>1696</v>
      </c>
      <c r="G29" s="1383" t="s">
        <v>264</v>
      </c>
      <c r="H29" s="1337"/>
      <c r="I29" s="1337"/>
      <c r="J29" s="1333"/>
      <c r="K29" s="1339"/>
      <c r="L29" s="1339"/>
      <c r="M29" s="1339"/>
      <c r="N29" s="1339"/>
      <c r="O29" s="1339"/>
    </row>
    <row r="30" spans="1:20">
      <c r="A30" s="1375"/>
      <c r="B30" s="1384" t="s">
        <v>1727</v>
      </c>
      <c r="C30" s="2561"/>
      <c r="D30" s="2561"/>
      <c r="E30" s="2561"/>
      <c r="F30" s="2561"/>
      <c r="G30" s="1385">
        <f>SUM(C30:F30)</f>
        <v>0</v>
      </c>
      <c r="H30" s="1337"/>
      <c r="I30" s="1337"/>
      <c r="J30" s="1333"/>
      <c r="K30" s="1340"/>
      <c r="L30" s="1340"/>
      <c r="M30" s="1340"/>
      <c r="N30" s="1340"/>
      <c r="O30" s="1341"/>
    </row>
    <row r="31" spans="1:20">
      <c r="A31" s="1375"/>
      <c r="B31" s="1379" t="s">
        <v>1697</v>
      </c>
      <c r="C31" s="2561"/>
      <c r="D31" s="2561"/>
      <c r="E31" s="2561"/>
      <c r="F31" s="2561"/>
      <c r="G31" s="1385">
        <f>SUM(C31:F31)</f>
        <v>0</v>
      </c>
      <c r="H31" s="1337"/>
      <c r="I31" s="1337"/>
      <c r="J31" s="1333"/>
      <c r="K31" s="1340"/>
      <c r="L31" s="1340"/>
      <c r="M31" s="1340"/>
      <c r="N31" s="1340"/>
      <c r="O31" s="1341"/>
    </row>
    <row r="32" spans="1:20">
      <c r="A32" s="1375"/>
      <c r="B32" s="1384" t="s">
        <v>1698</v>
      </c>
      <c r="C32" s="2609">
        <f>+C31+C30</f>
        <v>0</v>
      </c>
      <c r="D32" s="2609">
        <f>+D31+D30</f>
        <v>0</v>
      </c>
      <c r="E32" s="2609">
        <f>+E31+E30</f>
        <v>0</v>
      </c>
      <c r="F32" s="2609">
        <f>+F31+F30</f>
        <v>0</v>
      </c>
      <c r="G32" s="1385">
        <f>+G31+G30</f>
        <v>0</v>
      </c>
      <c r="H32" s="1337"/>
      <c r="I32" s="1337"/>
      <c r="J32" s="1333"/>
      <c r="K32" s="1340"/>
      <c r="L32" s="1340"/>
      <c r="M32" s="1340"/>
      <c r="N32" s="1340"/>
      <c r="O32" s="1341"/>
    </row>
    <row r="33" spans="1:15">
      <c r="A33" s="1346"/>
      <c r="B33" s="1387" t="s">
        <v>265</v>
      </c>
      <c r="C33" s="2561"/>
      <c r="D33" s="2561"/>
      <c r="E33" s="2561"/>
      <c r="F33" s="2561"/>
      <c r="G33" s="1385">
        <f>SUM(C33:F33)</f>
        <v>0</v>
      </c>
      <c r="H33" s="1337"/>
      <c r="I33" s="1337"/>
      <c r="J33" s="1342"/>
      <c r="K33" s="1343"/>
      <c r="L33" s="1343"/>
      <c r="M33" s="1343"/>
      <c r="N33" s="1343"/>
      <c r="O33" s="1341"/>
    </row>
    <row r="34" spans="1:15">
      <c r="A34" s="1346"/>
      <c r="B34" s="1387" t="s">
        <v>1933</v>
      </c>
      <c r="C34" s="2561"/>
      <c r="D34" s="2561"/>
      <c r="E34" s="2561"/>
      <c r="F34" s="2561"/>
      <c r="G34" s="1385">
        <f>SUM(C34:F34)</f>
        <v>0</v>
      </c>
      <c r="H34" s="1337"/>
      <c r="I34" s="1337"/>
      <c r="J34" s="1344"/>
      <c r="K34" s="1345"/>
      <c r="L34" s="1345"/>
      <c r="M34" s="1345"/>
      <c r="N34" s="1345"/>
      <c r="O34" s="1341"/>
    </row>
    <row r="35" spans="1:15">
      <c r="A35" s="1375"/>
      <c r="B35" s="1384" t="s">
        <v>2047</v>
      </c>
      <c r="C35" s="1385">
        <f>SUM(C32:C33)-C34</f>
        <v>0</v>
      </c>
      <c r="D35" s="1385">
        <f>SUM(D32:D33)-D34</f>
        <v>0</v>
      </c>
      <c r="E35" s="1385">
        <f>SUM(E32:E33)-E34</f>
        <v>0</v>
      </c>
      <c r="F35" s="1385">
        <f>SUM(F32:F33)-F34</f>
        <v>0</v>
      </c>
      <c r="G35" s="1385">
        <f>SUM(G32:G33)-G34</f>
        <v>0</v>
      </c>
      <c r="H35" s="1337"/>
      <c r="I35" s="1337"/>
      <c r="J35" s="1344"/>
      <c r="K35" s="1345"/>
      <c r="L35" s="1345"/>
      <c r="M35" s="1345"/>
      <c r="N35" s="1345"/>
      <c r="O35" s="1341"/>
    </row>
    <row r="36" spans="1:15">
      <c r="A36" s="1346"/>
      <c r="B36" s="1346"/>
      <c r="C36" s="1346"/>
      <c r="D36" s="1342"/>
      <c r="E36" s="1342"/>
      <c r="F36" s="1342"/>
      <c r="G36" s="1342"/>
      <c r="H36" s="1342"/>
      <c r="I36" s="1342"/>
      <c r="J36" s="1337"/>
      <c r="K36" s="1345"/>
      <c r="L36" s="1345"/>
      <c r="M36" s="1345"/>
      <c r="N36" s="1345"/>
      <c r="O36" s="1341"/>
    </row>
    <row r="37" spans="1:15">
      <c r="A37" s="1346"/>
      <c r="B37" s="1346"/>
      <c r="C37" s="1346"/>
      <c r="D37" s="1342"/>
      <c r="E37" s="1342"/>
      <c r="F37" s="1342"/>
      <c r="G37" s="1342"/>
      <c r="H37" s="1342"/>
      <c r="I37" s="1342"/>
      <c r="J37" s="1336"/>
      <c r="K37" s="1341"/>
      <c r="L37" s="1341"/>
      <c r="M37" s="1341"/>
      <c r="N37" s="1341"/>
      <c r="O37" s="1341"/>
    </row>
    <row r="38" spans="1:15" ht="14.65">
      <c r="A38" s="1373" t="s">
        <v>266</v>
      </c>
      <c r="B38" s="1346"/>
      <c r="C38" s="1346"/>
      <c r="D38" s="1342"/>
      <c r="E38" s="1342"/>
      <c r="F38" s="1342"/>
      <c r="G38" s="1342"/>
      <c r="H38" s="1342"/>
      <c r="I38" s="1342"/>
    </row>
    <row r="39" spans="1:15">
      <c r="A39" s="1346"/>
      <c r="B39" s="1346"/>
      <c r="C39" s="1346"/>
      <c r="D39" s="1342"/>
      <c r="E39" s="1342"/>
      <c r="F39" s="1342"/>
      <c r="G39" s="1342"/>
      <c r="H39" s="1342"/>
      <c r="I39" s="1342"/>
    </row>
    <row r="40" spans="1:15">
      <c r="B40" s="1346"/>
      <c r="C40" s="1346"/>
      <c r="D40" s="1342"/>
      <c r="E40" s="1342"/>
      <c r="F40" s="1342"/>
      <c r="G40" s="1342"/>
      <c r="H40" s="1342"/>
      <c r="I40" s="1342"/>
    </row>
    <row r="41" spans="1:15" ht="24.75">
      <c r="A41" s="1346"/>
      <c r="B41" s="1377" t="s">
        <v>1929</v>
      </c>
      <c r="C41" s="1377" t="s">
        <v>254</v>
      </c>
      <c r="D41" s="1377" t="s">
        <v>136</v>
      </c>
      <c r="E41" s="1377" t="s">
        <v>267</v>
      </c>
      <c r="F41" s="1377" t="s">
        <v>97</v>
      </c>
      <c r="G41" s="1377" t="s">
        <v>84</v>
      </c>
      <c r="H41" s="1342"/>
      <c r="I41" s="1342"/>
    </row>
    <row r="42" spans="1:15">
      <c r="A42" s="1346"/>
      <c r="B42" s="1384" t="s">
        <v>1421</v>
      </c>
      <c r="C42" s="2561"/>
      <c r="D42" s="2561"/>
      <c r="E42" s="2561"/>
      <c r="F42" s="2561"/>
      <c r="G42" s="1385">
        <f>SUM(C42:F42)</f>
        <v>0</v>
      </c>
      <c r="H42" s="1342"/>
      <c r="I42" s="1342"/>
    </row>
    <row r="43" spans="1:15">
      <c r="A43" s="1346"/>
      <c r="B43" s="1346"/>
      <c r="C43" s="1346"/>
      <c r="D43" s="1342"/>
      <c r="E43" s="1342"/>
      <c r="F43" s="1342"/>
      <c r="G43" s="1342"/>
      <c r="H43" s="1342"/>
      <c r="I43" s="1342"/>
    </row>
    <row r="44" spans="1:15">
      <c r="A44" s="1346"/>
      <c r="B44" s="1346"/>
      <c r="C44" s="1346"/>
      <c r="D44" s="1342"/>
      <c r="E44" s="1342"/>
      <c r="F44" s="1342"/>
      <c r="G44" s="1342"/>
      <c r="H44" s="1342"/>
      <c r="I44" s="1342"/>
    </row>
    <row r="45" spans="1:15" ht="14.65">
      <c r="A45" s="1373" t="s">
        <v>1641</v>
      </c>
      <c r="B45" s="1346"/>
      <c r="C45" s="1346"/>
      <c r="D45" s="1342"/>
      <c r="E45" s="1342"/>
      <c r="F45" s="1342"/>
      <c r="G45" s="1342"/>
      <c r="H45" s="1342"/>
      <c r="I45" s="1342"/>
    </row>
    <row r="46" spans="1:15" ht="25.15">
      <c r="A46" s="1346"/>
      <c r="B46" s="1380" t="s">
        <v>254</v>
      </c>
      <c r="C46" s="1377" t="s">
        <v>1642</v>
      </c>
      <c r="D46" s="1377" t="s">
        <v>1643</v>
      </c>
      <c r="E46" s="1377" t="s">
        <v>1933</v>
      </c>
      <c r="F46" s="1377" t="s">
        <v>1644</v>
      </c>
      <c r="G46" s="1381" t="s">
        <v>1645</v>
      </c>
      <c r="H46" s="1342"/>
    </row>
    <row r="47" spans="1:15">
      <c r="A47" s="1346"/>
      <c r="B47" s="1380"/>
      <c r="C47" s="1378" t="s">
        <v>94</v>
      </c>
      <c r="D47" s="1378" t="s">
        <v>94</v>
      </c>
      <c r="E47" s="1378" t="s">
        <v>94</v>
      </c>
      <c r="F47" s="1378" t="s">
        <v>94</v>
      </c>
      <c r="G47" s="1378" t="s">
        <v>94</v>
      </c>
      <c r="H47" s="1342"/>
    </row>
    <row r="48" spans="1:15">
      <c r="B48" s="1459" t="s">
        <v>1784</v>
      </c>
      <c r="C48" s="2560"/>
      <c r="D48" s="2560"/>
      <c r="E48" s="2560"/>
      <c r="F48" s="2560"/>
      <c r="G48" s="2780">
        <f>SUM(C48:F48)</f>
        <v>0</v>
      </c>
    </row>
    <row r="49" spans="1:8">
      <c r="B49" s="1459" t="s">
        <v>1785</v>
      </c>
      <c r="C49" s="2560"/>
      <c r="D49" s="2560"/>
      <c r="E49" s="2560"/>
      <c r="F49" s="2560"/>
      <c r="G49" s="2780">
        <f t="shared" ref="G49:G57" si="5">SUM(C49:F49)</f>
        <v>0</v>
      </c>
    </row>
    <row r="50" spans="1:8">
      <c r="B50" s="1459" t="s">
        <v>1786</v>
      </c>
      <c r="C50" s="2560"/>
      <c r="D50" s="2560"/>
      <c r="E50" s="2560"/>
      <c r="F50" s="2560"/>
      <c r="G50" s="2780">
        <f t="shared" si="5"/>
        <v>0</v>
      </c>
    </row>
    <row r="51" spans="1:8">
      <c r="B51" s="1459" t="s">
        <v>1787</v>
      </c>
      <c r="C51" s="2560"/>
      <c r="D51" s="2560"/>
      <c r="E51" s="2560"/>
      <c r="F51" s="2560"/>
      <c r="G51" s="2780">
        <f t="shared" si="5"/>
        <v>0</v>
      </c>
    </row>
    <row r="52" spans="1:8">
      <c r="B52" s="1459" t="s">
        <v>1788</v>
      </c>
      <c r="C52" s="2560"/>
      <c r="D52" s="2560"/>
      <c r="E52" s="2560"/>
      <c r="F52" s="2560"/>
      <c r="G52" s="2780">
        <f t="shared" si="5"/>
        <v>0</v>
      </c>
    </row>
    <row r="53" spans="1:8">
      <c r="B53" s="1459" t="s">
        <v>1789</v>
      </c>
      <c r="C53" s="2560"/>
      <c r="D53" s="2560"/>
      <c r="E53" s="2560"/>
      <c r="F53" s="2560"/>
      <c r="G53" s="2780">
        <f t="shared" si="5"/>
        <v>0</v>
      </c>
    </row>
    <row r="54" spans="1:8">
      <c r="B54" s="1459" t="s">
        <v>1790</v>
      </c>
      <c r="C54" s="2560"/>
      <c r="D54" s="2560"/>
      <c r="E54" s="2560"/>
      <c r="F54" s="2560"/>
      <c r="G54" s="2780">
        <f t="shared" si="5"/>
        <v>0</v>
      </c>
    </row>
    <row r="55" spans="1:8">
      <c r="B55" s="1459" t="s">
        <v>1791</v>
      </c>
      <c r="C55" s="2560"/>
      <c r="D55" s="2560"/>
      <c r="E55" s="2560"/>
      <c r="F55" s="2560"/>
      <c r="G55" s="2780">
        <f t="shared" si="5"/>
        <v>0</v>
      </c>
    </row>
    <row r="56" spans="1:8" ht="19.5" customHeight="1">
      <c r="B56" s="1459" t="s">
        <v>1792</v>
      </c>
      <c r="C56" s="2560"/>
      <c r="D56" s="2560"/>
      <c r="E56" s="2560"/>
      <c r="F56" s="2560"/>
      <c r="G56" s="2780">
        <f t="shared" si="5"/>
        <v>0</v>
      </c>
    </row>
    <row r="57" spans="1:8">
      <c r="B57" s="1381" t="s">
        <v>1646</v>
      </c>
      <c r="C57" s="2608">
        <f>SUM(C48:C56)</f>
        <v>0</v>
      </c>
      <c r="D57" s="2608">
        <f>SUM(D48:D56)</f>
        <v>0</v>
      </c>
      <c r="E57" s="2608">
        <f>SUM(E48:E56)</f>
        <v>0</v>
      </c>
      <c r="F57" s="2608">
        <f>SUM(F48:F56)</f>
        <v>0</v>
      </c>
      <c r="G57" s="2608">
        <f t="shared" si="5"/>
        <v>0</v>
      </c>
      <c r="H57" s="1376" t="str">
        <f>IF(G57=(SUM(C24:E24)),"OK","Error")</f>
        <v>OK</v>
      </c>
    </row>
    <row r="58" spans="1:8" ht="25.15">
      <c r="A58" s="1346"/>
      <c r="B58" s="1380" t="s">
        <v>136</v>
      </c>
      <c r="C58" s="1377" t="s">
        <v>1642</v>
      </c>
      <c r="D58" s="1377" t="s">
        <v>1643</v>
      </c>
      <c r="E58" s="1377" t="s">
        <v>1933</v>
      </c>
      <c r="F58" s="1377" t="s">
        <v>1644</v>
      </c>
      <c r="G58" s="1381" t="s">
        <v>1645</v>
      </c>
      <c r="H58" s="1342"/>
    </row>
    <row r="59" spans="1:8">
      <c r="A59" s="1346"/>
      <c r="B59" s="1380"/>
      <c r="C59" s="1378" t="s">
        <v>94</v>
      </c>
      <c r="D59" s="1378" t="s">
        <v>94</v>
      </c>
      <c r="E59" s="1378" t="s">
        <v>94</v>
      </c>
      <c r="F59" s="1378" t="s">
        <v>94</v>
      </c>
      <c r="G59" s="1378" t="s">
        <v>94</v>
      </c>
      <c r="H59" s="1342"/>
    </row>
    <row r="60" spans="1:8">
      <c r="B60" s="1459" t="s">
        <v>1784</v>
      </c>
      <c r="C60" s="2560"/>
      <c r="D60" s="2560"/>
      <c r="E60" s="2560"/>
      <c r="F60" s="2560"/>
      <c r="G60" s="2780">
        <f>SUM(C60:F60)</f>
        <v>0</v>
      </c>
    </row>
    <row r="61" spans="1:8">
      <c r="B61" s="1459" t="s">
        <v>1785</v>
      </c>
      <c r="C61" s="2560"/>
      <c r="D61" s="2560"/>
      <c r="E61" s="2560"/>
      <c r="F61" s="2560"/>
      <c r="G61" s="2780">
        <f t="shared" ref="G61:G69" si="6">SUM(C61:F61)</f>
        <v>0</v>
      </c>
    </row>
    <row r="62" spans="1:8">
      <c r="B62" s="1459" t="s">
        <v>1786</v>
      </c>
      <c r="C62" s="2560"/>
      <c r="D62" s="2560"/>
      <c r="E62" s="2560"/>
      <c r="F62" s="2560"/>
      <c r="G62" s="2780">
        <f t="shared" si="6"/>
        <v>0</v>
      </c>
    </row>
    <row r="63" spans="1:8">
      <c r="B63" s="1459" t="s">
        <v>1787</v>
      </c>
      <c r="C63" s="2560"/>
      <c r="D63" s="2560"/>
      <c r="E63" s="2560"/>
      <c r="F63" s="2560"/>
      <c r="G63" s="2780">
        <f t="shared" si="6"/>
        <v>0</v>
      </c>
    </row>
    <row r="64" spans="1:8">
      <c r="B64" s="1459" t="s">
        <v>1788</v>
      </c>
      <c r="C64" s="2560"/>
      <c r="D64" s="2560"/>
      <c r="E64" s="2560"/>
      <c r="F64" s="2560"/>
      <c r="G64" s="2780">
        <f t="shared" si="6"/>
        <v>0</v>
      </c>
    </row>
    <row r="65" spans="1:8">
      <c r="B65" s="1459" t="s">
        <v>1789</v>
      </c>
      <c r="C65" s="2560"/>
      <c r="D65" s="2560"/>
      <c r="E65" s="2560"/>
      <c r="F65" s="2560"/>
      <c r="G65" s="2780">
        <f t="shared" si="6"/>
        <v>0</v>
      </c>
    </row>
    <row r="66" spans="1:8">
      <c r="B66" s="1459" t="s">
        <v>1790</v>
      </c>
      <c r="C66" s="2560"/>
      <c r="D66" s="2560"/>
      <c r="E66" s="2560"/>
      <c r="F66" s="2560"/>
      <c r="G66" s="2780">
        <f t="shared" si="6"/>
        <v>0</v>
      </c>
    </row>
    <row r="67" spans="1:8">
      <c r="B67" s="1459" t="s">
        <v>1791</v>
      </c>
      <c r="C67" s="2560"/>
      <c r="D67" s="2560"/>
      <c r="E67" s="2560"/>
      <c r="F67" s="2560"/>
      <c r="G67" s="2780">
        <f t="shared" si="6"/>
        <v>0</v>
      </c>
    </row>
    <row r="68" spans="1:8" ht="19.5" customHeight="1">
      <c r="B68" s="1459" t="s">
        <v>1792</v>
      </c>
      <c r="C68" s="2560"/>
      <c r="D68" s="2560"/>
      <c r="E68" s="2560"/>
      <c r="F68" s="2560"/>
      <c r="G68" s="2780">
        <f t="shared" si="6"/>
        <v>0</v>
      </c>
    </row>
    <row r="69" spans="1:8">
      <c r="B69" s="1381" t="s">
        <v>1646</v>
      </c>
      <c r="C69" s="2782">
        <f>SUM(C60:C68)</f>
        <v>0</v>
      </c>
      <c r="D69" s="2782">
        <f>SUM(D60:D68)</f>
        <v>0</v>
      </c>
      <c r="E69" s="2782">
        <f>SUM(E60:E68)</f>
        <v>0</v>
      </c>
      <c r="F69" s="2782">
        <f>SUM(F60:F68)</f>
        <v>0</v>
      </c>
      <c r="G69" s="2782">
        <f t="shared" si="6"/>
        <v>0</v>
      </c>
      <c r="H69" s="1376" t="str">
        <f>IF(G69=(SUM(F24:H24)),"OK","Error")</f>
        <v>OK</v>
      </c>
    </row>
    <row r="70" spans="1:8" ht="25.15">
      <c r="A70" s="1346"/>
      <c r="B70" s="1380" t="s">
        <v>83</v>
      </c>
      <c r="C70" s="1377" t="s">
        <v>1642</v>
      </c>
      <c r="D70" s="1377" t="s">
        <v>1643</v>
      </c>
      <c r="E70" s="1377" t="s">
        <v>1933</v>
      </c>
      <c r="F70" s="1377" t="s">
        <v>1644</v>
      </c>
      <c r="G70" s="1381" t="s">
        <v>1645</v>
      </c>
      <c r="H70" s="1342"/>
    </row>
    <row r="71" spans="1:8">
      <c r="A71" s="1346"/>
      <c r="B71" s="1380"/>
      <c r="C71" s="1378" t="s">
        <v>94</v>
      </c>
      <c r="D71" s="1378" t="s">
        <v>94</v>
      </c>
      <c r="E71" s="1378" t="s">
        <v>94</v>
      </c>
      <c r="F71" s="1378" t="s">
        <v>94</v>
      </c>
      <c r="G71" s="1378" t="s">
        <v>94</v>
      </c>
      <c r="H71" s="1342"/>
    </row>
    <row r="72" spans="1:8">
      <c r="B72" s="1459" t="s">
        <v>1784</v>
      </c>
      <c r="C72" s="2560"/>
      <c r="D72" s="2560"/>
      <c r="E72" s="2560"/>
      <c r="F72" s="2560"/>
      <c r="G72" s="2780">
        <f>SUM(C72:F72)</f>
        <v>0</v>
      </c>
    </row>
    <row r="73" spans="1:8">
      <c r="B73" s="1459" t="s">
        <v>1785</v>
      </c>
      <c r="C73" s="2560"/>
      <c r="D73" s="2560"/>
      <c r="E73" s="2560"/>
      <c r="F73" s="2560"/>
      <c r="G73" s="2780">
        <f t="shared" ref="G73:G81" si="7">SUM(C73:F73)</f>
        <v>0</v>
      </c>
    </row>
    <row r="74" spans="1:8">
      <c r="B74" s="1459" t="s">
        <v>1786</v>
      </c>
      <c r="C74" s="2560"/>
      <c r="D74" s="2560"/>
      <c r="E74" s="2560"/>
      <c r="F74" s="2560"/>
      <c r="G74" s="2780">
        <f t="shared" si="7"/>
        <v>0</v>
      </c>
    </row>
    <row r="75" spans="1:8">
      <c r="B75" s="1459" t="s">
        <v>1787</v>
      </c>
      <c r="C75" s="2560"/>
      <c r="D75" s="2560"/>
      <c r="E75" s="2560"/>
      <c r="F75" s="2560"/>
      <c r="G75" s="2780">
        <f t="shared" si="7"/>
        <v>0</v>
      </c>
    </row>
    <row r="76" spans="1:8">
      <c r="B76" s="1459" t="s">
        <v>1788</v>
      </c>
      <c r="C76" s="2560"/>
      <c r="D76" s="2560"/>
      <c r="E76" s="2560"/>
      <c r="F76" s="2560"/>
      <c r="G76" s="2780">
        <f t="shared" si="7"/>
        <v>0</v>
      </c>
    </row>
    <row r="77" spans="1:8">
      <c r="B77" s="1459" t="s">
        <v>1789</v>
      </c>
      <c r="C77" s="2560"/>
      <c r="D77" s="2560"/>
      <c r="E77" s="2560"/>
      <c r="F77" s="2560"/>
      <c r="G77" s="2780">
        <f t="shared" si="7"/>
        <v>0</v>
      </c>
    </row>
    <row r="78" spans="1:8">
      <c r="B78" s="1459" t="s">
        <v>1790</v>
      </c>
      <c r="C78" s="2560"/>
      <c r="D78" s="2560"/>
      <c r="E78" s="2560"/>
      <c r="F78" s="2560"/>
      <c r="G78" s="2780">
        <f t="shared" si="7"/>
        <v>0</v>
      </c>
    </row>
    <row r="79" spans="1:8">
      <c r="B79" s="1459" t="s">
        <v>1791</v>
      </c>
      <c r="C79" s="2560"/>
      <c r="D79" s="2560"/>
      <c r="E79" s="2560"/>
      <c r="F79" s="2560"/>
      <c r="G79" s="2780">
        <f t="shared" si="7"/>
        <v>0</v>
      </c>
    </row>
    <row r="80" spans="1:8" ht="19.5" customHeight="1">
      <c r="B80" s="1459" t="s">
        <v>1792</v>
      </c>
      <c r="C80" s="2560"/>
      <c r="D80" s="2560"/>
      <c r="E80" s="2560"/>
      <c r="F80" s="2560"/>
      <c r="G80" s="2780">
        <f t="shared" si="7"/>
        <v>0</v>
      </c>
    </row>
    <row r="81" spans="1:8">
      <c r="B81" s="1381" t="s">
        <v>1646</v>
      </c>
      <c r="C81" s="2782">
        <f>SUM(C72:C80)</f>
        <v>0</v>
      </c>
      <c r="D81" s="2782">
        <f>SUM(D72:D80)</f>
        <v>0</v>
      </c>
      <c r="E81" s="2782">
        <f>SUM(E72:E80)</f>
        <v>0</v>
      </c>
      <c r="F81" s="2782">
        <f>SUM(F72:F80)</f>
        <v>0</v>
      </c>
      <c r="G81" s="2782">
        <f t="shared" si="7"/>
        <v>0</v>
      </c>
      <c r="H81" s="1376" t="str">
        <f>IF(G81=(SUM(I24:J24)),"OK","Error")</f>
        <v>OK</v>
      </c>
    </row>
    <row r="82" spans="1:8" ht="25.15">
      <c r="A82" s="1346"/>
      <c r="B82" s="1380" t="s">
        <v>255</v>
      </c>
      <c r="C82" s="1377" t="s">
        <v>1642</v>
      </c>
      <c r="D82" s="1377" t="s">
        <v>1643</v>
      </c>
      <c r="E82" s="1377" t="s">
        <v>1933</v>
      </c>
      <c r="F82" s="1377" t="s">
        <v>1644</v>
      </c>
      <c r="G82" s="1381" t="s">
        <v>1645</v>
      </c>
      <c r="H82" s="1342"/>
    </row>
    <row r="83" spans="1:8">
      <c r="A83" s="1346"/>
      <c r="B83" s="1380"/>
      <c r="C83" s="1378" t="s">
        <v>94</v>
      </c>
      <c r="D83" s="1378" t="s">
        <v>94</v>
      </c>
      <c r="E83" s="1378" t="s">
        <v>94</v>
      </c>
      <c r="F83" s="1378" t="s">
        <v>94</v>
      </c>
      <c r="G83" s="1378" t="s">
        <v>94</v>
      </c>
      <c r="H83" s="1342"/>
    </row>
    <row r="84" spans="1:8">
      <c r="B84" s="1459" t="s">
        <v>1784</v>
      </c>
      <c r="C84" s="2560"/>
      <c r="D84" s="2560"/>
      <c r="E84" s="2560"/>
      <c r="F84" s="2560"/>
      <c r="G84" s="2780">
        <f>SUM(C84:F84)</f>
        <v>0</v>
      </c>
    </row>
    <row r="85" spans="1:8">
      <c r="B85" s="1459" t="s">
        <v>1785</v>
      </c>
      <c r="C85" s="2560"/>
      <c r="D85" s="2560"/>
      <c r="E85" s="2560"/>
      <c r="F85" s="2560"/>
      <c r="G85" s="2780">
        <f t="shared" ref="G85:G93" si="8">SUM(C85:F85)</f>
        <v>0</v>
      </c>
    </row>
    <row r="86" spans="1:8">
      <c r="B86" s="1459" t="s">
        <v>1786</v>
      </c>
      <c r="C86" s="2560"/>
      <c r="D86" s="2560"/>
      <c r="E86" s="2560"/>
      <c r="F86" s="2560"/>
      <c r="G86" s="2780">
        <f t="shared" si="8"/>
        <v>0</v>
      </c>
    </row>
    <row r="87" spans="1:8">
      <c r="B87" s="1459" t="s">
        <v>1787</v>
      </c>
      <c r="C87" s="2560"/>
      <c r="D87" s="2560"/>
      <c r="E87" s="2560"/>
      <c r="F87" s="2560"/>
      <c r="G87" s="2780">
        <f t="shared" si="8"/>
        <v>0</v>
      </c>
    </row>
    <row r="88" spans="1:8">
      <c r="B88" s="1459" t="s">
        <v>1788</v>
      </c>
      <c r="C88" s="2560"/>
      <c r="D88" s="2560"/>
      <c r="E88" s="2560"/>
      <c r="F88" s="2560"/>
      <c r="G88" s="2780">
        <f t="shared" si="8"/>
        <v>0</v>
      </c>
    </row>
    <row r="89" spans="1:8">
      <c r="B89" s="1459" t="s">
        <v>1789</v>
      </c>
      <c r="C89" s="2560"/>
      <c r="D89" s="2560"/>
      <c r="E89" s="2560"/>
      <c r="F89" s="2560"/>
      <c r="G89" s="2780">
        <f t="shared" si="8"/>
        <v>0</v>
      </c>
    </row>
    <row r="90" spans="1:8">
      <c r="B90" s="1459" t="s">
        <v>1790</v>
      </c>
      <c r="C90" s="2560"/>
      <c r="D90" s="2560"/>
      <c r="E90" s="2560"/>
      <c r="F90" s="2560"/>
      <c r="G90" s="2780">
        <f t="shared" si="8"/>
        <v>0</v>
      </c>
    </row>
    <row r="91" spans="1:8">
      <c r="B91" s="1459" t="s">
        <v>1791</v>
      </c>
      <c r="C91" s="2560"/>
      <c r="D91" s="2560"/>
      <c r="E91" s="2560"/>
      <c r="F91" s="2560"/>
      <c r="G91" s="2780">
        <f t="shared" si="8"/>
        <v>0</v>
      </c>
    </row>
    <row r="92" spans="1:8" ht="19.5" customHeight="1">
      <c r="B92" s="1459" t="s">
        <v>1792</v>
      </c>
      <c r="C92" s="2560"/>
      <c r="D92" s="2560"/>
      <c r="E92" s="2560"/>
      <c r="F92" s="2560"/>
      <c r="G92" s="2780">
        <f t="shared" si="8"/>
        <v>0</v>
      </c>
    </row>
    <row r="93" spans="1:8">
      <c r="B93" s="1381" t="s">
        <v>1646</v>
      </c>
      <c r="C93" s="2782">
        <f>SUM(C84:C92)</f>
        <v>0</v>
      </c>
      <c r="D93" s="2782">
        <f>SUM(D84:D92)</f>
        <v>0</v>
      </c>
      <c r="E93" s="2782">
        <f>SUM(E84:E92)</f>
        <v>0</v>
      </c>
      <c r="F93" s="2782">
        <f>SUM(F84:F92)</f>
        <v>0</v>
      </c>
      <c r="G93" s="2782">
        <f t="shared" si="8"/>
        <v>0</v>
      </c>
      <c r="H93" s="1376" t="str">
        <f>IF(G93=(SUM(K24:L24)),"OK","Error")</f>
        <v>OK</v>
      </c>
    </row>
    <row r="94" spans="1:8" ht="25.15">
      <c r="A94" s="1346"/>
      <c r="B94" s="1380" t="s">
        <v>256</v>
      </c>
      <c r="C94" s="1377" t="s">
        <v>1642</v>
      </c>
      <c r="D94" s="1377" t="s">
        <v>1643</v>
      </c>
      <c r="E94" s="1377" t="s">
        <v>1933</v>
      </c>
      <c r="F94" s="1377" t="s">
        <v>1644</v>
      </c>
      <c r="G94" s="1381" t="s">
        <v>1645</v>
      </c>
      <c r="H94" s="1342"/>
    </row>
    <row r="95" spans="1:8">
      <c r="A95" s="1346"/>
      <c r="B95" s="1380"/>
      <c r="C95" s="1378" t="s">
        <v>94</v>
      </c>
      <c r="D95" s="1378" t="s">
        <v>94</v>
      </c>
      <c r="E95" s="1378" t="s">
        <v>94</v>
      </c>
      <c r="F95" s="1378" t="s">
        <v>94</v>
      </c>
      <c r="G95" s="1378" t="s">
        <v>94</v>
      </c>
      <c r="H95" s="1342"/>
    </row>
    <row r="96" spans="1:8">
      <c r="B96" s="1459" t="s">
        <v>1784</v>
      </c>
      <c r="C96" s="2560"/>
      <c r="D96" s="2560"/>
      <c r="E96" s="2560"/>
      <c r="F96" s="2560"/>
      <c r="G96" s="2780">
        <f>SUM(C96:F96)</f>
        <v>0</v>
      </c>
    </row>
    <row r="97" spans="1:8">
      <c r="B97" s="1459" t="s">
        <v>1785</v>
      </c>
      <c r="C97" s="2560"/>
      <c r="D97" s="2560"/>
      <c r="E97" s="2560"/>
      <c r="F97" s="2560"/>
      <c r="G97" s="2780">
        <f t="shared" ref="G97:G105" si="9">SUM(C97:F97)</f>
        <v>0</v>
      </c>
    </row>
    <row r="98" spans="1:8">
      <c r="B98" s="1459" t="s">
        <v>1786</v>
      </c>
      <c r="C98" s="2560"/>
      <c r="D98" s="2560"/>
      <c r="E98" s="2560"/>
      <c r="F98" s="2560"/>
      <c r="G98" s="2780">
        <f t="shared" si="9"/>
        <v>0</v>
      </c>
    </row>
    <row r="99" spans="1:8">
      <c r="B99" s="1459" t="s">
        <v>1787</v>
      </c>
      <c r="C99" s="2560"/>
      <c r="D99" s="2560"/>
      <c r="E99" s="2560"/>
      <c r="F99" s="2560"/>
      <c r="G99" s="2780">
        <f t="shared" si="9"/>
        <v>0</v>
      </c>
    </row>
    <row r="100" spans="1:8">
      <c r="B100" s="1459" t="s">
        <v>1788</v>
      </c>
      <c r="C100" s="2560"/>
      <c r="D100" s="2560"/>
      <c r="E100" s="2560"/>
      <c r="F100" s="2560"/>
      <c r="G100" s="2780">
        <f t="shared" si="9"/>
        <v>0</v>
      </c>
    </row>
    <row r="101" spans="1:8">
      <c r="B101" s="1459" t="s">
        <v>1789</v>
      </c>
      <c r="C101" s="2560"/>
      <c r="D101" s="2560"/>
      <c r="E101" s="2560"/>
      <c r="F101" s="2560"/>
      <c r="G101" s="2780">
        <f t="shared" si="9"/>
        <v>0</v>
      </c>
    </row>
    <row r="102" spans="1:8">
      <c r="B102" s="1459" t="s">
        <v>1790</v>
      </c>
      <c r="C102" s="2560"/>
      <c r="D102" s="2560"/>
      <c r="E102" s="2560"/>
      <c r="F102" s="2560"/>
      <c r="G102" s="2780">
        <f t="shared" si="9"/>
        <v>0</v>
      </c>
    </row>
    <row r="103" spans="1:8">
      <c r="B103" s="1459" t="s">
        <v>1791</v>
      </c>
      <c r="C103" s="2560"/>
      <c r="D103" s="2560"/>
      <c r="E103" s="2560"/>
      <c r="F103" s="2560"/>
      <c r="G103" s="2780">
        <f t="shared" si="9"/>
        <v>0</v>
      </c>
    </row>
    <row r="104" spans="1:8" ht="19.5" customHeight="1">
      <c r="B104" s="1459" t="s">
        <v>1792</v>
      </c>
      <c r="C104" s="2560"/>
      <c r="D104" s="2560"/>
      <c r="E104" s="2560"/>
      <c r="F104" s="2560"/>
      <c r="G104" s="2780">
        <f t="shared" si="9"/>
        <v>0</v>
      </c>
    </row>
    <row r="105" spans="1:8">
      <c r="B105" s="1381" t="s">
        <v>1646</v>
      </c>
      <c r="C105" s="2782">
        <f>SUM(C96:C104)</f>
        <v>0</v>
      </c>
      <c r="D105" s="2782">
        <f>SUM(D96:D104)</f>
        <v>0</v>
      </c>
      <c r="E105" s="2782">
        <f>SUM(E96:E104)</f>
        <v>0</v>
      </c>
      <c r="F105" s="2782">
        <f>SUM(F96:F104)</f>
        <v>0</v>
      </c>
      <c r="G105" s="2782">
        <f t="shared" si="9"/>
        <v>0</v>
      </c>
      <c r="H105" s="1376" t="str">
        <f>IF(G105=(SUM(M24:N24)),"OK","Error")</f>
        <v>OK</v>
      </c>
    </row>
    <row r="106" spans="1:8" ht="25.15">
      <c r="A106" s="1346"/>
      <c r="B106" s="1380" t="s">
        <v>97</v>
      </c>
      <c r="C106" s="1377" t="s">
        <v>1642</v>
      </c>
      <c r="D106" s="1377" t="s">
        <v>1643</v>
      </c>
      <c r="E106" s="1377" t="s">
        <v>1933</v>
      </c>
      <c r="F106" s="1377" t="s">
        <v>1644</v>
      </c>
      <c r="G106" s="1381" t="s">
        <v>1645</v>
      </c>
      <c r="H106" s="1342"/>
    </row>
    <row r="107" spans="1:8">
      <c r="A107" s="1346"/>
      <c r="B107" s="1380"/>
      <c r="C107" s="1378" t="s">
        <v>94</v>
      </c>
      <c r="D107" s="1378" t="s">
        <v>94</v>
      </c>
      <c r="E107" s="1378" t="s">
        <v>94</v>
      </c>
      <c r="F107" s="1378" t="s">
        <v>94</v>
      </c>
      <c r="G107" s="1378" t="s">
        <v>94</v>
      </c>
      <c r="H107" s="1342"/>
    </row>
    <row r="108" spans="1:8">
      <c r="B108" s="1459" t="s">
        <v>1784</v>
      </c>
      <c r="C108" s="2560"/>
      <c r="D108" s="2560"/>
      <c r="E108" s="2560"/>
      <c r="F108" s="2560"/>
      <c r="G108" s="2780">
        <f>SUM(C108:F108)</f>
        <v>0</v>
      </c>
    </row>
    <row r="109" spans="1:8">
      <c r="B109" s="1459" t="s">
        <v>1785</v>
      </c>
      <c r="C109" s="2560"/>
      <c r="D109" s="2560"/>
      <c r="E109" s="2560"/>
      <c r="F109" s="2560"/>
      <c r="G109" s="2780">
        <f t="shared" ref="G109:G117" si="10">SUM(C109:F109)</f>
        <v>0</v>
      </c>
    </row>
    <row r="110" spans="1:8">
      <c r="B110" s="1459" t="s">
        <v>1786</v>
      </c>
      <c r="C110" s="2560"/>
      <c r="D110" s="2560"/>
      <c r="E110" s="2560"/>
      <c r="F110" s="2560"/>
      <c r="G110" s="2780">
        <f t="shared" si="10"/>
        <v>0</v>
      </c>
    </row>
    <row r="111" spans="1:8">
      <c r="B111" s="1459" t="s">
        <v>1787</v>
      </c>
      <c r="C111" s="2560"/>
      <c r="D111" s="2560"/>
      <c r="E111" s="2560"/>
      <c r="F111" s="2560"/>
      <c r="G111" s="2780">
        <f t="shared" si="10"/>
        <v>0</v>
      </c>
    </row>
    <row r="112" spans="1:8">
      <c r="B112" s="1459" t="s">
        <v>1788</v>
      </c>
      <c r="C112" s="2560"/>
      <c r="D112" s="2560"/>
      <c r="E112" s="2560"/>
      <c r="F112" s="2560"/>
      <c r="G112" s="2780">
        <f t="shared" si="10"/>
        <v>0</v>
      </c>
    </row>
    <row r="113" spans="2:8">
      <c r="B113" s="1459" t="s">
        <v>1789</v>
      </c>
      <c r="C113" s="2560"/>
      <c r="D113" s="2560"/>
      <c r="E113" s="2560"/>
      <c r="F113" s="2560"/>
      <c r="G113" s="2780">
        <f t="shared" si="10"/>
        <v>0</v>
      </c>
    </row>
    <row r="114" spans="2:8">
      <c r="B114" s="1459" t="s">
        <v>1790</v>
      </c>
      <c r="C114" s="2560"/>
      <c r="D114" s="2560"/>
      <c r="E114" s="2560"/>
      <c r="F114" s="2560"/>
      <c r="G114" s="2780">
        <f t="shared" si="10"/>
        <v>0</v>
      </c>
    </row>
    <row r="115" spans="2:8">
      <c r="B115" s="1459" t="s">
        <v>1791</v>
      </c>
      <c r="C115" s="2560"/>
      <c r="D115" s="2560"/>
      <c r="E115" s="2560"/>
      <c r="F115" s="2560"/>
      <c r="G115" s="2780">
        <f t="shared" si="10"/>
        <v>0</v>
      </c>
    </row>
    <row r="116" spans="2:8" ht="19.5" customHeight="1">
      <c r="B116" s="1459" t="s">
        <v>1792</v>
      </c>
      <c r="C116" s="2560"/>
      <c r="D116" s="2560"/>
      <c r="E116" s="2560"/>
      <c r="F116" s="2560"/>
      <c r="G116" s="2780">
        <f t="shared" si="10"/>
        <v>0</v>
      </c>
    </row>
    <row r="117" spans="2:8">
      <c r="B117" s="1381" t="s">
        <v>1646</v>
      </c>
      <c r="C117" s="2780">
        <f>SUM(C108:C116)</f>
        <v>0</v>
      </c>
      <c r="D117" s="2780">
        <f>SUM(D108:D116)</f>
        <v>0</v>
      </c>
      <c r="E117" s="2780">
        <f>SUM(E108:E116)</f>
        <v>0</v>
      </c>
      <c r="F117" s="2780">
        <f>SUM(F108:F116)</f>
        <v>0</v>
      </c>
      <c r="G117" s="2780">
        <f t="shared" si="10"/>
        <v>0</v>
      </c>
      <c r="H117" s="1376" t="str">
        <f>IF(G117=(SUM(O24:P24)),"OK","Error")</f>
        <v>OK</v>
      </c>
    </row>
  </sheetData>
  <customSheetViews>
    <customSheetView guid="{CE066BD8-0FDF-4A69-A83A-AA53661F8FE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34">
      <selection activeCell="E123" sqref="E123"/>
      <pageMargins left="0.70866141732283472" right="0.70866141732283472" top="0.74803149606299213" bottom="0.74803149606299213" header="0.31496062992125984" footer="0.31496062992125984"/>
      <pageSetup paperSize="8" scale="44" orientation="portrait" r:id="rId2"/>
    </customSheetView>
    <customSheetView guid="{19FDD237-8F16-4F3B-A94F-90481855813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3"/>
    </customSheetView>
  </customSheetViews>
  <mergeCells count="6">
    <mergeCell ref="O8:P8"/>
    <mergeCell ref="C8:E8"/>
    <mergeCell ref="F8:H8"/>
    <mergeCell ref="I8:J8"/>
    <mergeCell ref="K8:L8"/>
    <mergeCell ref="M8:N8"/>
  </mergeCells>
  <pageMargins left="0.70866141732283472" right="0.70866141732283472" top="0.74803149606299213" bottom="0.74803149606299213" header="0.31496062992125984" footer="0.31496062992125984"/>
  <pageSetup paperSize="8" scale="4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328125" defaultRowHeight="12.4"/>
  <cols>
    <col min="1" max="1" width="14.3984375" style="1365" customWidth="1"/>
    <col min="2" max="2" width="36.1328125" style="1356" customWidth="1"/>
    <col min="3" max="3" width="10.73046875" style="2862" customWidth="1"/>
    <col min="4" max="4" width="4" style="1361" customWidth="1"/>
    <col min="5" max="5" width="15.1328125" style="1361" customWidth="1"/>
    <col min="6" max="6" width="33.3984375" style="1361" customWidth="1"/>
    <col min="7" max="9" width="15.1328125" style="1361" customWidth="1"/>
    <col min="10" max="10" width="12.59765625" style="1361" customWidth="1"/>
    <col min="11" max="23" width="9.1328125" style="1361" customWidth="1"/>
    <col min="24" max="253" width="9.1328125" style="1356"/>
    <col min="254" max="254" width="14.3984375" style="1356" customWidth="1"/>
    <col min="255" max="255" width="28.3984375" style="1356" customWidth="1"/>
    <col min="256" max="259" width="10.73046875" style="1356" customWidth="1"/>
    <col min="260" max="260" width="2.73046875" style="1356" customWidth="1"/>
    <col min="261" max="261" width="15.1328125" style="1356" customWidth="1"/>
    <col min="262" max="262" width="12.59765625" style="1356" customWidth="1"/>
    <col min="263" max="265" width="15.1328125" style="1356" customWidth="1"/>
    <col min="266" max="266" width="12.59765625" style="1356" customWidth="1"/>
    <col min="267" max="279" width="9.1328125" style="1356" customWidth="1"/>
    <col min="280" max="509" width="9.1328125" style="1356"/>
    <col min="510" max="510" width="14.3984375" style="1356" customWidth="1"/>
    <col min="511" max="511" width="28.3984375" style="1356" customWidth="1"/>
    <col min="512" max="515" width="10.73046875" style="1356" customWidth="1"/>
    <col min="516" max="516" width="2.73046875" style="1356" customWidth="1"/>
    <col min="517" max="517" width="15.1328125" style="1356" customWidth="1"/>
    <col min="518" max="518" width="12.59765625" style="1356" customWidth="1"/>
    <col min="519" max="521" width="15.1328125" style="1356" customWidth="1"/>
    <col min="522" max="522" width="12.59765625" style="1356" customWidth="1"/>
    <col min="523" max="535" width="9.1328125" style="1356" customWidth="1"/>
    <col min="536" max="765" width="9.1328125" style="1356"/>
    <col min="766" max="766" width="14.3984375" style="1356" customWidth="1"/>
    <col min="767" max="767" width="28.3984375" style="1356" customWidth="1"/>
    <col min="768" max="771" width="10.73046875" style="1356" customWidth="1"/>
    <col min="772" max="772" width="2.73046875" style="1356" customWidth="1"/>
    <col min="773" max="773" width="15.1328125" style="1356" customWidth="1"/>
    <col min="774" max="774" width="12.59765625" style="1356" customWidth="1"/>
    <col min="775" max="777" width="15.1328125" style="1356" customWidth="1"/>
    <col min="778" max="778" width="12.59765625" style="1356" customWidth="1"/>
    <col min="779" max="791" width="9.1328125" style="1356" customWidth="1"/>
    <col min="792" max="1021" width="9.1328125" style="1356"/>
    <col min="1022" max="1022" width="14.3984375" style="1356" customWidth="1"/>
    <col min="1023" max="1023" width="28.3984375" style="1356" customWidth="1"/>
    <col min="1024" max="1027" width="10.73046875" style="1356" customWidth="1"/>
    <col min="1028" max="1028" width="2.73046875" style="1356" customWidth="1"/>
    <col min="1029" max="1029" width="15.1328125" style="1356" customWidth="1"/>
    <col min="1030" max="1030" width="12.59765625" style="1356" customWidth="1"/>
    <col min="1031" max="1033" width="15.1328125" style="1356" customWidth="1"/>
    <col min="1034" max="1034" width="12.59765625" style="1356" customWidth="1"/>
    <col min="1035" max="1047" width="9.1328125" style="1356" customWidth="1"/>
    <col min="1048" max="1277" width="9.1328125" style="1356"/>
    <col min="1278" max="1278" width="14.3984375" style="1356" customWidth="1"/>
    <col min="1279" max="1279" width="28.3984375" style="1356" customWidth="1"/>
    <col min="1280" max="1283" width="10.73046875" style="1356" customWidth="1"/>
    <col min="1284" max="1284" width="2.73046875" style="1356" customWidth="1"/>
    <col min="1285" max="1285" width="15.1328125" style="1356" customWidth="1"/>
    <col min="1286" max="1286" width="12.59765625" style="1356" customWidth="1"/>
    <col min="1287" max="1289" width="15.1328125" style="1356" customWidth="1"/>
    <col min="1290" max="1290" width="12.59765625" style="1356" customWidth="1"/>
    <col min="1291" max="1303" width="9.1328125" style="1356" customWidth="1"/>
    <col min="1304" max="1533" width="9.1328125" style="1356"/>
    <col min="1534" max="1534" width="14.3984375" style="1356" customWidth="1"/>
    <col min="1535" max="1535" width="28.3984375" style="1356" customWidth="1"/>
    <col min="1536" max="1539" width="10.73046875" style="1356" customWidth="1"/>
    <col min="1540" max="1540" width="2.73046875" style="1356" customWidth="1"/>
    <col min="1541" max="1541" width="15.1328125" style="1356" customWidth="1"/>
    <col min="1542" max="1542" width="12.59765625" style="1356" customWidth="1"/>
    <col min="1543" max="1545" width="15.1328125" style="1356" customWidth="1"/>
    <col min="1546" max="1546" width="12.59765625" style="1356" customWidth="1"/>
    <col min="1547" max="1559" width="9.1328125" style="1356" customWidth="1"/>
    <col min="1560" max="1789" width="9.1328125" style="1356"/>
    <col min="1790" max="1790" width="14.3984375" style="1356" customWidth="1"/>
    <col min="1791" max="1791" width="28.3984375" style="1356" customWidth="1"/>
    <col min="1792" max="1795" width="10.73046875" style="1356" customWidth="1"/>
    <col min="1796" max="1796" width="2.73046875" style="1356" customWidth="1"/>
    <col min="1797" max="1797" width="15.1328125" style="1356" customWidth="1"/>
    <col min="1798" max="1798" width="12.59765625" style="1356" customWidth="1"/>
    <col min="1799" max="1801" width="15.1328125" style="1356" customWidth="1"/>
    <col min="1802" max="1802" width="12.59765625" style="1356" customWidth="1"/>
    <col min="1803" max="1815" width="9.1328125" style="1356" customWidth="1"/>
    <col min="1816" max="2045" width="9.1328125" style="1356"/>
    <col min="2046" max="2046" width="14.3984375" style="1356" customWidth="1"/>
    <col min="2047" max="2047" width="28.3984375" style="1356" customWidth="1"/>
    <col min="2048" max="2051" width="10.73046875" style="1356" customWidth="1"/>
    <col min="2052" max="2052" width="2.73046875" style="1356" customWidth="1"/>
    <col min="2053" max="2053" width="15.1328125" style="1356" customWidth="1"/>
    <col min="2054" max="2054" width="12.59765625" style="1356" customWidth="1"/>
    <col min="2055" max="2057" width="15.1328125" style="1356" customWidth="1"/>
    <col min="2058" max="2058" width="12.59765625" style="1356" customWidth="1"/>
    <col min="2059" max="2071" width="9.1328125" style="1356" customWidth="1"/>
    <col min="2072" max="2301" width="9.1328125" style="1356"/>
    <col min="2302" max="2302" width="14.3984375" style="1356" customWidth="1"/>
    <col min="2303" max="2303" width="28.3984375" style="1356" customWidth="1"/>
    <col min="2304" max="2307" width="10.73046875" style="1356" customWidth="1"/>
    <col min="2308" max="2308" width="2.73046875" style="1356" customWidth="1"/>
    <col min="2309" max="2309" width="15.1328125" style="1356" customWidth="1"/>
    <col min="2310" max="2310" width="12.59765625" style="1356" customWidth="1"/>
    <col min="2311" max="2313" width="15.1328125" style="1356" customWidth="1"/>
    <col min="2314" max="2314" width="12.59765625" style="1356" customWidth="1"/>
    <col min="2315" max="2327" width="9.1328125" style="1356" customWidth="1"/>
    <col min="2328" max="2557" width="9.1328125" style="1356"/>
    <col min="2558" max="2558" width="14.3984375" style="1356" customWidth="1"/>
    <col min="2559" max="2559" width="28.3984375" style="1356" customWidth="1"/>
    <col min="2560" max="2563" width="10.73046875" style="1356" customWidth="1"/>
    <col min="2564" max="2564" width="2.73046875" style="1356" customWidth="1"/>
    <col min="2565" max="2565" width="15.1328125" style="1356" customWidth="1"/>
    <col min="2566" max="2566" width="12.59765625" style="1356" customWidth="1"/>
    <col min="2567" max="2569" width="15.1328125" style="1356" customWidth="1"/>
    <col min="2570" max="2570" width="12.59765625" style="1356" customWidth="1"/>
    <col min="2571" max="2583" width="9.1328125" style="1356" customWidth="1"/>
    <col min="2584" max="2813" width="9.1328125" style="1356"/>
    <col min="2814" max="2814" width="14.3984375" style="1356" customWidth="1"/>
    <col min="2815" max="2815" width="28.3984375" style="1356" customWidth="1"/>
    <col min="2816" max="2819" width="10.73046875" style="1356" customWidth="1"/>
    <col min="2820" max="2820" width="2.73046875" style="1356" customWidth="1"/>
    <col min="2821" max="2821" width="15.1328125" style="1356" customWidth="1"/>
    <col min="2822" max="2822" width="12.59765625" style="1356" customWidth="1"/>
    <col min="2823" max="2825" width="15.1328125" style="1356" customWidth="1"/>
    <col min="2826" max="2826" width="12.59765625" style="1356" customWidth="1"/>
    <col min="2827" max="2839" width="9.1328125" style="1356" customWidth="1"/>
    <col min="2840" max="3069" width="9.1328125" style="1356"/>
    <col min="3070" max="3070" width="14.3984375" style="1356" customWidth="1"/>
    <col min="3071" max="3071" width="28.3984375" style="1356" customWidth="1"/>
    <col min="3072" max="3075" width="10.73046875" style="1356" customWidth="1"/>
    <col min="3076" max="3076" width="2.73046875" style="1356" customWidth="1"/>
    <col min="3077" max="3077" width="15.1328125" style="1356" customWidth="1"/>
    <col min="3078" max="3078" width="12.59765625" style="1356" customWidth="1"/>
    <col min="3079" max="3081" width="15.1328125" style="1356" customWidth="1"/>
    <col min="3082" max="3082" width="12.59765625" style="1356" customWidth="1"/>
    <col min="3083" max="3095" width="9.1328125" style="1356" customWidth="1"/>
    <col min="3096" max="3325" width="9.1328125" style="1356"/>
    <col min="3326" max="3326" width="14.3984375" style="1356" customWidth="1"/>
    <col min="3327" max="3327" width="28.3984375" style="1356" customWidth="1"/>
    <col min="3328" max="3331" width="10.73046875" style="1356" customWidth="1"/>
    <col min="3332" max="3332" width="2.73046875" style="1356" customWidth="1"/>
    <col min="3333" max="3333" width="15.1328125" style="1356" customWidth="1"/>
    <col min="3334" max="3334" width="12.59765625" style="1356" customWidth="1"/>
    <col min="3335" max="3337" width="15.1328125" style="1356" customWidth="1"/>
    <col min="3338" max="3338" width="12.59765625" style="1356" customWidth="1"/>
    <col min="3339" max="3351" width="9.1328125" style="1356" customWidth="1"/>
    <col min="3352" max="3581" width="9.1328125" style="1356"/>
    <col min="3582" max="3582" width="14.3984375" style="1356" customWidth="1"/>
    <col min="3583" max="3583" width="28.3984375" style="1356" customWidth="1"/>
    <col min="3584" max="3587" width="10.73046875" style="1356" customWidth="1"/>
    <col min="3588" max="3588" width="2.73046875" style="1356" customWidth="1"/>
    <col min="3589" max="3589" width="15.1328125" style="1356" customWidth="1"/>
    <col min="3590" max="3590" width="12.59765625" style="1356" customWidth="1"/>
    <col min="3591" max="3593" width="15.1328125" style="1356" customWidth="1"/>
    <col min="3594" max="3594" width="12.59765625" style="1356" customWidth="1"/>
    <col min="3595" max="3607" width="9.1328125" style="1356" customWidth="1"/>
    <col min="3608" max="3837" width="9.1328125" style="1356"/>
    <col min="3838" max="3838" width="14.3984375" style="1356" customWidth="1"/>
    <col min="3839" max="3839" width="28.3984375" style="1356" customWidth="1"/>
    <col min="3840" max="3843" width="10.73046875" style="1356" customWidth="1"/>
    <col min="3844" max="3844" width="2.73046875" style="1356" customWidth="1"/>
    <col min="3845" max="3845" width="15.1328125" style="1356" customWidth="1"/>
    <col min="3846" max="3846" width="12.59765625" style="1356" customWidth="1"/>
    <col min="3847" max="3849" width="15.1328125" style="1356" customWidth="1"/>
    <col min="3850" max="3850" width="12.59765625" style="1356" customWidth="1"/>
    <col min="3851" max="3863" width="9.1328125" style="1356" customWidth="1"/>
    <col min="3864" max="4093" width="9.1328125" style="1356"/>
    <col min="4094" max="4094" width="14.3984375" style="1356" customWidth="1"/>
    <col min="4095" max="4095" width="28.3984375" style="1356" customWidth="1"/>
    <col min="4096" max="4099" width="10.73046875" style="1356" customWidth="1"/>
    <col min="4100" max="4100" width="2.73046875" style="1356" customWidth="1"/>
    <col min="4101" max="4101" width="15.1328125" style="1356" customWidth="1"/>
    <col min="4102" max="4102" width="12.59765625" style="1356" customWidth="1"/>
    <col min="4103" max="4105" width="15.1328125" style="1356" customWidth="1"/>
    <col min="4106" max="4106" width="12.59765625" style="1356" customWidth="1"/>
    <col min="4107" max="4119" width="9.1328125" style="1356" customWidth="1"/>
    <col min="4120" max="4349" width="9.1328125" style="1356"/>
    <col min="4350" max="4350" width="14.3984375" style="1356" customWidth="1"/>
    <col min="4351" max="4351" width="28.3984375" style="1356" customWidth="1"/>
    <col min="4352" max="4355" width="10.73046875" style="1356" customWidth="1"/>
    <col min="4356" max="4356" width="2.73046875" style="1356" customWidth="1"/>
    <col min="4357" max="4357" width="15.1328125" style="1356" customWidth="1"/>
    <col min="4358" max="4358" width="12.59765625" style="1356" customWidth="1"/>
    <col min="4359" max="4361" width="15.1328125" style="1356" customWidth="1"/>
    <col min="4362" max="4362" width="12.59765625" style="1356" customWidth="1"/>
    <col min="4363" max="4375" width="9.1328125" style="1356" customWidth="1"/>
    <col min="4376" max="4605" width="9.1328125" style="1356"/>
    <col min="4606" max="4606" width="14.3984375" style="1356" customWidth="1"/>
    <col min="4607" max="4607" width="28.3984375" style="1356" customWidth="1"/>
    <col min="4608" max="4611" width="10.73046875" style="1356" customWidth="1"/>
    <col min="4612" max="4612" width="2.73046875" style="1356" customWidth="1"/>
    <col min="4613" max="4613" width="15.1328125" style="1356" customWidth="1"/>
    <col min="4614" max="4614" width="12.59765625" style="1356" customWidth="1"/>
    <col min="4615" max="4617" width="15.1328125" style="1356" customWidth="1"/>
    <col min="4618" max="4618" width="12.59765625" style="1356" customWidth="1"/>
    <col min="4619" max="4631" width="9.1328125" style="1356" customWidth="1"/>
    <col min="4632" max="4861" width="9.1328125" style="1356"/>
    <col min="4862" max="4862" width="14.3984375" style="1356" customWidth="1"/>
    <col min="4863" max="4863" width="28.3984375" style="1356" customWidth="1"/>
    <col min="4864" max="4867" width="10.73046875" style="1356" customWidth="1"/>
    <col min="4868" max="4868" width="2.73046875" style="1356" customWidth="1"/>
    <col min="4869" max="4869" width="15.1328125" style="1356" customWidth="1"/>
    <col min="4870" max="4870" width="12.59765625" style="1356" customWidth="1"/>
    <col min="4871" max="4873" width="15.1328125" style="1356" customWidth="1"/>
    <col min="4874" max="4874" width="12.59765625" style="1356" customWidth="1"/>
    <col min="4875" max="4887" width="9.1328125" style="1356" customWidth="1"/>
    <col min="4888" max="5117" width="9.1328125" style="1356"/>
    <col min="5118" max="5118" width="14.3984375" style="1356" customWidth="1"/>
    <col min="5119" max="5119" width="28.3984375" style="1356" customWidth="1"/>
    <col min="5120" max="5123" width="10.73046875" style="1356" customWidth="1"/>
    <col min="5124" max="5124" width="2.73046875" style="1356" customWidth="1"/>
    <col min="5125" max="5125" width="15.1328125" style="1356" customWidth="1"/>
    <col min="5126" max="5126" width="12.59765625" style="1356" customWidth="1"/>
    <col min="5127" max="5129" width="15.1328125" style="1356" customWidth="1"/>
    <col min="5130" max="5130" width="12.59765625" style="1356" customWidth="1"/>
    <col min="5131" max="5143" width="9.1328125" style="1356" customWidth="1"/>
    <col min="5144" max="5373" width="9.1328125" style="1356"/>
    <col min="5374" max="5374" width="14.3984375" style="1356" customWidth="1"/>
    <col min="5375" max="5375" width="28.3984375" style="1356" customWidth="1"/>
    <col min="5376" max="5379" width="10.73046875" style="1356" customWidth="1"/>
    <col min="5380" max="5380" width="2.73046875" style="1356" customWidth="1"/>
    <col min="5381" max="5381" width="15.1328125" style="1356" customWidth="1"/>
    <col min="5382" max="5382" width="12.59765625" style="1356" customWidth="1"/>
    <col min="5383" max="5385" width="15.1328125" style="1356" customWidth="1"/>
    <col min="5386" max="5386" width="12.59765625" style="1356" customWidth="1"/>
    <col min="5387" max="5399" width="9.1328125" style="1356" customWidth="1"/>
    <col min="5400" max="5629" width="9.1328125" style="1356"/>
    <col min="5630" max="5630" width="14.3984375" style="1356" customWidth="1"/>
    <col min="5631" max="5631" width="28.3984375" style="1356" customWidth="1"/>
    <col min="5632" max="5635" width="10.73046875" style="1356" customWidth="1"/>
    <col min="5636" max="5636" width="2.73046875" style="1356" customWidth="1"/>
    <col min="5637" max="5637" width="15.1328125" style="1356" customWidth="1"/>
    <col min="5638" max="5638" width="12.59765625" style="1356" customWidth="1"/>
    <col min="5639" max="5641" width="15.1328125" style="1356" customWidth="1"/>
    <col min="5642" max="5642" width="12.59765625" style="1356" customWidth="1"/>
    <col min="5643" max="5655" width="9.1328125" style="1356" customWidth="1"/>
    <col min="5656" max="5885" width="9.1328125" style="1356"/>
    <col min="5886" max="5886" width="14.3984375" style="1356" customWidth="1"/>
    <col min="5887" max="5887" width="28.3984375" style="1356" customWidth="1"/>
    <col min="5888" max="5891" width="10.73046875" style="1356" customWidth="1"/>
    <col min="5892" max="5892" width="2.73046875" style="1356" customWidth="1"/>
    <col min="5893" max="5893" width="15.1328125" style="1356" customWidth="1"/>
    <col min="5894" max="5894" width="12.59765625" style="1356" customWidth="1"/>
    <col min="5895" max="5897" width="15.1328125" style="1356" customWidth="1"/>
    <col min="5898" max="5898" width="12.59765625" style="1356" customWidth="1"/>
    <col min="5899" max="5911" width="9.1328125" style="1356" customWidth="1"/>
    <col min="5912" max="6141" width="9.1328125" style="1356"/>
    <col min="6142" max="6142" width="14.3984375" style="1356" customWidth="1"/>
    <col min="6143" max="6143" width="28.3984375" style="1356" customWidth="1"/>
    <col min="6144" max="6147" width="10.73046875" style="1356" customWidth="1"/>
    <col min="6148" max="6148" width="2.73046875" style="1356" customWidth="1"/>
    <col min="6149" max="6149" width="15.1328125" style="1356" customWidth="1"/>
    <col min="6150" max="6150" width="12.59765625" style="1356" customWidth="1"/>
    <col min="6151" max="6153" width="15.1328125" style="1356" customWidth="1"/>
    <col min="6154" max="6154" width="12.59765625" style="1356" customWidth="1"/>
    <col min="6155" max="6167" width="9.1328125" style="1356" customWidth="1"/>
    <col min="6168" max="6397" width="9.1328125" style="1356"/>
    <col min="6398" max="6398" width="14.3984375" style="1356" customWidth="1"/>
    <col min="6399" max="6399" width="28.3984375" style="1356" customWidth="1"/>
    <col min="6400" max="6403" width="10.73046875" style="1356" customWidth="1"/>
    <col min="6404" max="6404" width="2.73046875" style="1356" customWidth="1"/>
    <col min="6405" max="6405" width="15.1328125" style="1356" customWidth="1"/>
    <col min="6406" max="6406" width="12.59765625" style="1356" customWidth="1"/>
    <col min="6407" max="6409" width="15.1328125" style="1356" customWidth="1"/>
    <col min="6410" max="6410" width="12.59765625" style="1356" customWidth="1"/>
    <col min="6411" max="6423" width="9.1328125" style="1356" customWidth="1"/>
    <col min="6424" max="6653" width="9.1328125" style="1356"/>
    <col min="6654" max="6654" width="14.3984375" style="1356" customWidth="1"/>
    <col min="6655" max="6655" width="28.3984375" style="1356" customWidth="1"/>
    <col min="6656" max="6659" width="10.73046875" style="1356" customWidth="1"/>
    <col min="6660" max="6660" width="2.73046875" style="1356" customWidth="1"/>
    <col min="6661" max="6661" width="15.1328125" style="1356" customWidth="1"/>
    <col min="6662" max="6662" width="12.59765625" style="1356" customWidth="1"/>
    <col min="6663" max="6665" width="15.1328125" style="1356" customWidth="1"/>
    <col min="6666" max="6666" width="12.59765625" style="1356" customWidth="1"/>
    <col min="6667" max="6679" width="9.1328125" style="1356" customWidth="1"/>
    <col min="6680" max="6909" width="9.1328125" style="1356"/>
    <col min="6910" max="6910" width="14.3984375" style="1356" customWidth="1"/>
    <col min="6911" max="6911" width="28.3984375" style="1356" customWidth="1"/>
    <col min="6912" max="6915" width="10.73046875" style="1356" customWidth="1"/>
    <col min="6916" max="6916" width="2.73046875" style="1356" customWidth="1"/>
    <col min="6917" max="6917" width="15.1328125" style="1356" customWidth="1"/>
    <col min="6918" max="6918" width="12.59765625" style="1356" customWidth="1"/>
    <col min="6919" max="6921" width="15.1328125" style="1356" customWidth="1"/>
    <col min="6922" max="6922" width="12.59765625" style="1356" customWidth="1"/>
    <col min="6923" max="6935" width="9.1328125" style="1356" customWidth="1"/>
    <col min="6936" max="7165" width="9.1328125" style="1356"/>
    <col min="7166" max="7166" width="14.3984375" style="1356" customWidth="1"/>
    <col min="7167" max="7167" width="28.3984375" style="1356" customWidth="1"/>
    <col min="7168" max="7171" width="10.73046875" style="1356" customWidth="1"/>
    <col min="7172" max="7172" width="2.73046875" style="1356" customWidth="1"/>
    <col min="7173" max="7173" width="15.1328125" style="1356" customWidth="1"/>
    <col min="7174" max="7174" width="12.59765625" style="1356" customWidth="1"/>
    <col min="7175" max="7177" width="15.1328125" style="1356" customWidth="1"/>
    <col min="7178" max="7178" width="12.59765625" style="1356" customWidth="1"/>
    <col min="7179" max="7191" width="9.1328125" style="1356" customWidth="1"/>
    <col min="7192" max="7421" width="9.1328125" style="1356"/>
    <col min="7422" max="7422" width="14.3984375" style="1356" customWidth="1"/>
    <col min="7423" max="7423" width="28.3984375" style="1356" customWidth="1"/>
    <col min="7424" max="7427" width="10.73046875" style="1356" customWidth="1"/>
    <col min="7428" max="7428" width="2.73046875" style="1356" customWidth="1"/>
    <col min="7429" max="7429" width="15.1328125" style="1356" customWidth="1"/>
    <col min="7430" max="7430" width="12.59765625" style="1356" customWidth="1"/>
    <col min="7431" max="7433" width="15.1328125" style="1356" customWidth="1"/>
    <col min="7434" max="7434" width="12.59765625" style="1356" customWidth="1"/>
    <col min="7435" max="7447" width="9.1328125" style="1356" customWidth="1"/>
    <col min="7448" max="7677" width="9.1328125" style="1356"/>
    <col min="7678" max="7678" width="14.3984375" style="1356" customWidth="1"/>
    <col min="7679" max="7679" width="28.3984375" style="1356" customWidth="1"/>
    <col min="7680" max="7683" width="10.73046875" style="1356" customWidth="1"/>
    <col min="7684" max="7684" width="2.73046875" style="1356" customWidth="1"/>
    <col min="7685" max="7685" width="15.1328125" style="1356" customWidth="1"/>
    <col min="7686" max="7686" width="12.59765625" style="1356" customWidth="1"/>
    <col min="7687" max="7689" width="15.1328125" style="1356" customWidth="1"/>
    <col min="7690" max="7690" width="12.59765625" style="1356" customWidth="1"/>
    <col min="7691" max="7703" width="9.1328125" style="1356" customWidth="1"/>
    <col min="7704" max="7933" width="9.1328125" style="1356"/>
    <col min="7934" max="7934" width="14.3984375" style="1356" customWidth="1"/>
    <col min="7935" max="7935" width="28.3984375" style="1356" customWidth="1"/>
    <col min="7936" max="7939" width="10.73046875" style="1356" customWidth="1"/>
    <col min="7940" max="7940" width="2.73046875" style="1356" customWidth="1"/>
    <col min="7941" max="7941" width="15.1328125" style="1356" customWidth="1"/>
    <col min="7942" max="7942" width="12.59765625" style="1356" customWidth="1"/>
    <col min="7943" max="7945" width="15.1328125" style="1356" customWidth="1"/>
    <col min="7946" max="7946" width="12.59765625" style="1356" customWidth="1"/>
    <col min="7947" max="7959" width="9.1328125" style="1356" customWidth="1"/>
    <col min="7960" max="8189" width="9.1328125" style="1356"/>
    <col min="8190" max="8190" width="14.3984375" style="1356" customWidth="1"/>
    <col min="8191" max="8191" width="28.3984375" style="1356" customWidth="1"/>
    <col min="8192" max="8195" width="10.73046875" style="1356" customWidth="1"/>
    <col min="8196" max="8196" width="2.73046875" style="1356" customWidth="1"/>
    <col min="8197" max="8197" width="15.1328125" style="1356" customWidth="1"/>
    <col min="8198" max="8198" width="12.59765625" style="1356" customWidth="1"/>
    <col min="8199" max="8201" width="15.1328125" style="1356" customWidth="1"/>
    <col min="8202" max="8202" width="12.59765625" style="1356" customWidth="1"/>
    <col min="8203" max="8215" width="9.1328125" style="1356" customWidth="1"/>
    <col min="8216" max="8445" width="9.1328125" style="1356"/>
    <col min="8446" max="8446" width="14.3984375" style="1356" customWidth="1"/>
    <col min="8447" max="8447" width="28.3984375" style="1356" customWidth="1"/>
    <col min="8448" max="8451" width="10.73046875" style="1356" customWidth="1"/>
    <col min="8452" max="8452" width="2.73046875" style="1356" customWidth="1"/>
    <col min="8453" max="8453" width="15.1328125" style="1356" customWidth="1"/>
    <col min="8454" max="8454" width="12.59765625" style="1356" customWidth="1"/>
    <col min="8455" max="8457" width="15.1328125" style="1356" customWidth="1"/>
    <col min="8458" max="8458" width="12.59765625" style="1356" customWidth="1"/>
    <col min="8459" max="8471" width="9.1328125" style="1356" customWidth="1"/>
    <col min="8472" max="8701" width="9.1328125" style="1356"/>
    <col min="8702" max="8702" width="14.3984375" style="1356" customWidth="1"/>
    <col min="8703" max="8703" width="28.3984375" style="1356" customWidth="1"/>
    <col min="8704" max="8707" width="10.73046875" style="1356" customWidth="1"/>
    <col min="8708" max="8708" width="2.73046875" style="1356" customWidth="1"/>
    <col min="8709" max="8709" width="15.1328125" style="1356" customWidth="1"/>
    <col min="8710" max="8710" width="12.59765625" style="1356" customWidth="1"/>
    <col min="8711" max="8713" width="15.1328125" style="1356" customWidth="1"/>
    <col min="8714" max="8714" width="12.59765625" style="1356" customWidth="1"/>
    <col min="8715" max="8727" width="9.1328125" style="1356" customWidth="1"/>
    <col min="8728" max="8957" width="9.1328125" style="1356"/>
    <col min="8958" max="8958" width="14.3984375" style="1356" customWidth="1"/>
    <col min="8959" max="8959" width="28.3984375" style="1356" customWidth="1"/>
    <col min="8960" max="8963" width="10.73046875" style="1356" customWidth="1"/>
    <col min="8964" max="8964" width="2.73046875" style="1356" customWidth="1"/>
    <col min="8965" max="8965" width="15.1328125" style="1356" customWidth="1"/>
    <col min="8966" max="8966" width="12.59765625" style="1356" customWidth="1"/>
    <col min="8967" max="8969" width="15.1328125" style="1356" customWidth="1"/>
    <col min="8970" max="8970" width="12.59765625" style="1356" customWidth="1"/>
    <col min="8971" max="8983" width="9.1328125" style="1356" customWidth="1"/>
    <col min="8984" max="9213" width="9.1328125" style="1356"/>
    <col min="9214" max="9214" width="14.3984375" style="1356" customWidth="1"/>
    <col min="9215" max="9215" width="28.3984375" style="1356" customWidth="1"/>
    <col min="9216" max="9219" width="10.73046875" style="1356" customWidth="1"/>
    <col min="9220" max="9220" width="2.73046875" style="1356" customWidth="1"/>
    <col min="9221" max="9221" width="15.1328125" style="1356" customWidth="1"/>
    <col min="9222" max="9222" width="12.59765625" style="1356" customWidth="1"/>
    <col min="9223" max="9225" width="15.1328125" style="1356" customWidth="1"/>
    <col min="9226" max="9226" width="12.59765625" style="1356" customWidth="1"/>
    <col min="9227" max="9239" width="9.1328125" style="1356" customWidth="1"/>
    <col min="9240" max="9469" width="9.1328125" style="1356"/>
    <col min="9470" max="9470" width="14.3984375" style="1356" customWidth="1"/>
    <col min="9471" max="9471" width="28.3984375" style="1356" customWidth="1"/>
    <col min="9472" max="9475" width="10.73046875" style="1356" customWidth="1"/>
    <col min="9476" max="9476" width="2.73046875" style="1356" customWidth="1"/>
    <col min="9477" max="9477" width="15.1328125" style="1356" customWidth="1"/>
    <col min="9478" max="9478" width="12.59765625" style="1356" customWidth="1"/>
    <col min="9479" max="9481" width="15.1328125" style="1356" customWidth="1"/>
    <col min="9482" max="9482" width="12.59765625" style="1356" customWidth="1"/>
    <col min="9483" max="9495" width="9.1328125" style="1356" customWidth="1"/>
    <col min="9496" max="9725" width="9.1328125" style="1356"/>
    <col min="9726" max="9726" width="14.3984375" style="1356" customWidth="1"/>
    <col min="9727" max="9727" width="28.3984375" style="1356" customWidth="1"/>
    <col min="9728" max="9731" width="10.73046875" style="1356" customWidth="1"/>
    <col min="9732" max="9732" width="2.73046875" style="1356" customWidth="1"/>
    <col min="9733" max="9733" width="15.1328125" style="1356" customWidth="1"/>
    <col min="9734" max="9734" width="12.59765625" style="1356" customWidth="1"/>
    <col min="9735" max="9737" width="15.1328125" style="1356" customWidth="1"/>
    <col min="9738" max="9738" width="12.59765625" style="1356" customWidth="1"/>
    <col min="9739" max="9751" width="9.1328125" style="1356" customWidth="1"/>
    <col min="9752" max="9981" width="9.1328125" style="1356"/>
    <col min="9982" max="9982" width="14.3984375" style="1356" customWidth="1"/>
    <col min="9983" max="9983" width="28.3984375" style="1356" customWidth="1"/>
    <col min="9984" max="9987" width="10.73046875" style="1356" customWidth="1"/>
    <col min="9988" max="9988" width="2.73046875" style="1356" customWidth="1"/>
    <col min="9989" max="9989" width="15.1328125" style="1356" customWidth="1"/>
    <col min="9990" max="9990" width="12.59765625" style="1356" customWidth="1"/>
    <col min="9991" max="9993" width="15.1328125" style="1356" customWidth="1"/>
    <col min="9994" max="9994" width="12.59765625" style="1356" customWidth="1"/>
    <col min="9995" max="10007" width="9.1328125" style="1356" customWidth="1"/>
    <col min="10008" max="10237" width="9.1328125" style="1356"/>
    <col min="10238" max="10238" width="14.3984375" style="1356" customWidth="1"/>
    <col min="10239" max="10239" width="28.3984375" style="1356" customWidth="1"/>
    <col min="10240" max="10243" width="10.73046875" style="1356" customWidth="1"/>
    <col min="10244" max="10244" width="2.73046875" style="1356" customWidth="1"/>
    <col min="10245" max="10245" width="15.1328125" style="1356" customWidth="1"/>
    <col min="10246" max="10246" width="12.59765625" style="1356" customWidth="1"/>
    <col min="10247" max="10249" width="15.1328125" style="1356" customWidth="1"/>
    <col min="10250" max="10250" width="12.59765625" style="1356" customWidth="1"/>
    <col min="10251" max="10263" width="9.1328125" style="1356" customWidth="1"/>
    <col min="10264" max="10493" width="9.1328125" style="1356"/>
    <col min="10494" max="10494" width="14.3984375" style="1356" customWidth="1"/>
    <col min="10495" max="10495" width="28.3984375" style="1356" customWidth="1"/>
    <col min="10496" max="10499" width="10.73046875" style="1356" customWidth="1"/>
    <col min="10500" max="10500" width="2.73046875" style="1356" customWidth="1"/>
    <col min="10501" max="10501" width="15.1328125" style="1356" customWidth="1"/>
    <col min="10502" max="10502" width="12.59765625" style="1356" customWidth="1"/>
    <col min="10503" max="10505" width="15.1328125" style="1356" customWidth="1"/>
    <col min="10506" max="10506" width="12.59765625" style="1356" customWidth="1"/>
    <col min="10507" max="10519" width="9.1328125" style="1356" customWidth="1"/>
    <col min="10520" max="10749" width="9.1328125" style="1356"/>
    <col min="10750" max="10750" width="14.3984375" style="1356" customWidth="1"/>
    <col min="10751" max="10751" width="28.3984375" style="1356" customWidth="1"/>
    <col min="10752" max="10755" width="10.73046875" style="1356" customWidth="1"/>
    <col min="10756" max="10756" width="2.73046875" style="1356" customWidth="1"/>
    <col min="10757" max="10757" width="15.1328125" style="1356" customWidth="1"/>
    <col min="10758" max="10758" width="12.59765625" style="1356" customWidth="1"/>
    <col min="10759" max="10761" width="15.1328125" style="1356" customWidth="1"/>
    <col min="10762" max="10762" width="12.59765625" style="1356" customWidth="1"/>
    <col min="10763" max="10775" width="9.1328125" style="1356" customWidth="1"/>
    <col min="10776" max="11005" width="9.1328125" style="1356"/>
    <col min="11006" max="11006" width="14.3984375" style="1356" customWidth="1"/>
    <col min="11007" max="11007" width="28.3984375" style="1356" customWidth="1"/>
    <col min="11008" max="11011" width="10.73046875" style="1356" customWidth="1"/>
    <col min="11012" max="11012" width="2.73046875" style="1356" customWidth="1"/>
    <col min="11013" max="11013" width="15.1328125" style="1356" customWidth="1"/>
    <col min="11014" max="11014" width="12.59765625" style="1356" customWidth="1"/>
    <col min="11015" max="11017" width="15.1328125" style="1356" customWidth="1"/>
    <col min="11018" max="11018" width="12.59765625" style="1356" customWidth="1"/>
    <col min="11019" max="11031" width="9.1328125" style="1356" customWidth="1"/>
    <col min="11032" max="11261" width="9.1328125" style="1356"/>
    <col min="11262" max="11262" width="14.3984375" style="1356" customWidth="1"/>
    <col min="11263" max="11263" width="28.3984375" style="1356" customWidth="1"/>
    <col min="11264" max="11267" width="10.73046875" style="1356" customWidth="1"/>
    <col min="11268" max="11268" width="2.73046875" style="1356" customWidth="1"/>
    <col min="11269" max="11269" width="15.1328125" style="1356" customWidth="1"/>
    <col min="11270" max="11270" width="12.59765625" style="1356" customWidth="1"/>
    <col min="11271" max="11273" width="15.1328125" style="1356" customWidth="1"/>
    <col min="11274" max="11274" width="12.59765625" style="1356" customWidth="1"/>
    <col min="11275" max="11287" width="9.1328125" style="1356" customWidth="1"/>
    <col min="11288" max="11517" width="9.1328125" style="1356"/>
    <col min="11518" max="11518" width="14.3984375" style="1356" customWidth="1"/>
    <col min="11519" max="11519" width="28.3984375" style="1356" customWidth="1"/>
    <col min="11520" max="11523" width="10.73046875" style="1356" customWidth="1"/>
    <col min="11524" max="11524" width="2.73046875" style="1356" customWidth="1"/>
    <col min="11525" max="11525" width="15.1328125" style="1356" customWidth="1"/>
    <col min="11526" max="11526" width="12.59765625" style="1356" customWidth="1"/>
    <col min="11527" max="11529" width="15.1328125" style="1356" customWidth="1"/>
    <col min="11530" max="11530" width="12.59765625" style="1356" customWidth="1"/>
    <col min="11531" max="11543" width="9.1328125" style="1356" customWidth="1"/>
    <col min="11544" max="11773" width="9.1328125" style="1356"/>
    <col min="11774" max="11774" width="14.3984375" style="1356" customWidth="1"/>
    <col min="11775" max="11775" width="28.3984375" style="1356" customWidth="1"/>
    <col min="11776" max="11779" width="10.73046875" style="1356" customWidth="1"/>
    <col min="11780" max="11780" width="2.73046875" style="1356" customWidth="1"/>
    <col min="11781" max="11781" width="15.1328125" style="1356" customWidth="1"/>
    <col min="11782" max="11782" width="12.59765625" style="1356" customWidth="1"/>
    <col min="11783" max="11785" width="15.1328125" style="1356" customWidth="1"/>
    <col min="11786" max="11786" width="12.59765625" style="1356" customWidth="1"/>
    <col min="11787" max="11799" width="9.1328125" style="1356" customWidth="1"/>
    <col min="11800" max="12029" width="9.1328125" style="1356"/>
    <col min="12030" max="12030" width="14.3984375" style="1356" customWidth="1"/>
    <col min="12031" max="12031" width="28.3984375" style="1356" customWidth="1"/>
    <col min="12032" max="12035" width="10.73046875" style="1356" customWidth="1"/>
    <col min="12036" max="12036" width="2.73046875" style="1356" customWidth="1"/>
    <col min="12037" max="12037" width="15.1328125" style="1356" customWidth="1"/>
    <col min="12038" max="12038" width="12.59765625" style="1356" customWidth="1"/>
    <col min="12039" max="12041" width="15.1328125" style="1356" customWidth="1"/>
    <col min="12042" max="12042" width="12.59765625" style="1356" customWidth="1"/>
    <col min="12043" max="12055" width="9.1328125" style="1356" customWidth="1"/>
    <col min="12056" max="12285" width="9.1328125" style="1356"/>
    <col min="12286" max="12286" width="14.3984375" style="1356" customWidth="1"/>
    <col min="12287" max="12287" width="28.3984375" style="1356" customWidth="1"/>
    <col min="12288" max="12291" width="10.73046875" style="1356" customWidth="1"/>
    <col min="12292" max="12292" width="2.73046875" style="1356" customWidth="1"/>
    <col min="12293" max="12293" width="15.1328125" style="1356" customWidth="1"/>
    <col min="12294" max="12294" width="12.59765625" style="1356" customWidth="1"/>
    <col min="12295" max="12297" width="15.1328125" style="1356" customWidth="1"/>
    <col min="12298" max="12298" width="12.59765625" style="1356" customWidth="1"/>
    <col min="12299" max="12311" width="9.1328125" style="1356" customWidth="1"/>
    <col min="12312" max="12541" width="9.1328125" style="1356"/>
    <col min="12542" max="12542" width="14.3984375" style="1356" customWidth="1"/>
    <col min="12543" max="12543" width="28.3984375" style="1356" customWidth="1"/>
    <col min="12544" max="12547" width="10.73046875" style="1356" customWidth="1"/>
    <col min="12548" max="12548" width="2.73046875" style="1356" customWidth="1"/>
    <col min="12549" max="12549" width="15.1328125" style="1356" customWidth="1"/>
    <col min="12550" max="12550" width="12.59765625" style="1356" customWidth="1"/>
    <col min="12551" max="12553" width="15.1328125" style="1356" customWidth="1"/>
    <col min="12554" max="12554" width="12.59765625" style="1356" customWidth="1"/>
    <col min="12555" max="12567" width="9.1328125" style="1356" customWidth="1"/>
    <col min="12568" max="12797" width="9.1328125" style="1356"/>
    <col min="12798" max="12798" width="14.3984375" style="1356" customWidth="1"/>
    <col min="12799" max="12799" width="28.3984375" style="1356" customWidth="1"/>
    <col min="12800" max="12803" width="10.73046875" style="1356" customWidth="1"/>
    <col min="12804" max="12804" width="2.73046875" style="1356" customWidth="1"/>
    <col min="12805" max="12805" width="15.1328125" style="1356" customWidth="1"/>
    <col min="12806" max="12806" width="12.59765625" style="1356" customWidth="1"/>
    <col min="12807" max="12809" width="15.1328125" style="1356" customWidth="1"/>
    <col min="12810" max="12810" width="12.59765625" style="1356" customWidth="1"/>
    <col min="12811" max="12823" width="9.1328125" style="1356" customWidth="1"/>
    <col min="12824" max="13053" width="9.1328125" style="1356"/>
    <col min="13054" max="13054" width="14.3984375" style="1356" customWidth="1"/>
    <col min="13055" max="13055" width="28.3984375" style="1356" customWidth="1"/>
    <col min="13056" max="13059" width="10.73046875" style="1356" customWidth="1"/>
    <col min="13060" max="13060" width="2.73046875" style="1356" customWidth="1"/>
    <col min="13061" max="13061" width="15.1328125" style="1356" customWidth="1"/>
    <col min="13062" max="13062" width="12.59765625" style="1356" customWidth="1"/>
    <col min="13063" max="13065" width="15.1328125" style="1356" customWidth="1"/>
    <col min="13066" max="13066" width="12.59765625" style="1356" customWidth="1"/>
    <col min="13067" max="13079" width="9.1328125" style="1356" customWidth="1"/>
    <col min="13080" max="13309" width="9.1328125" style="1356"/>
    <col min="13310" max="13310" width="14.3984375" style="1356" customWidth="1"/>
    <col min="13311" max="13311" width="28.3984375" style="1356" customWidth="1"/>
    <col min="13312" max="13315" width="10.73046875" style="1356" customWidth="1"/>
    <col min="13316" max="13316" width="2.73046875" style="1356" customWidth="1"/>
    <col min="13317" max="13317" width="15.1328125" style="1356" customWidth="1"/>
    <col min="13318" max="13318" width="12.59765625" style="1356" customWidth="1"/>
    <col min="13319" max="13321" width="15.1328125" style="1356" customWidth="1"/>
    <col min="13322" max="13322" width="12.59765625" style="1356" customWidth="1"/>
    <col min="13323" max="13335" width="9.1328125" style="1356" customWidth="1"/>
    <col min="13336" max="13565" width="9.1328125" style="1356"/>
    <col min="13566" max="13566" width="14.3984375" style="1356" customWidth="1"/>
    <col min="13567" max="13567" width="28.3984375" style="1356" customWidth="1"/>
    <col min="13568" max="13571" width="10.73046875" style="1356" customWidth="1"/>
    <col min="13572" max="13572" width="2.73046875" style="1356" customWidth="1"/>
    <col min="13573" max="13573" width="15.1328125" style="1356" customWidth="1"/>
    <col min="13574" max="13574" width="12.59765625" style="1356" customWidth="1"/>
    <col min="13575" max="13577" width="15.1328125" style="1356" customWidth="1"/>
    <col min="13578" max="13578" width="12.59765625" style="1356" customWidth="1"/>
    <col min="13579" max="13591" width="9.1328125" style="1356" customWidth="1"/>
    <col min="13592" max="13821" width="9.1328125" style="1356"/>
    <col min="13822" max="13822" width="14.3984375" style="1356" customWidth="1"/>
    <col min="13823" max="13823" width="28.3984375" style="1356" customWidth="1"/>
    <col min="13824" max="13827" width="10.73046875" style="1356" customWidth="1"/>
    <col min="13828" max="13828" width="2.73046875" style="1356" customWidth="1"/>
    <col min="13829" max="13829" width="15.1328125" style="1356" customWidth="1"/>
    <col min="13830" max="13830" width="12.59765625" style="1356" customWidth="1"/>
    <col min="13831" max="13833" width="15.1328125" style="1356" customWidth="1"/>
    <col min="13834" max="13834" width="12.59765625" style="1356" customWidth="1"/>
    <col min="13835" max="13847" width="9.1328125" style="1356" customWidth="1"/>
    <col min="13848" max="14077" width="9.1328125" style="1356"/>
    <col min="14078" max="14078" width="14.3984375" style="1356" customWidth="1"/>
    <col min="14079" max="14079" width="28.3984375" style="1356" customWidth="1"/>
    <col min="14080" max="14083" width="10.73046875" style="1356" customWidth="1"/>
    <col min="14084" max="14084" width="2.73046875" style="1356" customWidth="1"/>
    <col min="14085" max="14085" width="15.1328125" style="1356" customWidth="1"/>
    <col min="14086" max="14086" width="12.59765625" style="1356" customWidth="1"/>
    <col min="14087" max="14089" width="15.1328125" style="1356" customWidth="1"/>
    <col min="14090" max="14090" width="12.59765625" style="1356" customWidth="1"/>
    <col min="14091" max="14103" width="9.1328125" style="1356" customWidth="1"/>
    <col min="14104" max="14333" width="9.1328125" style="1356"/>
    <col min="14334" max="14334" width="14.3984375" style="1356" customWidth="1"/>
    <col min="14335" max="14335" width="28.3984375" style="1356" customWidth="1"/>
    <col min="14336" max="14339" width="10.73046875" style="1356" customWidth="1"/>
    <col min="14340" max="14340" width="2.73046875" style="1356" customWidth="1"/>
    <col min="14341" max="14341" width="15.1328125" style="1356" customWidth="1"/>
    <col min="14342" max="14342" width="12.59765625" style="1356" customWidth="1"/>
    <col min="14343" max="14345" width="15.1328125" style="1356" customWidth="1"/>
    <col min="14346" max="14346" width="12.59765625" style="1356" customWidth="1"/>
    <col min="14347" max="14359" width="9.1328125" style="1356" customWidth="1"/>
    <col min="14360" max="14589" width="9.1328125" style="1356"/>
    <col min="14590" max="14590" width="14.3984375" style="1356" customWidth="1"/>
    <col min="14591" max="14591" width="28.3984375" style="1356" customWidth="1"/>
    <col min="14592" max="14595" width="10.73046875" style="1356" customWidth="1"/>
    <col min="14596" max="14596" width="2.73046875" style="1356" customWidth="1"/>
    <col min="14597" max="14597" width="15.1328125" style="1356" customWidth="1"/>
    <col min="14598" max="14598" width="12.59765625" style="1356" customWidth="1"/>
    <col min="14599" max="14601" width="15.1328125" style="1356" customWidth="1"/>
    <col min="14602" max="14602" width="12.59765625" style="1356" customWidth="1"/>
    <col min="14603" max="14615" width="9.1328125" style="1356" customWidth="1"/>
    <col min="14616" max="14845" width="9.1328125" style="1356"/>
    <col min="14846" max="14846" width="14.3984375" style="1356" customWidth="1"/>
    <col min="14847" max="14847" width="28.3984375" style="1356" customWidth="1"/>
    <col min="14848" max="14851" width="10.73046875" style="1356" customWidth="1"/>
    <col min="14852" max="14852" width="2.73046875" style="1356" customWidth="1"/>
    <col min="14853" max="14853" width="15.1328125" style="1356" customWidth="1"/>
    <col min="14854" max="14854" width="12.59765625" style="1356" customWidth="1"/>
    <col min="14855" max="14857" width="15.1328125" style="1356" customWidth="1"/>
    <col min="14858" max="14858" width="12.59765625" style="1356" customWidth="1"/>
    <col min="14859" max="14871" width="9.1328125" style="1356" customWidth="1"/>
    <col min="14872" max="15101" width="9.1328125" style="1356"/>
    <col min="15102" max="15102" width="14.3984375" style="1356" customWidth="1"/>
    <col min="15103" max="15103" width="28.3984375" style="1356" customWidth="1"/>
    <col min="15104" max="15107" width="10.73046875" style="1356" customWidth="1"/>
    <col min="15108" max="15108" width="2.73046875" style="1356" customWidth="1"/>
    <col min="15109" max="15109" width="15.1328125" style="1356" customWidth="1"/>
    <col min="15110" max="15110" width="12.59765625" style="1356" customWidth="1"/>
    <col min="15111" max="15113" width="15.1328125" style="1356" customWidth="1"/>
    <col min="15114" max="15114" width="12.59765625" style="1356" customWidth="1"/>
    <col min="15115" max="15127" width="9.1328125" style="1356" customWidth="1"/>
    <col min="15128" max="15357" width="9.1328125" style="1356"/>
    <col min="15358" max="15358" width="14.3984375" style="1356" customWidth="1"/>
    <col min="15359" max="15359" width="28.3984375" style="1356" customWidth="1"/>
    <col min="15360" max="15363" width="10.73046875" style="1356" customWidth="1"/>
    <col min="15364" max="15364" width="2.73046875" style="1356" customWidth="1"/>
    <col min="15365" max="15365" width="15.1328125" style="1356" customWidth="1"/>
    <col min="15366" max="15366" width="12.59765625" style="1356" customWidth="1"/>
    <col min="15367" max="15369" width="15.1328125" style="1356" customWidth="1"/>
    <col min="15370" max="15370" width="12.59765625" style="1356" customWidth="1"/>
    <col min="15371" max="15383" width="9.1328125" style="1356" customWidth="1"/>
    <col min="15384" max="15613" width="9.1328125" style="1356"/>
    <col min="15614" max="15614" width="14.3984375" style="1356" customWidth="1"/>
    <col min="15615" max="15615" width="28.3984375" style="1356" customWidth="1"/>
    <col min="15616" max="15619" width="10.73046875" style="1356" customWidth="1"/>
    <col min="15620" max="15620" width="2.73046875" style="1356" customWidth="1"/>
    <col min="15621" max="15621" width="15.1328125" style="1356" customWidth="1"/>
    <col min="15622" max="15622" width="12.59765625" style="1356" customWidth="1"/>
    <col min="15623" max="15625" width="15.1328125" style="1356" customWidth="1"/>
    <col min="15626" max="15626" width="12.59765625" style="1356" customWidth="1"/>
    <col min="15627" max="15639" width="9.1328125" style="1356" customWidth="1"/>
    <col min="15640" max="15869" width="9.1328125" style="1356"/>
    <col min="15870" max="15870" width="14.3984375" style="1356" customWidth="1"/>
    <col min="15871" max="15871" width="28.3984375" style="1356" customWidth="1"/>
    <col min="15872" max="15875" width="10.73046875" style="1356" customWidth="1"/>
    <col min="15876" max="15876" width="2.73046875" style="1356" customWidth="1"/>
    <col min="15877" max="15877" width="15.1328125" style="1356" customWidth="1"/>
    <col min="15878" max="15878" width="12.59765625" style="1356" customWidth="1"/>
    <col min="15879" max="15881" width="15.1328125" style="1356" customWidth="1"/>
    <col min="15882" max="15882" width="12.59765625" style="1356" customWidth="1"/>
    <col min="15883" max="15895" width="9.1328125" style="1356" customWidth="1"/>
    <col min="15896" max="16125" width="9.1328125" style="1356"/>
    <col min="16126" max="16126" width="14.3984375" style="1356" customWidth="1"/>
    <col min="16127" max="16127" width="28.3984375" style="1356" customWidth="1"/>
    <col min="16128" max="16131" width="10.73046875" style="1356" customWidth="1"/>
    <col min="16132" max="16132" width="2.73046875" style="1356" customWidth="1"/>
    <col min="16133" max="16133" width="15.1328125" style="1356" customWidth="1"/>
    <col min="16134" max="16134" width="12.59765625" style="1356" customWidth="1"/>
    <col min="16135" max="16137" width="15.1328125" style="1356" customWidth="1"/>
    <col min="16138" max="16138" width="12.59765625" style="1356" customWidth="1"/>
    <col min="16139" max="16151" width="9.1328125" style="1356" customWidth="1"/>
    <col min="16152" max="16384" width="9.1328125" style="1356"/>
  </cols>
  <sheetData>
    <row r="1" spans="1:23" s="48" customFormat="1" ht="25.15">
      <c r="A1" s="1766" t="str">
        <f>+'Universal data'!$A$1</f>
        <v>Regulatory Reporting Pack</v>
      </c>
      <c r="B1" s="127"/>
      <c r="C1" s="2853"/>
      <c r="D1" s="127"/>
      <c r="E1" s="127"/>
      <c r="F1" s="127"/>
      <c r="G1" s="127"/>
      <c r="H1" s="127"/>
    </row>
    <row r="2" spans="1:23" s="48" customFormat="1" ht="25.15">
      <c r="A2" s="1766" t="str">
        <f>+'Universal data'!$A$2</f>
        <v>Master</v>
      </c>
      <c r="B2" s="127"/>
      <c r="C2" s="2853"/>
      <c r="D2" s="127"/>
      <c r="E2" s="127"/>
      <c r="F2" s="127"/>
      <c r="G2" s="127"/>
      <c r="H2" s="127"/>
    </row>
    <row r="3" spans="1:23" s="48" customFormat="1" ht="25.15">
      <c r="A3" s="1766" t="str">
        <f>+'Universal data'!$A$3</f>
        <v>2017/18</v>
      </c>
      <c r="B3" s="127"/>
      <c r="C3" s="2853"/>
      <c r="D3" s="127"/>
      <c r="E3" s="127"/>
      <c r="F3" s="127"/>
      <c r="G3" s="127"/>
      <c r="H3" s="127"/>
    </row>
    <row r="4" spans="1:23" s="1367" customFormat="1" ht="9.75" customHeight="1">
      <c r="A4" s="1366"/>
      <c r="C4" s="2854"/>
    </row>
    <row r="5" spans="1:23" s="1367" customFormat="1" ht="19.899999999999999">
      <c r="A5" s="1349" t="s">
        <v>1777</v>
      </c>
      <c r="C5" s="2854"/>
    </row>
    <row r="6" spans="1:23" s="1367" customFormat="1" ht="13.5">
      <c r="C6" s="2854"/>
    </row>
    <row r="7" spans="1:23" s="1354" customFormat="1" ht="13.5" customHeight="1">
      <c r="A7" s="1406" t="s">
        <v>104</v>
      </c>
      <c r="C7" s="2855"/>
      <c r="D7" s="1338"/>
      <c r="E7" s="1338"/>
      <c r="F7" s="1338"/>
      <c r="G7" s="1338"/>
      <c r="H7" s="1338"/>
      <c r="I7" s="1338"/>
      <c r="J7" s="1338"/>
      <c r="K7" s="1338"/>
      <c r="L7" s="1338"/>
    </row>
    <row r="8" spans="1:23" s="1358" customFormat="1">
      <c r="B8" s="3980" t="s">
        <v>233</v>
      </c>
      <c r="C8" s="3980"/>
      <c r="D8" s="1355"/>
      <c r="E8" s="1355"/>
      <c r="F8" s="1355"/>
      <c r="G8" s="1355"/>
      <c r="H8" s="1355"/>
      <c r="I8" s="1355"/>
      <c r="J8" s="1355"/>
      <c r="K8" s="1355"/>
      <c r="L8" s="1355"/>
      <c r="M8" s="1361"/>
      <c r="N8" s="1361"/>
      <c r="O8" s="1361"/>
      <c r="P8" s="1361"/>
      <c r="Q8" s="1361"/>
      <c r="R8" s="1361"/>
      <c r="S8" s="1361"/>
      <c r="T8" s="1361"/>
      <c r="U8" s="1361"/>
      <c r="V8" s="1361"/>
      <c r="W8" s="1361"/>
    </row>
    <row r="9" spans="1:23">
      <c r="A9" s="1368"/>
      <c r="B9" s="1415" t="s">
        <v>234</v>
      </c>
      <c r="C9" s="2856"/>
      <c r="D9" s="1357"/>
      <c r="E9" s="1357"/>
      <c r="F9" s="1357"/>
      <c r="G9" s="1357"/>
      <c r="H9" s="1357"/>
      <c r="I9" s="1357"/>
      <c r="J9" s="1357"/>
      <c r="K9" s="1357"/>
      <c r="L9" s="1357"/>
    </row>
    <row r="10" spans="1:23">
      <c r="A10" s="1368"/>
      <c r="B10" s="1415" t="s">
        <v>1689</v>
      </c>
      <c r="C10" s="2856"/>
      <c r="D10" s="1357"/>
      <c r="E10" s="1362"/>
      <c r="F10" s="1357"/>
      <c r="G10" s="1357"/>
      <c r="H10" s="1357"/>
      <c r="I10" s="1357"/>
      <c r="J10" s="1357"/>
      <c r="K10" s="1357"/>
      <c r="L10" s="1357"/>
    </row>
    <row r="11" spans="1:23">
      <c r="A11" s="1368"/>
      <c r="B11" s="1415" t="s">
        <v>1690</v>
      </c>
      <c r="C11" s="2857">
        <f>C9+C10</f>
        <v>0</v>
      </c>
      <c r="D11" s="1357"/>
      <c r="E11" s="1357"/>
      <c r="F11" s="1357"/>
      <c r="G11" s="1357"/>
      <c r="H11" s="1357"/>
      <c r="I11" s="1357"/>
      <c r="J11" s="1357"/>
      <c r="K11" s="1357"/>
      <c r="L11" s="1357"/>
    </row>
    <row r="12" spans="1:23">
      <c r="A12" s="1409"/>
      <c r="B12" s="1417" t="s">
        <v>221</v>
      </c>
      <c r="C12" s="2856"/>
      <c r="D12" s="1357"/>
      <c r="E12" s="1357"/>
      <c r="F12" s="1357"/>
      <c r="G12" s="1357"/>
      <c r="H12" s="1357"/>
      <c r="I12" s="1357"/>
      <c r="J12" s="1357"/>
      <c r="K12" s="1357"/>
      <c r="L12" s="1357"/>
    </row>
    <row r="13" spans="1:23" s="1360" customFormat="1">
      <c r="A13" s="1409"/>
      <c r="B13" s="1418" t="s">
        <v>1933</v>
      </c>
      <c r="C13" s="2856"/>
      <c r="D13" s="1357"/>
      <c r="E13" s="1357"/>
      <c r="F13" s="1357"/>
      <c r="G13" s="1357"/>
      <c r="H13" s="1357"/>
      <c r="I13" s="1357"/>
      <c r="J13" s="1357"/>
      <c r="K13" s="1357"/>
      <c r="L13" s="1357"/>
      <c r="M13" s="1361"/>
      <c r="N13" s="1361"/>
      <c r="O13" s="1361"/>
      <c r="P13" s="1361"/>
      <c r="Q13" s="1361"/>
      <c r="R13" s="1361"/>
      <c r="S13" s="1361"/>
      <c r="T13" s="1361"/>
      <c r="U13" s="1361"/>
      <c r="V13" s="1352"/>
      <c r="W13" s="1352"/>
    </row>
    <row r="14" spans="1:23" s="1360" customFormat="1">
      <c r="A14" s="1369"/>
      <c r="B14" s="1415" t="s">
        <v>235</v>
      </c>
      <c r="C14" s="2857">
        <f>SUM(C11:C13)</f>
        <v>0</v>
      </c>
      <c r="D14" s="1357"/>
      <c r="E14" s="1357"/>
      <c r="F14" s="1357"/>
      <c r="G14" s="1357"/>
      <c r="H14" s="1357"/>
      <c r="I14" s="1357"/>
      <c r="J14" s="1357"/>
      <c r="K14" s="1357"/>
      <c r="L14" s="1357"/>
      <c r="M14" s="1361"/>
      <c r="N14" s="1361"/>
      <c r="O14" s="1361"/>
      <c r="P14" s="1361"/>
      <c r="Q14" s="1361"/>
      <c r="R14" s="1361"/>
      <c r="S14" s="1361"/>
      <c r="T14" s="1361"/>
      <c r="U14" s="1361"/>
      <c r="V14" s="1352"/>
      <c r="W14" s="1352"/>
    </row>
    <row r="15" spans="1:23">
      <c r="A15" s="1369"/>
      <c r="B15" s="1415" t="s">
        <v>236</v>
      </c>
      <c r="C15" s="2863"/>
      <c r="D15" s="1357"/>
      <c r="E15" s="1357"/>
      <c r="F15" s="1357"/>
      <c r="G15" s="1357"/>
      <c r="H15" s="1357"/>
      <c r="I15" s="1357"/>
      <c r="J15" s="1357"/>
      <c r="K15" s="1357"/>
      <c r="L15" s="1357"/>
    </row>
    <row r="16" spans="1:23">
      <c r="A16" s="1369"/>
      <c r="B16" s="1426"/>
      <c r="C16" s="2858"/>
      <c r="D16" s="1357"/>
      <c r="E16" s="1357"/>
      <c r="F16" s="1357"/>
      <c r="G16" s="1357"/>
      <c r="H16" s="1357"/>
      <c r="I16" s="1357"/>
      <c r="J16" s="1357"/>
      <c r="K16" s="1357"/>
      <c r="L16" s="1357"/>
    </row>
    <row r="17" spans="1:23" ht="12.75" customHeight="1">
      <c r="A17" s="1358"/>
      <c r="B17" s="3980" t="s">
        <v>237</v>
      </c>
      <c r="C17" s="3980"/>
      <c r="D17" s="1357"/>
      <c r="E17" s="1357"/>
      <c r="F17" s="1357"/>
      <c r="G17" s="1357"/>
      <c r="H17" s="1357"/>
      <c r="I17" s="1357"/>
      <c r="J17" s="1357"/>
      <c r="K17" s="1357"/>
      <c r="L17" s="1357"/>
    </row>
    <row r="18" spans="1:23" ht="15.75" customHeight="1">
      <c r="A18" s="1368"/>
      <c r="B18" s="1415" t="s">
        <v>234</v>
      </c>
      <c r="C18" s="2856"/>
      <c r="D18" s="1357"/>
      <c r="E18" s="1357"/>
      <c r="F18" s="1357"/>
      <c r="G18" s="1357"/>
      <c r="H18" s="1357"/>
      <c r="I18" s="1357"/>
      <c r="J18" s="1357"/>
      <c r="K18" s="1357"/>
      <c r="L18" s="1357"/>
    </row>
    <row r="19" spans="1:23" ht="15.75" customHeight="1">
      <c r="A19" s="1368"/>
      <c r="B19" s="1415" t="s">
        <v>1689</v>
      </c>
      <c r="C19" s="2856"/>
      <c r="D19" s="1357"/>
      <c r="E19" s="1362"/>
      <c r="F19" s="1357"/>
      <c r="G19" s="1357"/>
      <c r="H19" s="1357"/>
      <c r="I19" s="1357"/>
      <c r="J19" s="1357"/>
      <c r="K19" s="1357"/>
      <c r="L19" s="1357"/>
    </row>
    <row r="20" spans="1:23" ht="15.75" customHeight="1">
      <c r="A20" s="1368"/>
      <c r="B20" s="1415" t="s">
        <v>1690</v>
      </c>
      <c r="C20" s="2857">
        <f>C18+C19</f>
        <v>0</v>
      </c>
      <c r="D20" s="1357"/>
      <c r="E20" s="1357"/>
      <c r="F20" s="1357"/>
      <c r="G20" s="1357"/>
      <c r="H20" s="1357"/>
      <c r="I20" s="1357"/>
      <c r="J20" s="1357"/>
      <c r="K20" s="1357"/>
      <c r="L20" s="1357"/>
    </row>
    <row r="21" spans="1:23">
      <c r="A21" s="1368"/>
      <c r="B21" s="1417" t="s">
        <v>221</v>
      </c>
      <c r="C21" s="2856"/>
      <c r="D21" s="1357"/>
      <c r="E21" s="1357"/>
      <c r="F21" s="1357"/>
      <c r="G21" s="1357"/>
      <c r="H21" s="1357"/>
      <c r="I21" s="1357"/>
      <c r="J21" s="1357"/>
      <c r="K21" s="1357"/>
      <c r="L21" s="1357"/>
    </row>
    <row r="22" spans="1:23" s="1360" customFormat="1">
      <c r="A22" s="1368"/>
      <c r="B22" s="1417" t="s">
        <v>238</v>
      </c>
      <c r="C22" s="2856"/>
      <c r="D22" s="1357"/>
      <c r="E22" s="1357"/>
      <c r="F22" s="1357"/>
      <c r="G22" s="1357"/>
      <c r="H22" s="1357"/>
      <c r="I22" s="1357"/>
      <c r="J22" s="1357"/>
      <c r="K22" s="1357"/>
      <c r="L22" s="1357"/>
      <c r="M22" s="1361"/>
      <c r="N22" s="1361"/>
      <c r="O22" s="1361"/>
      <c r="P22" s="1361"/>
      <c r="Q22" s="1361"/>
      <c r="R22" s="1361"/>
      <c r="S22" s="1361"/>
      <c r="T22" s="1361"/>
      <c r="U22" s="1361"/>
      <c r="V22" s="1352"/>
      <c r="W22" s="1352"/>
    </row>
    <row r="23" spans="1:23" s="1360" customFormat="1">
      <c r="A23" s="1368"/>
      <c r="B23" s="1418" t="s">
        <v>1933</v>
      </c>
      <c r="C23" s="2856"/>
      <c r="D23" s="1357"/>
      <c r="E23" s="1357"/>
      <c r="F23" s="1357"/>
      <c r="G23" s="1357"/>
      <c r="H23" s="1357"/>
      <c r="I23" s="1357"/>
      <c r="J23" s="1357"/>
      <c r="K23" s="1357"/>
      <c r="L23" s="1357"/>
      <c r="M23" s="1361"/>
      <c r="N23" s="1361"/>
      <c r="O23" s="1361"/>
      <c r="P23" s="1361"/>
      <c r="Q23" s="1361"/>
      <c r="R23" s="1361"/>
      <c r="S23" s="1361"/>
      <c r="T23" s="1361"/>
      <c r="U23" s="1361"/>
      <c r="V23" s="1352"/>
      <c r="W23" s="1352"/>
    </row>
    <row r="24" spans="1:23" s="1360" customFormat="1">
      <c r="A24" s="1368"/>
      <c r="B24" s="1415" t="s">
        <v>235</v>
      </c>
      <c r="C24" s="2857">
        <f>SUM(C20:C23)</f>
        <v>0</v>
      </c>
      <c r="D24" s="1357"/>
      <c r="E24" s="1357"/>
      <c r="F24" s="1357"/>
      <c r="G24" s="1357"/>
      <c r="H24" s="1357"/>
      <c r="I24" s="1357"/>
      <c r="J24" s="1357"/>
      <c r="K24" s="1357"/>
      <c r="L24" s="1357"/>
      <c r="M24" s="1361"/>
      <c r="N24" s="1361"/>
      <c r="O24" s="1361"/>
      <c r="P24" s="1361"/>
      <c r="Q24" s="1361"/>
      <c r="R24" s="1361"/>
      <c r="S24" s="1361"/>
      <c r="T24" s="1361"/>
      <c r="U24" s="1361"/>
      <c r="V24" s="1352"/>
      <c r="W24" s="1352"/>
    </row>
    <row r="25" spans="1:23">
      <c r="A25" s="1369"/>
      <c r="B25" s="1415" t="s">
        <v>239</v>
      </c>
      <c r="C25" s="2863"/>
      <c r="D25" s="1357"/>
      <c r="E25" s="1357"/>
      <c r="F25" s="1357"/>
      <c r="G25" s="1357"/>
      <c r="H25" s="1357"/>
      <c r="I25" s="1357"/>
      <c r="J25" s="1357"/>
      <c r="K25" s="1357"/>
      <c r="L25" s="1357"/>
    </row>
    <row r="26" spans="1:23">
      <c r="A26" s="1369"/>
      <c r="B26" s="1419"/>
      <c r="C26" s="2858"/>
      <c r="D26" s="1357"/>
      <c r="E26" s="1357"/>
      <c r="F26" s="1357" t="s">
        <v>2178</v>
      </c>
      <c r="G26" s="1357"/>
      <c r="H26" s="1357"/>
      <c r="I26" s="1357"/>
      <c r="J26" s="1357"/>
      <c r="K26" s="1357"/>
      <c r="L26" s="1357"/>
    </row>
    <row r="27" spans="1:23" s="1353" customFormat="1" ht="12" customHeight="1">
      <c r="A27" s="1361"/>
      <c r="B27" s="3980" t="s">
        <v>240</v>
      </c>
      <c r="C27" s="3980"/>
      <c r="D27" s="1357"/>
      <c r="E27" s="1357"/>
      <c r="F27" s="1357"/>
      <c r="G27" s="1357"/>
      <c r="H27" s="1357"/>
      <c r="I27" s="1357"/>
      <c r="J27" s="1357"/>
      <c r="K27" s="1357"/>
      <c r="L27" s="1357"/>
      <c r="M27" s="1361"/>
      <c r="N27" s="1361"/>
      <c r="O27" s="1361"/>
      <c r="P27" s="1361"/>
      <c r="Q27" s="1361"/>
      <c r="R27" s="1361"/>
      <c r="S27" s="1361"/>
      <c r="T27" s="1361"/>
      <c r="U27" s="1361"/>
      <c r="V27" s="1361"/>
      <c r="W27" s="1361"/>
    </row>
    <row r="28" spans="1:23" s="1353" customFormat="1" ht="12" customHeight="1">
      <c r="A28" s="1369"/>
      <c r="B28" s="1415" t="s">
        <v>234</v>
      </c>
      <c r="C28" s="2856"/>
      <c r="D28" s="1357"/>
      <c r="E28" s="1357"/>
      <c r="F28" s="1357"/>
      <c r="G28" s="1357"/>
      <c r="H28" s="1357"/>
      <c r="I28" s="1357"/>
      <c r="J28" s="1357"/>
      <c r="K28" s="1357"/>
      <c r="L28" s="1357"/>
      <c r="M28" s="1361"/>
      <c r="N28" s="1361"/>
      <c r="O28" s="1361"/>
      <c r="P28" s="1361"/>
      <c r="Q28" s="1361"/>
      <c r="R28" s="1361"/>
      <c r="S28" s="1361"/>
      <c r="T28" s="1361"/>
      <c r="U28" s="1361"/>
      <c r="V28" s="1361"/>
      <c r="W28" s="1361"/>
    </row>
    <row r="29" spans="1:23" s="1353" customFormat="1" ht="12" customHeight="1">
      <c r="A29" s="1369"/>
      <c r="B29" s="1415" t="s">
        <v>1689</v>
      </c>
      <c r="C29" s="2856"/>
      <c r="D29" s="1357"/>
      <c r="E29" s="1362"/>
      <c r="F29" s="1357"/>
      <c r="G29" s="1357"/>
      <c r="H29" s="1357"/>
      <c r="I29" s="1357"/>
      <c r="J29" s="1357"/>
      <c r="K29" s="1357"/>
      <c r="L29" s="1357"/>
      <c r="M29" s="1361"/>
      <c r="N29" s="1361"/>
      <c r="O29" s="1361"/>
      <c r="P29" s="1361"/>
      <c r="Q29" s="1361"/>
      <c r="R29" s="1361"/>
      <c r="S29" s="1361"/>
      <c r="T29" s="1361"/>
      <c r="U29" s="1361"/>
      <c r="V29" s="1361"/>
      <c r="W29" s="1361"/>
    </row>
    <row r="30" spans="1:23" s="1353" customFormat="1" ht="12" customHeight="1">
      <c r="A30" s="1369"/>
      <c r="B30" s="1415" t="s">
        <v>1690</v>
      </c>
      <c r="C30" s="2857">
        <f>C28+C29</f>
        <v>0</v>
      </c>
      <c r="D30" s="1357"/>
      <c r="E30" s="1357"/>
      <c r="F30" s="1357"/>
      <c r="G30" s="1357"/>
      <c r="H30" s="1357"/>
      <c r="I30" s="1357"/>
      <c r="J30" s="1357"/>
      <c r="K30" s="1357"/>
      <c r="L30" s="1357"/>
      <c r="M30" s="1361"/>
      <c r="N30" s="1361"/>
      <c r="O30" s="1361"/>
      <c r="P30" s="1361"/>
      <c r="Q30" s="1361"/>
      <c r="R30" s="1361"/>
      <c r="S30" s="1361"/>
      <c r="T30" s="1361"/>
      <c r="U30" s="1361"/>
      <c r="V30" s="1361"/>
      <c r="W30" s="1361"/>
    </row>
    <row r="31" spans="1:23" s="1353" customFormat="1" ht="12" customHeight="1">
      <c r="A31" s="1369"/>
      <c r="B31" s="1415" t="s">
        <v>241</v>
      </c>
      <c r="C31" s="2856"/>
      <c r="D31" s="1357"/>
      <c r="E31" s="1336"/>
      <c r="F31" s="1337"/>
      <c r="G31" s="1357"/>
      <c r="H31" s="1357"/>
      <c r="I31" s="1357"/>
      <c r="J31" s="1357"/>
      <c r="K31" s="1357"/>
      <c r="L31" s="1357"/>
      <c r="M31" s="1361"/>
      <c r="N31" s="1361"/>
      <c r="O31" s="1361"/>
      <c r="P31" s="1361"/>
      <c r="Q31" s="1361"/>
      <c r="R31" s="1361"/>
      <c r="S31" s="1361"/>
      <c r="T31" s="1361"/>
      <c r="U31" s="1361"/>
      <c r="V31" s="1361"/>
      <c r="W31" s="1361"/>
    </row>
    <row r="32" spans="1:23" s="1353" customFormat="1" ht="12" customHeight="1">
      <c r="A32" s="1369"/>
      <c r="B32" s="1415" t="s">
        <v>242</v>
      </c>
      <c r="C32" s="2856"/>
      <c r="D32" s="1357"/>
      <c r="E32" s="1357"/>
      <c r="F32" s="1357"/>
      <c r="G32" s="1357"/>
      <c r="H32" s="1357"/>
      <c r="I32" s="1357"/>
      <c r="J32" s="1357"/>
      <c r="K32" s="1357"/>
      <c r="L32" s="1357"/>
      <c r="M32" s="1361"/>
      <c r="N32" s="1361"/>
      <c r="O32" s="1361"/>
      <c r="P32" s="1361"/>
      <c r="Q32" s="1361"/>
      <c r="R32" s="1361"/>
      <c r="S32" s="1361"/>
      <c r="T32" s="1361"/>
      <c r="U32" s="1361"/>
      <c r="V32" s="1361"/>
      <c r="W32" s="1361"/>
    </row>
    <row r="33" spans="1:23" s="1353" customFormat="1" ht="12" customHeight="1">
      <c r="A33" s="1365"/>
      <c r="B33" s="1387" t="s">
        <v>1933</v>
      </c>
      <c r="C33" s="2856"/>
      <c r="D33" s="1357"/>
      <c r="E33" s="1357"/>
      <c r="F33" s="1357"/>
      <c r="G33" s="1357"/>
      <c r="H33" s="1357"/>
      <c r="I33" s="1357"/>
      <c r="J33" s="1357"/>
      <c r="K33" s="1357"/>
      <c r="L33" s="1357"/>
      <c r="M33" s="1361"/>
      <c r="N33" s="1361"/>
      <c r="O33" s="1361"/>
      <c r="P33" s="1361"/>
      <c r="Q33" s="1361"/>
      <c r="R33" s="1361"/>
      <c r="S33" s="1361"/>
      <c r="T33" s="1361"/>
      <c r="U33" s="1361"/>
      <c r="V33" s="1361"/>
      <c r="W33" s="1361"/>
    </row>
    <row r="34" spans="1:23">
      <c r="A34" s="1405"/>
      <c r="B34" s="1415" t="s">
        <v>235</v>
      </c>
      <c r="C34" s="2857">
        <f>SUM(C30:C33)</f>
        <v>0</v>
      </c>
      <c r="D34" s="1357"/>
      <c r="E34" s="1357"/>
      <c r="F34" s="1357"/>
      <c r="G34" s="1357"/>
      <c r="H34" s="1357"/>
      <c r="I34" s="1357"/>
      <c r="J34" s="1357"/>
      <c r="K34" s="1357"/>
      <c r="L34" s="1357"/>
    </row>
    <row r="35" spans="1:23">
      <c r="A35" s="1405"/>
      <c r="B35" s="1415" t="s">
        <v>243</v>
      </c>
      <c r="C35" s="2863"/>
      <c r="D35" s="1357"/>
      <c r="E35" s="1357"/>
      <c r="F35" s="1357"/>
      <c r="G35" s="1357"/>
      <c r="H35" s="1357"/>
      <c r="I35" s="1357"/>
      <c r="J35" s="1357"/>
      <c r="K35" s="1357"/>
      <c r="L35" s="1357"/>
    </row>
    <row r="36" spans="1:23">
      <c r="A36" s="1405"/>
      <c r="B36" s="1419"/>
      <c r="C36" s="2858"/>
      <c r="D36" s="1357"/>
      <c r="E36" s="1357"/>
      <c r="F36" s="1357"/>
      <c r="G36" s="1357"/>
      <c r="H36" s="1357"/>
      <c r="I36" s="1357"/>
      <c r="J36" s="1357"/>
      <c r="K36" s="1357"/>
      <c r="L36" s="1357"/>
    </row>
    <row r="37" spans="1:23" s="1353" customFormat="1" ht="12.75" customHeight="1">
      <c r="A37" s="1361"/>
      <c r="B37" s="3980" t="s">
        <v>1691</v>
      </c>
      <c r="C37" s="3980"/>
      <c r="D37" s="1357"/>
      <c r="E37" s="1357"/>
      <c r="F37" s="1357"/>
      <c r="G37" s="1357"/>
      <c r="H37" s="1357"/>
      <c r="I37" s="1357"/>
      <c r="J37" s="1357"/>
      <c r="K37" s="1357"/>
      <c r="L37" s="1357"/>
      <c r="M37" s="1361"/>
      <c r="N37" s="1361"/>
      <c r="O37" s="1361"/>
      <c r="P37" s="1361"/>
      <c r="Q37" s="1361"/>
      <c r="R37" s="1361"/>
      <c r="S37" s="1361"/>
      <c r="T37" s="1361"/>
      <c r="U37" s="1361"/>
      <c r="V37" s="1361"/>
      <c r="W37" s="1361"/>
    </row>
    <row r="38" spans="1:23" s="1353" customFormat="1">
      <c r="A38" s="1405"/>
      <c r="B38" s="1415" t="s">
        <v>244</v>
      </c>
      <c r="C38" s="2856"/>
      <c r="D38" s="1357"/>
      <c r="E38" s="1357"/>
      <c r="F38" s="1357"/>
      <c r="G38" s="1357"/>
      <c r="H38" s="1357"/>
      <c r="I38" s="1357"/>
      <c r="J38" s="1357"/>
      <c r="K38" s="1357"/>
      <c r="L38" s="1357"/>
      <c r="M38" s="1361"/>
      <c r="N38" s="1361"/>
      <c r="O38" s="1361"/>
      <c r="P38" s="1361"/>
      <c r="Q38" s="1361"/>
      <c r="R38" s="1361"/>
      <c r="S38" s="1361"/>
      <c r="T38" s="1361"/>
      <c r="U38" s="1361"/>
      <c r="V38" s="1361"/>
      <c r="W38" s="1361"/>
    </row>
    <row r="39" spans="1:23" s="1353" customFormat="1">
      <c r="A39" s="1405"/>
      <c r="B39" s="1415" t="s">
        <v>1689</v>
      </c>
      <c r="C39" s="2856"/>
      <c r="D39" s="1357"/>
      <c r="E39" s="1362"/>
      <c r="F39" s="1357"/>
      <c r="G39" s="1357"/>
      <c r="H39" s="1357"/>
      <c r="I39" s="1357"/>
      <c r="J39" s="1357"/>
      <c r="K39" s="1357"/>
      <c r="L39" s="1357"/>
      <c r="M39" s="1361"/>
      <c r="N39" s="1361"/>
      <c r="O39" s="1361"/>
      <c r="P39" s="1361"/>
      <c r="Q39" s="1361"/>
      <c r="R39" s="1361"/>
      <c r="S39" s="1361"/>
      <c r="T39" s="1361"/>
      <c r="U39" s="1361"/>
      <c r="V39" s="1361"/>
      <c r="W39" s="1361"/>
    </row>
    <row r="40" spans="1:23" s="1353" customFormat="1">
      <c r="A40" s="1405"/>
      <c r="B40" s="1415" t="s">
        <v>1690</v>
      </c>
      <c r="C40" s="2857">
        <f>C38+C39</f>
        <v>0</v>
      </c>
      <c r="D40" s="1357"/>
      <c r="E40" s="1357"/>
      <c r="F40" s="1357"/>
      <c r="G40" s="1357"/>
      <c r="H40" s="1357"/>
      <c r="I40" s="1357"/>
      <c r="J40" s="1357"/>
      <c r="K40" s="1357"/>
      <c r="L40" s="1357"/>
      <c r="M40" s="1361"/>
      <c r="N40" s="1361"/>
      <c r="O40" s="1361"/>
      <c r="P40" s="1361"/>
      <c r="Q40" s="1361"/>
      <c r="R40" s="1361"/>
      <c r="S40" s="1361"/>
      <c r="T40" s="1361"/>
      <c r="U40" s="1361"/>
      <c r="V40" s="1361"/>
      <c r="W40" s="1361"/>
    </row>
    <row r="41" spans="1:23" s="1353" customFormat="1">
      <c r="A41" s="1405"/>
      <c r="B41" s="1415" t="s">
        <v>241</v>
      </c>
      <c r="C41" s="2857">
        <f>+-C31</f>
        <v>0</v>
      </c>
      <c r="D41" s="1357"/>
      <c r="E41" s="1357"/>
      <c r="F41" s="1337"/>
      <c r="G41" s="1357"/>
      <c r="H41" s="1357"/>
      <c r="I41" s="1357"/>
      <c r="J41" s="1357"/>
      <c r="K41" s="1357"/>
      <c r="L41" s="1357"/>
      <c r="M41" s="1361"/>
      <c r="N41" s="1361"/>
      <c r="O41" s="1361"/>
      <c r="P41" s="1361"/>
      <c r="Q41" s="1361"/>
      <c r="R41" s="1361"/>
      <c r="S41" s="1361"/>
      <c r="T41" s="1361"/>
      <c r="U41" s="1361"/>
      <c r="V41" s="1361"/>
      <c r="W41" s="1361"/>
    </row>
    <row r="42" spans="1:23" s="1353" customFormat="1">
      <c r="A42" s="1369"/>
      <c r="B42" s="1415" t="s">
        <v>242</v>
      </c>
      <c r="C42" s="2857">
        <f>+-C32</f>
        <v>0</v>
      </c>
      <c r="D42" s="1357"/>
      <c r="E42" s="1357"/>
      <c r="F42" s="1357"/>
      <c r="G42" s="1357"/>
      <c r="H42" s="1357"/>
      <c r="I42" s="1357"/>
      <c r="J42" s="1357"/>
      <c r="K42" s="1357"/>
      <c r="L42" s="1357"/>
      <c r="M42" s="1361"/>
      <c r="N42" s="1361"/>
      <c r="O42" s="1361"/>
      <c r="P42" s="1361"/>
      <c r="Q42" s="1361"/>
      <c r="R42" s="1361"/>
      <c r="S42" s="1361"/>
      <c r="T42" s="1361"/>
      <c r="U42" s="1361"/>
      <c r="V42" s="1361"/>
      <c r="W42" s="1361"/>
    </row>
    <row r="43" spans="1:23" s="1353" customFormat="1">
      <c r="A43" s="1405"/>
      <c r="B43" s="1387" t="s">
        <v>1933</v>
      </c>
      <c r="C43" s="2856"/>
      <c r="D43" s="1357"/>
      <c r="E43" s="1336"/>
      <c r="F43" s="1337"/>
      <c r="G43" s="1357"/>
      <c r="H43" s="1357"/>
      <c r="I43" s="1357"/>
      <c r="J43" s="1357"/>
      <c r="K43" s="1357"/>
      <c r="L43" s="1357"/>
      <c r="M43" s="1361"/>
      <c r="N43" s="1361"/>
      <c r="O43" s="1361"/>
      <c r="P43" s="1361"/>
      <c r="Q43" s="1361"/>
      <c r="R43" s="1361"/>
      <c r="S43" s="1361"/>
      <c r="T43" s="1361"/>
      <c r="U43" s="1361"/>
      <c r="V43" s="1361"/>
      <c r="W43" s="1361"/>
    </row>
    <row r="44" spans="1:23">
      <c r="B44" s="1415" t="s">
        <v>245</v>
      </c>
      <c r="C44" s="2857">
        <f>SUM(C40:C43)</f>
        <v>0</v>
      </c>
      <c r="D44" s="1357"/>
      <c r="E44" s="1357"/>
      <c r="F44" s="1357"/>
      <c r="G44" s="1357"/>
      <c r="H44" s="1357"/>
      <c r="I44" s="1357"/>
      <c r="J44" s="1357"/>
      <c r="K44" s="1357"/>
      <c r="L44" s="1357"/>
    </row>
    <row r="45" spans="1:23">
      <c r="A45" s="1405"/>
      <c r="B45" s="1415" t="s">
        <v>246</v>
      </c>
      <c r="C45" s="2863"/>
      <c r="D45" s="1357"/>
      <c r="E45" s="1357"/>
      <c r="F45" s="1357"/>
      <c r="G45" s="1357"/>
      <c r="H45" s="1357"/>
      <c r="I45" s="1357"/>
      <c r="J45" s="1357"/>
      <c r="K45" s="1357"/>
      <c r="L45" s="1357"/>
    </row>
    <row r="46" spans="1:23">
      <c r="A46" s="1405"/>
      <c r="B46" s="1419"/>
      <c r="C46" s="2858"/>
      <c r="D46" s="1357"/>
      <c r="E46" s="1357"/>
      <c r="F46" s="1357"/>
      <c r="G46" s="1357"/>
      <c r="H46" s="1357"/>
      <c r="I46" s="1357"/>
      <c r="J46" s="1357"/>
      <c r="K46" s="1357"/>
      <c r="L46" s="1357"/>
    </row>
    <row r="47" spans="1:23" s="1353" customFormat="1">
      <c r="A47" s="1361"/>
      <c r="B47" s="3980" t="s">
        <v>247</v>
      </c>
      <c r="C47" s="3980"/>
      <c r="D47" s="1357"/>
      <c r="E47" s="1357"/>
      <c r="F47" s="1357"/>
      <c r="G47" s="1357"/>
      <c r="H47" s="1357"/>
      <c r="I47" s="1357"/>
      <c r="J47" s="1357"/>
      <c r="K47" s="1357"/>
      <c r="L47" s="1357"/>
      <c r="M47" s="1361"/>
      <c r="N47" s="1361"/>
      <c r="O47" s="1361"/>
      <c r="P47" s="1361"/>
      <c r="Q47" s="1361"/>
      <c r="R47" s="1361"/>
      <c r="S47" s="1361"/>
      <c r="T47" s="1361"/>
      <c r="U47" s="1361"/>
      <c r="V47" s="1361"/>
      <c r="W47" s="1361"/>
    </row>
    <row r="48" spans="1:23" s="1353" customFormat="1">
      <c r="A48" s="1369"/>
      <c r="B48" s="1415" t="s">
        <v>234</v>
      </c>
      <c r="C48" s="2856"/>
      <c r="D48" s="1357"/>
      <c r="E48" s="1357"/>
      <c r="F48" s="1357"/>
      <c r="G48" s="1357"/>
      <c r="H48" s="1357"/>
      <c r="I48" s="1357"/>
      <c r="J48" s="1357"/>
      <c r="K48" s="1357"/>
      <c r="L48" s="1357"/>
      <c r="M48" s="1361"/>
      <c r="N48" s="1361"/>
      <c r="O48" s="1361"/>
      <c r="P48" s="1361"/>
      <c r="Q48" s="1361"/>
      <c r="R48" s="1361"/>
      <c r="S48" s="1361"/>
      <c r="T48" s="1361"/>
      <c r="U48" s="1361"/>
      <c r="V48" s="1361"/>
      <c r="W48" s="1361"/>
    </row>
    <row r="49" spans="1:25" s="1353" customFormat="1">
      <c r="A49" s="1369"/>
      <c r="B49" s="1415" t="s">
        <v>1689</v>
      </c>
      <c r="C49" s="2856"/>
      <c r="D49" s="1357"/>
      <c r="E49" s="1359"/>
      <c r="F49" s="1357"/>
      <c r="G49" s="1357"/>
      <c r="H49" s="1357"/>
      <c r="I49" s="1357"/>
      <c r="J49" s="1357"/>
      <c r="K49" s="1357"/>
      <c r="L49" s="1357"/>
      <c r="M49" s="1361"/>
      <c r="N49" s="1361"/>
      <c r="O49" s="1361"/>
      <c r="P49" s="1361"/>
      <c r="Q49" s="1361"/>
      <c r="R49" s="1361"/>
      <c r="S49" s="1361"/>
      <c r="T49" s="1361"/>
      <c r="U49" s="1361"/>
      <c r="V49" s="1361"/>
      <c r="W49" s="1361"/>
    </row>
    <row r="50" spans="1:25" s="1353" customFormat="1">
      <c r="A50" s="1369"/>
      <c r="B50" s="1415" t="s">
        <v>1690</v>
      </c>
      <c r="C50" s="2857">
        <f>C48+C49</f>
        <v>0</v>
      </c>
      <c r="D50" s="1357"/>
      <c r="E50" s="1357"/>
      <c r="F50" s="1357"/>
      <c r="G50" s="1357"/>
      <c r="H50" s="1357"/>
      <c r="I50" s="1357"/>
      <c r="J50" s="1357"/>
      <c r="K50" s="1357"/>
      <c r="L50" s="1357"/>
      <c r="M50" s="1361"/>
      <c r="N50" s="1361"/>
      <c r="O50" s="1361"/>
      <c r="P50" s="1361"/>
      <c r="Q50" s="1361"/>
      <c r="R50" s="1361"/>
      <c r="S50" s="1361"/>
      <c r="T50" s="1361"/>
      <c r="U50" s="1361"/>
      <c r="V50" s="1361"/>
      <c r="W50" s="1361"/>
    </row>
    <row r="51" spans="1:25">
      <c r="B51" s="1417" t="s">
        <v>221</v>
      </c>
      <c r="C51" s="2856"/>
      <c r="D51" s="1357"/>
      <c r="E51" s="1357"/>
      <c r="F51" s="1357"/>
      <c r="G51" s="1357"/>
      <c r="H51" s="1357"/>
      <c r="I51" s="1357"/>
      <c r="J51" s="1357"/>
      <c r="K51" s="1357"/>
      <c r="L51" s="1357"/>
    </row>
    <row r="52" spans="1:25">
      <c r="B52" s="1418" t="s">
        <v>248</v>
      </c>
      <c r="C52" s="2856"/>
      <c r="D52" s="1357"/>
      <c r="E52" s="1357"/>
      <c r="F52" s="1357"/>
      <c r="G52" s="1357"/>
      <c r="H52" s="1357"/>
      <c r="I52" s="1357"/>
      <c r="J52" s="1357"/>
      <c r="K52" s="1357"/>
      <c r="L52" s="1357"/>
    </row>
    <row r="53" spans="1:25">
      <c r="B53" s="1415" t="s">
        <v>235</v>
      </c>
      <c r="C53" s="2857">
        <f>SUM(C50:C52)</f>
        <v>0</v>
      </c>
      <c r="D53" s="1357"/>
      <c r="E53" s="1357"/>
      <c r="F53" s="1357"/>
      <c r="G53" s="1357"/>
      <c r="H53" s="1357"/>
      <c r="I53" s="1357"/>
      <c r="J53" s="1357"/>
      <c r="K53" s="1357"/>
      <c r="L53" s="1357"/>
    </row>
    <row r="54" spans="1:25">
      <c r="B54" s="1413"/>
      <c r="C54" s="2859"/>
      <c r="D54" s="1357"/>
      <c r="E54" s="1357"/>
      <c r="F54" s="1357"/>
      <c r="G54" s="1357"/>
      <c r="H54" s="1357"/>
      <c r="I54" s="1357"/>
      <c r="J54" s="1357"/>
      <c r="K54" s="1357"/>
      <c r="L54" s="1357"/>
    </row>
    <row r="55" spans="1:25" s="1353" customFormat="1" ht="24.75">
      <c r="A55" s="1361"/>
      <c r="B55" s="1427" t="s">
        <v>249</v>
      </c>
      <c r="C55" s="2856"/>
      <c r="D55" s="1357"/>
      <c r="E55" s="1357"/>
      <c r="F55" s="1357"/>
      <c r="G55" s="1357"/>
      <c r="H55" s="1357"/>
      <c r="I55" s="1357"/>
      <c r="J55" s="1357"/>
      <c r="K55" s="1357"/>
      <c r="L55" s="1357"/>
      <c r="M55" s="1361"/>
      <c r="N55" s="1361"/>
      <c r="O55" s="1361"/>
      <c r="P55" s="1361"/>
      <c r="Q55" s="1361"/>
      <c r="R55" s="1361"/>
      <c r="S55" s="1361"/>
      <c r="T55" s="1361"/>
      <c r="U55" s="1361"/>
      <c r="V55" s="1361"/>
      <c r="W55" s="1361"/>
    </row>
    <row r="56" spans="1:25" s="1353" customFormat="1">
      <c r="A56" s="1407"/>
      <c r="B56" s="1355"/>
      <c r="C56" s="2860"/>
      <c r="D56" s="1357"/>
      <c r="E56" s="1357"/>
      <c r="F56" s="1357"/>
      <c r="G56" s="1357"/>
      <c r="H56" s="1357"/>
      <c r="I56" s="1357"/>
      <c r="J56" s="1357"/>
      <c r="K56" s="1357"/>
      <c r="L56" s="1357"/>
      <c r="M56" s="1361"/>
      <c r="N56" s="1361"/>
      <c r="O56" s="1361"/>
      <c r="P56" s="1361"/>
      <c r="Q56" s="1361"/>
      <c r="R56" s="1361"/>
      <c r="S56" s="1361"/>
      <c r="T56" s="1361"/>
      <c r="U56" s="1361"/>
      <c r="V56" s="1361"/>
      <c r="W56" s="1361"/>
    </row>
    <row r="57" spans="1:25" s="1353" customFormat="1" ht="14.65">
      <c r="A57" s="1406" t="s">
        <v>250</v>
      </c>
      <c r="B57" s="1339"/>
      <c r="C57" s="2861"/>
      <c r="D57" s="1361"/>
      <c r="E57" s="1357"/>
      <c r="F57" s="1357"/>
      <c r="G57" s="1357"/>
      <c r="H57" s="1357"/>
      <c r="I57" s="1357"/>
      <c r="J57" s="1357"/>
      <c r="K57" s="1357"/>
      <c r="L57" s="1357"/>
      <c r="M57" s="1361"/>
      <c r="N57" s="1361"/>
      <c r="O57" s="1361"/>
      <c r="P57" s="1361"/>
      <c r="Q57" s="1361"/>
      <c r="R57" s="1361"/>
      <c r="S57" s="1361"/>
      <c r="T57" s="1361"/>
      <c r="U57" s="1361"/>
      <c r="V57" s="1361"/>
      <c r="W57" s="1361"/>
    </row>
    <row r="58" spans="1:25" s="1353" customFormat="1">
      <c r="A58" s="1368"/>
      <c r="B58" s="1361"/>
      <c r="C58" s="2860"/>
      <c r="D58" s="1357"/>
      <c r="E58" s="1357"/>
      <c r="F58" s="1357"/>
      <c r="G58" s="1357"/>
      <c r="H58" s="1357"/>
      <c r="I58" s="1357"/>
      <c r="J58" s="1357"/>
      <c r="K58" s="1357"/>
      <c r="L58" s="1357"/>
      <c r="M58" s="1361"/>
      <c r="N58" s="1361"/>
      <c r="O58" s="1361"/>
      <c r="P58" s="1361"/>
      <c r="Q58" s="1361"/>
      <c r="R58" s="1361"/>
      <c r="S58" s="1361"/>
      <c r="T58" s="1361"/>
      <c r="U58" s="1361"/>
      <c r="V58" s="1361"/>
      <c r="W58" s="1361"/>
    </row>
    <row r="59" spans="1:25">
      <c r="A59" s="1356"/>
      <c r="B59" s="3979" t="s">
        <v>251</v>
      </c>
      <c r="C59" s="3979"/>
      <c r="D59" s="1357"/>
      <c r="X59" s="1353"/>
      <c r="Y59" s="1353"/>
    </row>
    <row r="60" spans="1:25">
      <c r="A60" s="1368"/>
      <c r="B60" s="1415" t="s">
        <v>234</v>
      </c>
      <c r="C60" s="2856"/>
      <c r="D60" s="1357"/>
      <c r="X60" s="1353"/>
      <c r="Y60" s="1353"/>
    </row>
    <row r="61" spans="1:25">
      <c r="A61" s="1368"/>
      <c r="B61" s="1415" t="s">
        <v>1689</v>
      </c>
      <c r="C61" s="2856"/>
      <c r="D61" s="1357"/>
      <c r="E61" s="1336"/>
      <c r="X61" s="1353"/>
      <c r="Y61" s="1353"/>
    </row>
    <row r="62" spans="1:25">
      <c r="A62" s="1368"/>
      <c r="B62" s="1415" t="s">
        <v>1690</v>
      </c>
      <c r="C62" s="2857">
        <f>C60+C61</f>
        <v>0</v>
      </c>
      <c r="D62" s="1357"/>
      <c r="E62" s="1357"/>
      <c r="F62" s="1357"/>
      <c r="X62" s="1353"/>
      <c r="Y62" s="1353"/>
    </row>
    <row r="63" spans="1:25">
      <c r="A63" s="1407"/>
      <c r="B63" s="1417" t="s">
        <v>221</v>
      </c>
      <c r="C63" s="2856"/>
      <c r="D63" s="1357"/>
      <c r="E63" s="1357"/>
      <c r="F63" s="1357"/>
      <c r="G63" s="1357"/>
      <c r="H63" s="1357"/>
      <c r="I63" s="1357"/>
      <c r="J63" s="1357"/>
      <c r="K63" s="1357"/>
      <c r="X63" s="1353"/>
      <c r="Y63" s="1353"/>
    </row>
    <row r="64" spans="1:25">
      <c r="B64" s="1387" t="s">
        <v>1933</v>
      </c>
      <c r="C64" s="2856"/>
      <c r="D64" s="1357"/>
      <c r="E64" s="1357"/>
      <c r="F64" s="1357"/>
      <c r="G64" s="1357"/>
      <c r="H64" s="1357"/>
      <c r="I64" s="1357"/>
      <c r="J64" s="1357"/>
      <c r="K64" s="1357"/>
      <c r="X64" s="1353"/>
      <c r="Y64" s="1353"/>
    </row>
    <row r="65" spans="1:25">
      <c r="B65" s="1415" t="s">
        <v>235</v>
      </c>
      <c r="C65" s="2857">
        <f>SUM(C62:C64)</f>
        <v>0</v>
      </c>
      <c r="D65" s="1357"/>
      <c r="E65" s="1357"/>
      <c r="F65" s="1357"/>
      <c r="G65" s="1357"/>
      <c r="H65" s="1357"/>
      <c r="I65" s="1357"/>
      <c r="J65" s="1357"/>
      <c r="K65" s="1357"/>
      <c r="X65" s="1353"/>
      <c r="Y65" s="1353"/>
    </row>
    <row r="66" spans="1:25">
      <c r="A66" s="1369"/>
      <c r="B66" s="1358"/>
      <c r="C66" s="2860"/>
      <c r="D66" s="1357"/>
      <c r="E66" s="1357"/>
      <c r="F66" s="1357"/>
      <c r="G66" s="1357"/>
      <c r="H66" s="1357"/>
      <c r="I66" s="1357"/>
      <c r="J66" s="1357"/>
      <c r="K66" s="1357"/>
    </row>
    <row r="67" spans="1:25">
      <c r="A67" s="1356"/>
      <c r="B67" s="1425" t="s">
        <v>252</v>
      </c>
      <c r="C67" s="2856"/>
      <c r="D67" s="1357"/>
      <c r="E67" s="1357"/>
      <c r="F67" s="1357"/>
      <c r="G67" s="1357"/>
      <c r="H67" s="1357"/>
      <c r="I67" s="1357"/>
      <c r="J67" s="1357"/>
      <c r="K67" s="1357"/>
    </row>
    <row r="68" spans="1:25">
      <c r="A68" s="1369"/>
      <c r="B68" s="1339"/>
      <c r="C68" s="2860"/>
      <c r="D68" s="1357"/>
      <c r="E68" s="1357"/>
      <c r="F68" s="1357"/>
      <c r="G68" s="1357"/>
      <c r="H68" s="1357"/>
      <c r="I68" s="1357"/>
      <c r="J68" s="1357"/>
      <c r="K68" s="1357"/>
    </row>
    <row r="69" spans="1:25" s="1360" customFormat="1">
      <c r="A69" s="1369"/>
      <c r="B69" s="1370"/>
      <c r="C69" s="2860"/>
      <c r="D69" s="1357"/>
      <c r="E69" s="1357"/>
      <c r="F69" s="1357"/>
      <c r="G69" s="1357"/>
      <c r="H69" s="1357"/>
      <c r="I69" s="1357"/>
      <c r="J69" s="1357"/>
      <c r="K69" s="1357"/>
      <c r="L69" s="1361"/>
      <c r="M69" s="1361"/>
      <c r="N69" s="1361"/>
      <c r="O69" s="1361"/>
      <c r="P69" s="1361"/>
      <c r="Q69" s="1361"/>
      <c r="R69" s="1361"/>
      <c r="S69" s="1361"/>
      <c r="T69" s="1361"/>
      <c r="U69" s="1361"/>
      <c r="V69" s="1361"/>
      <c r="W69" s="1361"/>
      <c r="X69" s="1356"/>
      <c r="Y69" s="1356"/>
    </row>
    <row r="70" spans="1:25" s="1360" customFormat="1">
      <c r="A70" s="1369"/>
      <c r="B70" s="1370"/>
      <c r="C70" s="2860"/>
      <c r="D70" s="1357"/>
      <c r="E70" s="1357"/>
      <c r="F70" s="1361"/>
      <c r="G70" s="1357"/>
      <c r="H70" s="1357"/>
      <c r="I70" s="1357"/>
      <c r="J70" s="1357"/>
      <c r="K70" s="1357"/>
      <c r="L70" s="1361"/>
      <c r="M70" s="1361"/>
      <c r="N70" s="1361"/>
      <c r="O70" s="1361"/>
      <c r="P70" s="1361"/>
      <c r="Q70" s="1361"/>
      <c r="R70" s="1361"/>
      <c r="S70" s="1361"/>
      <c r="T70" s="1361"/>
      <c r="U70" s="1361"/>
      <c r="V70" s="1361"/>
      <c r="W70" s="1361"/>
      <c r="X70" s="1356"/>
      <c r="Y70" s="1356"/>
    </row>
  </sheetData>
  <customSheetViews>
    <customSheetView guid="{CE066BD8-0FDF-4A69-A83A-AA53661F8FEE}" showPageBreaks="1" fitToPage="1" printArea="1" topLeftCell="A38">
      <selection activeCell="E47" sqref="E47"/>
      <pageMargins left="0.70866141732283472" right="0.70866141732283472" top="0.74803149606299213" bottom="0.74803149606299213" header="0.31496062992125984" footer="0.31496062992125984"/>
      <pageSetup paperSize="8" scale="28" orientation="portrait" r:id="rId1"/>
    </customSheetView>
    <customSheetView guid="{97003408-5582-4B4E-BE5D-0A5F17467E22}"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2"/>
    </customSheetView>
    <customSheetView guid="{19FDD237-8F16-4F3B-A94F-90481855813E}"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3"/>
    </customSheetView>
  </customSheetViews>
  <mergeCells count="6">
    <mergeCell ref="B59:C59"/>
    <mergeCell ref="B8:C8"/>
    <mergeCell ref="B17:C17"/>
    <mergeCell ref="B27:C27"/>
    <mergeCell ref="B37:C37"/>
    <mergeCell ref="B47:C4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9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N37"/>
  <sheetViews>
    <sheetView topLeftCell="A8" workbookViewId="0">
      <selection activeCell="D34" sqref="D34"/>
    </sheetView>
  </sheetViews>
  <sheetFormatPr defaultColWidth="9.1328125" defaultRowHeight="12.4"/>
  <cols>
    <col min="1" max="1" width="4.3984375" style="559" customWidth="1"/>
    <col min="2" max="2" width="24.265625" style="559" customWidth="1"/>
    <col min="3" max="3" width="9.265625" style="559" bestFit="1" customWidth="1"/>
    <col min="4" max="11" width="13.73046875" style="559" customWidth="1"/>
    <col min="12" max="12" width="14.86328125" style="559" customWidth="1"/>
    <col min="13" max="13" width="15" style="559" customWidth="1"/>
    <col min="14" max="14" width="13.73046875" style="559" customWidth="1"/>
    <col min="15" max="16384" width="9.1328125" style="559"/>
  </cols>
  <sheetData>
    <row r="1" spans="1:14" s="48" customFormat="1" ht="25.15">
      <c r="A1" s="1766" t="str">
        <f>+'Universal data'!$A$1</f>
        <v>Regulatory Reporting Pack</v>
      </c>
      <c r="B1" s="127"/>
      <c r="C1" s="127"/>
      <c r="D1" s="127"/>
      <c r="E1" s="127"/>
      <c r="F1" s="127"/>
      <c r="G1" s="127"/>
      <c r="H1" s="127"/>
      <c r="I1" s="127"/>
      <c r="J1" s="127"/>
      <c r="K1" s="127"/>
      <c r="L1" s="127"/>
      <c r="M1" s="127"/>
      <c r="N1" s="127"/>
    </row>
    <row r="2" spans="1:14" s="48" customFormat="1" ht="25.15">
      <c r="A2" s="1766" t="str">
        <f>+'Universal data'!$A$2</f>
        <v>Master</v>
      </c>
      <c r="B2" s="127"/>
      <c r="C2" s="127"/>
      <c r="D2" s="127"/>
      <c r="E2" s="127"/>
      <c r="F2" s="127"/>
      <c r="G2" s="127"/>
      <c r="H2" s="127"/>
      <c r="I2" s="127"/>
      <c r="J2" s="127"/>
      <c r="K2" s="127"/>
      <c r="L2" s="127"/>
      <c r="M2" s="127"/>
      <c r="N2" s="127"/>
    </row>
    <row r="3" spans="1:14" s="48" customFormat="1" ht="25.15">
      <c r="A3" s="1766" t="str">
        <f>+'Universal data'!$A$3</f>
        <v>2017/18</v>
      </c>
      <c r="B3" s="127"/>
      <c r="C3" s="127"/>
      <c r="D3" s="127"/>
      <c r="E3" s="127"/>
      <c r="F3" s="127"/>
      <c r="G3" s="127"/>
      <c r="H3" s="127"/>
      <c r="I3" s="127"/>
      <c r="J3" s="127"/>
      <c r="K3" s="127"/>
      <c r="L3" s="127"/>
      <c r="M3" s="127"/>
      <c r="N3" s="127"/>
    </row>
    <row r="4" spans="1:14" s="471" customFormat="1" ht="13.5"/>
    <row r="5" spans="1:14" s="471" customFormat="1" ht="19.899999999999999">
      <c r="A5" s="1331" t="s">
        <v>1778</v>
      </c>
    </row>
    <row r="6" spans="1:14" s="1371" customFormat="1" ht="15.75" customHeight="1"/>
    <row r="7" spans="1:14" ht="13.5">
      <c r="A7" s="558"/>
      <c r="B7" s="2509"/>
      <c r="C7" s="2509"/>
      <c r="D7" s="3981" t="s">
        <v>278</v>
      </c>
      <c r="E7" s="3982"/>
      <c r="F7" s="3982"/>
      <c r="G7" s="3982"/>
      <c r="H7" s="3982"/>
      <c r="I7" s="3982"/>
      <c r="J7" s="3982"/>
      <c r="K7" s="3983"/>
      <c r="L7" s="3984" t="s">
        <v>279</v>
      </c>
      <c r="M7" s="3984"/>
      <c r="N7" s="3984"/>
    </row>
    <row r="8" spans="1:14" ht="72.75" customHeight="1">
      <c r="B8" s="2510" t="s">
        <v>280</v>
      </c>
      <c r="C8" s="2511" t="s">
        <v>281</v>
      </c>
      <c r="D8" s="2510" t="s">
        <v>282</v>
      </c>
      <c r="E8" s="2510" t="s">
        <v>283</v>
      </c>
      <c r="F8" s="2510" t="s">
        <v>284</v>
      </c>
      <c r="G8" s="2510" t="s">
        <v>285</v>
      </c>
      <c r="H8" s="2510" t="s">
        <v>286</v>
      </c>
      <c r="I8" s="2510" t="s">
        <v>287</v>
      </c>
      <c r="J8" s="2510" t="s">
        <v>288</v>
      </c>
      <c r="K8" s="2510" t="s">
        <v>289</v>
      </c>
      <c r="L8" s="2510" t="s">
        <v>2049</v>
      </c>
      <c r="M8" s="2510" t="s">
        <v>2050</v>
      </c>
      <c r="N8" s="2510" t="s">
        <v>2048</v>
      </c>
    </row>
    <row r="9" spans="1:14" ht="12.75" customHeight="1">
      <c r="B9" s="2098"/>
      <c r="C9" s="2098"/>
      <c r="D9" s="2864"/>
      <c r="E9" s="2607"/>
      <c r="F9" s="2607"/>
      <c r="G9" s="2607"/>
      <c r="H9" s="2864"/>
      <c r="I9" s="2864"/>
      <c r="J9" s="2864"/>
      <c r="K9" s="2864"/>
      <c r="L9" s="2864"/>
      <c r="M9" s="2864"/>
      <c r="N9" s="2864"/>
    </row>
    <row r="10" spans="1:14" ht="12.75">
      <c r="A10" s="558"/>
      <c r="B10" s="2098"/>
      <c r="C10" s="2098"/>
      <c r="D10" s="2864"/>
      <c r="E10" s="2607"/>
      <c r="F10" s="2607"/>
      <c r="G10" s="2607"/>
      <c r="H10" s="2864"/>
      <c r="I10" s="2864"/>
      <c r="J10" s="2864"/>
      <c r="K10" s="2864"/>
      <c r="L10" s="2864"/>
      <c r="M10" s="2864"/>
      <c r="N10" s="2864"/>
    </row>
    <row r="11" spans="1:14" ht="12.75">
      <c r="A11" s="558"/>
      <c r="B11" s="2098"/>
      <c r="C11" s="2098"/>
      <c r="D11" s="2864"/>
      <c r="E11" s="2607"/>
      <c r="F11" s="2607"/>
      <c r="G11" s="2607"/>
      <c r="H11" s="2864"/>
      <c r="I11" s="2864"/>
      <c r="J11" s="2864"/>
      <c r="K11" s="2864"/>
      <c r="L11" s="2864"/>
      <c r="M11" s="2864"/>
      <c r="N11" s="2864"/>
    </row>
    <row r="12" spans="1:14" ht="12.75">
      <c r="A12" s="558"/>
      <c r="B12" s="2098"/>
      <c r="C12" s="2098"/>
      <c r="D12" s="2864"/>
      <c r="E12" s="2607"/>
      <c r="F12" s="2607"/>
      <c r="G12" s="2607"/>
      <c r="H12" s="2864"/>
      <c r="I12" s="2864"/>
      <c r="J12" s="2864"/>
      <c r="K12" s="2864"/>
      <c r="L12" s="2864"/>
      <c r="M12" s="2864"/>
      <c r="N12" s="2864"/>
    </row>
    <row r="13" spans="1:14" ht="12.75">
      <c r="A13" s="558"/>
      <c r="B13" s="2098"/>
      <c r="C13" s="2098"/>
      <c r="D13" s="2864"/>
      <c r="E13" s="2607"/>
      <c r="F13" s="2607"/>
      <c r="G13" s="2607"/>
      <c r="H13" s="2864"/>
      <c r="I13" s="2864"/>
      <c r="J13" s="2864"/>
      <c r="K13" s="2864"/>
      <c r="L13" s="2864"/>
      <c r="M13" s="2864"/>
      <c r="N13" s="2864"/>
    </row>
    <row r="14" spans="1:14" ht="12.75">
      <c r="A14" s="558"/>
      <c r="B14" s="2098"/>
      <c r="C14" s="2098"/>
      <c r="D14" s="2864"/>
      <c r="E14" s="2607"/>
      <c r="F14" s="2607"/>
      <c r="G14" s="2607"/>
      <c r="H14" s="2864"/>
      <c r="I14" s="2864"/>
      <c r="J14" s="2864"/>
      <c r="K14" s="2864"/>
      <c r="L14" s="2864"/>
      <c r="M14" s="2864"/>
      <c r="N14" s="2864"/>
    </row>
    <row r="15" spans="1:14" ht="12.75">
      <c r="A15" s="558"/>
      <c r="B15" s="2098"/>
      <c r="C15" s="2098"/>
      <c r="D15" s="2864"/>
      <c r="E15" s="2607"/>
      <c r="F15" s="2607"/>
      <c r="G15" s="2607"/>
      <c r="H15" s="2864"/>
      <c r="I15" s="2864"/>
      <c r="J15" s="2864"/>
      <c r="K15" s="2864"/>
      <c r="L15" s="2864"/>
      <c r="M15" s="2864"/>
      <c r="N15" s="2864"/>
    </row>
    <row r="16" spans="1:14" ht="12.75">
      <c r="A16" s="558"/>
      <c r="B16" s="2098"/>
      <c r="C16" s="2098"/>
      <c r="D16" s="2864"/>
      <c r="E16" s="2607"/>
      <c r="F16" s="2607"/>
      <c r="G16" s="2607"/>
      <c r="H16" s="2864"/>
      <c r="I16" s="2864"/>
      <c r="J16" s="2864"/>
      <c r="K16" s="2864"/>
      <c r="L16" s="2864"/>
      <c r="M16" s="2864"/>
      <c r="N16" s="2864"/>
    </row>
    <row r="17" spans="1:14" ht="12.75">
      <c r="A17" s="558"/>
      <c r="B17" s="2098"/>
      <c r="C17" s="2098"/>
      <c r="D17" s="2864"/>
      <c r="E17" s="2607"/>
      <c r="F17" s="2607"/>
      <c r="G17" s="2607"/>
      <c r="H17" s="2864"/>
      <c r="I17" s="2864"/>
      <c r="J17" s="2864"/>
      <c r="K17" s="2864"/>
      <c r="L17" s="2864"/>
      <c r="M17" s="2864"/>
      <c r="N17" s="2864"/>
    </row>
    <row r="18" spans="1:14" ht="12.75">
      <c r="A18" s="558"/>
      <c r="B18" s="2098"/>
      <c r="C18" s="2098"/>
      <c r="D18" s="2864"/>
      <c r="E18" s="2607"/>
      <c r="F18" s="2607"/>
      <c r="G18" s="2607"/>
      <c r="H18" s="2864"/>
      <c r="I18" s="2864"/>
      <c r="J18" s="2864"/>
      <c r="K18" s="2864"/>
      <c r="L18" s="2864"/>
      <c r="M18" s="2864"/>
      <c r="N18" s="2864"/>
    </row>
    <row r="19" spans="1:14" ht="12.75">
      <c r="A19" s="558"/>
      <c r="B19" s="2098"/>
      <c r="C19" s="2098"/>
      <c r="D19" s="2864"/>
      <c r="E19" s="2607"/>
      <c r="F19" s="2607"/>
      <c r="G19" s="2607"/>
      <c r="H19" s="2864"/>
      <c r="I19" s="2864"/>
      <c r="J19" s="2864"/>
      <c r="K19" s="2864"/>
      <c r="L19" s="2864"/>
      <c r="M19" s="2864"/>
      <c r="N19" s="2864"/>
    </row>
    <row r="20" spans="1:14" ht="12.75">
      <c r="A20" s="558"/>
      <c r="B20" s="2098"/>
      <c r="C20" s="2098"/>
      <c r="D20" s="2864"/>
      <c r="E20" s="2607"/>
      <c r="F20" s="2607"/>
      <c r="G20" s="2607"/>
      <c r="H20" s="2864"/>
      <c r="I20" s="2864"/>
      <c r="J20" s="2607"/>
      <c r="K20" s="2607"/>
      <c r="L20" s="2561"/>
      <c r="M20" s="2864"/>
      <c r="N20" s="2864"/>
    </row>
    <row r="21" spans="1:14" ht="12.75">
      <c r="A21" s="558"/>
      <c r="B21" s="2098"/>
      <c r="C21" s="2098"/>
      <c r="D21" s="2864"/>
      <c r="E21" s="2607"/>
      <c r="F21" s="2607"/>
      <c r="G21" s="2607"/>
      <c r="H21" s="2864"/>
      <c r="I21" s="2864"/>
      <c r="J21" s="2607"/>
      <c r="K21" s="2607"/>
      <c r="L21" s="2561"/>
      <c r="M21" s="2864"/>
      <c r="N21" s="2864"/>
    </row>
    <row r="22" spans="1:14" ht="12.75">
      <c r="A22" s="558"/>
      <c r="B22" s="2098"/>
      <c r="C22" s="2098"/>
      <c r="D22" s="2864"/>
      <c r="E22" s="2607"/>
      <c r="F22" s="2607"/>
      <c r="G22" s="2607"/>
      <c r="H22" s="2864"/>
      <c r="I22" s="2864"/>
      <c r="J22" s="2607"/>
      <c r="K22" s="2607"/>
      <c r="L22" s="2561"/>
      <c r="M22" s="2864"/>
      <c r="N22" s="2864"/>
    </row>
    <row r="23" spans="1:14" ht="12.75">
      <c r="A23" s="558"/>
      <c r="B23" s="2098"/>
      <c r="C23" s="2098"/>
      <c r="D23" s="2864"/>
      <c r="E23" s="2607"/>
      <c r="F23" s="2607"/>
      <c r="G23" s="2607"/>
      <c r="H23" s="2864"/>
      <c r="I23" s="2864"/>
      <c r="J23" s="2607"/>
      <c r="K23" s="2607"/>
      <c r="L23" s="2561"/>
      <c r="M23" s="2864"/>
      <c r="N23" s="2864"/>
    </row>
    <row r="24" spans="1:14" ht="12.75">
      <c r="A24" s="558"/>
      <c r="B24" s="2098"/>
      <c r="C24" s="2098"/>
      <c r="D24" s="2864"/>
      <c r="E24" s="2607"/>
      <c r="F24" s="2607"/>
      <c r="G24" s="2607"/>
      <c r="H24" s="2864"/>
      <c r="I24" s="2864"/>
      <c r="J24" s="2607"/>
      <c r="K24" s="2607"/>
      <c r="L24" s="2561"/>
      <c r="M24" s="2864"/>
      <c r="N24" s="2864"/>
    </row>
    <row r="25" spans="1:14" ht="12.75">
      <c r="A25" s="558"/>
      <c r="B25" s="2098"/>
      <c r="C25" s="2098"/>
      <c r="D25" s="2864"/>
      <c r="E25" s="2607"/>
      <c r="F25" s="2607"/>
      <c r="G25" s="2607"/>
      <c r="H25" s="2864"/>
      <c r="I25" s="2864"/>
      <c r="J25" s="2607"/>
      <c r="K25" s="2607"/>
      <c r="L25" s="2561"/>
      <c r="M25" s="2864"/>
      <c r="N25" s="2864"/>
    </row>
    <row r="26" spans="1:14" ht="12.75">
      <c r="A26" s="558"/>
      <c r="B26" s="2098"/>
      <c r="C26" s="2098"/>
      <c r="D26" s="2864"/>
      <c r="E26" s="2607"/>
      <c r="F26" s="2607"/>
      <c r="G26" s="2607"/>
      <c r="H26" s="2864"/>
      <c r="I26" s="2864"/>
      <c r="J26" s="2607"/>
      <c r="K26" s="2607"/>
      <c r="L26" s="2561"/>
      <c r="M26" s="2864"/>
      <c r="N26" s="2864"/>
    </row>
    <row r="27" spans="1:14" ht="12.75">
      <c r="A27" s="558"/>
      <c r="B27" s="2098"/>
      <c r="C27" s="2098"/>
      <c r="D27" s="2864"/>
      <c r="E27" s="2607"/>
      <c r="F27" s="2607"/>
      <c r="G27" s="2607"/>
      <c r="H27" s="2864"/>
      <c r="I27" s="2864"/>
      <c r="J27" s="2607"/>
      <c r="K27" s="2607"/>
      <c r="L27" s="2561"/>
      <c r="M27" s="2864"/>
      <c r="N27" s="2864"/>
    </row>
    <row r="28" spans="1:14" ht="12.75">
      <c r="A28" s="558"/>
      <c r="B28" s="2098"/>
      <c r="C28" s="2098"/>
      <c r="D28" s="2864"/>
      <c r="E28" s="2607"/>
      <c r="F28" s="2607"/>
      <c r="G28" s="2607"/>
      <c r="H28" s="2864"/>
      <c r="I28" s="2864"/>
      <c r="J28" s="2607"/>
      <c r="K28" s="2607"/>
      <c r="L28" s="2561"/>
      <c r="M28" s="2864"/>
      <c r="N28" s="2864"/>
    </row>
    <row r="29" spans="1:14" ht="12.75">
      <c r="A29" s="558"/>
      <c r="B29" s="2098"/>
      <c r="C29" s="2098"/>
      <c r="D29" s="2864"/>
      <c r="E29" s="2607"/>
      <c r="F29" s="2607"/>
      <c r="G29" s="2607"/>
      <c r="H29" s="2864"/>
      <c r="I29" s="2864"/>
      <c r="J29" s="2607"/>
      <c r="K29" s="2607"/>
      <c r="L29" s="2561"/>
      <c r="M29" s="2864"/>
      <c r="N29" s="2864"/>
    </row>
    <row r="30" spans="1:14" ht="12.75">
      <c r="A30" s="558"/>
      <c r="B30" s="2098"/>
      <c r="C30" s="2098"/>
      <c r="D30" s="2864"/>
      <c r="E30" s="2607"/>
      <c r="F30" s="2607"/>
      <c r="G30" s="2607"/>
      <c r="H30" s="2864"/>
      <c r="I30" s="2864"/>
      <c r="J30" s="2607"/>
      <c r="K30" s="2607"/>
      <c r="L30" s="2561"/>
      <c r="M30" s="2864"/>
      <c r="N30" s="2864"/>
    </row>
    <row r="31" spans="1:14" ht="12.75">
      <c r="A31" s="558"/>
      <c r="B31" s="2098"/>
      <c r="C31" s="2098"/>
      <c r="D31" s="2864"/>
      <c r="E31" s="2607"/>
      <c r="F31" s="2607"/>
      <c r="G31" s="2607"/>
      <c r="H31" s="2864"/>
      <c r="I31" s="2864"/>
      <c r="J31" s="2607"/>
      <c r="K31" s="2607"/>
      <c r="L31" s="2561"/>
      <c r="M31" s="2864"/>
      <c r="N31" s="2864"/>
    </row>
    <row r="32" spans="1:14" ht="12.75">
      <c r="A32" s="558"/>
      <c r="B32" s="2098"/>
      <c r="C32" s="2098"/>
      <c r="D32" s="2864"/>
      <c r="E32" s="2607"/>
      <c r="F32" s="2607"/>
      <c r="G32" s="2607"/>
      <c r="H32" s="2864"/>
      <c r="I32" s="2864"/>
      <c r="J32" s="2607"/>
      <c r="K32" s="2607"/>
      <c r="L32" s="2561"/>
      <c r="M32" s="2864"/>
      <c r="N32" s="2864"/>
    </row>
    <row r="33" spans="1:14" ht="12.75">
      <c r="A33" s="558"/>
      <c r="B33" s="2098"/>
      <c r="C33" s="2098"/>
      <c r="D33" s="2864"/>
      <c r="E33" s="2607"/>
      <c r="F33" s="2607"/>
      <c r="G33" s="2607"/>
      <c r="H33" s="2864"/>
      <c r="I33" s="2864"/>
      <c r="J33" s="2607"/>
      <c r="K33" s="2607"/>
      <c r="L33" s="2561"/>
      <c r="M33" s="2864"/>
      <c r="N33" s="2864"/>
    </row>
    <row r="34" spans="1:14" s="560" customFormat="1" ht="14.65">
      <c r="B34" s="2099" t="s">
        <v>290</v>
      </c>
      <c r="C34" s="2178" t="s">
        <v>291</v>
      </c>
      <c r="D34" s="2864">
        <v>39.307022339313015</v>
      </c>
      <c r="E34" s="2099" t="s">
        <v>2032</v>
      </c>
      <c r="F34" s="2100"/>
      <c r="G34" s="2100"/>
      <c r="H34" s="2100"/>
      <c r="I34" s="2101"/>
      <c r="J34" s="2100"/>
      <c r="K34" s="2100"/>
      <c r="L34" s="561"/>
      <c r="M34" s="562"/>
      <c r="N34" s="562"/>
    </row>
    <row r="35" spans="1:14" s="560" customFormat="1" ht="14.65">
      <c r="B35" s="2102"/>
      <c r="C35" s="2178" t="s">
        <v>291</v>
      </c>
      <c r="D35" s="2864"/>
      <c r="E35" s="2099" t="s">
        <v>2032</v>
      </c>
      <c r="F35" s="2100"/>
      <c r="G35" s="2100"/>
      <c r="H35" s="2100"/>
      <c r="I35" s="2101"/>
      <c r="J35" s="2100"/>
      <c r="K35" s="2100"/>
      <c r="L35" s="561"/>
      <c r="M35" s="562"/>
      <c r="N35" s="562"/>
    </row>
    <row r="36" spans="1:14" s="560" customFormat="1" ht="14.65">
      <c r="B36" s="2102"/>
      <c r="C36" s="2178" t="s">
        <v>291</v>
      </c>
      <c r="D36" s="2864"/>
      <c r="E36" s="2099" t="s">
        <v>2032</v>
      </c>
      <c r="F36" s="2100"/>
      <c r="G36" s="2100"/>
      <c r="H36" s="2100"/>
      <c r="I36" s="2101"/>
      <c r="J36" s="2100"/>
      <c r="K36" s="2100"/>
      <c r="L36" s="561"/>
      <c r="M36" s="562"/>
      <c r="N36" s="562"/>
    </row>
    <row r="37" spans="1:14" ht="13.5">
      <c r="A37" s="471"/>
      <c r="B37" s="558"/>
      <c r="C37" s="558"/>
      <c r="D37" s="558"/>
      <c r="E37" s="558"/>
      <c r="F37" s="558"/>
      <c r="G37" s="558"/>
      <c r="H37" s="558"/>
      <c r="I37" s="558"/>
      <c r="J37" s="558"/>
      <c r="K37" s="558"/>
      <c r="L37" s="558"/>
      <c r="M37" s="558"/>
      <c r="N37" s="558"/>
    </row>
  </sheetData>
  <customSheetViews>
    <customSheetView guid="{CE066BD8-0FDF-4A69-A83A-AA53661F8FEE}" showPageBreaks="1" fitToPage="1" printArea="1">
      <selection activeCell="F36" sqref="F36"/>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2"/>
    </customSheetView>
    <customSheetView guid="{19FDD237-8F16-4F3B-A94F-90481855813E}"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3"/>
    </customSheetView>
  </customSheetViews>
  <mergeCells count="2">
    <mergeCell ref="D7:K7"/>
    <mergeCell ref="L7:N7"/>
  </mergeCells>
  <pageMargins left="0.70866141732283472" right="0.70866141732283472" top="0.74803149606299213" bottom="0.74803149606299213" header="0.31496062992125984" footer="0.31496062992125984"/>
  <pageSetup paperSize="8" scale="7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workbookViewId="0">
      <selection activeCell="D23" sqref="D23"/>
    </sheetView>
  </sheetViews>
  <sheetFormatPr defaultColWidth="9.1328125" defaultRowHeight="12.4"/>
  <cols>
    <col min="1" max="1" width="4.3984375" style="1853" customWidth="1"/>
    <col min="2" max="2" width="22.73046875" style="1853" customWidth="1"/>
    <col min="3" max="3" width="28.3984375" style="1853" customWidth="1"/>
    <col min="4" max="13" width="17.86328125" style="1853" customWidth="1"/>
    <col min="14" max="16384" width="9.1328125" style="1853"/>
  </cols>
  <sheetData>
    <row r="1" spans="1:13" s="1844" customFormat="1" ht="25.15">
      <c r="A1" s="1845" t="str">
        <f>+'Universal data'!$A$1</f>
        <v>Regulatory Reporting Pack</v>
      </c>
      <c r="B1" s="1843"/>
      <c r="C1" s="1843"/>
      <c r="D1" s="1843"/>
      <c r="E1" s="1843"/>
      <c r="F1" s="1843"/>
      <c r="G1" s="1843"/>
      <c r="H1" s="1843"/>
      <c r="I1" s="1843"/>
      <c r="J1" s="1843"/>
      <c r="K1" s="1843"/>
      <c r="L1" s="1843"/>
      <c r="M1" s="1843"/>
    </row>
    <row r="2" spans="1:13" s="1844" customFormat="1" ht="25.15">
      <c r="A2" s="1845" t="str">
        <f>+'Universal data'!$A$2</f>
        <v>Master</v>
      </c>
      <c r="B2" s="1843"/>
      <c r="C2" s="1843"/>
      <c r="D2" s="1843"/>
      <c r="E2" s="1843"/>
      <c r="F2" s="1843"/>
      <c r="G2" s="1843"/>
      <c r="H2" s="1843"/>
      <c r="I2" s="1843"/>
      <c r="J2" s="1843"/>
      <c r="K2" s="1843"/>
      <c r="L2" s="1843"/>
      <c r="M2" s="1843"/>
    </row>
    <row r="3" spans="1:13" s="1844" customFormat="1" ht="25.15">
      <c r="A3" s="1845" t="str">
        <f>+'Universal data'!$A$3</f>
        <v>2017/18</v>
      </c>
      <c r="B3" s="1843"/>
      <c r="C3" s="1843"/>
      <c r="D3" s="1843"/>
      <c r="E3" s="1843"/>
      <c r="F3" s="1843"/>
      <c r="G3" s="1843"/>
      <c r="H3" s="1843"/>
      <c r="I3" s="1843"/>
      <c r="J3" s="1843"/>
      <c r="K3" s="1843"/>
      <c r="L3" s="1843"/>
      <c r="M3" s="1843"/>
    </row>
    <row r="4" spans="1:13" s="1846" customFormat="1" ht="13.5"/>
    <row r="5" spans="1:13" s="1846" customFormat="1" ht="19.899999999999999">
      <c r="A5" s="1690" t="s">
        <v>1779</v>
      </c>
    </row>
    <row r="6" spans="1:13" s="1846" customFormat="1" ht="19.899999999999999">
      <c r="A6" s="1690"/>
    </row>
    <row r="7" spans="1:13" s="1848" customFormat="1" ht="15.75" customHeight="1">
      <c r="A7" s="1847" t="s">
        <v>292</v>
      </c>
    </row>
    <row r="8" spans="1:13" s="1848" customFormat="1" ht="15.75" customHeight="1">
      <c r="A8" s="1847"/>
    </row>
    <row r="9" spans="1:13" s="1848" customFormat="1" ht="13.5">
      <c r="A9" s="1846"/>
      <c r="B9" s="1297" t="s">
        <v>1728</v>
      </c>
      <c r="C9" s="1849" t="s">
        <v>1699</v>
      </c>
      <c r="H9" s="1846"/>
      <c r="I9" s="1846"/>
      <c r="J9" s="1846"/>
      <c r="K9" s="1846"/>
      <c r="L9" s="1846"/>
      <c r="M9" s="1846"/>
    </row>
    <row r="10" spans="1:13" s="1848" customFormat="1" ht="15.75" customHeight="1">
      <c r="A10" s="1846">
        <v>1</v>
      </c>
      <c r="B10" s="1850" t="s">
        <v>293</v>
      </c>
      <c r="C10" s="2865"/>
      <c r="H10" s="1846"/>
      <c r="I10" s="1846"/>
      <c r="J10" s="1846"/>
      <c r="K10" s="1846"/>
      <c r="L10" s="1846"/>
      <c r="M10" s="1846"/>
    </row>
    <row r="11" spans="1:13" s="1848" customFormat="1" ht="15.75" customHeight="1">
      <c r="A11" s="1846">
        <v>2</v>
      </c>
      <c r="B11" s="1850" t="s">
        <v>294</v>
      </c>
      <c r="C11" s="2865"/>
      <c r="H11" s="1846"/>
      <c r="I11" s="1846"/>
      <c r="J11" s="1851"/>
      <c r="K11" s="1846"/>
      <c r="L11" s="1846"/>
      <c r="M11" s="1846"/>
    </row>
    <row r="12" spans="1:13" s="1848" customFormat="1" ht="15.75" customHeight="1">
      <c r="A12" s="1846">
        <v>3</v>
      </c>
      <c r="B12" s="1850" t="s">
        <v>295</v>
      </c>
      <c r="C12" s="2865"/>
      <c r="H12" s="1846"/>
      <c r="I12" s="1846"/>
      <c r="J12" s="1846"/>
      <c r="K12" s="1846"/>
      <c r="L12" s="1846"/>
      <c r="M12" s="1846"/>
    </row>
    <row r="13" spans="1:13" s="1848" customFormat="1" ht="15.75" customHeight="1">
      <c r="A13" s="1846">
        <v>4</v>
      </c>
      <c r="B13" s="1850" t="s">
        <v>296</v>
      </c>
      <c r="C13" s="2865"/>
      <c r="H13" s="1846"/>
      <c r="I13" s="1846"/>
      <c r="J13" s="1846"/>
      <c r="K13" s="1846"/>
      <c r="L13" s="1846"/>
      <c r="M13" s="1846"/>
    </row>
    <row r="14" spans="1:13" s="1848" customFormat="1" ht="15.75" customHeight="1">
      <c r="A14" s="1846">
        <v>5</v>
      </c>
      <c r="B14" s="1850" t="s">
        <v>297</v>
      </c>
      <c r="C14" s="2865"/>
      <c r="H14" s="1846"/>
      <c r="I14" s="1846"/>
      <c r="J14" s="1846"/>
      <c r="K14" s="1846"/>
      <c r="L14" s="1846"/>
      <c r="M14" s="1846"/>
    </row>
    <row r="15" spans="1:13" s="1848" customFormat="1" ht="15.75" customHeight="1">
      <c r="A15" s="1846"/>
      <c r="B15" s="1852" t="s">
        <v>298</v>
      </c>
      <c r="C15" s="2866">
        <f>SUM(C10:C14)</f>
        <v>0</v>
      </c>
      <c r="H15" s="1846"/>
      <c r="I15" s="1846"/>
      <c r="J15" s="1846"/>
      <c r="K15" s="1846"/>
      <c r="L15" s="1846"/>
      <c r="M15" s="1846"/>
    </row>
    <row r="16" spans="1:13" s="1848" customFormat="1" ht="15.75" customHeight="1">
      <c r="A16" s="1846"/>
      <c r="B16" s="1846"/>
      <c r="C16" s="1846"/>
      <c r="H16" s="1846"/>
      <c r="I16" s="1846"/>
      <c r="J16" s="1846"/>
      <c r="K16" s="1846"/>
      <c r="L16" s="1846"/>
      <c r="M16" s="1846"/>
    </row>
    <row r="17" spans="1:13" s="1848" customFormat="1" ht="15.75" customHeight="1">
      <c r="A17" s="1846"/>
      <c r="B17" s="1846"/>
      <c r="C17" s="1846"/>
      <c r="D17" s="1846"/>
      <c r="E17" s="1846"/>
      <c r="F17" s="1846"/>
    </row>
    <row r="18" spans="1:13" s="1860" customFormat="1">
      <c r="A18" s="1854"/>
      <c r="B18" s="1855"/>
      <c r="C18" s="1855"/>
      <c r="D18" s="1856"/>
      <c r="E18" s="1857"/>
      <c r="F18" s="1854"/>
      <c r="G18" s="1858"/>
      <c r="H18" s="1858"/>
      <c r="I18" s="1858"/>
      <c r="J18" s="1858"/>
      <c r="K18" s="1859"/>
      <c r="L18" s="1859"/>
      <c r="M18" s="1858"/>
    </row>
    <row r="19" spans="1:13" ht="13.5">
      <c r="A19" s="1861"/>
      <c r="B19" s="3985"/>
      <c r="C19" s="3985"/>
      <c r="D19" s="3985"/>
      <c r="E19" s="3986"/>
      <c r="F19" s="3986"/>
      <c r="G19" s="3986"/>
      <c r="H19" s="3986"/>
      <c r="I19" s="3986"/>
      <c r="J19" s="3986"/>
      <c r="K19" s="3986"/>
      <c r="L19" s="3986"/>
      <c r="M19" s="3986"/>
    </row>
    <row r="20" spans="1:13" s="1848" customFormat="1" ht="15.75" customHeight="1">
      <c r="A20" s="1847" t="s">
        <v>299</v>
      </c>
      <c r="B20" s="1846"/>
      <c r="C20" s="1846"/>
      <c r="D20" s="1846"/>
      <c r="E20" s="1846"/>
      <c r="F20" s="1846"/>
    </row>
    <row r="21" spans="1:13" ht="13.5">
      <c r="A21" s="1861"/>
      <c r="B21" s="1855"/>
      <c r="C21" s="1855"/>
      <c r="D21" s="1855"/>
      <c r="E21" s="1858"/>
      <c r="F21" s="1858"/>
      <c r="G21" s="1858"/>
      <c r="H21" s="1858"/>
      <c r="I21" s="1858"/>
      <c r="J21" s="1858"/>
      <c r="K21" s="1859"/>
      <c r="L21" s="1859"/>
      <c r="M21" s="1859"/>
    </row>
    <row r="22" spans="1:13" ht="37.5" customHeight="1">
      <c r="A22" s="1861"/>
      <c r="B22" s="1389"/>
      <c r="C22" s="3987" t="s">
        <v>2031</v>
      </c>
      <c r="D22" s="3987"/>
      <c r="E22" s="1862" t="s">
        <v>300</v>
      </c>
      <c r="F22" s="1858"/>
      <c r="G22" s="1858"/>
      <c r="H22" s="1858"/>
      <c r="I22" s="1858"/>
      <c r="J22" s="1858"/>
      <c r="K22" s="1859"/>
      <c r="L22" s="1859"/>
      <c r="M22" s="1859"/>
    </row>
    <row r="23" spans="1:13" ht="37.15">
      <c r="A23" s="1861"/>
      <c r="B23" s="1388" t="s">
        <v>291</v>
      </c>
      <c r="C23" s="1388" t="s">
        <v>301</v>
      </c>
      <c r="D23" s="1388" t="s">
        <v>302</v>
      </c>
      <c r="E23" s="1388" t="s">
        <v>303</v>
      </c>
      <c r="F23" s="1858"/>
      <c r="G23" s="1858"/>
      <c r="H23" s="1858"/>
      <c r="I23" s="1858"/>
      <c r="J23" s="1858"/>
      <c r="K23" s="1859"/>
      <c r="L23" s="1859"/>
      <c r="M23" s="1859"/>
    </row>
    <row r="24" spans="1:13" ht="13.5">
      <c r="A24" s="1861"/>
      <c r="B24" s="2560"/>
      <c r="C24" s="2607"/>
      <c r="D24" s="2607"/>
      <c r="E24" s="2607"/>
      <c r="F24" s="1858"/>
      <c r="G24" s="1858"/>
      <c r="H24" s="1858"/>
      <c r="I24" s="1858"/>
      <c r="J24" s="1858"/>
      <c r="K24" s="1859"/>
      <c r="L24" s="1859"/>
      <c r="M24" s="1859"/>
    </row>
    <row r="25" spans="1:13" ht="13.5">
      <c r="A25" s="1861"/>
      <c r="B25" s="2560"/>
      <c r="C25" s="2607"/>
      <c r="D25" s="2607"/>
      <c r="E25" s="2607"/>
      <c r="F25" s="1858"/>
      <c r="G25" s="1858"/>
      <c r="H25" s="1858"/>
      <c r="I25" s="1858"/>
      <c r="J25" s="1858"/>
      <c r="K25" s="1859"/>
      <c r="L25" s="1859"/>
      <c r="M25" s="1859"/>
    </row>
    <row r="26" spans="1:13" ht="13.5">
      <c r="A26" s="1861"/>
      <c r="B26" s="2560"/>
      <c r="C26" s="2607"/>
      <c r="D26" s="2607"/>
      <c r="E26" s="2607"/>
      <c r="F26" s="1858"/>
      <c r="G26" s="1858"/>
      <c r="H26" s="1858"/>
      <c r="I26" s="1858"/>
      <c r="J26" s="1858"/>
      <c r="K26" s="1859"/>
      <c r="L26" s="1859"/>
      <c r="M26" s="1859"/>
    </row>
    <row r="27" spans="1:13" ht="13.5">
      <c r="A27" s="1861"/>
      <c r="B27" s="2560"/>
      <c r="C27" s="2607"/>
      <c r="D27" s="2607"/>
      <c r="E27" s="2607"/>
      <c r="F27" s="1858"/>
      <c r="G27" s="1858"/>
      <c r="H27" s="1858"/>
      <c r="I27" s="1858"/>
      <c r="J27" s="1858"/>
      <c r="K27" s="1859"/>
      <c r="L27" s="1859"/>
      <c r="M27" s="1859"/>
    </row>
  </sheetData>
  <customSheetViews>
    <customSheetView guid="{CE066BD8-0FDF-4A69-A83A-AA53661F8FE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1"/>
    </customSheetView>
    <customSheetView guid="{97003408-5582-4B4E-BE5D-0A5F17467E22}"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2"/>
    </customSheetView>
    <customSheetView guid="{19FDD237-8F16-4F3B-A94F-90481855813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3"/>
    </customSheetView>
  </customSheetViews>
  <mergeCells count="3">
    <mergeCell ref="B19:D19"/>
    <mergeCell ref="E19:M19"/>
    <mergeCell ref="C22:D22"/>
  </mergeCells>
  <dataValidations count="1">
    <dataValidation type="list" allowBlank="1" showInputMessage="1" showErrorMessage="1" sqref="B1:C1">
      <formula1>B801:B806</formula1>
    </dataValidation>
  </dataValidations>
  <pageMargins left="0.70866141732283472" right="0.70866141732283472" top="0.74803149606299213" bottom="0.74803149606299213" header="0.31496062992125984" footer="0.31496062992125984"/>
  <pageSetup paperSize="8" scale="5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7"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ColWidth="9.1328125" defaultRowHeight="13.5"/>
  <cols>
    <col min="1" max="1" width="19.86328125" style="555" bestFit="1" customWidth="1"/>
    <col min="2" max="2" width="79.3984375" style="555" bestFit="1" customWidth="1"/>
    <col min="3" max="3" width="9.1328125" style="555"/>
    <col min="4" max="4" width="23.59765625" style="555" bestFit="1" customWidth="1"/>
    <col min="5" max="16384" width="9.1328125" style="555"/>
  </cols>
  <sheetData>
    <row r="1" spans="1:9" s="48" customFormat="1" ht="25.15">
      <c r="A1" s="1766" t="str">
        <f>+'Universal data'!$A$1</f>
        <v>Regulatory Reporting Pack</v>
      </c>
      <c r="B1" s="127"/>
      <c r="C1" s="127"/>
      <c r="D1" s="127"/>
      <c r="E1" s="127"/>
      <c r="F1" s="127"/>
      <c r="G1" s="127"/>
      <c r="H1" s="127"/>
    </row>
    <row r="2" spans="1:9" s="48" customFormat="1" ht="25.15">
      <c r="A2" s="1766" t="str">
        <f>+'Universal data'!$A$2</f>
        <v>Master</v>
      </c>
      <c r="B2" s="127"/>
      <c r="C2" s="127"/>
      <c r="D2" s="127"/>
      <c r="E2" s="127"/>
      <c r="F2" s="127"/>
      <c r="G2" s="127"/>
      <c r="H2" s="127"/>
      <c r="I2" s="60"/>
    </row>
    <row r="3" spans="1:9" s="48" customFormat="1" ht="25.15">
      <c r="A3" s="1766" t="str">
        <f>+'Universal data'!$A$3</f>
        <v>2017/18</v>
      </c>
      <c r="B3" s="127"/>
      <c r="C3" s="127"/>
      <c r="D3" s="127"/>
      <c r="E3" s="127"/>
      <c r="F3" s="127"/>
      <c r="G3" s="127"/>
      <c r="H3" s="127"/>
      <c r="I3" s="60"/>
    </row>
    <row r="4" spans="1:9">
      <c r="E4" s="1788"/>
      <c r="F4" s="1788"/>
      <c r="G4" s="1788"/>
      <c r="H4" s="1788"/>
      <c r="I4" s="1788"/>
    </row>
    <row r="5" spans="1:9" ht="19.899999999999999">
      <c r="A5" s="557" t="s">
        <v>1804</v>
      </c>
      <c r="E5" s="1788"/>
      <c r="F5" s="1788"/>
      <c r="G5" s="1788"/>
      <c r="H5" s="1788"/>
      <c r="I5" s="1788"/>
    </row>
    <row r="7" spans="1:9" s="565" customFormat="1">
      <c r="B7" s="1256" t="s">
        <v>304</v>
      </c>
      <c r="C7" s="1256" t="s">
        <v>78</v>
      </c>
      <c r="D7" s="1255" t="s">
        <v>1700</v>
      </c>
    </row>
    <row r="8" spans="1:9">
      <c r="B8" s="1390"/>
      <c r="C8" s="1391"/>
      <c r="D8" s="1392"/>
    </row>
    <row r="9" spans="1:9">
      <c r="B9" s="1257" t="s">
        <v>1775</v>
      </c>
      <c r="C9" s="1393"/>
      <c r="D9" s="1394"/>
    </row>
    <row r="10" spans="1:9">
      <c r="B10" s="1258" t="s">
        <v>305</v>
      </c>
      <c r="C10" s="1393"/>
      <c r="D10" s="1394"/>
    </row>
    <row r="11" spans="1:9">
      <c r="B11" s="1395" t="s">
        <v>306</v>
      </c>
      <c r="C11" s="1395" t="s">
        <v>94</v>
      </c>
      <c r="D11" s="2666">
        <f>'6.1 LTS Asset Data'!C16</f>
        <v>0</v>
      </c>
    </row>
    <row r="12" spans="1:9">
      <c r="B12" s="1395" t="s">
        <v>307</v>
      </c>
      <c r="C12" s="1395" t="s">
        <v>94</v>
      </c>
      <c r="D12" s="2666">
        <f>'6.1 LTS Asset Data'!D16</f>
        <v>0</v>
      </c>
    </row>
    <row r="13" spans="1:9">
      <c r="B13" s="1395" t="s">
        <v>308</v>
      </c>
      <c r="C13" s="1395" t="s">
        <v>94</v>
      </c>
      <c r="D13" s="2666">
        <f>'6.1 LTS Asset Data'!E16</f>
        <v>0</v>
      </c>
    </row>
    <row r="14" spans="1:9" hidden="1">
      <c r="B14" s="1395" t="s">
        <v>1857</v>
      </c>
      <c r="C14" s="1395" t="s">
        <v>94</v>
      </c>
      <c r="D14" s="2666">
        <f>'6.1 LTS Asset Data'!E17</f>
        <v>0</v>
      </c>
    </row>
    <row r="15" spans="1:9">
      <c r="B15" s="1395" t="s">
        <v>1858</v>
      </c>
      <c r="C15" s="1395" t="s">
        <v>94</v>
      </c>
      <c r="D15" s="2666">
        <f>'6.1 LTS Asset Data'!F16</f>
        <v>0</v>
      </c>
    </row>
    <row r="16" spans="1:9">
      <c r="B16" s="1396" t="s">
        <v>1859</v>
      </c>
      <c r="C16" s="1396" t="s">
        <v>94</v>
      </c>
      <c r="D16" s="2666">
        <f>'6.1 LTS Asset Data'!G16</f>
        <v>0</v>
      </c>
    </row>
    <row r="17" spans="1:4">
      <c r="B17" s="1396" t="s">
        <v>1860</v>
      </c>
      <c r="C17" s="1396" t="s">
        <v>94</v>
      </c>
      <c r="D17" s="2666">
        <f>'6.1 LTS Asset Data'!H16</f>
        <v>0</v>
      </c>
    </row>
    <row r="18" spans="1:4">
      <c r="B18" s="1397"/>
      <c r="C18" s="1393"/>
      <c r="D18" s="2667"/>
    </row>
    <row r="19" spans="1:4">
      <c r="B19" s="1398" t="s">
        <v>309</v>
      </c>
      <c r="C19" s="1393"/>
      <c r="D19" s="2667"/>
    </row>
    <row r="20" spans="1:4">
      <c r="B20" s="1399" t="s">
        <v>310</v>
      </c>
      <c r="C20" s="1399" t="s">
        <v>94</v>
      </c>
      <c r="D20" s="2666">
        <f>'6.1 LTS Asset Data'!C27</f>
        <v>0</v>
      </c>
    </row>
    <row r="21" spans="1:4">
      <c r="B21" s="1399" t="s">
        <v>311</v>
      </c>
      <c r="C21" s="1399" t="s">
        <v>94</v>
      </c>
      <c r="D21" s="2666">
        <f>'6.1 LTS Asset Data'!D27</f>
        <v>0</v>
      </c>
    </row>
    <row r="22" spans="1:4">
      <c r="B22" s="1399" t="s">
        <v>312</v>
      </c>
      <c r="C22" s="1399" t="s">
        <v>94</v>
      </c>
      <c r="D22" s="2666">
        <f>'6.1 LTS Asset Data'!E27</f>
        <v>0</v>
      </c>
    </row>
    <row r="23" spans="1:4">
      <c r="B23" s="1400" t="s">
        <v>313</v>
      </c>
      <c r="C23" s="1400" t="s">
        <v>94</v>
      </c>
      <c r="D23" s="2666">
        <f>'6.1 LTS Asset Data'!F27</f>
        <v>0</v>
      </c>
    </row>
    <row r="24" spans="1:4">
      <c r="B24" s="1258"/>
      <c r="C24" s="1393"/>
      <c r="D24" s="1260"/>
    </row>
    <row r="25" spans="1:4">
      <c r="B25" s="1258" t="s">
        <v>314</v>
      </c>
      <c r="C25" s="1393"/>
      <c r="D25" s="1260"/>
    </row>
    <row r="26" spans="1:4" s="471" customFormat="1">
      <c r="A26" s="555"/>
      <c r="B26" s="1395" t="s">
        <v>343</v>
      </c>
      <c r="C26" s="1395" t="s">
        <v>1833</v>
      </c>
      <c r="D26" s="1259">
        <f>'6.1 LTS Asset Data'!C38</f>
        <v>0</v>
      </c>
    </row>
    <row r="27" spans="1:4" s="471" customFormat="1">
      <c r="A27" s="555"/>
      <c r="B27" s="1404" t="s">
        <v>2036</v>
      </c>
      <c r="C27" s="1395" t="s">
        <v>1833</v>
      </c>
      <c r="D27" s="1259">
        <f>'6.1 LTS Asset Data'!D38</f>
        <v>0</v>
      </c>
    </row>
    <row r="28" spans="1:4" s="471" customFormat="1">
      <c r="A28" s="555"/>
      <c r="B28" s="1404" t="s">
        <v>2035</v>
      </c>
      <c r="C28" s="1395" t="s">
        <v>1833</v>
      </c>
      <c r="D28" s="1767">
        <f>'6.1 LTS Asset Data'!E38</f>
        <v>0</v>
      </c>
    </row>
    <row r="29" spans="1:4">
      <c r="B29" s="1395" t="s">
        <v>231</v>
      </c>
      <c r="C29" s="1395" t="s">
        <v>1833</v>
      </c>
      <c r="D29" s="1259">
        <f>'6.1 LTS Asset Data'!F38</f>
        <v>0</v>
      </c>
    </row>
    <row r="30" spans="1:4">
      <c r="B30" s="1395" t="s">
        <v>1688</v>
      </c>
      <c r="C30" s="1395" t="s">
        <v>1833</v>
      </c>
      <c r="D30" s="1259">
        <f>'6.1 LTS Asset Data'!C42</f>
        <v>0</v>
      </c>
    </row>
    <row r="31" spans="1:4">
      <c r="B31" s="1261"/>
      <c r="C31" s="1391"/>
      <c r="D31" s="1262"/>
    </row>
    <row r="32" spans="1:4">
      <c r="B32" s="1257" t="s">
        <v>1782</v>
      </c>
      <c r="C32" s="1393"/>
      <c r="D32" s="1260"/>
    </row>
    <row r="33" spans="2:4">
      <c r="B33" s="1263" t="s">
        <v>315</v>
      </c>
      <c r="C33" s="1401"/>
      <c r="D33" s="566"/>
    </row>
    <row r="34" spans="2:4">
      <c r="B34" s="1395" t="s">
        <v>316</v>
      </c>
      <c r="C34" s="1395" t="s">
        <v>1833</v>
      </c>
      <c r="D34" s="1259">
        <f>'6.3 Capacity&amp;Storage Asset '!C15</f>
        <v>0</v>
      </c>
    </row>
    <row r="35" spans="2:4" ht="25.15">
      <c r="B35" s="1402" t="s">
        <v>317</v>
      </c>
      <c r="C35" s="1395" t="s">
        <v>1833</v>
      </c>
      <c r="D35" s="1259">
        <f>'6.3 Capacity&amp;Storage Asset '!C25</f>
        <v>0</v>
      </c>
    </row>
    <row r="36" spans="2:4">
      <c r="B36" s="1395" t="s">
        <v>318</v>
      </c>
      <c r="C36" s="1395" t="s">
        <v>1833</v>
      </c>
      <c r="D36" s="1259">
        <f>'6.3 Capacity&amp;Storage Asset '!C35</f>
        <v>0</v>
      </c>
    </row>
    <row r="37" spans="2:4">
      <c r="B37" s="1395" t="s">
        <v>319</v>
      </c>
      <c r="C37" s="1395" t="s">
        <v>1833</v>
      </c>
      <c r="D37" s="1259">
        <f>'6.3 Capacity&amp;Storage Asset '!C45</f>
        <v>0</v>
      </c>
    </row>
    <row r="38" spans="2:4">
      <c r="B38" s="1397" t="s">
        <v>320</v>
      </c>
      <c r="C38" s="1393"/>
      <c r="D38" s="1260"/>
    </row>
    <row r="39" spans="2:4">
      <c r="B39" s="1258" t="s">
        <v>315</v>
      </c>
      <c r="C39" s="1393"/>
      <c r="D39" s="1260"/>
    </row>
    <row r="40" spans="2:4">
      <c r="B40" s="1399" t="s">
        <v>321</v>
      </c>
      <c r="C40" s="1399" t="s">
        <v>103</v>
      </c>
      <c r="D40" s="2666">
        <f>'6.3 Capacity&amp;Storage Asset '!C14</f>
        <v>0</v>
      </c>
    </row>
    <row r="41" spans="2:4" ht="25.15">
      <c r="B41" s="1403" t="s">
        <v>322</v>
      </c>
      <c r="C41" s="1399" t="s">
        <v>103</v>
      </c>
      <c r="D41" s="2666">
        <f>'6.3 Capacity&amp;Storage Asset '!C24</f>
        <v>0</v>
      </c>
    </row>
    <row r="42" spans="2:4">
      <c r="B42" s="1399" t="s">
        <v>323</v>
      </c>
      <c r="C42" s="1399" t="s">
        <v>103</v>
      </c>
      <c r="D42" s="2666">
        <f>'6.3 Capacity&amp;Storage Asset '!C34</f>
        <v>0</v>
      </c>
    </row>
    <row r="43" spans="2:4">
      <c r="B43" s="1399" t="s">
        <v>324</v>
      </c>
      <c r="C43" s="1399" t="s">
        <v>103</v>
      </c>
      <c r="D43" s="2666">
        <f>'6.3 Capacity&amp;Storage Asset '!C44</f>
        <v>0</v>
      </c>
    </row>
    <row r="44" spans="2:4">
      <c r="B44" s="1399" t="s">
        <v>325</v>
      </c>
      <c r="C44" s="1399" t="s">
        <v>103</v>
      </c>
      <c r="D44" s="2666">
        <f>'6.3 Capacity&amp;Storage Asset '!C53</f>
        <v>0</v>
      </c>
    </row>
    <row r="45" spans="2:4">
      <c r="B45" s="1399" t="s">
        <v>326</v>
      </c>
      <c r="C45" s="1399" t="s">
        <v>103</v>
      </c>
      <c r="D45" s="2666">
        <f>'6.3 Capacity&amp;Storage Asset '!C60</f>
        <v>0</v>
      </c>
    </row>
    <row r="46" spans="2:4">
      <c r="B46" s="1257"/>
      <c r="C46" s="1393"/>
      <c r="D46" s="2667"/>
    </row>
    <row r="47" spans="2:4">
      <c r="B47" s="1258" t="s">
        <v>327</v>
      </c>
      <c r="C47" s="1393"/>
      <c r="D47" s="2667"/>
    </row>
    <row r="48" spans="2:4">
      <c r="B48" s="1395" t="s">
        <v>328</v>
      </c>
      <c r="C48" s="1395" t="s">
        <v>103</v>
      </c>
      <c r="D48" s="2666">
        <f>'6.3 Capacity&amp;Storage Asset '!C65</f>
        <v>0</v>
      </c>
    </row>
    <row r="49" spans="2:4">
      <c r="B49" s="1395" t="s">
        <v>329</v>
      </c>
      <c r="C49" s="1395" t="s">
        <v>103</v>
      </c>
      <c r="D49" s="2666">
        <f>'6.3 Capacity&amp;Storage Asset '!C67</f>
        <v>0</v>
      </c>
    </row>
    <row r="50" spans="2:4">
      <c r="B50" s="1257"/>
      <c r="C50" s="1393"/>
      <c r="D50" s="2667"/>
    </row>
    <row r="51" spans="2:4">
      <c r="B51" s="1257" t="s">
        <v>1783</v>
      </c>
      <c r="C51" s="1393"/>
      <c r="D51" s="2667"/>
    </row>
    <row r="52" spans="2:4">
      <c r="B52" s="1263" t="s">
        <v>330</v>
      </c>
      <c r="C52" s="1401"/>
      <c r="D52" s="2668"/>
    </row>
    <row r="53" spans="2:4">
      <c r="B53" s="1459" t="s">
        <v>1784</v>
      </c>
      <c r="C53" s="1395" t="s">
        <v>94</v>
      </c>
      <c r="D53" s="2666">
        <f>'6.2 Network Assets'!Q14</f>
        <v>0</v>
      </c>
    </row>
    <row r="54" spans="2:4">
      <c r="B54" s="1459" t="s">
        <v>1785</v>
      </c>
      <c r="C54" s="1395" t="s">
        <v>94</v>
      </c>
      <c r="D54" s="2666">
        <f>'6.2 Network Assets'!Q15</f>
        <v>0</v>
      </c>
    </row>
    <row r="55" spans="2:4">
      <c r="B55" s="1459" t="s">
        <v>1786</v>
      </c>
      <c r="C55" s="1395" t="s">
        <v>94</v>
      </c>
      <c r="D55" s="2666">
        <f>'6.2 Network Assets'!Q16</f>
        <v>0</v>
      </c>
    </row>
    <row r="56" spans="2:4">
      <c r="B56" s="1459" t="s">
        <v>1787</v>
      </c>
      <c r="C56" s="1395" t="s">
        <v>94</v>
      </c>
      <c r="D56" s="2666">
        <f>'6.2 Network Assets'!Q17</f>
        <v>0</v>
      </c>
    </row>
    <row r="57" spans="2:4">
      <c r="B57" s="1459" t="s">
        <v>1788</v>
      </c>
      <c r="C57" s="1395" t="s">
        <v>94</v>
      </c>
      <c r="D57" s="2666">
        <f>'6.2 Network Assets'!Q18</f>
        <v>0</v>
      </c>
    </row>
    <row r="58" spans="2:4">
      <c r="B58" s="1459" t="s">
        <v>1789</v>
      </c>
      <c r="C58" s="1395" t="s">
        <v>94</v>
      </c>
      <c r="D58" s="2666">
        <f>'6.2 Network Assets'!Q19</f>
        <v>0</v>
      </c>
    </row>
    <row r="59" spans="2:4">
      <c r="B59" s="1459" t="s">
        <v>1790</v>
      </c>
      <c r="C59" s="1395" t="s">
        <v>94</v>
      </c>
      <c r="D59" s="2666">
        <f>'6.2 Network Assets'!Q20</f>
        <v>0</v>
      </c>
    </row>
    <row r="60" spans="2:4">
      <c r="B60" s="1459" t="s">
        <v>1791</v>
      </c>
      <c r="C60" s="1395" t="s">
        <v>94</v>
      </c>
      <c r="D60" s="2666">
        <f>'6.2 Network Assets'!Q21</f>
        <v>0</v>
      </c>
    </row>
    <row r="61" spans="2:4">
      <c r="B61" s="1459" t="s">
        <v>1792</v>
      </c>
      <c r="C61" s="1395" t="s">
        <v>94</v>
      </c>
      <c r="D61" s="2666">
        <f>'6.2 Network Assets'!Q22</f>
        <v>0</v>
      </c>
    </row>
    <row r="62" spans="2:4">
      <c r="B62" s="1257"/>
      <c r="C62" s="1393"/>
      <c r="D62" s="1260"/>
    </row>
    <row r="63" spans="2:4">
      <c r="B63" s="1258" t="s">
        <v>81</v>
      </c>
      <c r="C63" s="1393"/>
      <c r="D63" s="1260"/>
    </row>
    <row r="64" spans="2:4">
      <c r="B64" s="1395" t="s">
        <v>331</v>
      </c>
      <c r="C64" s="1395" t="s">
        <v>1833</v>
      </c>
      <c r="D64" s="1259">
        <f>'6.2 Network Assets'!C35</f>
        <v>0</v>
      </c>
    </row>
    <row r="65" spans="2:4">
      <c r="B65" s="1395" t="s">
        <v>332</v>
      </c>
      <c r="C65" s="1395" t="s">
        <v>1833</v>
      </c>
      <c r="D65" s="1259">
        <f>'6.2 Network Assets'!D35</f>
        <v>0</v>
      </c>
    </row>
    <row r="66" spans="2:4">
      <c r="B66" s="1395" t="s">
        <v>1729</v>
      </c>
      <c r="C66" s="1395" t="s">
        <v>1833</v>
      </c>
      <c r="D66" s="1259">
        <f>'6.2 Network Assets'!E35</f>
        <v>0</v>
      </c>
    </row>
    <row r="67" spans="2:4">
      <c r="B67" s="1395" t="s">
        <v>1730</v>
      </c>
      <c r="C67" s="1395" t="s">
        <v>1833</v>
      </c>
      <c r="D67" s="1259">
        <f>'6.2 Network Assets'!F35</f>
        <v>0</v>
      </c>
    </row>
    <row r="68" spans="2:4">
      <c r="B68" s="1257"/>
      <c r="C68" s="1393"/>
      <c r="D68" s="1260"/>
    </row>
    <row r="69" spans="2:4">
      <c r="B69" s="1258" t="s">
        <v>1929</v>
      </c>
      <c r="C69" s="1393"/>
      <c r="D69" s="1260"/>
    </row>
    <row r="70" spans="2:4">
      <c r="B70" s="1395" t="s">
        <v>254</v>
      </c>
      <c r="C70" s="1395" t="s">
        <v>1833</v>
      </c>
      <c r="D70" s="1259">
        <f>'6.2 Network Assets'!C42</f>
        <v>0</v>
      </c>
    </row>
    <row r="71" spans="2:4">
      <c r="B71" s="1395" t="s">
        <v>136</v>
      </c>
      <c r="C71" s="1395" t="s">
        <v>1833</v>
      </c>
      <c r="D71" s="1259">
        <f>'6.2 Network Assets'!D42</f>
        <v>0</v>
      </c>
    </row>
    <row r="72" spans="2:4">
      <c r="B72" s="1395" t="s">
        <v>267</v>
      </c>
      <c r="C72" s="1395" t="s">
        <v>1833</v>
      </c>
      <c r="D72" s="1259">
        <f>'6.2 Network Assets'!E42</f>
        <v>0</v>
      </c>
    </row>
    <row r="73" spans="2:4">
      <c r="B73" s="1395" t="s">
        <v>97</v>
      </c>
      <c r="C73" s="1395" t="s">
        <v>1833</v>
      </c>
      <c r="D73" s="1259">
        <f>'6.2 Network Assets'!F42</f>
        <v>0</v>
      </c>
    </row>
    <row r="74" spans="2:4">
      <c r="B74" s="1257"/>
      <c r="C74" s="1393"/>
      <c r="D74" s="1260"/>
    </row>
    <row r="75" spans="2:4">
      <c r="B75" s="1258" t="s">
        <v>268</v>
      </c>
      <c r="C75" s="1393"/>
      <c r="D75" s="1260"/>
    </row>
    <row r="76" spans="2:4">
      <c r="B76" s="1399" t="s">
        <v>2041</v>
      </c>
      <c r="C76" s="1871" t="s">
        <v>1833</v>
      </c>
      <c r="D76" s="1259">
        <f>'5.4 Risers'!D10</f>
        <v>0</v>
      </c>
    </row>
    <row r="77" spans="2:4">
      <c r="B77" s="1399" t="s">
        <v>2042</v>
      </c>
      <c r="C77" s="1871" t="s">
        <v>1833</v>
      </c>
      <c r="D77" s="1259">
        <f>'5.4 Risers'!D11</f>
        <v>0</v>
      </c>
    </row>
    <row r="78" spans="2:4">
      <c r="B78" s="1399" t="s">
        <v>2043</v>
      </c>
      <c r="C78" s="1871" t="s">
        <v>1833</v>
      </c>
      <c r="D78" s="1259">
        <f>'5.4 Risers'!D12</f>
        <v>0</v>
      </c>
    </row>
  </sheetData>
  <customSheetViews>
    <customSheetView guid="{CE066BD8-0FDF-4A69-A83A-AA53661F8FE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96" orientation="portrait" r:id="rId2"/>
    </customSheetView>
    <customSheetView guid="{19FDD237-8F16-4F3B-A94F-90481855813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3"/>
    </customSheetView>
  </customSheetViews>
  <pageMargins left="0.70866141732283472" right="0.70866141732283472" top="0.74803149606299213" bottom="0.74803149606299213" header="0.31496062992125984" footer="0.31496062992125984"/>
  <pageSetup paperSize="8" scale="9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0"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topLeftCell="A4" workbookViewId="0">
      <selection activeCell="O20" sqref="O20"/>
    </sheetView>
  </sheetViews>
  <sheetFormatPr defaultColWidth="9.1328125" defaultRowHeight="12.4"/>
  <cols>
    <col min="1" max="1" width="61.73046875" style="1463" customWidth="1"/>
    <col min="2" max="2" width="15.265625" style="1463" bestFit="1" customWidth="1"/>
    <col min="3" max="3" width="10.86328125" style="1463" customWidth="1"/>
    <col min="4" max="4" width="10.86328125" style="1464" customWidth="1"/>
    <col min="5" max="5" width="10.86328125" style="1465" customWidth="1"/>
    <col min="6" max="8" width="10.86328125" style="1463" customWidth="1"/>
    <col min="9" max="16384" width="9.1328125" style="1463"/>
  </cols>
  <sheetData>
    <row r="1" spans="1:9" s="48" customFormat="1" ht="25.15">
      <c r="A1" s="1766" t="str">
        <f>+'Universal data'!$A$1</f>
        <v>Regulatory Reporting Pack</v>
      </c>
      <c r="B1" s="127"/>
      <c r="C1" s="127"/>
      <c r="D1" s="127"/>
      <c r="E1" s="127"/>
      <c r="F1" s="127"/>
      <c r="G1" s="127"/>
      <c r="H1" s="127"/>
    </row>
    <row r="2" spans="1:9" s="48" customFormat="1" ht="25.15">
      <c r="A2" s="1766" t="str">
        <f>+'Universal data'!$A$2</f>
        <v>Master</v>
      </c>
      <c r="B2" s="127"/>
      <c r="C2" s="127"/>
      <c r="D2" s="127"/>
      <c r="E2" s="127"/>
      <c r="F2" s="127"/>
      <c r="G2" s="127"/>
      <c r="H2" s="127"/>
    </row>
    <row r="3" spans="1:9" s="48" customFormat="1" ht="25.15">
      <c r="A3" s="1766" t="str">
        <f>+'Universal data'!$A$3</f>
        <v>2017/18</v>
      </c>
      <c r="B3" s="127"/>
      <c r="C3" s="127"/>
      <c r="D3" s="127"/>
      <c r="E3" s="127"/>
      <c r="F3" s="127"/>
      <c r="G3" s="127"/>
      <c r="H3" s="127"/>
    </row>
    <row r="4" spans="1:9" s="586" customFormat="1" ht="25.15">
      <c r="A4" s="590"/>
      <c r="B4" s="590"/>
      <c r="C4" s="590"/>
      <c r="D4" s="592"/>
      <c r="E4" s="810"/>
      <c r="F4" s="810"/>
      <c r="G4" s="810"/>
      <c r="H4" s="810"/>
      <c r="I4" s="810"/>
    </row>
    <row r="5" spans="1:9" s="1461" customFormat="1" ht="17.649999999999999">
      <c r="A5" s="1460" t="s">
        <v>1864</v>
      </c>
      <c r="C5" s="1462"/>
      <c r="D5" s="1462"/>
    </row>
    <row r="7" spans="1:9" ht="13.5">
      <c r="A7" s="1466" t="s">
        <v>200</v>
      </c>
      <c r="B7" s="3990" t="s">
        <v>1567</v>
      </c>
      <c r="C7" s="3990"/>
      <c r="D7" s="3990" t="s">
        <v>1568</v>
      </c>
      <c r="E7" s="3990"/>
      <c r="F7" s="3990" t="s">
        <v>1569</v>
      </c>
      <c r="G7" s="3990"/>
      <c r="H7" s="3991" t="s">
        <v>1867</v>
      </c>
    </row>
    <row r="8" spans="1:9" ht="41.25" customHeight="1">
      <c r="A8" s="1467" t="s">
        <v>2425</v>
      </c>
      <c r="B8" s="1468" t="s">
        <v>1570</v>
      </c>
      <c r="C8" s="1469" t="s">
        <v>1571</v>
      </c>
      <c r="D8" s="1469" t="s">
        <v>1570</v>
      </c>
      <c r="E8" s="1469" t="s">
        <v>1571</v>
      </c>
      <c r="F8" s="1469" t="s">
        <v>1570</v>
      </c>
      <c r="G8" s="1469" t="s">
        <v>1571</v>
      </c>
      <c r="H8" s="3992"/>
    </row>
    <row r="9" spans="1:9">
      <c r="A9" s="1459" t="s">
        <v>1784</v>
      </c>
      <c r="B9" s="2562"/>
      <c r="C9" s="2562"/>
      <c r="D9" s="2562"/>
      <c r="E9" s="2562"/>
      <c r="F9" s="2562"/>
      <c r="G9" s="2562"/>
      <c r="H9" s="1470">
        <f t="shared" ref="H9:H17" si="0">SUM(B9:G9)</f>
        <v>0</v>
      </c>
    </row>
    <row r="10" spans="1:9">
      <c r="A10" s="1459" t="s">
        <v>1785</v>
      </c>
      <c r="B10" s="2562"/>
      <c r="C10" s="2562"/>
      <c r="D10" s="2562"/>
      <c r="E10" s="2562"/>
      <c r="F10" s="2562"/>
      <c r="G10" s="2562"/>
      <c r="H10" s="1470">
        <f t="shared" si="0"/>
        <v>0</v>
      </c>
    </row>
    <row r="11" spans="1:9">
      <c r="A11" s="1459" t="s">
        <v>1786</v>
      </c>
      <c r="B11" s="2562"/>
      <c r="C11" s="2562"/>
      <c r="D11" s="2562"/>
      <c r="E11" s="2562"/>
      <c r="F11" s="2562"/>
      <c r="G11" s="2562"/>
      <c r="H11" s="1470">
        <f t="shared" si="0"/>
        <v>0</v>
      </c>
    </row>
    <row r="12" spans="1:9">
      <c r="A12" s="1459" t="s">
        <v>1787</v>
      </c>
      <c r="B12" s="2562"/>
      <c r="C12" s="2562"/>
      <c r="D12" s="2562"/>
      <c r="E12" s="2562"/>
      <c r="F12" s="2562"/>
      <c r="G12" s="2562"/>
      <c r="H12" s="1470">
        <f t="shared" si="0"/>
        <v>0</v>
      </c>
    </row>
    <row r="13" spans="1:9">
      <c r="A13" s="1459" t="s">
        <v>1788</v>
      </c>
      <c r="B13" s="2562"/>
      <c r="C13" s="2562"/>
      <c r="D13" s="2562"/>
      <c r="E13" s="2562"/>
      <c r="F13" s="2562"/>
      <c r="G13" s="2562"/>
      <c r="H13" s="1470">
        <f t="shared" si="0"/>
        <v>0</v>
      </c>
    </row>
    <row r="14" spans="1:9">
      <c r="A14" s="1459" t="s">
        <v>1789</v>
      </c>
      <c r="B14" s="2562"/>
      <c r="C14" s="2562"/>
      <c r="D14" s="2562"/>
      <c r="E14" s="2562"/>
      <c r="F14" s="2562"/>
      <c r="G14" s="2562"/>
      <c r="H14" s="1470">
        <f t="shared" si="0"/>
        <v>0</v>
      </c>
    </row>
    <row r="15" spans="1:9">
      <c r="A15" s="1459" t="s">
        <v>1790</v>
      </c>
      <c r="B15" s="2562"/>
      <c r="C15" s="2562"/>
      <c r="D15" s="2562"/>
      <c r="E15" s="2562"/>
      <c r="F15" s="2562"/>
      <c r="G15" s="2562"/>
      <c r="H15" s="1470">
        <f t="shared" si="0"/>
        <v>0</v>
      </c>
    </row>
    <row r="16" spans="1:9">
      <c r="A16" s="1459" t="s">
        <v>1791</v>
      </c>
      <c r="B16" s="2562"/>
      <c r="C16" s="2562"/>
      <c r="D16" s="2562"/>
      <c r="E16" s="2562"/>
      <c r="F16" s="2562"/>
      <c r="G16" s="2562"/>
      <c r="H16" s="1470">
        <f t="shared" si="0"/>
        <v>0</v>
      </c>
    </row>
    <row r="17" spans="1:8">
      <c r="A17" s="1459" t="s">
        <v>1792</v>
      </c>
      <c r="B17" s="2562"/>
      <c r="C17" s="2562"/>
      <c r="D17" s="2562"/>
      <c r="E17" s="2562"/>
      <c r="F17" s="2562"/>
      <c r="G17" s="2562"/>
      <c r="H17" s="1470">
        <f t="shared" si="0"/>
        <v>0</v>
      </c>
    </row>
    <row r="18" spans="1:8" ht="37.15">
      <c r="A18" s="1471" t="s">
        <v>202</v>
      </c>
      <c r="B18" s="1472" t="s">
        <v>1570</v>
      </c>
      <c r="C18" s="1472" t="s">
        <v>1571</v>
      </c>
      <c r="D18" s="1473" t="s">
        <v>1572</v>
      </c>
      <c r="E18" s="1473" t="s">
        <v>1573</v>
      </c>
      <c r="G18" s="1474"/>
      <c r="H18" s="1473" t="s">
        <v>1867</v>
      </c>
    </row>
    <row r="19" spans="1:8">
      <c r="A19" s="1459" t="s">
        <v>1574</v>
      </c>
      <c r="B19" s="2562"/>
      <c r="C19" s="2562"/>
      <c r="D19" s="2562"/>
      <c r="E19" s="2562"/>
      <c r="G19" s="1474"/>
      <c r="H19" s="1470">
        <f>SUM(B19:E19)</f>
        <v>0</v>
      </c>
    </row>
    <row r="20" spans="1:8">
      <c r="A20" s="1459" t="s">
        <v>205</v>
      </c>
      <c r="B20" s="2562"/>
      <c r="C20" s="2562"/>
      <c r="D20" s="2562"/>
      <c r="E20" s="2562"/>
      <c r="G20" s="1474"/>
      <c r="H20" s="1470">
        <f>SUM(B20:E20)</f>
        <v>0</v>
      </c>
    </row>
    <row r="21" spans="1:8">
      <c r="A21" s="1475" t="s">
        <v>204</v>
      </c>
      <c r="B21" s="2562"/>
      <c r="C21" s="2562"/>
      <c r="D21" s="2562"/>
      <c r="E21" s="2562"/>
      <c r="G21" s="1474"/>
      <c r="H21" s="1470">
        <f>SUM(B21:E21)</f>
        <v>0</v>
      </c>
    </row>
    <row r="22" spans="1:8">
      <c r="A22" s="1459" t="s">
        <v>206</v>
      </c>
      <c r="B22" s="2562"/>
      <c r="C22" s="2562"/>
      <c r="D22" s="2562"/>
      <c r="E22" s="2562"/>
      <c r="H22" s="1470">
        <f>SUM(B22:E22)</f>
        <v>0</v>
      </c>
    </row>
    <row r="26" spans="1:8" ht="14.25" customHeight="1">
      <c r="A26" s="1466" t="s">
        <v>1868</v>
      </c>
      <c r="B26" s="3990" t="s">
        <v>1567</v>
      </c>
      <c r="C26" s="3990"/>
      <c r="D26" s="3990" t="s">
        <v>1568</v>
      </c>
      <c r="E26" s="3990"/>
      <c r="F26" s="3990" t="s">
        <v>1569</v>
      </c>
      <c r="G26" s="3990"/>
      <c r="H26" s="3991" t="s">
        <v>1867</v>
      </c>
    </row>
    <row r="27" spans="1:8" ht="54" customHeight="1">
      <c r="A27" s="1467" t="s">
        <v>2716</v>
      </c>
      <c r="B27" s="1468" t="s">
        <v>1570</v>
      </c>
      <c r="C27" s="1469" t="s">
        <v>1571</v>
      </c>
      <c r="D27" s="1469" t="s">
        <v>1570</v>
      </c>
      <c r="E27" s="1469" t="s">
        <v>1571</v>
      </c>
      <c r="F27" s="1469" t="s">
        <v>1570</v>
      </c>
      <c r="G27" s="1469" t="s">
        <v>1571</v>
      </c>
      <c r="H27" s="3992"/>
    </row>
    <row r="28" spans="1:8">
      <c r="A28" s="1459" t="s">
        <v>1784</v>
      </c>
      <c r="B28" s="2562"/>
      <c r="C28" s="2562"/>
      <c r="D28" s="2562"/>
      <c r="E28" s="2562"/>
      <c r="F28" s="2562"/>
      <c r="G28" s="2562"/>
      <c r="H28" s="1470">
        <f t="shared" ref="H28:H36" si="1">SUM(B28:G28)</f>
        <v>0</v>
      </c>
    </row>
    <row r="29" spans="1:8">
      <c r="A29" s="1459" t="s">
        <v>1785</v>
      </c>
      <c r="B29" s="2562"/>
      <c r="C29" s="2562"/>
      <c r="D29" s="2562"/>
      <c r="E29" s="2562"/>
      <c r="F29" s="2562"/>
      <c r="G29" s="2562"/>
      <c r="H29" s="1470">
        <f t="shared" si="1"/>
        <v>0</v>
      </c>
    </row>
    <row r="30" spans="1:8">
      <c r="A30" s="1459" t="s">
        <v>1786</v>
      </c>
      <c r="B30" s="2562"/>
      <c r="C30" s="2562"/>
      <c r="D30" s="2562"/>
      <c r="E30" s="2562"/>
      <c r="F30" s="2562"/>
      <c r="G30" s="2562"/>
      <c r="H30" s="1470">
        <f t="shared" si="1"/>
        <v>0</v>
      </c>
    </row>
    <row r="31" spans="1:8">
      <c r="A31" s="1459" t="s">
        <v>1787</v>
      </c>
      <c r="B31" s="2562"/>
      <c r="C31" s="2562"/>
      <c r="D31" s="2562"/>
      <c r="E31" s="2562"/>
      <c r="F31" s="2562"/>
      <c r="G31" s="2562"/>
      <c r="H31" s="1470">
        <f t="shared" si="1"/>
        <v>0</v>
      </c>
    </row>
    <row r="32" spans="1:8">
      <c r="A32" s="1459" t="s">
        <v>1788</v>
      </c>
      <c r="B32" s="2562"/>
      <c r="C32" s="2562"/>
      <c r="D32" s="2562"/>
      <c r="E32" s="2562"/>
      <c r="F32" s="2562"/>
      <c r="G32" s="2562"/>
      <c r="H32" s="1470">
        <f t="shared" si="1"/>
        <v>0</v>
      </c>
    </row>
    <row r="33" spans="1:8">
      <c r="A33" s="1459" t="s">
        <v>1789</v>
      </c>
      <c r="B33" s="2562"/>
      <c r="C33" s="2562"/>
      <c r="D33" s="2562"/>
      <c r="E33" s="2562"/>
      <c r="F33" s="2562"/>
      <c r="G33" s="2562"/>
      <c r="H33" s="1470">
        <f t="shared" si="1"/>
        <v>0</v>
      </c>
    </row>
    <row r="34" spans="1:8">
      <c r="A34" s="1459" t="s">
        <v>1790</v>
      </c>
      <c r="B34" s="2562"/>
      <c r="C34" s="2562"/>
      <c r="D34" s="2562"/>
      <c r="E34" s="2562"/>
      <c r="F34" s="2562"/>
      <c r="G34" s="2562"/>
      <c r="H34" s="1470">
        <f t="shared" si="1"/>
        <v>0</v>
      </c>
    </row>
    <row r="35" spans="1:8">
      <c r="A35" s="1459" t="s">
        <v>1791</v>
      </c>
      <c r="B35" s="2562"/>
      <c r="C35" s="2562"/>
      <c r="D35" s="2562"/>
      <c r="E35" s="2562"/>
      <c r="F35" s="2562"/>
      <c r="G35" s="2562"/>
      <c r="H35" s="1470">
        <f t="shared" si="1"/>
        <v>0</v>
      </c>
    </row>
    <row r="36" spans="1:8">
      <c r="A36" s="1459" t="s">
        <v>1792</v>
      </c>
      <c r="B36" s="2562"/>
      <c r="C36" s="2562"/>
      <c r="D36" s="2562"/>
      <c r="E36" s="2562"/>
      <c r="F36" s="2562"/>
      <c r="G36" s="2562"/>
      <c r="H36" s="1470">
        <f t="shared" si="1"/>
        <v>0</v>
      </c>
    </row>
    <row r="37" spans="1:8" ht="37.15">
      <c r="A37" s="1467" t="s">
        <v>2443</v>
      </c>
      <c r="B37" s="1472" t="s">
        <v>1570</v>
      </c>
      <c r="C37" s="1472" t="s">
        <v>1571</v>
      </c>
      <c r="D37" s="1473" t="s">
        <v>1572</v>
      </c>
      <c r="E37" s="1473" t="s">
        <v>1573</v>
      </c>
      <c r="G37" s="1474"/>
      <c r="H37" s="1473" t="s">
        <v>1867</v>
      </c>
    </row>
    <row r="38" spans="1:8">
      <c r="A38" s="1459" t="s">
        <v>203</v>
      </c>
      <c r="B38" s="2562"/>
      <c r="C38" s="2562"/>
      <c r="D38" s="2562"/>
      <c r="E38" s="2562"/>
      <c r="G38" s="1474"/>
      <c r="H38" s="1470">
        <f>SUM(B38:E38)</f>
        <v>0</v>
      </c>
    </row>
    <row r="39" spans="1:8">
      <c r="A39" s="1459" t="s">
        <v>204</v>
      </c>
      <c r="B39" s="2562"/>
      <c r="C39" s="2562"/>
      <c r="D39" s="2562"/>
      <c r="E39" s="2562"/>
      <c r="G39" s="1474"/>
      <c r="H39" s="1470">
        <f>SUM(B39:E39)</f>
        <v>0</v>
      </c>
    </row>
    <row r="40" spans="1:8">
      <c r="A40" s="1475" t="s">
        <v>205</v>
      </c>
      <c r="B40" s="2562"/>
      <c r="C40" s="2562"/>
      <c r="D40" s="2562"/>
      <c r="E40" s="2562"/>
      <c r="G40" s="1474"/>
      <c r="H40" s="1470">
        <f>SUM(B40:E40)</f>
        <v>0</v>
      </c>
    </row>
    <row r="41" spans="1:8">
      <c r="A41" s="1459" t="s">
        <v>206</v>
      </c>
      <c r="B41" s="2562"/>
      <c r="C41" s="2562"/>
      <c r="D41" s="2562"/>
      <c r="E41" s="2562"/>
      <c r="H41" s="1470">
        <f>SUM(B41:E41)</f>
        <v>0</v>
      </c>
    </row>
    <row r="42" spans="1:8" ht="13.5">
      <c r="A42" s="1476"/>
      <c r="B42" s="1477"/>
      <c r="C42" s="1478"/>
      <c r="D42" s="1479"/>
    </row>
    <row r="43" spans="1:8" ht="13.5">
      <c r="A43" s="1480"/>
      <c r="B43" s="1481"/>
      <c r="D43" s="1479"/>
    </row>
    <row r="44" spans="1:8">
      <c r="A44" s="1482" t="s">
        <v>1866</v>
      </c>
      <c r="B44" s="1697" t="s">
        <v>1867</v>
      </c>
      <c r="D44" s="1479"/>
    </row>
    <row r="45" spans="1:8">
      <c r="A45" s="1436" t="s">
        <v>610</v>
      </c>
      <c r="B45" s="1470">
        <f>SUM(E19:E22,E38:E41)</f>
        <v>0</v>
      </c>
      <c r="D45" s="1479"/>
    </row>
    <row r="46" spans="1:8">
      <c r="A46" s="1436" t="s">
        <v>611</v>
      </c>
      <c r="B46" s="1470">
        <f>SUM(D19:D22,D38:D41)</f>
        <v>0</v>
      </c>
      <c r="D46" s="1479"/>
    </row>
    <row r="47" spans="1:8" ht="12.75">
      <c r="A47" s="1436" t="s">
        <v>612</v>
      </c>
      <c r="B47" s="3208">
        <f xml:space="preserve"> SUM(C19:C22)+SUM(C9:C17)+SUM(E9:E17)+SUM(G9:G17)+SUM(C38:C41)+SUM(C28:C36)+SUM(E28:E36)+SUM(G28:G36)</f>
        <v>0</v>
      </c>
      <c r="D47" s="1479"/>
    </row>
    <row r="48" spans="1:8" ht="12.75">
      <c r="A48" s="1436" t="s">
        <v>613</v>
      </c>
      <c r="B48" s="3208">
        <f>SUM(B19:B22)+SUM(B9:B17)+SUM(D9:D17)+SUM(F9:F17)+SUM(B38:B41)+SUM(B28:B36)+SUM(D28:D36)+SUM(F28:F36)</f>
        <v>0</v>
      </c>
      <c r="D48" s="1479"/>
    </row>
    <row r="49" spans="1:8">
      <c r="A49" s="1436" t="s">
        <v>84</v>
      </c>
      <c r="B49" s="1470">
        <f>SUM(B45:B48)</f>
        <v>0</v>
      </c>
      <c r="D49" s="1479"/>
    </row>
    <row r="50" spans="1:8" s="1464" customFormat="1">
      <c r="A50" s="568"/>
      <c r="B50" s="1483"/>
      <c r="C50" s="1463"/>
      <c r="D50" s="1479"/>
      <c r="E50" s="1484"/>
    </row>
    <row r="51" spans="1:8">
      <c r="B51" s="1485"/>
      <c r="C51" s="1465"/>
      <c r="D51" s="1479"/>
    </row>
    <row r="52" spans="1:8" ht="29.25" customHeight="1">
      <c r="A52" s="2852" t="s">
        <v>2437</v>
      </c>
      <c r="B52" s="1697" t="s">
        <v>1867</v>
      </c>
      <c r="D52" s="1479"/>
    </row>
    <row r="53" spans="1:8" ht="37.15">
      <c r="A53" s="1475" t="s">
        <v>2438</v>
      </c>
      <c r="B53" s="2562"/>
      <c r="D53" s="1479"/>
    </row>
    <row r="54" spans="1:8" s="1464" customFormat="1" ht="25.5" customHeight="1">
      <c r="D54" s="1479"/>
      <c r="E54" s="1484"/>
    </row>
    <row r="55" spans="1:8" s="1464" customFormat="1" ht="33" customHeight="1">
      <c r="A55" s="1463"/>
      <c r="B55" s="1463"/>
      <c r="C55" s="1463"/>
      <c r="D55" s="1463"/>
      <c r="E55" s="1484"/>
    </row>
    <row r="56" spans="1:8" s="1464" customFormat="1" ht="28.5" customHeight="1">
      <c r="A56" s="1486" t="s">
        <v>1648</v>
      </c>
      <c r="B56" s="1463"/>
      <c r="C56" s="1463"/>
      <c r="D56" s="1463"/>
      <c r="E56" s="1484"/>
    </row>
    <row r="57" spans="1:8" ht="30" customHeight="1">
      <c r="A57" s="3988" t="s">
        <v>1575</v>
      </c>
      <c r="B57" s="1487" t="s">
        <v>413</v>
      </c>
      <c r="C57" s="1487" t="s">
        <v>928</v>
      </c>
      <c r="D57" s="1488"/>
    </row>
    <row r="58" spans="1:8">
      <c r="A58" s="3989"/>
      <c r="B58" s="2562"/>
      <c r="C58" s="2562"/>
      <c r="D58" s="1489"/>
    </row>
    <row r="59" spans="1:8">
      <c r="A59" s="1490"/>
      <c r="B59" s="1491"/>
      <c r="C59" s="1491"/>
      <c r="D59" s="1489"/>
    </row>
    <row r="61" spans="1:8" ht="30.75" customHeight="1">
      <c r="A61" s="1492" t="s">
        <v>208</v>
      </c>
      <c r="B61" s="3990" t="s">
        <v>1567</v>
      </c>
      <c r="C61" s="3990"/>
      <c r="D61" s="3990" t="s">
        <v>1568</v>
      </c>
      <c r="E61" s="3990"/>
      <c r="F61" s="3990" t="s">
        <v>1569</v>
      </c>
      <c r="G61" s="3990"/>
      <c r="H61" s="3990" t="s">
        <v>84</v>
      </c>
    </row>
    <row r="62" spans="1:8" ht="24.75">
      <c r="A62" s="1471" t="s">
        <v>1576</v>
      </c>
      <c r="B62" s="1469" t="s">
        <v>1570</v>
      </c>
      <c r="C62" s="1469" t="s">
        <v>1571</v>
      </c>
      <c r="D62" s="1469" t="s">
        <v>1570</v>
      </c>
      <c r="E62" s="1469" t="s">
        <v>1571</v>
      </c>
      <c r="F62" s="1469" t="s">
        <v>1570</v>
      </c>
      <c r="G62" s="1469" t="s">
        <v>1571</v>
      </c>
      <c r="H62" s="3990"/>
    </row>
    <row r="63" spans="1:8">
      <c r="A63" s="1459" t="s">
        <v>1784</v>
      </c>
      <c r="B63" s="2562"/>
      <c r="C63" s="2562"/>
      <c r="D63" s="2562"/>
      <c r="E63" s="2562"/>
      <c r="F63" s="2562"/>
      <c r="G63" s="2562"/>
      <c r="H63" s="1470">
        <f t="shared" ref="H63:H71" si="2">SUM(B63:G63)</f>
        <v>0</v>
      </c>
    </row>
    <row r="64" spans="1:8">
      <c r="A64" s="1459" t="s">
        <v>1785</v>
      </c>
      <c r="B64" s="2562"/>
      <c r="C64" s="2562"/>
      <c r="D64" s="2562"/>
      <c r="E64" s="2562"/>
      <c r="F64" s="2562"/>
      <c r="G64" s="2562"/>
      <c r="H64" s="1470">
        <f t="shared" si="2"/>
        <v>0</v>
      </c>
    </row>
    <row r="65" spans="1:8">
      <c r="A65" s="1459" t="s">
        <v>1786</v>
      </c>
      <c r="B65" s="2562"/>
      <c r="C65" s="2562"/>
      <c r="D65" s="2562"/>
      <c r="E65" s="2562"/>
      <c r="F65" s="2562"/>
      <c r="G65" s="2562"/>
      <c r="H65" s="1470">
        <f t="shared" si="2"/>
        <v>0</v>
      </c>
    </row>
    <row r="66" spans="1:8">
      <c r="A66" s="1459" t="s">
        <v>1787</v>
      </c>
      <c r="B66" s="2562"/>
      <c r="C66" s="2562"/>
      <c r="D66" s="2562"/>
      <c r="E66" s="2562"/>
      <c r="F66" s="2562"/>
      <c r="G66" s="2562"/>
      <c r="H66" s="1470">
        <f t="shared" si="2"/>
        <v>0</v>
      </c>
    </row>
    <row r="67" spans="1:8">
      <c r="A67" s="1459" t="s">
        <v>1788</v>
      </c>
      <c r="B67" s="2562"/>
      <c r="C67" s="2562"/>
      <c r="D67" s="2562"/>
      <c r="E67" s="2562"/>
      <c r="F67" s="2562"/>
      <c r="G67" s="2562"/>
      <c r="H67" s="1470">
        <f t="shared" si="2"/>
        <v>0</v>
      </c>
    </row>
    <row r="68" spans="1:8">
      <c r="A68" s="1459" t="s">
        <v>1789</v>
      </c>
      <c r="B68" s="2562"/>
      <c r="C68" s="2562"/>
      <c r="D68" s="2562"/>
      <c r="E68" s="2562"/>
      <c r="F68" s="2562"/>
      <c r="G68" s="2562"/>
      <c r="H68" s="1470">
        <f t="shared" si="2"/>
        <v>0</v>
      </c>
    </row>
    <row r="69" spans="1:8">
      <c r="A69" s="1459" t="s">
        <v>1790</v>
      </c>
      <c r="B69" s="2562"/>
      <c r="C69" s="2562"/>
      <c r="D69" s="2562"/>
      <c r="E69" s="2562"/>
      <c r="F69" s="2562"/>
      <c r="G69" s="2562"/>
      <c r="H69" s="1470">
        <f t="shared" si="2"/>
        <v>0</v>
      </c>
    </row>
    <row r="70" spans="1:8">
      <c r="A70" s="1459" t="s">
        <v>1791</v>
      </c>
      <c r="B70" s="2562"/>
      <c r="C70" s="2562"/>
      <c r="D70" s="2562"/>
      <c r="E70" s="2562"/>
      <c r="F70" s="2562"/>
      <c r="G70" s="2562"/>
      <c r="H70" s="1470">
        <f t="shared" si="2"/>
        <v>0</v>
      </c>
    </row>
    <row r="71" spans="1:8">
      <c r="A71" s="1459" t="s">
        <v>1792</v>
      </c>
      <c r="B71" s="2562"/>
      <c r="C71" s="2562"/>
      <c r="D71" s="2562"/>
      <c r="E71" s="2562"/>
      <c r="F71" s="2562"/>
      <c r="G71" s="2562"/>
      <c r="H71" s="1470">
        <f t="shared" si="2"/>
        <v>0</v>
      </c>
    </row>
    <row r="72" spans="1:8">
      <c r="D72" s="1489"/>
      <c r="E72" s="1463"/>
    </row>
    <row r="73" spans="1:8" ht="27">
      <c r="A73" s="1492" t="s">
        <v>1577</v>
      </c>
      <c r="B73" s="3990" t="s">
        <v>1567</v>
      </c>
      <c r="C73" s="3990"/>
      <c r="D73" s="3990" t="s">
        <v>1568</v>
      </c>
      <c r="E73" s="3990"/>
      <c r="F73" s="3990" t="s">
        <v>1569</v>
      </c>
      <c r="G73" s="3990"/>
      <c r="H73" s="3990" t="s">
        <v>84</v>
      </c>
    </row>
    <row r="74" spans="1:8" ht="24.75">
      <c r="A74" s="1471" t="s">
        <v>1576</v>
      </c>
      <c r="B74" s="1469" t="s">
        <v>1570</v>
      </c>
      <c r="C74" s="1469" t="s">
        <v>1571</v>
      </c>
      <c r="D74" s="1469" t="s">
        <v>1570</v>
      </c>
      <c r="E74" s="1469" t="s">
        <v>1571</v>
      </c>
      <c r="F74" s="1469" t="s">
        <v>1570</v>
      </c>
      <c r="G74" s="1469" t="s">
        <v>1571</v>
      </c>
      <c r="H74" s="3990"/>
    </row>
    <row r="75" spans="1:8">
      <c r="A75" s="1459" t="s">
        <v>1784</v>
      </c>
      <c r="B75" s="1470" t="str">
        <f>IF(ISERROR(B63/('6.2 Network Assets'!I14/1000)),"",(B63/('6.2 Network Assets'!I14/1000)))</f>
        <v/>
      </c>
      <c r="C75" s="1470" t="str">
        <f>IF(ISERROR(C63/('6.2 Network Assets'!J14/1000)),"",(C63/('6.2 Network Assets'!J14/1000)))</f>
        <v/>
      </c>
      <c r="D75" s="1470" t="str">
        <f>IF(ISERROR(D63/('6.2 Network Assets'!K14/1000)),"",(D63/('6.2 Network Assets'!K14/1000)))</f>
        <v/>
      </c>
      <c r="E75" s="1470" t="str">
        <f>IF(ISERROR(E63/('6.2 Network Assets'!L14/1000)),"",(E63/('6.2 Network Assets'!L14/1000)))</f>
        <v/>
      </c>
      <c r="F75" s="1470" t="str">
        <f>IF(ISERROR(F63/('6.2 Network Assets'!M14/1000)),"",(F63/('6.2 Network Assets'!M14/1000)))</f>
        <v/>
      </c>
      <c r="G75" s="1470" t="str">
        <f>IF(ISERROR(G63/('6.2 Network Assets'!N14/1000)),"",(G63/('6.2 Network Assets'!N14/1000)))</f>
        <v/>
      </c>
      <c r="H75" s="1470" t="str">
        <f>IF(ISERROR(H63/(SUM('6.2 Network Assets'!I14:N14)/1000)),"",(H63/(SUM('6.2 Network Assets'!I14:N14)/1000)))</f>
        <v/>
      </c>
    </row>
    <row r="76" spans="1:8">
      <c r="A76" s="1459" t="s">
        <v>1785</v>
      </c>
      <c r="B76" s="1470" t="str">
        <f>IF(ISERROR(B64/('6.2 Network Assets'!I15/1000)),"",(B64/('6.2 Network Assets'!I15/1000)))</f>
        <v/>
      </c>
      <c r="C76" s="1470" t="str">
        <f>IF(ISERROR(C64/('6.2 Network Assets'!J15/1000)),"",(C64/('6.2 Network Assets'!J15/1000)))</f>
        <v/>
      </c>
      <c r="D76" s="1470" t="str">
        <f>IF(ISERROR(D64/('6.2 Network Assets'!K15/1000)),"",(D64/('6.2 Network Assets'!K15/1000)))</f>
        <v/>
      </c>
      <c r="E76" s="1470" t="str">
        <f>IF(ISERROR(E64/('6.2 Network Assets'!L15/1000)),"",(E64/('6.2 Network Assets'!L15/1000)))</f>
        <v/>
      </c>
      <c r="F76" s="1470" t="str">
        <f>IF(ISERROR(F64/('6.2 Network Assets'!M15/1000)),"",(F64/('6.2 Network Assets'!M15/1000)))</f>
        <v/>
      </c>
      <c r="G76" s="1470" t="str">
        <f>IF(ISERROR(G64/('6.2 Network Assets'!N15/1000)),"",(G64/('6.2 Network Assets'!N15/1000)))</f>
        <v/>
      </c>
      <c r="H76" s="1470" t="str">
        <f>IF(ISERROR(H64/(SUM('6.2 Network Assets'!I15:N15)/1000)),"",(H64/(SUM('6.2 Network Assets'!I15:N15)/1000)))</f>
        <v/>
      </c>
    </row>
    <row r="77" spans="1:8">
      <c r="A77" s="1459" t="s">
        <v>1786</v>
      </c>
      <c r="B77" s="1470" t="str">
        <f>IF(ISERROR(B65/('6.2 Network Assets'!I16/1000)),"",(B65/('6.2 Network Assets'!I16/1000)))</f>
        <v/>
      </c>
      <c r="C77" s="1470" t="str">
        <f>IF(ISERROR(C65/('6.2 Network Assets'!J16/1000)),"",(C65/('6.2 Network Assets'!J16/1000)))</f>
        <v/>
      </c>
      <c r="D77" s="1470" t="str">
        <f>IF(ISERROR(D65/('6.2 Network Assets'!K16/1000)),"",(D65/('6.2 Network Assets'!K16/1000)))</f>
        <v/>
      </c>
      <c r="E77" s="1470" t="str">
        <f>IF(ISERROR(E65/('6.2 Network Assets'!L16/1000)),"",(E65/('6.2 Network Assets'!L16/1000)))</f>
        <v/>
      </c>
      <c r="F77" s="1470" t="str">
        <f>IF(ISERROR(F65/('6.2 Network Assets'!M16/1000)),"",(F65/('6.2 Network Assets'!M16/1000)))</f>
        <v/>
      </c>
      <c r="G77" s="1470" t="str">
        <f>IF(ISERROR(G65/('6.2 Network Assets'!N16/1000)),"",(G65/('6.2 Network Assets'!N16/1000)))</f>
        <v/>
      </c>
      <c r="H77" s="1470" t="str">
        <f>IF(ISERROR(H65/(SUM('6.2 Network Assets'!I16:N16)/1000)),"",(H65/(SUM('6.2 Network Assets'!I16:N16)/1000)))</f>
        <v/>
      </c>
    </row>
    <row r="78" spans="1:8">
      <c r="A78" s="1459" t="s">
        <v>1787</v>
      </c>
      <c r="B78" s="1470" t="str">
        <f>IF(ISERROR(B66/('6.2 Network Assets'!I17/1000)),"",(B66/('6.2 Network Assets'!I17/1000)))</f>
        <v/>
      </c>
      <c r="C78" s="1470" t="str">
        <f>IF(ISERROR(C66/('6.2 Network Assets'!J17/1000)),"",(C66/('6.2 Network Assets'!J17/1000)))</f>
        <v/>
      </c>
      <c r="D78" s="1470" t="str">
        <f>IF(ISERROR(D66/('6.2 Network Assets'!K17/1000)),"",(D66/('6.2 Network Assets'!K17/1000)))</f>
        <v/>
      </c>
      <c r="E78" s="1470" t="str">
        <f>IF(ISERROR(E66/('6.2 Network Assets'!L17/1000)),"",(E66/('6.2 Network Assets'!L17/1000)))</f>
        <v/>
      </c>
      <c r="F78" s="1470" t="str">
        <f>IF(ISERROR(F66/('6.2 Network Assets'!M17/1000)),"",(F66/('6.2 Network Assets'!M17/1000)))</f>
        <v/>
      </c>
      <c r="G78" s="1470" t="str">
        <f>IF(ISERROR(G66/('6.2 Network Assets'!N17/1000)),"",(G66/('6.2 Network Assets'!N17/1000)))</f>
        <v/>
      </c>
      <c r="H78" s="1470" t="str">
        <f>IF(ISERROR(H66/(SUM('6.2 Network Assets'!I17:N17)/1000)),"",(H66/(SUM('6.2 Network Assets'!I17:N17)/1000)))</f>
        <v/>
      </c>
    </row>
    <row r="79" spans="1:8">
      <c r="A79" s="1459" t="s">
        <v>1788</v>
      </c>
      <c r="B79" s="1470" t="str">
        <f>IF(ISERROR(B67/('6.2 Network Assets'!I18/1000)),"",(B67/('6.2 Network Assets'!I18/1000)))</f>
        <v/>
      </c>
      <c r="C79" s="1470" t="str">
        <f>IF(ISERROR(C67/('6.2 Network Assets'!J18/1000)),"",(C67/('6.2 Network Assets'!J18/1000)))</f>
        <v/>
      </c>
      <c r="D79" s="1470" t="str">
        <f>IF(ISERROR(D67/('6.2 Network Assets'!K18/1000)),"",(D67/('6.2 Network Assets'!K18/1000)))</f>
        <v/>
      </c>
      <c r="E79" s="1470" t="str">
        <f>IF(ISERROR(E67/('6.2 Network Assets'!L18/1000)),"",(E67/('6.2 Network Assets'!L18/1000)))</f>
        <v/>
      </c>
      <c r="F79" s="1470" t="str">
        <f>IF(ISERROR(F67/('6.2 Network Assets'!M18/1000)),"",(F67/('6.2 Network Assets'!M18/1000)))</f>
        <v/>
      </c>
      <c r="G79" s="1470" t="str">
        <f>IF(ISERROR(G67/('6.2 Network Assets'!N18/1000)),"",(G67/('6.2 Network Assets'!N18/1000)))</f>
        <v/>
      </c>
      <c r="H79" s="1470" t="str">
        <f>IF(ISERROR(H67/(SUM('6.2 Network Assets'!I18:N18)/1000)),"",(H67/(SUM('6.2 Network Assets'!I18:N18)/1000)))</f>
        <v/>
      </c>
    </row>
    <row r="80" spans="1:8">
      <c r="A80" s="1459" t="s">
        <v>1789</v>
      </c>
      <c r="B80" s="1470" t="str">
        <f>IF(ISERROR(B68/('6.2 Network Assets'!I19/1000)),"",(B68/('6.2 Network Assets'!I19/1000)))</f>
        <v/>
      </c>
      <c r="C80" s="1470" t="str">
        <f>IF(ISERROR(C68/('6.2 Network Assets'!J19/1000)),"",(C68/('6.2 Network Assets'!J19/1000)))</f>
        <v/>
      </c>
      <c r="D80" s="1470" t="str">
        <f>IF(ISERROR(D68/('6.2 Network Assets'!K19/1000)),"",(D68/('6.2 Network Assets'!K19/1000)))</f>
        <v/>
      </c>
      <c r="E80" s="1470" t="str">
        <f>IF(ISERROR(E68/('6.2 Network Assets'!L19/1000)),"",(E68/('6.2 Network Assets'!L19/1000)))</f>
        <v/>
      </c>
      <c r="F80" s="1470" t="str">
        <f>IF(ISERROR(F68/('6.2 Network Assets'!M19/1000)),"",(F68/('6.2 Network Assets'!M19/1000)))</f>
        <v/>
      </c>
      <c r="G80" s="1470" t="str">
        <f>IF(ISERROR(G68/('6.2 Network Assets'!N19/1000)),"",(G68/('6.2 Network Assets'!N19/1000)))</f>
        <v/>
      </c>
      <c r="H80" s="1470" t="str">
        <f>IF(ISERROR(H68/(SUM('6.2 Network Assets'!I19:N19)/1000)),"",(H68/(SUM('6.2 Network Assets'!I19:N19)/1000)))</f>
        <v/>
      </c>
    </row>
    <row r="81" spans="1:8">
      <c r="A81" s="1459" t="s">
        <v>1790</v>
      </c>
      <c r="B81" s="1470" t="str">
        <f>IF(ISERROR(B69/('6.2 Network Assets'!I20/1000)),"",(B69/('6.2 Network Assets'!I20/1000)))</f>
        <v/>
      </c>
      <c r="C81" s="1470" t="str">
        <f>IF(ISERROR(C69/('6.2 Network Assets'!J20/1000)),"",(C69/('6.2 Network Assets'!J20/1000)))</f>
        <v/>
      </c>
      <c r="D81" s="1470" t="str">
        <f>IF(ISERROR(D69/('6.2 Network Assets'!K20/1000)),"",(D69/('6.2 Network Assets'!K20/1000)))</f>
        <v/>
      </c>
      <c r="E81" s="1470" t="str">
        <f>IF(ISERROR(E69/('6.2 Network Assets'!L20/1000)),"",(E69/('6.2 Network Assets'!L20/1000)))</f>
        <v/>
      </c>
      <c r="F81" s="1470" t="str">
        <f>IF(ISERROR(F69/('6.2 Network Assets'!M20/1000)),"",(F69/('6.2 Network Assets'!M20/1000)))</f>
        <v/>
      </c>
      <c r="G81" s="1470" t="str">
        <f>IF(ISERROR(G69/('6.2 Network Assets'!N20/1000)),"",(G69/('6.2 Network Assets'!N20/1000)))</f>
        <v/>
      </c>
      <c r="H81" s="1470" t="str">
        <f>IF(ISERROR(H69/(SUM('6.2 Network Assets'!I20:N20)/1000)),"",(H69/(SUM('6.2 Network Assets'!I20:N20)/1000)))</f>
        <v/>
      </c>
    </row>
    <row r="82" spans="1:8" ht="12.75" customHeight="1">
      <c r="A82" s="1459" t="s">
        <v>1791</v>
      </c>
      <c r="B82" s="1470" t="str">
        <f>IF(ISERROR(B70/('6.2 Network Assets'!I21/1000)),"",(B70/('6.2 Network Assets'!I21/1000)))</f>
        <v/>
      </c>
      <c r="C82" s="1470" t="str">
        <f>IF(ISERROR(C70/('6.2 Network Assets'!J21/1000)),"",(C70/('6.2 Network Assets'!J21/1000)))</f>
        <v/>
      </c>
      <c r="D82" s="1470" t="str">
        <f>IF(ISERROR(D70/('6.2 Network Assets'!K21/1000)),"",(D70/('6.2 Network Assets'!K21/1000)))</f>
        <v/>
      </c>
      <c r="E82" s="1470" t="str">
        <f>IF(ISERROR(E70/('6.2 Network Assets'!L21/1000)),"",(E70/('6.2 Network Assets'!L21/1000)))</f>
        <v/>
      </c>
      <c r="F82" s="1470" t="str">
        <f>IF(ISERROR(F70/('6.2 Network Assets'!M21/1000)),"",(F70/('6.2 Network Assets'!M21/1000)))</f>
        <v/>
      </c>
      <c r="G82" s="1470" t="str">
        <f>IF(ISERROR(G70/('6.2 Network Assets'!N21/1000)),"",(G70/('6.2 Network Assets'!N21/1000)))</f>
        <v/>
      </c>
      <c r="H82" s="1470" t="str">
        <f>IF(ISERROR(H70/(SUM('6.2 Network Assets'!I21:N21)/1000)),"",(H70/(SUM('6.2 Network Assets'!I21:N21)/1000)))</f>
        <v/>
      </c>
    </row>
    <row r="83" spans="1:8">
      <c r="A83" s="1459" t="s">
        <v>1792</v>
      </c>
      <c r="B83" s="1470" t="str">
        <f>IF(ISERROR(B71/('6.2 Network Assets'!I22/1000)),"",(B71/('6.2 Network Assets'!I22/1000)))</f>
        <v/>
      </c>
      <c r="C83" s="1470" t="str">
        <f>IF(ISERROR(C71/('6.2 Network Assets'!J22/1000)),"",(C71/('6.2 Network Assets'!J22/1000)))</f>
        <v/>
      </c>
      <c r="D83" s="1470" t="str">
        <f>IF(ISERROR(D71/('6.2 Network Assets'!K22/1000)),"",(D71/('6.2 Network Assets'!K22/1000)))</f>
        <v/>
      </c>
      <c r="E83" s="1470" t="str">
        <f>IF(ISERROR(E71/('6.2 Network Assets'!L22/1000)),"",(E71/('6.2 Network Assets'!L22/1000)))</f>
        <v/>
      </c>
      <c r="F83" s="1470" t="str">
        <f>IF(ISERROR(F71/('6.2 Network Assets'!M22/1000)),"",(F71/('6.2 Network Assets'!M22/1000)))</f>
        <v/>
      </c>
      <c r="G83" s="1470" t="str">
        <f>IF(ISERROR(G71/('6.2 Network Assets'!N22/1000)),"",(G71/('6.2 Network Assets'!N22/1000)))</f>
        <v/>
      </c>
      <c r="H83" s="1470" t="str">
        <f>IF(ISERROR(H71/(SUM('6.2 Network Assets'!I22:N22)/1000)),"",(H71/(SUM('6.2 Network Assets'!I22:N22)/1000)))</f>
        <v/>
      </c>
    </row>
    <row r="84" spans="1:8">
      <c r="A84" s="1493"/>
      <c r="B84" s="1494"/>
      <c r="C84" s="1494"/>
      <c r="D84" s="1494"/>
      <c r="E84" s="1494"/>
      <c r="F84" s="1494"/>
      <c r="G84" s="1494"/>
      <c r="H84" s="1494"/>
    </row>
    <row r="85" spans="1:8" ht="13.5">
      <c r="A85" s="1495" t="s">
        <v>209</v>
      </c>
      <c r="B85" s="1485"/>
      <c r="C85" s="1485"/>
      <c r="D85" s="1489"/>
    </row>
    <row r="86" spans="1:8" ht="51.75" customHeight="1">
      <c r="A86" s="1496" t="s">
        <v>2051</v>
      </c>
      <c r="B86" s="1487" t="s">
        <v>1578</v>
      </c>
      <c r="D86" s="1489"/>
    </row>
    <row r="87" spans="1:8">
      <c r="A87" s="1459" t="s">
        <v>1784</v>
      </c>
      <c r="B87" s="2562"/>
      <c r="D87" s="1489"/>
    </row>
    <row r="88" spans="1:8">
      <c r="A88" s="1459" t="s">
        <v>1785</v>
      </c>
      <c r="B88" s="2562"/>
      <c r="D88" s="1489"/>
    </row>
    <row r="89" spans="1:8">
      <c r="A89" s="1459" t="s">
        <v>1786</v>
      </c>
      <c r="B89" s="2562"/>
      <c r="D89" s="1489"/>
    </row>
    <row r="90" spans="1:8" s="1497" customFormat="1" ht="11.25" customHeight="1">
      <c r="A90" s="1459" t="s">
        <v>1787</v>
      </c>
      <c r="B90" s="2562"/>
      <c r="D90" s="1489"/>
      <c r="E90" s="1465"/>
      <c r="F90" s="1463"/>
      <c r="G90" s="1463"/>
    </row>
    <row r="91" spans="1:8">
      <c r="A91" s="1459" t="s">
        <v>1788</v>
      </c>
      <c r="B91" s="2562"/>
      <c r="D91" s="1489"/>
    </row>
    <row r="92" spans="1:8">
      <c r="A92" s="1459" t="s">
        <v>1789</v>
      </c>
      <c r="B92" s="2562"/>
      <c r="D92" s="1489"/>
    </row>
    <row r="93" spans="1:8">
      <c r="A93" s="1459" t="s">
        <v>1790</v>
      </c>
      <c r="B93" s="2562"/>
    </row>
    <row r="94" spans="1:8">
      <c r="A94" s="1459" t="s">
        <v>1791</v>
      </c>
      <c r="B94" s="2562"/>
    </row>
    <row r="95" spans="1:8">
      <c r="A95" s="1459" t="s">
        <v>1792</v>
      </c>
      <c r="B95" s="2562"/>
    </row>
    <row r="96" spans="1:8">
      <c r="A96" s="1459" t="s">
        <v>210</v>
      </c>
      <c r="B96" s="2562"/>
    </row>
    <row r="97" spans="1:5">
      <c r="A97" s="1493"/>
      <c r="B97" s="1489"/>
    </row>
    <row r="98" spans="1:5">
      <c r="D98" s="1463"/>
    </row>
    <row r="99" spans="1:5" ht="13.5">
      <c r="A99" s="1498" t="s">
        <v>211</v>
      </c>
      <c r="D99" s="1463"/>
    </row>
    <row r="100" spans="1:5" ht="24" customHeight="1">
      <c r="A100" s="1499" t="s">
        <v>1887</v>
      </c>
      <c r="B100" s="2851"/>
    </row>
    <row r="101" spans="1:5" ht="22.5" customHeight="1"/>
    <row r="102" spans="1:5">
      <c r="A102" s="568"/>
      <c r="B102" s="1483"/>
      <c r="C102" s="1494"/>
    </row>
    <row r="104" spans="1:5">
      <c r="D104" s="1500"/>
    </row>
    <row r="105" spans="1:5">
      <c r="D105" s="1500"/>
    </row>
    <row r="106" spans="1:5">
      <c r="D106" s="1500"/>
    </row>
    <row r="107" spans="1:5">
      <c r="A107" s="1501"/>
      <c r="B107" s="1474"/>
      <c r="D107" s="1500"/>
    </row>
    <row r="108" spans="1:5">
      <c r="A108" s="1502"/>
      <c r="B108" s="1503"/>
      <c r="C108" s="1504"/>
      <c r="D108" s="1500"/>
    </row>
    <row r="109" spans="1:5">
      <c r="A109" s="1502"/>
      <c r="B109" s="1503"/>
      <c r="C109" s="1504"/>
      <c r="D109" s="1500"/>
    </row>
    <row r="110" spans="1:5">
      <c r="D110" s="1463"/>
      <c r="E110" s="1463"/>
    </row>
    <row r="111" spans="1:5">
      <c r="D111" s="1463"/>
      <c r="E111" s="1463"/>
    </row>
    <row r="112" spans="1:5">
      <c r="D112" s="1463"/>
      <c r="E112" s="1463"/>
    </row>
    <row r="113" spans="4:5">
      <c r="D113" s="1463"/>
      <c r="E113" s="1463"/>
    </row>
    <row r="114" spans="4:5">
      <c r="D114" s="1463"/>
      <c r="E114" s="1463"/>
    </row>
    <row r="115" spans="4:5">
      <c r="D115" s="1463"/>
      <c r="E115" s="1463"/>
    </row>
    <row r="116" spans="4:5">
      <c r="D116" s="1463"/>
      <c r="E116" s="1463"/>
    </row>
    <row r="117" spans="4:5">
      <c r="D117" s="1463"/>
      <c r="E117" s="1463"/>
    </row>
    <row r="118" spans="4:5">
      <c r="D118" s="1463"/>
      <c r="E118" s="1463"/>
    </row>
    <row r="119" spans="4:5">
      <c r="D119" s="1463"/>
      <c r="E119" s="1463"/>
    </row>
    <row r="120" spans="4:5">
      <c r="D120" s="1463"/>
      <c r="E120" s="1463"/>
    </row>
    <row r="121" spans="4:5">
      <c r="D121" s="1463"/>
      <c r="E121" s="1463"/>
    </row>
    <row r="122" spans="4:5">
      <c r="D122" s="1463"/>
      <c r="E122" s="1463"/>
    </row>
    <row r="123" spans="4:5">
      <c r="D123" s="1463"/>
      <c r="E123" s="1463"/>
    </row>
    <row r="124" spans="4:5">
      <c r="D124" s="1463"/>
      <c r="E124" s="1463"/>
    </row>
  </sheetData>
  <customSheetViews>
    <customSheetView guid="{CE066BD8-0FDF-4A69-A83A-AA53661F8FE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65" orientation="portrait" r:id="rId2"/>
    </customSheetView>
    <customSheetView guid="{19FDD237-8F16-4F3B-A94F-90481855813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17">
    <mergeCell ref="B73:C73"/>
    <mergeCell ref="D73:E73"/>
    <mergeCell ref="F73:G73"/>
    <mergeCell ref="H73:H74"/>
    <mergeCell ref="B7:C7"/>
    <mergeCell ref="D7:E7"/>
    <mergeCell ref="F7:G7"/>
    <mergeCell ref="H7:H8"/>
    <mergeCell ref="B26:C26"/>
    <mergeCell ref="D26:E26"/>
    <mergeCell ref="F26:G26"/>
    <mergeCell ref="H26:H27"/>
    <mergeCell ref="A57:A58"/>
    <mergeCell ref="B61:C61"/>
    <mergeCell ref="D61:E61"/>
    <mergeCell ref="F61:G61"/>
    <mergeCell ref="H61:H62"/>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workbookViewId="0">
      <selection activeCell="A2" sqref="A2"/>
    </sheetView>
  </sheetViews>
  <sheetFormatPr defaultColWidth="9.1328125" defaultRowHeight="12.4"/>
  <cols>
    <col min="1" max="1" width="64.3984375" style="900" customWidth="1"/>
    <col min="2" max="2" width="13.86328125" style="900" bestFit="1" customWidth="1"/>
    <col min="3" max="3" width="15.1328125" style="900" bestFit="1" customWidth="1"/>
    <col min="4" max="4" width="17.59765625" style="900" customWidth="1"/>
    <col min="5" max="5" width="25.1328125" style="900" customWidth="1"/>
    <col min="6" max="6" width="26" style="900" customWidth="1"/>
    <col min="7" max="7" width="18.3984375" style="900" customWidth="1"/>
    <col min="8" max="16384" width="9.1328125" style="900"/>
  </cols>
  <sheetData>
    <row r="1" spans="1:11" s="48" customFormat="1" ht="25.15">
      <c r="A1" s="1766" t="str">
        <f>+'Universal data'!$A$1</f>
        <v>Regulatory Reporting Pack</v>
      </c>
      <c r="B1" s="127"/>
      <c r="C1" s="127"/>
      <c r="D1" s="127"/>
      <c r="E1" s="127"/>
      <c r="F1" s="127"/>
      <c r="G1" s="127"/>
      <c r="H1" s="127"/>
    </row>
    <row r="2" spans="1:11" s="48" customFormat="1" ht="25.15">
      <c r="A2" s="1766" t="str">
        <f>+'Universal data'!$A$2</f>
        <v>Master</v>
      </c>
      <c r="B2" s="127"/>
      <c r="C2" s="127"/>
      <c r="D2" s="127"/>
      <c r="E2" s="127"/>
      <c r="F2" s="127"/>
      <c r="G2" s="127"/>
      <c r="H2" s="127"/>
    </row>
    <row r="3" spans="1:11" s="48" customFormat="1" ht="25.15">
      <c r="A3" s="1766" t="str">
        <f>+'Universal data'!$A$3</f>
        <v>2017/18</v>
      </c>
      <c r="B3" s="127"/>
      <c r="C3" s="127"/>
      <c r="D3" s="127"/>
      <c r="E3" s="127"/>
      <c r="F3" s="127"/>
      <c r="G3" s="127"/>
      <c r="H3" s="127"/>
    </row>
    <row r="4" spans="1:11" s="899" customFormat="1">
      <c r="A4" s="1689"/>
      <c r="B4" s="1689"/>
      <c r="C4" s="1689"/>
      <c r="D4" s="1689"/>
      <c r="E4" s="2794"/>
      <c r="F4" s="2794"/>
      <c r="G4" s="2794"/>
      <c r="H4" s="2794"/>
      <c r="I4" s="2794"/>
      <c r="J4" s="2794"/>
      <c r="K4" s="2794"/>
    </row>
    <row r="5" spans="1:11" s="899" customFormat="1" ht="19.899999999999999">
      <c r="A5" s="1331" t="s">
        <v>1863</v>
      </c>
      <c r="B5" s="1689"/>
      <c r="C5" s="1689"/>
      <c r="D5" s="1689"/>
      <c r="E5" s="2794"/>
      <c r="F5" s="2794"/>
      <c r="G5" s="2794"/>
      <c r="H5" s="2794"/>
      <c r="I5" s="2794"/>
      <c r="J5" s="2794"/>
      <c r="K5" s="2794"/>
    </row>
    <row r="6" spans="1:11" s="899" customFormat="1">
      <c r="A6" s="1689"/>
      <c r="B6" s="1689"/>
      <c r="C6" s="1689"/>
      <c r="D6" s="1689"/>
      <c r="E6" s="2794"/>
      <c r="F6" s="2794"/>
      <c r="G6" s="2794"/>
      <c r="H6" s="2794"/>
      <c r="I6" s="2794"/>
      <c r="J6" s="2794"/>
      <c r="K6" s="2794"/>
    </row>
    <row r="7" spans="1:11" s="899" customFormat="1">
      <c r="A7" s="1688" t="s">
        <v>1580</v>
      </c>
      <c r="B7" s="1689"/>
      <c r="C7" s="1689"/>
      <c r="D7" s="1689"/>
      <c r="E7" s="2794"/>
      <c r="F7" s="2794"/>
      <c r="G7" s="2794"/>
      <c r="H7" s="2794"/>
      <c r="I7" s="2794"/>
      <c r="J7" s="2794"/>
      <c r="K7" s="2794"/>
    </row>
    <row r="8" spans="1:11" s="899" customFormat="1">
      <c r="A8" s="635"/>
      <c r="B8" s="635"/>
      <c r="C8" s="635"/>
      <c r="D8" s="2794"/>
      <c r="E8" s="2794"/>
      <c r="F8" s="2794"/>
      <c r="G8" s="2794"/>
      <c r="H8" s="2794"/>
      <c r="I8" s="2794"/>
      <c r="J8" s="2794"/>
      <c r="K8" s="2794"/>
    </row>
    <row r="9" spans="1:11">
      <c r="A9" s="578" t="s">
        <v>929</v>
      </c>
      <c r="B9" s="579"/>
      <c r="C9" s="580"/>
      <c r="D9" s="2795"/>
      <c r="E9" s="2795"/>
      <c r="F9" s="2795"/>
      <c r="G9" s="2795"/>
      <c r="H9" s="2795"/>
      <c r="I9" s="2795"/>
      <c r="J9" s="2795"/>
      <c r="K9" s="2795"/>
    </row>
    <row r="10" spans="1:11">
      <c r="A10" s="578"/>
      <c r="B10" s="1698" t="s">
        <v>87</v>
      </c>
      <c r="C10" s="2795"/>
      <c r="D10" s="2795"/>
      <c r="E10" s="2795"/>
      <c r="F10" s="2795"/>
      <c r="G10" s="2795"/>
      <c r="H10" s="2795"/>
      <c r="I10" s="2795"/>
      <c r="J10" s="2795"/>
      <c r="K10" s="2795"/>
    </row>
    <row r="11" spans="1:11">
      <c r="A11" s="1428" t="s">
        <v>930</v>
      </c>
      <c r="B11" s="1429"/>
      <c r="C11" s="2795"/>
      <c r="D11" s="2795"/>
      <c r="E11" s="2795"/>
      <c r="F11" s="2795"/>
      <c r="G11" s="2795"/>
      <c r="H11" s="2795"/>
      <c r="I11" s="2795"/>
      <c r="J11" s="2795"/>
      <c r="K11" s="2795"/>
    </row>
    <row r="12" spans="1:11">
      <c r="A12" s="1428" t="s">
        <v>931</v>
      </c>
      <c r="B12" s="1429"/>
      <c r="C12" s="2795"/>
      <c r="D12" s="2795"/>
      <c r="E12" s="2795"/>
      <c r="F12" s="2795"/>
      <c r="G12" s="2795"/>
      <c r="H12" s="2795"/>
      <c r="I12" s="2795"/>
      <c r="J12" s="2795"/>
      <c r="K12" s="2795"/>
    </row>
    <row r="13" spans="1:11">
      <c r="A13" s="1430" t="s">
        <v>932</v>
      </c>
      <c r="B13" s="1431" t="e">
        <f>AVERAGE(B11:B12)</f>
        <v>#DIV/0!</v>
      </c>
      <c r="C13" s="2795"/>
      <c r="D13" s="2795"/>
      <c r="E13" s="2795"/>
      <c r="F13" s="2795"/>
      <c r="G13" s="2795"/>
      <c r="H13" s="2795"/>
      <c r="I13" s="2795"/>
      <c r="J13" s="2795"/>
      <c r="K13" s="2795"/>
    </row>
    <row r="14" spans="1:11" s="899" customFormat="1">
      <c r="A14" s="580"/>
      <c r="B14" s="581"/>
      <c r="C14" s="582"/>
      <c r="D14" s="2794"/>
      <c r="E14" s="2794"/>
      <c r="F14" s="2794"/>
      <c r="G14" s="2794"/>
      <c r="H14" s="2794"/>
      <c r="I14" s="2794"/>
      <c r="J14" s="2794"/>
      <c r="K14" s="2794"/>
    </row>
    <row r="15" spans="1:11" s="899" customFormat="1">
      <c r="A15" s="583" t="s">
        <v>1870</v>
      </c>
      <c r="B15" s="581"/>
      <c r="C15" s="582"/>
      <c r="D15" s="2794"/>
      <c r="E15" s="2794"/>
      <c r="F15" s="2794"/>
      <c r="G15" s="2794"/>
      <c r="H15" s="2794"/>
      <c r="I15" s="2794"/>
      <c r="J15" s="2794"/>
      <c r="K15" s="2794"/>
    </row>
    <row r="16" spans="1:11" ht="34.5" customHeight="1">
      <c r="A16" s="1700" t="s">
        <v>1869</v>
      </c>
      <c r="B16" s="1700"/>
      <c r="C16" s="1700"/>
      <c r="D16" s="2795"/>
      <c r="E16" s="2795"/>
      <c r="F16" s="2795"/>
      <c r="G16" s="2795"/>
      <c r="H16" s="2795"/>
      <c r="I16" s="2795"/>
      <c r="J16" s="2795"/>
      <c r="K16" s="2795"/>
    </row>
    <row r="17" spans="1:11">
      <c r="A17" s="1432" t="s">
        <v>213</v>
      </c>
      <c r="B17" s="1699" t="s">
        <v>87</v>
      </c>
      <c r="C17" s="1699" t="s">
        <v>1579</v>
      </c>
      <c r="D17" s="2795"/>
      <c r="E17" s="2795"/>
      <c r="F17" s="2795"/>
      <c r="G17" s="2795"/>
      <c r="H17" s="2795"/>
      <c r="I17" s="2795"/>
      <c r="J17" s="2795"/>
      <c r="K17" s="2795"/>
    </row>
    <row r="18" spans="1:11">
      <c r="A18" s="1433" t="s">
        <v>933</v>
      </c>
      <c r="B18" s="2796"/>
      <c r="C18" s="2796"/>
      <c r="D18" s="2795"/>
      <c r="E18" s="2795"/>
      <c r="F18" s="2795"/>
      <c r="G18" s="2795"/>
      <c r="H18" s="2795"/>
      <c r="I18" s="2795"/>
      <c r="J18" s="2795"/>
      <c r="K18" s="2795"/>
    </row>
    <row r="19" spans="1:11">
      <c r="A19" s="1433" t="s">
        <v>934</v>
      </c>
      <c r="B19" s="2796"/>
      <c r="C19" s="2796"/>
      <c r="D19" s="2797"/>
      <c r="E19" s="2795"/>
      <c r="F19" s="2795"/>
      <c r="G19" s="2795"/>
      <c r="H19" s="2797"/>
      <c r="I19" s="2795"/>
      <c r="J19" s="2795"/>
      <c r="K19" s="2795"/>
    </row>
    <row r="20" spans="1:11">
      <c r="A20" s="1433" t="s">
        <v>1649</v>
      </c>
      <c r="B20" s="2796"/>
      <c r="C20" s="2796"/>
      <c r="D20" s="2795"/>
      <c r="E20" s="2795"/>
      <c r="F20" s="2795"/>
      <c r="G20" s="2795"/>
      <c r="H20" s="2795"/>
      <c r="I20" s="2795"/>
      <c r="J20" s="2795"/>
      <c r="K20" s="2795"/>
    </row>
    <row r="21" spans="1:11">
      <c r="A21" s="1430" t="s">
        <v>214</v>
      </c>
      <c r="B21" s="1431">
        <f>SUM(B18:B20)</f>
        <v>0</v>
      </c>
      <c r="C21" s="1431">
        <f>SUM(C18:C20)</f>
        <v>0</v>
      </c>
      <c r="D21" s="2795"/>
      <c r="E21" s="2795"/>
      <c r="F21" s="2795"/>
      <c r="G21" s="2795"/>
      <c r="H21" s="2795"/>
      <c r="I21" s="2795"/>
      <c r="J21" s="2795"/>
      <c r="K21" s="2795"/>
    </row>
    <row r="22" spans="1:11" s="899" customFormat="1">
      <c r="A22" s="2798"/>
      <c r="B22" s="2799"/>
      <c r="C22" s="2798"/>
      <c r="D22" s="2794"/>
      <c r="E22" s="2794"/>
      <c r="F22" s="2794"/>
      <c r="G22" s="2794"/>
      <c r="H22" s="2794"/>
      <c r="I22" s="2794"/>
      <c r="J22" s="2794"/>
      <c r="K22" s="2794"/>
    </row>
    <row r="23" spans="1:11" ht="25.5" customHeight="1">
      <c r="A23" s="4001" t="s">
        <v>2444</v>
      </c>
      <c r="B23" s="3997" t="s">
        <v>2400</v>
      </c>
      <c r="C23" s="3998"/>
      <c r="D23" s="3999" t="s">
        <v>2401</v>
      </c>
      <c r="E23" s="4000"/>
      <c r="F23" s="3999" t="s">
        <v>727</v>
      </c>
      <c r="G23" s="4000"/>
      <c r="H23" s="3993" t="s">
        <v>84</v>
      </c>
      <c r="I23" s="3994"/>
      <c r="J23" s="2795"/>
      <c r="K23" s="2795"/>
    </row>
    <row r="24" spans="1:11">
      <c r="A24" s="4002"/>
      <c r="B24" s="1699" t="s">
        <v>87</v>
      </c>
      <c r="C24" s="2800" t="s">
        <v>1579</v>
      </c>
      <c r="D24" s="2801" t="s">
        <v>87</v>
      </c>
      <c r="E24" s="2800" t="s">
        <v>1579</v>
      </c>
      <c r="F24" s="2801" t="s">
        <v>87</v>
      </c>
      <c r="G24" s="2800" t="s">
        <v>1579</v>
      </c>
      <c r="H24" s="2802" t="s">
        <v>87</v>
      </c>
      <c r="I24" s="1699" t="s">
        <v>1579</v>
      </c>
      <c r="J24" s="2795"/>
      <c r="K24" s="2795"/>
    </row>
    <row r="25" spans="1:11">
      <c r="A25" s="2803" t="s">
        <v>2402</v>
      </c>
      <c r="B25" s="2796"/>
      <c r="C25" s="2804"/>
      <c r="D25" s="2805"/>
      <c r="E25" s="2804"/>
      <c r="F25" s="2805"/>
      <c r="G25" s="2804"/>
      <c r="H25" s="2806">
        <f>B25+D25+F25</f>
        <v>0</v>
      </c>
      <c r="I25" s="1431">
        <f>C25+E25+G25</f>
        <v>0</v>
      </c>
      <c r="J25" s="2807"/>
      <c r="K25" s="2807"/>
    </row>
    <row r="26" spans="1:11">
      <c r="A26" s="2803" t="s">
        <v>2403</v>
      </c>
      <c r="B26" s="2796"/>
      <c r="C26" s="2804"/>
      <c r="D26" s="2805"/>
      <c r="E26" s="2804"/>
      <c r="F26" s="2805"/>
      <c r="G26" s="2804"/>
      <c r="H26" s="2806">
        <f t="shared" ref="H26:H29" si="0">B26+D26+F26</f>
        <v>0</v>
      </c>
      <c r="I26" s="1431">
        <f t="shared" ref="I26:I29" si="1">C26+E26+G26</f>
        <v>0</v>
      </c>
      <c r="J26" s="2795"/>
      <c r="K26" s="2795"/>
    </row>
    <row r="27" spans="1:11">
      <c r="A27" s="2808" t="s">
        <v>2404</v>
      </c>
      <c r="B27" s="2796"/>
      <c r="C27" s="2804"/>
      <c r="D27" s="2805"/>
      <c r="E27" s="2804"/>
      <c r="F27" s="2805"/>
      <c r="G27" s="2804"/>
      <c r="H27" s="2806">
        <f t="shared" si="0"/>
        <v>0</v>
      </c>
      <c r="I27" s="1431">
        <f t="shared" si="1"/>
        <v>0</v>
      </c>
      <c r="J27" s="2795"/>
      <c r="K27" s="2795"/>
    </row>
    <row r="28" spans="1:11">
      <c r="A28" s="2808" t="s">
        <v>2405</v>
      </c>
      <c r="B28" s="2796"/>
      <c r="C28" s="2804"/>
      <c r="D28" s="2805"/>
      <c r="E28" s="2804"/>
      <c r="F28" s="2805"/>
      <c r="G28" s="2804"/>
      <c r="H28" s="2806">
        <f t="shared" si="0"/>
        <v>0</v>
      </c>
      <c r="I28" s="1431">
        <f t="shared" si="1"/>
        <v>0</v>
      </c>
      <c r="J28" s="2795"/>
      <c r="K28" s="2795"/>
    </row>
    <row r="29" spans="1:11">
      <c r="A29" s="2808" t="s">
        <v>2406</v>
      </c>
      <c r="B29" s="2796"/>
      <c r="C29" s="2804"/>
      <c r="D29" s="2805"/>
      <c r="E29" s="2804"/>
      <c r="F29" s="2805"/>
      <c r="G29" s="2804"/>
      <c r="H29" s="2806">
        <f t="shared" si="0"/>
        <v>0</v>
      </c>
      <c r="I29" s="1431">
        <f t="shared" si="1"/>
        <v>0</v>
      </c>
      <c r="J29" s="2795"/>
      <c r="K29" s="2795"/>
    </row>
    <row r="30" spans="1:11">
      <c r="A30" s="1894" t="s">
        <v>214</v>
      </c>
      <c r="B30" s="1431">
        <f t="shared" ref="B30:G30" si="2">SUM(B25:B29)</f>
        <v>0</v>
      </c>
      <c r="C30" s="2809">
        <f t="shared" si="2"/>
        <v>0</v>
      </c>
      <c r="D30" s="1431">
        <f t="shared" si="2"/>
        <v>0</v>
      </c>
      <c r="E30" s="2809">
        <f t="shared" si="2"/>
        <v>0</v>
      </c>
      <c r="F30" s="1431">
        <f t="shared" si="2"/>
        <v>0</v>
      </c>
      <c r="G30" s="2809">
        <f t="shared" si="2"/>
        <v>0</v>
      </c>
      <c r="H30" s="2806">
        <f>SUM(F30,D30,B30)</f>
        <v>0</v>
      </c>
      <c r="I30" s="1431">
        <f>SUM(G30,E30,C30)</f>
        <v>0</v>
      </c>
      <c r="J30" s="2795"/>
      <c r="K30" s="2795"/>
    </row>
    <row r="31" spans="1:11">
      <c r="A31" s="2798"/>
      <c r="B31" s="2799"/>
      <c r="C31" s="2798"/>
      <c r="D31" s="2794"/>
      <c r="E31" s="2794"/>
      <c r="F31" s="2794"/>
      <c r="G31" s="2794"/>
      <c r="H31" s="2794"/>
      <c r="I31" s="2794"/>
      <c r="J31" s="2794"/>
      <c r="K31" s="2794"/>
    </row>
    <row r="32" spans="1:11" ht="12.75" customHeight="1">
      <c r="A32" s="3995" t="s">
        <v>2445</v>
      </c>
      <c r="B32" s="2799"/>
      <c r="C32" s="2798"/>
      <c r="D32" s="2794"/>
      <c r="E32" s="2794"/>
      <c r="F32" s="2794"/>
      <c r="G32" s="2794"/>
      <c r="H32" s="2794"/>
      <c r="I32" s="2794"/>
      <c r="J32" s="2794"/>
      <c r="K32" s="2794"/>
    </row>
    <row r="33" spans="1:11" s="899" customFormat="1">
      <c r="A33" s="3996"/>
      <c r="B33" s="1699" t="s">
        <v>87</v>
      </c>
      <c r="C33" s="1699" t="s">
        <v>1579</v>
      </c>
      <c r="D33" s="2794"/>
      <c r="E33" s="2794"/>
      <c r="F33" s="2794"/>
      <c r="G33" s="2794"/>
      <c r="H33" s="2794"/>
      <c r="I33" s="2794"/>
      <c r="J33" s="2794"/>
      <c r="K33" s="2794"/>
    </row>
    <row r="34" spans="1:11">
      <c r="A34" s="1433" t="s">
        <v>217</v>
      </c>
      <c r="B34" s="2796"/>
      <c r="C34" s="2796"/>
      <c r="D34" s="2794"/>
      <c r="E34" s="2794"/>
      <c r="F34" s="2794"/>
      <c r="G34" s="2794"/>
      <c r="H34" s="2795"/>
      <c r="I34" s="2795"/>
      <c r="J34" s="2795"/>
      <c r="K34" s="2795"/>
    </row>
    <row r="35" spans="1:11" s="899" customFormat="1">
      <c r="A35" s="1433" t="s">
        <v>215</v>
      </c>
      <c r="B35" s="2796"/>
      <c r="C35" s="2796"/>
      <c r="D35" s="2794"/>
      <c r="E35" s="2794"/>
      <c r="F35" s="2794"/>
      <c r="G35" s="2794"/>
      <c r="H35" s="2795"/>
      <c r="I35" s="2795"/>
      <c r="J35" s="2795"/>
      <c r="K35" s="2795"/>
    </row>
    <row r="36" spans="1:11">
      <c r="A36" s="1433" t="s">
        <v>216</v>
      </c>
      <c r="B36" s="2796"/>
      <c r="C36" s="2796"/>
      <c r="D36" s="2794"/>
      <c r="E36" s="2794"/>
      <c r="F36" s="2794"/>
      <c r="G36" s="2794"/>
      <c r="H36" s="2795"/>
      <c r="I36" s="2795"/>
      <c r="J36" s="2795"/>
      <c r="K36" s="2795"/>
    </row>
    <row r="37" spans="1:11">
      <c r="A37" s="1433" t="s">
        <v>2046</v>
      </c>
      <c r="B37" s="2796"/>
      <c r="C37" s="2796"/>
      <c r="D37" s="2794"/>
      <c r="E37" s="2794"/>
      <c r="F37" s="2794"/>
      <c r="G37" s="2794"/>
      <c r="H37" s="2795"/>
      <c r="I37" s="2795"/>
      <c r="J37" s="2795"/>
      <c r="K37" s="2795"/>
    </row>
    <row r="38" spans="1:11">
      <c r="A38" s="1894" t="s">
        <v>214</v>
      </c>
      <c r="B38" s="1431">
        <f>SUM(B34:B37)</f>
        <v>0</v>
      </c>
      <c r="C38" s="1431">
        <f>SUM(C34:C37)</f>
        <v>0</v>
      </c>
      <c r="D38" s="2794"/>
      <c r="E38" s="2794"/>
      <c r="F38" s="2794"/>
      <c r="G38" s="2794"/>
      <c r="H38" s="2795"/>
      <c r="I38" s="2795"/>
      <c r="J38" s="2795"/>
      <c r="K38" s="2795"/>
    </row>
    <row r="39" spans="1:11">
      <c r="A39" s="2798"/>
      <c r="B39" s="2799"/>
      <c r="C39" s="2798"/>
      <c r="D39" s="2794"/>
      <c r="E39" s="2794"/>
      <c r="F39" s="2794"/>
      <c r="G39" s="2794"/>
      <c r="H39" s="2794"/>
      <c r="I39" s="2794"/>
      <c r="J39" s="2794"/>
      <c r="K39" s="2794"/>
    </row>
    <row r="40" spans="1:11">
      <c r="A40" s="1430" t="s">
        <v>2407</v>
      </c>
      <c r="B40" s="1431">
        <f>H30+B38</f>
        <v>0</v>
      </c>
      <c r="C40" s="1431">
        <f>I30+C38</f>
        <v>0</v>
      </c>
      <c r="D40" s="2794"/>
      <c r="E40" s="2794"/>
      <c r="F40" s="2794"/>
      <c r="G40" s="2794"/>
      <c r="H40" s="2794"/>
      <c r="I40" s="2794"/>
      <c r="J40" s="2794"/>
      <c r="K40" s="2794"/>
    </row>
    <row r="41" spans="1:11">
      <c r="A41" s="1430" t="s">
        <v>212</v>
      </c>
      <c r="B41" s="1431">
        <f>B21+B40</f>
        <v>0</v>
      </c>
      <c r="C41" s="1431">
        <f>C21+C40</f>
        <v>0</v>
      </c>
      <c r="D41" s="2794"/>
      <c r="E41" s="2794"/>
      <c r="F41" s="2794"/>
      <c r="G41" s="2794"/>
      <c r="H41" s="2794"/>
      <c r="I41" s="2794"/>
      <c r="J41" s="2794"/>
      <c r="K41" s="2794"/>
    </row>
    <row r="42" spans="1:11">
      <c r="A42" s="2794"/>
      <c r="B42" s="2810"/>
      <c r="C42" s="2794"/>
      <c r="D42" s="2794"/>
      <c r="E42" s="2794"/>
      <c r="F42" s="2794"/>
      <c r="G42" s="2794"/>
      <c r="H42" s="2794"/>
      <c r="I42" s="2794"/>
      <c r="J42" s="2794"/>
      <c r="K42" s="2794"/>
    </row>
    <row r="43" spans="1:11">
      <c r="A43" s="2794"/>
      <c r="B43" s="2810"/>
      <c r="C43" s="2794"/>
      <c r="D43" s="2794"/>
      <c r="E43" s="2794"/>
      <c r="F43" s="2794"/>
      <c r="G43" s="2794"/>
      <c r="H43" s="2794"/>
      <c r="I43" s="2794"/>
      <c r="J43" s="2794"/>
      <c r="K43" s="2794"/>
    </row>
    <row r="44" spans="1:11" ht="14.65">
      <c r="A44" s="584" t="s">
        <v>935</v>
      </c>
      <c r="B44" s="585"/>
      <c r="C44" s="585"/>
      <c r="D44" s="586"/>
      <c r="E44" s="586"/>
      <c r="F44" s="2798"/>
      <c r="G44" s="2794"/>
      <c r="H44" s="2795"/>
      <c r="I44" s="2795"/>
      <c r="J44" s="2795"/>
      <c r="K44" s="2795"/>
    </row>
    <row r="45" spans="1:11">
      <c r="A45" s="587" t="s">
        <v>936</v>
      </c>
      <c r="B45" s="585"/>
      <c r="C45" s="585"/>
      <c r="D45" s="586"/>
      <c r="E45" s="586"/>
      <c r="F45" s="2798"/>
      <c r="G45" s="2794"/>
      <c r="H45" s="2795"/>
      <c r="I45" s="2795"/>
      <c r="J45" s="2795"/>
      <c r="K45" s="2795"/>
    </row>
    <row r="46" spans="1:11" ht="49.5">
      <c r="A46" s="1435" t="s">
        <v>937</v>
      </c>
      <c r="B46" s="1435" t="s">
        <v>213</v>
      </c>
      <c r="C46" s="1435" t="s">
        <v>708</v>
      </c>
      <c r="D46" s="1435" t="s">
        <v>938</v>
      </c>
      <c r="E46" s="1435" t="s">
        <v>939</v>
      </c>
      <c r="F46" s="1435" t="s">
        <v>940</v>
      </c>
      <c r="G46" s="1435" t="s">
        <v>941</v>
      </c>
      <c r="H46" s="2795"/>
      <c r="I46" s="2795"/>
      <c r="J46" s="2795"/>
      <c r="K46" s="2795"/>
    </row>
    <row r="47" spans="1:11">
      <c r="A47" s="2811"/>
      <c r="B47" s="2811"/>
      <c r="C47" s="2870"/>
      <c r="D47" s="2811"/>
      <c r="E47" s="2811"/>
      <c r="F47" s="3253" t="e">
        <f>G47/E47</f>
        <v>#DIV/0!</v>
      </c>
      <c r="G47" s="2811"/>
      <c r="H47" s="2795"/>
      <c r="I47" s="2795"/>
      <c r="J47" s="2795"/>
      <c r="K47" s="2795"/>
    </row>
    <row r="48" spans="1:11">
      <c r="A48" s="2811"/>
      <c r="B48" s="2811"/>
      <c r="C48" s="2870"/>
      <c r="D48" s="2811"/>
      <c r="E48" s="2811"/>
      <c r="F48" s="3253" t="e">
        <f t="shared" ref="F48:F56" si="3">G48/E48</f>
        <v>#DIV/0!</v>
      </c>
      <c r="G48" s="2811"/>
      <c r="H48" s="2795"/>
      <c r="I48" s="2795"/>
      <c r="J48" s="2795"/>
      <c r="K48" s="2795"/>
    </row>
    <row r="49" spans="1:11">
      <c r="A49" s="1434"/>
      <c r="B49" s="2811"/>
      <c r="C49" s="2871"/>
      <c r="D49" s="1434"/>
      <c r="E49" s="1434"/>
      <c r="F49" s="3253" t="e">
        <f t="shared" si="3"/>
        <v>#DIV/0!</v>
      </c>
      <c r="G49" s="1434"/>
      <c r="H49" s="2795"/>
      <c r="I49" s="2795"/>
      <c r="J49" s="2795"/>
      <c r="K49" s="2795"/>
    </row>
    <row r="50" spans="1:11">
      <c r="A50" s="1434"/>
      <c r="B50" s="2811"/>
      <c r="C50" s="2870"/>
      <c r="D50" s="1434"/>
      <c r="E50" s="1434"/>
      <c r="F50" s="3253" t="e">
        <f t="shared" si="3"/>
        <v>#DIV/0!</v>
      </c>
      <c r="G50" s="1434"/>
      <c r="H50" s="2795"/>
      <c r="I50" s="2795"/>
      <c r="J50" s="2795"/>
      <c r="K50" s="2795"/>
    </row>
    <row r="51" spans="1:11">
      <c r="A51" s="1434"/>
      <c r="B51" s="2811"/>
      <c r="C51" s="2870"/>
      <c r="D51" s="1434"/>
      <c r="E51" s="1434"/>
      <c r="F51" s="3253" t="e">
        <f t="shared" si="3"/>
        <v>#DIV/0!</v>
      </c>
      <c r="G51" s="1434"/>
      <c r="H51" s="2795"/>
      <c r="I51" s="2795"/>
      <c r="J51" s="2795"/>
      <c r="K51" s="2795"/>
    </row>
    <row r="52" spans="1:11">
      <c r="A52" s="2811"/>
      <c r="B52" s="2811"/>
      <c r="C52" s="2870"/>
      <c r="D52" s="2811"/>
      <c r="E52" s="2811"/>
      <c r="F52" s="3253" t="e">
        <f t="shared" si="3"/>
        <v>#DIV/0!</v>
      </c>
      <c r="G52" s="2811"/>
      <c r="H52" s="2795"/>
      <c r="I52" s="2795"/>
      <c r="J52" s="2795"/>
      <c r="K52" s="2795"/>
    </row>
    <row r="53" spans="1:11">
      <c r="A53" s="1434"/>
      <c r="B53" s="2811"/>
      <c r="C53" s="2871"/>
      <c r="D53" s="1434"/>
      <c r="E53" s="1434"/>
      <c r="F53" s="3253" t="e">
        <f t="shared" si="3"/>
        <v>#DIV/0!</v>
      </c>
      <c r="G53" s="1434"/>
      <c r="H53" s="2795"/>
      <c r="I53" s="2795"/>
      <c r="J53" s="2795"/>
      <c r="K53" s="2795"/>
    </row>
    <row r="54" spans="1:11">
      <c r="A54" s="2811"/>
      <c r="B54" s="2811"/>
      <c r="C54" s="2870"/>
      <c r="D54" s="2811"/>
      <c r="E54" s="2811"/>
      <c r="F54" s="3253" t="e">
        <f t="shared" si="3"/>
        <v>#DIV/0!</v>
      </c>
      <c r="G54" s="2811"/>
      <c r="H54" s="2795"/>
      <c r="I54" s="2795"/>
      <c r="J54" s="2795"/>
      <c r="K54" s="2795"/>
    </row>
    <row r="55" spans="1:11">
      <c r="A55" s="2811"/>
      <c r="B55" s="2811"/>
      <c r="C55" s="2870"/>
      <c r="D55" s="2811"/>
      <c r="E55" s="2811"/>
      <c r="F55" s="3253" t="e">
        <f t="shared" si="3"/>
        <v>#DIV/0!</v>
      </c>
      <c r="G55" s="2811"/>
      <c r="H55" s="2795"/>
      <c r="I55" s="2795"/>
      <c r="J55" s="2795"/>
      <c r="K55" s="2795"/>
    </row>
    <row r="56" spans="1:11">
      <c r="A56" s="1434"/>
      <c r="B56" s="2811"/>
      <c r="C56" s="2870"/>
      <c r="D56" s="1434"/>
      <c r="E56" s="1434"/>
      <c r="F56" s="3253" t="e">
        <f t="shared" si="3"/>
        <v>#DIV/0!</v>
      </c>
      <c r="G56" s="1434"/>
      <c r="H56" s="2795"/>
      <c r="I56" s="2795"/>
      <c r="J56" s="2795"/>
      <c r="K56" s="2795"/>
    </row>
    <row r="57" spans="1:11">
      <c r="A57" s="2795"/>
      <c r="B57" s="2795"/>
      <c r="C57" s="2795"/>
      <c r="D57" s="2795"/>
      <c r="E57" s="2795"/>
      <c r="F57" s="2795"/>
      <c r="G57" s="2795"/>
      <c r="H57" s="2795"/>
      <c r="I57" s="2795"/>
      <c r="J57" s="2795"/>
      <c r="K57" s="2795"/>
    </row>
    <row r="58" spans="1:11">
      <c r="A58" s="2795"/>
      <c r="B58" s="2795"/>
      <c r="C58" s="2795"/>
      <c r="D58" s="2795"/>
      <c r="E58" s="2795"/>
      <c r="F58" s="2795"/>
      <c r="G58" s="2795"/>
      <c r="H58" s="2795"/>
      <c r="I58" s="2795"/>
      <c r="J58" s="2795"/>
      <c r="K58" s="2795"/>
    </row>
    <row r="59" spans="1:11">
      <c r="A59" s="2795"/>
      <c r="B59" s="2795"/>
      <c r="C59" s="2795"/>
      <c r="D59" s="2795"/>
      <c r="E59" s="2795"/>
      <c r="F59" s="2795"/>
      <c r="G59" s="2795"/>
      <c r="H59" s="2795"/>
      <c r="I59" s="2795"/>
      <c r="J59" s="2795"/>
      <c r="K59" s="2795"/>
    </row>
    <row r="60" spans="1:11">
      <c r="A60" s="2795"/>
      <c r="B60" s="2795"/>
      <c r="C60" s="2795"/>
      <c r="D60" s="2795"/>
      <c r="E60" s="2795"/>
      <c r="F60" s="2795"/>
      <c r="G60" s="2795"/>
      <c r="H60" s="2795"/>
      <c r="I60" s="2795"/>
      <c r="J60" s="2795"/>
      <c r="K60" s="2795"/>
    </row>
    <row r="61" spans="1:11">
      <c r="A61" s="2795"/>
      <c r="B61" s="2795"/>
      <c r="C61" s="2795"/>
      <c r="D61" s="2795"/>
      <c r="E61" s="2795"/>
      <c r="F61" s="2795"/>
      <c r="G61" s="2795"/>
      <c r="H61" s="2795"/>
      <c r="I61" s="2795"/>
      <c r="J61" s="2795"/>
      <c r="K61" s="2795"/>
    </row>
    <row r="62" spans="1:11">
      <c r="A62" s="2795"/>
      <c r="B62" s="2795"/>
      <c r="C62" s="2795"/>
      <c r="D62" s="2795"/>
      <c r="E62" s="2795"/>
      <c r="F62" s="2795"/>
      <c r="G62" s="2795"/>
      <c r="H62" s="2795"/>
      <c r="I62" s="2795"/>
      <c r="J62" s="2795"/>
      <c r="K62" s="2795"/>
    </row>
    <row r="63" spans="1:11">
      <c r="A63" s="2795"/>
      <c r="B63" s="2795"/>
      <c r="C63" s="2795"/>
      <c r="D63" s="2795"/>
      <c r="E63" s="2795"/>
      <c r="F63" s="2795"/>
      <c r="G63" s="2795"/>
      <c r="H63" s="2795"/>
      <c r="I63" s="2795"/>
      <c r="J63" s="2795"/>
      <c r="K63" s="2795"/>
    </row>
    <row r="64" spans="1:11">
      <c r="A64" s="2795"/>
      <c r="B64" s="2795"/>
      <c r="C64" s="2795"/>
      <c r="D64" s="2795"/>
      <c r="E64" s="2795"/>
      <c r="F64" s="2795"/>
      <c r="G64" s="2795"/>
      <c r="H64" s="2795"/>
      <c r="I64" s="2795"/>
      <c r="J64" s="2795"/>
      <c r="K64" s="2795"/>
    </row>
  </sheetData>
  <customSheetViews>
    <customSheetView guid="{CE066BD8-0FDF-4A69-A83A-AA53661F8FEE}" fitToPage="1" topLeftCell="C16">
      <selection activeCell="J27" sqref="J27"/>
      <pageMargins left="0.70866141732283472" right="0.70866141732283472" top="0.74803149606299213" bottom="0.74803149606299213" header="0.31496062992125984" footer="0.31496062992125984"/>
      <pageSetup paperSize="8" scale="70" orientation="portrait" r:id="rId1"/>
    </customSheetView>
    <customSheetView guid="{97003408-5582-4B4E-BE5D-0A5F17467E22}" fitToPage="1">
      <selection activeCell="A6" sqref="A6"/>
      <pageMargins left="0.70866141732283472" right="0.70866141732283472" top="0.74803149606299213" bottom="0.74803149606299213" header="0.31496062992125984" footer="0.31496062992125984"/>
      <pageSetup paperSize="8" scale="70" orientation="portrait" r:id="rId2"/>
    </customSheetView>
    <customSheetView guid="{19FDD237-8F16-4F3B-A94F-90481855813E}" fitToPage="1" topLeftCell="C16">
      <selection activeCell="J27" sqref="J27"/>
      <pageMargins left="0.70866141732283472" right="0.70866141732283472" top="0.74803149606299213" bottom="0.74803149606299213" header="0.31496062992125984" footer="0.31496062992125984"/>
      <pageSetup paperSize="8" scale="70" orientation="portrait" r:id="rId3"/>
    </customSheetView>
  </customSheetViews>
  <mergeCells count="6">
    <mergeCell ref="H23:I23"/>
    <mergeCell ref="A32:A33"/>
    <mergeCell ref="B23:C23"/>
    <mergeCell ref="D23:E23"/>
    <mergeCell ref="F23:G23"/>
    <mergeCell ref="A23:A24"/>
  </mergeCells>
  <dataValidations count="2">
    <dataValidation type="list" allowBlank="1" showInputMessage="1" showErrorMessage="1" sqref="B1:C1">
      <formula1>B907:B912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290"/>
  <sheetViews>
    <sheetView workbookViewId="0">
      <selection activeCell="A3" sqref="A3:AI3"/>
    </sheetView>
  </sheetViews>
  <sheetFormatPr defaultColWidth="9.1328125" defaultRowHeight="13.7" customHeight="1"/>
  <cols>
    <col min="1" max="1" width="9.1328125" style="3070"/>
    <col min="2" max="2" width="30" style="3070" customWidth="1"/>
    <col min="3" max="3" width="33.73046875" style="3070" customWidth="1"/>
    <col min="4" max="4" width="13.86328125" style="3072" customWidth="1"/>
    <col min="5" max="5" width="13.1328125" style="3070" bestFit="1" customWidth="1"/>
    <col min="6" max="6" width="23" style="3070" bestFit="1" customWidth="1"/>
    <col min="7" max="11" width="18.1328125" style="3070" customWidth="1"/>
    <col min="12" max="12" width="1.73046875" style="3070" customWidth="1"/>
    <col min="13" max="22" width="12.86328125" style="3070" customWidth="1"/>
    <col min="23" max="23" width="8.73046875" style="3070" customWidth="1"/>
    <col min="24" max="24" width="1.73046875" style="3070" customWidth="1"/>
    <col min="25" max="34" width="12.86328125" style="3070" customWidth="1"/>
    <col min="35" max="35" width="8.73046875" style="3070" customWidth="1"/>
    <col min="36" max="16384" width="9.1328125" style="3070"/>
  </cols>
  <sheetData>
    <row r="1" spans="1:35" ht="31.5" customHeight="1">
      <c r="A1" s="4005" t="s">
        <v>1915</v>
      </c>
      <c r="B1" s="4006"/>
      <c r="C1" s="4006"/>
      <c r="D1" s="4006"/>
      <c r="E1" s="4006"/>
      <c r="F1" s="4006"/>
      <c r="G1" s="4006"/>
      <c r="H1" s="4006"/>
      <c r="I1" s="4006"/>
      <c r="J1" s="4006"/>
      <c r="K1" s="4006"/>
      <c r="L1" s="4006"/>
      <c r="M1" s="4006"/>
      <c r="N1" s="4006"/>
      <c r="O1" s="4006"/>
      <c r="P1" s="4006"/>
      <c r="Q1" s="4006"/>
      <c r="R1" s="4006"/>
      <c r="S1" s="4006"/>
      <c r="T1" s="4006"/>
      <c r="U1" s="4006"/>
      <c r="V1" s="4006"/>
      <c r="W1" s="4006"/>
      <c r="X1" s="4006"/>
      <c r="Y1" s="4006"/>
      <c r="Z1" s="4006"/>
      <c r="AA1" s="4006"/>
      <c r="AB1" s="4006"/>
      <c r="AC1" s="4006"/>
      <c r="AD1" s="4006"/>
      <c r="AE1" s="4006"/>
      <c r="AF1" s="4006"/>
      <c r="AG1" s="4006"/>
      <c r="AH1" s="4006"/>
      <c r="AI1" s="4006"/>
    </row>
    <row r="2" spans="1:35" ht="31.5" customHeight="1">
      <c r="A2" s="4007" t="str">
        <f>+'Universal data'!A2</f>
        <v>Master</v>
      </c>
      <c r="B2" s="4008"/>
      <c r="C2" s="4008"/>
      <c r="D2" s="4008"/>
      <c r="E2" s="4008"/>
      <c r="F2" s="4008"/>
      <c r="G2" s="4008"/>
      <c r="H2" s="4008"/>
      <c r="I2" s="4008"/>
      <c r="J2" s="4008"/>
      <c r="K2" s="4008"/>
      <c r="L2" s="4008"/>
      <c r="M2" s="4008"/>
      <c r="N2" s="4008"/>
      <c r="O2" s="4008"/>
      <c r="P2" s="4008"/>
      <c r="Q2" s="4008"/>
      <c r="R2" s="4008"/>
      <c r="S2" s="4008"/>
      <c r="T2" s="4008"/>
      <c r="U2" s="4008"/>
      <c r="V2" s="4008"/>
      <c r="W2" s="4008"/>
      <c r="X2" s="4008"/>
      <c r="Y2" s="4008"/>
      <c r="Z2" s="4008"/>
      <c r="AA2" s="4008"/>
      <c r="AB2" s="4008"/>
      <c r="AC2" s="4008"/>
      <c r="AD2" s="4008"/>
      <c r="AE2" s="4008"/>
      <c r="AF2" s="4008"/>
      <c r="AG2" s="4008"/>
      <c r="AH2" s="4008"/>
      <c r="AI2" s="4008"/>
    </row>
    <row r="3" spans="1:35" ht="31.5" customHeight="1">
      <c r="A3" s="4009" t="str">
        <f>+'Universal data'!A3</f>
        <v>2017/18</v>
      </c>
      <c r="B3" s="4010"/>
      <c r="C3" s="4010"/>
      <c r="D3" s="4010"/>
      <c r="E3" s="4010"/>
      <c r="F3" s="4010"/>
      <c r="G3" s="4010"/>
      <c r="H3" s="4010"/>
      <c r="I3" s="4010"/>
      <c r="J3" s="4010"/>
      <c r="K3" s="4010"/>
      <c r="L3" s="4010"/>
      <c r="M3" s="4010"/>
      <c r="N3" s="4010"/>
      <c r="O3" s="4010"/>
      <c r="P3" s="4010"/>
      <c r="Q3" s="4010"/>
      <c r="R3" s="4010"/>
      <c r="S3" s="4010"/>
      <c r="T3" s="4010"/>
      <c r="U3" s="4010"/>
      <c r="V3" s="4010"/>
      <c r="W3" s="4010"/>
      <c r="X3" s="4010"/>
      <c r="Y3" s="4010"/>
      <c r="Z3" s="4010"/>
      <c r="AA3" s="4010"/>
      <c r="AB3" s="4010"/>
      <c r="AC3" s="4010"/>
      <c r="AD3" s="4010"/>
      <c r="AE3" s="4010"/>
      <c r="AF3" s="4010"/>
      <c r="AG3" s="4010"/>
      <c r="AH3" s="4010"/>
      <c r="AI3" s="4010"/>
    </row>
    <row r="4" spans="1:35" ht="20.25" customHeight="1">
      <c r="A4" s="3071" t="s">
        <v>2673</v>
      </c>
    </row>
    <row r="5" spans="1:35" ht="26.25" customHeight="1" thickBot="1">
      <c r="A5" s="3071" t="s">
        <v>2869</v>
      </c>
    </row>
    <row r="6" spans="1:35" ht="33.75" customHeight="1">
      <c r="A6" s="4036" t="s">
        <v>2674</v>
      </c>
      <c r="B6" s="4021" t="s">
        <v>2675</v>
      </c>
      <c r="C6" s="4021" t="s">
        <v>1562</v>
      </c>
      <c r="D6" s="4021" t="s">
        <v>78</v>
      </c>
      <c r="E6" s="4023" t="s">
        <v>2676</v>
      </c>
      <c r="F6" s="4025" t="s">
        <v>2705</v>
      </c>
      <c r="G6" s="4032" t="s">
        <v>2677</v>
      </c>
      <c r="H6" s="4032" t="s">
        <v>2678</v>
      </c>
      <c r="I6" s="4032" t="s">
        <v>2679</v>
      </c>
      <c r="J6" s="4032" t="s">
        <v>2680</v>
      </c>
      <c r="K6" s="4034" t="s">
        <v>2681</v>
      </c>
      <c r="M6" s="4013" t="s">
        <v>2682</v>
      </c>
      <c r="N6" s="4014"/>
      <c r="O6" s="4014"/>
      <c r="P6" s="4014"/>
      <c r="Q6" s="4014"/>
      <c r="R6" s="4014"/>
      <c r="S6" s="4014"/>
      <c r="T6" s="4014"/>
      <c r="U6" s="4014"/>
      <c r="V6" s="4015"/>
      <c r="W6" s="4011" t="s">
        <v>98</v>
      </c>
      <c r="Y6" s="4013" t="s">
        <v>2683</v>
      </c>
      <c r="Z6" s="4014"/>
      <c r="AA6" s="4014"/>
      <c r="AB6" s="4014"/>
      <c r="AC6" s="4014"/>
      <c r="AD6" s="4014"/>
      <c r="AE6" s="4014"/>
      <c r="AF6" s="4014"/>
      <c r="AG6" s="4014"/>
      <c r="AH6" s="4015"/>
      <c r="AI6" s="4011" t="s">
        <v>98</v>
      </c>
    </row>
    <row r="7" spans="1:35" ht="33.75" customHeight="1" thickBot="1">
      <c r="A7" s="4037"/>
      <c r="B7" s="4022"/>
      <c r="C7" s="4022"/>
      <c r="D7" s="4022"/>
      <c r="E7" s="4024"/>
      <c r="F7" s="4026"/>
      <c r="G7" s="4033"/>
      <c r="H7" s="4033"/>
      <c r="I7" s="4033"/>
      <c r="J7" s="4033"/>
      <c r="K7" s="4035"/>
      <c r="M7" s="3073">
        <v>1</v>
      </c>
      <c r="N7" s="3074">
        <v>2</v>
      </c>
      <c r="O7" s="3075">
        <v>3</v>
      </c>
      <c r="P7" s="3076">
        <v>4</v>
      </c>
      <c r="Q7" s="3077">
        <v>5</v>
      </c>
      <c r="R7" s="3078">
        <v>6</v>
      </c>
      <c r="S7" s="3079">
        <v>7</v>
      </c>
      <c r="T7" s="3080">
        <v>8</v>
      </c>
      <c r="U7" s="3081">
        <v>9</v>
      </c>
      <c r="V7" s="3082">
        <v>10</v>
      </c>
      <c r="W7" s="4012"/>
      <c r="Y7" s="3073">
        <v>1</v>
      </c>
      <c r="Z7" s="3074">
        <v>2</v>
      </c>
      <c r="AA7" s="3075">
        <v>3</v>
      </c>
      <c r="AB7" s="3076">
        <v>4</v>
      </c>
      <c r="AC7" s="3077">
        <v>5</v>
      </c>
      <c r="AD7" s="3078">
        <v>6</v>
      </c>
      <c r="AE7" s="3079">
        <v>7</v>
      </c>
      <c r="AF7" s="3080">
        <v>8</v>
      </c>
      <c r="AG7" s="3081">
        <v>9</v>
      </c>
      <c r="AH7" s="3082">
        <v>10</v>
      </c>
      <c r="AI7" s="4012"/>
    </row>
    <row r="8" spans="1:35" s="3090" customFormat="1" ht="18" customHeight="1">
      <c r="A8" s="4016">
        <v>1</v>
      </c>
      <c r="B8" s="4018" t="s">
        <v>1276</v>
      </c>
      <c r="C8" s="3083" t="s">
        <v>425</v>
      </c>
      <c r="D8" s="3084" t="s">
        <v>135</v>
      </c>
      <c r="E8" s="3085"/>
      <c r="F8" s="3086"/>
      <c r="G8" s="3087"/>
      <c r="H8" s="3087"/>
      <c r="I8" s="3087"/>
      <c r="J8" s="3088">
        <f>K8-SUM(G8:I8)</f>
        <v>0</v>
      </c>
      <c r="K8" s="3089"/>
      <c r="M8" s="3091"/>
      <c r="N8" s="3092"/>
      <c r="O8" s="3092"/>
      <c r="P8" s="3092"/>
      <c r="Q8" s="3092"/>
      <c r="R8" s="3092"/>
      <c r="S8" s="3092"/>
      <c r="T8" s="3092"/>
      <c r="U8" s="3092"/>
      <c r="V8" s="3093"/>
      <c r="W8" s="3094" t="str">
        <f t="shared" ref="W8:W25" si="0">IF(ROUND(SUM(M8:V8),1)=ROUND(E8,1),"OK","Error")</f>
        <v>OK</v>
      </c>
      <c r="Y8" s="3091"/>
      <c r="Z8" s="3092"/>
      <c r="AA8" s="3092"/>
      <c r="AB8" s="3092"/>
      <c r="AC8" s="3092"/>
      <c r="AD8" s="3092"/>
      <c r="AE8" s="3092"/>
      <c r="AF8" s="3092"/>
      <c r="AG8" s="3092"/>
      <c r="AH8" s="3093"/>
      <c r="AI8" s="3094" t="str">
        <f t="shared" ref="AI8:AI25" si="1">IF(ROUND(SUM(Y8:AH8),1)=ROUND(E8,1),"OK","Error")</f>
        <v>OK</v>
      </c>
    </row>
    <row r="9" spans="1:35" s="3090" customFormat="1" ht="18" customHeight="1">
      <c r="A9" s="4017"/>
      <c r="B9" s="4019"/>
      <c r="C9" s="3051" t="s">
        <v>2684</v>
      </c>
      <c r="D9" s="3095" t="s">
        <v>135</v>
      </c>
      <c r="E9" s="3096"/>
      <c r="F9" s="3097"/>
      <c r="G9" s="3087"/>
      <c r="H9" s="3087"/>
      <c r="I9" s="3087"/>
      <c r="J9" s="3088">
        <f t="shared" ref="J9:J25" si="2">K9-SUM(G9:I9)</f>
        <v>0</v>
      </c>
      <c r="K9" s="3098"/>
      <c r="M9" s="3099"/>
      <c r="N9" s="3100"/>
      <c r="O9" s="3100"/>
      <c r="P9" s="3100"/>
      <c r="Q9" s="3100"/>
      <c r="R9" s="3100"/>
      <c r="S9" s="3100"/>
      <c r="T9" s="3100"/>
      <c r="U9" s="3100"/>
      <c r="V9" s="3101"/>
      <c r="W9" s="3094" t="str">
        <f t="shared" si="0"/>
        <v>OK</v>
      </c>
      <c r="Y9" s="3099"/>
      <c r="Z9" s="3100"/>
      <c r="AA9" s="3100"/>
      <c r="AB9" s="3100"/>
      <c r="AC9" s="3100"/>
      <c r="AD9" s="3100"/>
      <c r="AE9" s="3100"/>
      <c r="AF9" s="3100"/>
      <c r="AG9" s="3100"/>
      <c r="AH9" s="3101"/>
      <c r="AI9" s="3094" t="str">
        <f t="shared" si="1"/>
        <v>OK</v>
      </c>
    </row>
    <row r="10" spans="1:35" s="3090" customFormat="1" ht="18" customHeight="1">
      <c r="A10" s="4020">
        <v>2</v>
      </c>
      <c r="B10" s="4019" t="s">
        <v>2685</v>
      </c>
      <c r="C10" s="3051" t="s">
        <v>2686</v>
      </c>
      <c r="D10" s="3095" t="s">
        <v>135</v>
      </c>
      <c r="E10" s="3101"/>
      <c r="F10" s="3097"/>
      <c r="G10" s="3102"/>
      <c r="H10" s="3102"/>
      <c r="I10" s="3102"/>
      <c r="J10" s="3088">
        <f>K10-SUM(G10:I10)</f>
        <v>0</v>
      </c>
      <c r="K10" s="3103"/>
      <c r="M10" s="3099"/>
      <c r="N10" s="3100"/>
      <c r="O10" s="3100"/>
      <c r="P10" s="3100"/>
      <c r="Q10" s="3100"/>
      <c r="R10" s="3100"/>
      <c r="S10" s="3100"/>
      <c r="T10" s="3100"/>
      <c r="U10" s="3100"/>
      <c r="V10" s="3101"/>
      <c r="W10" s="3094" t="str">
        <f t="shared" si="0"/>
        <v>OK</v>
      </c>
      <c r="Y10" s="3099"/>
      <c r="Z10" s="3100"/>
      <c r="AA10" s="3100"/>
      <c r="AB10" s="3100"/>
      <c r="AC10" s="3100"/>
      <c r="AD10" s="3100"/>
      <c r="AE10" s="3100"/>
      <c r="AF10" s="3100"/>
      <c r="AG10" s="3100"/>
      <c r="AH10" s="3101"/>
      <c r="AI10" s="3094" t="str">
        <f t="shared" si="1"/>
        <v>OK</v>
      </c>
    </row>
    <row r="11" spans="1:35" s="3090" customFormat="1" ht="18" customHeight="1">
      <c r="A11" s="4020"/>
      <c r="B11" s="4019"/>
      <c r="C11" s="3051" t="s">
        <v>2687</v>
      </c>
      <c r="D11" s="3095" t="s">
        <v>135</v>
      </c>
      <c r="E11" s="3101"/>
      <c r="F11" s="3097"/>
      <c r="G11" s="3102"/>
      <c r="H11" s="3102"/>
      <c r="I11" s="3102"/>
      <c r="J11" s="3088">
        <f t="shared" si="2"/>
        <v>0</v>
      </c>
      <c r="K11" s="3103"/>
      <c r="M11" s="3099"/>
      <c r="N11" s="3100"/>
      <c r="O11" s="3100"/>
      <c r="P11" s="3100"/>
      <c r="Q11" s="3100"/>
      <c r="R11" s="3100"/>
      <c r="S11" s="3100"/>
      <c r="T11" s="3100"/>
      <c r="U11" s="3100"/>
      <c r="V11" s="3101"/>
      <c r="W11" s="3094" t="str">
        <f t="shared" si="0"/>
        <v>OK</v>
      </c>
      <c r="Y11" s="3099"/>
      <c r="Z11" s="3100"/>
      <c r="AA11" s="3100"/>
      <c r="AB11" s="3100"/>
      <c r="AC11" s="3100"/>
      <c r="AD11" s="3100"/>
      <c r="AE11" s="3100"/>
      <c r="AF11" s="3100"/>
      <c r="AG11" s="3100"/>
      <c r="AH11" s="3101"/>
      <c r="AI11" s="3094" t="str">
        <f t="shared" si="1"/>
        <v>OK</v>
      </c>
    </row>
    <row r="12" spans="1:35" s="3090" customFormat="1" ht="18" customHeight="1">
      <c r="A12" s="4020"/>
      <c r="B12" s="4019"/>
      <c r="C12" s="3051" t="s">
        <v>2688</v>
      </c>
      <c r="D12" s="3095" t="s">
        <v>135</v>
      </c>
      <c r="E12" s="3101"/>
      <c r="F12" s="3097"/>
      <c r="G12" s="3102"/>
      <c r="H12" s="3102"/>
      <c r="I12" s="3102"/>
      <c r="J12" s="3088">
        <f t="shared" si="2"/>
        <v>0</v>
      </c>
      <c r="K12" s="3103"/>
      <c r="M12" s="3099"/>
      <c r="N12" s="3100"/>
      <c r="O12" s="3100"/>
      <c r="P12" s="3100"/>
      <c r="Q12" s="3100"/>
      <c r="R12" s="3100"/>
      <c r="S12" s="3100"/>
      <c r="T12" s="3100"/>
      <c r="U12" s="3100"/>
      <c r="V12" s="3101"/>
      <c r="W12" s="3094" t="str">
        <f t="shared" si="0"/>
        <v>OK</v>
      </c>
      <c r="Y12" s="3099"/>
      <c r="Z12" s="3100"/>
      <c r="AA12" s="3100"/>
      <c r="AB12" s="3100"/>
      <c r="AC12" s="3100"/>
      <c r="AD12" s="3100"/>
      <c r="AE12" s="3100"/>
      <c r="AF12" s="3100"/>
      <c r="AG12" s="3100"/>
      <c r="AH12" s="3101"/>
      <c r="AI12" s="3094" t="str">
        <f t="shared" si="1"/>
        <v>OK</v>
      </c>
    </row>
    <row r="13" spans="1:35" s="3090" customFormat="1" ht="18" customHeight="1">
      <c r="A13" s="4020"/>
      <c r="B13" s="4019"/>
      <c r="C13" s="3051" t="s">
        <v>2689</v>
      </c>
      <c r="D13" s="3095" t="s">
        <v>135</v>
      </c>
      <c r="E13" s="3101"/>
      <c r="F13" s="3097"/>
      <c r="G13" s="3102"/>
      <c r="H13" s="3102"/>
      <c r="I13" s="3102"/>
      <c r="J13" s="3088">
        <f t="shared" si="2"/>
        <v>0</v>
      </c>
      <c r="K13" s="3103"/>
      <c r="M13" s="3099"/>
      <c r="N13" s="3100"/>
      <c r="O13" s="3100"/>
      <c r="P13" s="3100"/>
      <c r="Q13" s="3100"/>
      <c r="R13" s="3100"/>
      <c r="S13" s="3100"/>
      <c r="T13" s="3100"/>
      <c r="U13" s="3100"/>
      <c r="V13" s="3101"/>
      <c r="W13" s="3094" t="str">
        <f t="shared" si="0"/>
        <v>OK</v>
      </c>
      <c r="Y13" s="3099"/>
      <c r="Z13" s="3100"/>
      <c r="AA13" s="3100"/>
      <c r="AB13" s="3100"/>
      <c r="AC13" s="3100"/>
      <c r="AD13" s="3100"/>
      <c r="AE13" s="3100"/>
      <c r="AF13" s="3100"/>
      <c r="AG13" s="3100"/>
      <c r="AH13" s="3101"/>
      <c r="AI13" s="3094" t="str">
        <f t="shared" si="1"/>
        <v>OK</v>
      </c>
    </row>
    <row r="14" spans="1:35" s="3090" customFormat="1" ht="18" customHeight="1">
      <c r="A14" s="3104">
        <v>3</v>
      </c>
      <c r="B14" s="3051" t="s">
        <v>266</v>
      </c>
      <c r="C14" s="3051" t="s">
        <v>266</v>
      </c>
      <c r="D14" s="3095" t="s">
        <v>413</v>
      </c>
      <c r="E14" s="3101"/>
      <c r="F14" s="3097"/>
      <c r="G14" s="3102"/>
      <c r="H14" s="3102"/>
      <c r="I14" s="3102"/>
      <c r="J14" s="3088">
        <f t="shared" si="2"/>
        <v>0</v>
      </c>
      <c r="K14" s="3103"/>
      <c r="M14" s="3099"/>
      <c r="N14" s="3100"/>
      <c r="O14" s="3100"/>
      <c r="P14" s="3100"/>
      <c r="Q14" s="3100"/>
      <c r="R14" s="3100"/>
      <c r="S14" s="3100"/>
      <c r="T14" s="3100"/>
      <c r="U14" s="3100"/>
      <c r="V14" s="3101"/>
      <c r="W14" s="3094" t="str">
        <f t="shared" si="0"/>
        <v>OK</v>
      </c>
      <c r="Y14" s="3099"/>
      <c r="Z14" s="3100"/>
      <c r="AA14" s="3100"/>
      <c r="AB14" s="3100"/>
      <c r="AC14" s="3100"/>
      <c r="AD14" s="3100"/>
      <c r="AE14" s="3100"/>
      <c r="AF14" s="3100"/>
      <c r="AG14" s="3100"/>
      <c r="AH14" s="3101"/>
      <c r="AI14" s="3094" t="str">
        <f t="shared" si="1"/>
        <v>OK</v>
      </c>
    </row>
    <row r="15" spans="1:35" s="3090" customFormat="1" ht="18" customHeight="1">
      <c r="A15" s="3104">
        <v>4</v>
      </c>
      <c r="B15" s="3051" t="s">
        <v>1920</v>
      </c>
      <c r="C15" s="3051" t="s">
        <v>1920</v>
      </c>
      <c r="D15" s="3095" t="s">
        <v>413</v>
      </c>
      <c r="E15" s="3101"/>
      <c r="F15" s="3097"/>
      <c r="G15" s="3102"/>
      <c r="H15" s="3102"/>
      <c r="I15" s="3102"/>
      <c r="J15" s="3088">
        <f t="shared" si="2"/>
        <v>0</v>
      </c>
      <c r="K15" s="3103"/>
      <c r="M15" s="3099"/>
      <c r="N15" s="3100"/>
      <c r="O15" s="3100"/>
      <c r="P15" s="3100"/>
      <c r="Q15" s="3100"/>
      <c r="R15" s="3100"/>
      <c r="S15" s="3100"/>
      <c r="T15" s="3100"/>
      <c r="U15" s="3100"/>
      <c r="V15" s="3101"/>
      <c r="W15" s="3094" t="str">
        <f t="shared" si="0"/>
        <v>OK</v>
      </c>
      <c r="Y15" s="3099"/>
      <c r="Z15" s="3100"/>
      <c r="AA15" s="3100"/>
      <c r="AB15" s="3100"/>
      <c r="AC15" s="3100"/>
      <c r="AD15" s="3100"/>
      <c r="AE15" s="3100"/>
      <c r="AF15" s="3100"/>
      <c r="AG15" s="3100"/>
      <c r="AH15" s="3101"/>
      <c r="AI15" s="3094" t="str">
        <f t="shared" si="1"/>
        <v>OK</v>
      </c>
    </row>
    <row r="16" spans="1:35" s="3090" customFormat="1" ht="18" customHeight="1">
      <c r="A16" s="4017">
        <v>5</v>
      </c>
      <c r="B16" s="4031" t="s">
        <v>2690</v>
      </c>
      <c r="C16" s="3051" t="s">
        <v>2691</v>
      </c>
      <c r="D16" s="3095" t="s">
        <v>438</v>
      </c>
      <c r="E16" s="3101"/>
      <c r="F16" s="3097"/>
      <c r="G16" s="3102"/>
      <c r="H16" s="3102"/>
      <c r="I16" s="3102"/>
      <c r="J16" s="3088">
        <f t="shared" si="2"/>
        <v>0</v>
      </c>
      <c r="K16" s="3103"/>
      <c r="M16" s="3099"/>
      <c r="N16" s="3100"/>
      <c r="O16" s="3100"/>
      <c r="P16" s="3100"/>
      <c r="Q16" s="3100"/>
      <c r="R16" s="3100"/>
      <c r="S16" s="3100"/>
      <c r="T16" s="3100"/>
      <c r="U16" s="3100"/>
      <c r="V16" s="3101"/>
      <c r="W16" s="3094" t="str">
        <f t="shared" si="0"/>
        <v>OK</v>
      </c>
      <c r="Y16" s="3099"/>
      <c r="Z16" s="3100"/>
      <c r="AA16" s="3100"/>
      <c r="AB16" s="3100"/>
      <c r="AC16" s="3100"/>
      <c r="AD16" s="3100"/>
      <c r="AE16" s="3100"/>
      <c r="AF16" s="3100"/>
      <c r="AG16" s="3100"/>
      <c r="AH16" s="3101"/>
      <c r="AI16" s="3094" t="str">
        <f t="shared" si="1"/>
        <v>OK</v>
      </c>
    </row>
    <row r="17" spans="1:35" s="3090" customFormat="1" ht="18" customHeight="1">
      <c r="A17" s="4017"/>
      <c r="B17" s="4031"/>
      <c r="C17" s="3051" t="s">
        <v>2692</v>
      </c>
      <c r="D17" s="3095" t="s">
        <v>438</v>
      </c>
      <c r="E17" s="3101"/>
      <c r="F17" s="3097"/>
      <c r="G17" s="3087"/>
      <c r="H17" s="3087"/>
      <c r="I17" s="3087"/>
      <c r="J17" s="3088">
        <f t="shared" si="2"/>
        <v>0</v>
      </c>
      <c r="K17" s="3103"/>
      <c r="M17" s="3099"/>
      <c r="N17" s="3100"/>
      <c r="O17" s="3100"/>
      <c r="P17" s="3100"/>
      <c r="Q17" s="3100"/>
      <c r="R17" s="3100"/>
      <c r="S17" s="3100"/>
      <c r="T17" s="3100"/>
      <c r="U17" s="3100"/>
      <c r="V17" s="3101"/>
      <c r="W17" s="3094" t="str">
        <f t="shared" si="0"/>
        <v>OK</v>
      </c>
      <c r="Y17" s="3099"/>
      <c r="Z17" s="3100"/>
      <c r="AA17" s="3100"/>
      <c r="AB17" s="3100"/>
      <c r="AC17" s="3100"/>
      <c r="AD17" s="3100"/>
      <c r="AE17" s="3100"/>
      <c r="AF17" s="3100"/>
      <c r="AG17" s="3100"/>
      <c r="AH17" s="3101"/>
      <c r="AI17" s="3094" t="str">
        <f t="shared" si="1"/>
        <v>OK</v>
      </c>
    </row>
    <row r="18" spans="1:35" s="3090" customFormat="1" ht="18" customHeight="1">
      <c r="A18" s="4017"/>
      <c r="B18" s="4031"/>
      <c r="C18" s="3051" t="s">
        <v>2693</v>
      </c>
      <c r="D18" s="3095" t="s">
        <v>438</v>
      </c>
      <c r="E18" s="3101"/>
      <c r="F18" s="3097"/>
      <c r="G18" s="3102"/>
      <c r="H18" s="3102"/>
      <c r="I18" s="3102"/>
      <c r="J18" s="3088">
        <f t="shared" si="2"/>
        <v>0</v>
      </c>
      <c r="K18" s="3103"/>
      <c r="M18" s="3099"/>
      <c r="N18" s="3100"/>
      <c r="O18" s="3100"/>
      <c r="P18" s="3100"/>
      <c r="Q18" s="3100"/>
      <c r="R18" s="3100"/>
      <c r="S18" s="3100"/>
      <c r="T18" s="3100"/>
      <c r="U18" s="3100"/>
      <c r="V18" s="3101"/>
      <c r="W18" s="3094" t="str">
        <f t="shared" si="0"/>
        <v>OK</v>
      </c>
      <c r="Y18" s="3099"/>
      <c r="Z18" s="3100"/>
      <c r="AA18" s="3100"/>
      <c r="AB18" s="3100"/>
      <c r="AC18" s="3100"/>
      <c r="AD18" s="3100"/>
      <c r="AE18" s="3100"/>
      <c r="AF18" s="3100"/>
      <c r="AG18" s="3100"/>
      <c r="AH18" s="3101"/>
      <c r="AI18" s="3094" t="str">
        <f t="shared" si="1"/>
        <v>OK</v>
      </c>
    </row>
    <row r="19" spans="1:35" s="3090" customFormat="1" ht="18" customHeight="1">
      <c r="A19" s="4017"/>
      <c r="B19" s="4031"/>
      <c r="C19" s="3051" t="s">
        <v>2694</v>
      </c>
      <c r="D19" s="3095" t="s">
        <v>438</v>
      </c>
      <c r="E19" s="3101"/>
      <c r="F19" s="3097"/>
      <c r="G19" s="3087"/>
      <c r="H19" s="3087"/>
      <c r="I19" s="3087"/>
      <c r="J19" s="3088">
        <f t="shared" si="2"/>
        <v>0</v>
      </c>
      <c r="K19" s="3098"/>
      <c r="M19" s="3099"/>
      <c r="N19" s="3100"/>
      <c r="O19" s="3100"/>
      <c r="P19" s="3100"/>
      <c r="Q19" s="3100"/>
      <c r="R19" s="3100"/>
      <c r="S19" s="3100"/>
      <c r="T19" s="3100"/>
      <c r="U19" s="3100"/>
      <c r="V19" s="3101"/>
      <c r="W19" s="3094" t="str">
        <f t="shared" si="0"/>
        <v>OK</v>
      </c>
      <c r="Y19" s="3099"/>
      <c r="Z19" s="3100"/>
      <c r="AA19" s="3100"/>
      <c r="AB19" s="3100"/>
      <c r="AC19" s="3100"/>
      <c r="AD19" s="3100"/>
      <c r="AE19" s="3100"/>
      <c r="AF19" s="3100"/>
      <c r="AG19" s="3100"/>
      <c r="AH19" s="3101"/>
      <c r="AI19" s="3094" t="str">
        <f t="shared" si="1"/>
        <v>OK</v>
      </c>
    </row>
    <row r="20" spans="1:35" s="3090" customFormat="1" ht="18" customHeight="1">
      <c r="A20" s="4020">
        <v>6</v>
      </c>
      <c r="B20" s="4019" t="s">
        <v>2695</v>
      </c>
      <c r="C20" s="3051" t="s">
        <v>2696</v>
      </c>
      <c r="D20" s="3095" t="s">
        <v>438</v>
      </c>
      <c r="E20" s="3101"/>
      <c r="F20" s="3097"/>
      <c r="G20" s="3102"/>
      <c r="H20" s="3102"/>
      <c r="I20" s="3102"/>
      <c r="J20" s="3088">
        <f t="shared" si="2"/>
        <v>0</v>
      </c>
      <c r="K20" s="3103"/>
      <c r="M20" s="3099"/>
      <c r="N20" s="3100"/>
      <c r="O20" s="3100"/>
      <c r="P20" s="3100"/>
      <c r="Q20" s="3100"/>
      <c r="R20" s="3100"/>
      <c r="S20" s="3100"/>
      <c r="T20" s="3100"/>
      <c r="U20" s="3100"/>
      <c r="V20" s="3101"/>
      <c r="W20" s="3094" t="str">
        <f t="shared" si="0"/>
        <v>OK</v>
      </c>
      <c r="Y20" s="3099"/>
      <c r="Z20" s="3100"/>
      <c r="AA20" s="3100"/>
      <c r="AB20" s="3100"/>
      <c r="AC20" s="3100"/>
      <c r="AD20" s="3100"/>
      <c r="AE20" s="3100"/>
      <c r="AF20" s="3100"/>
      <c r="AG20" s="3100"/>
      <c r="AH20" s="3101"/>
      <c r="AI20" s="3094" t="str">
        <f t="shared" si="1"/>
        <v>OK</v>
      </c>
    </row>
    <row r="21" spans="1:35" s="3090" customFormat="1" ht="18" customHeight="1">
      <c r="A21" s="4020"/>
      <c r="B21" s="4019"/>
      <c r="C21" s="3051" t="s">
        <v>2697</v>
      </c>
      <c r="D21" s="3095" t="s">
        <v>438</v>
      </c>
      <c r="E21" s="3101"/>
      <c r="F21" s="3097"/>
      <c r="G21" s="3102"/>
      <c r="H21" s="3102"/>
      <c r="I21" s="3102"/>
      <c r="J21" s="3088">
        <f t="shared" si="2"/>
        <v>0</v>
      </c>
      <c r="K21" s="3103"/>
      <c r="M21" s="3099"/>
      <c r="N21" s="3100"/>
      <c r="O21" s="3100"/>
      <c r="P21" s="3100"/>
      <c r="Q21" s="3100"/>
      <c r="R21" s="3100"/>
      <c r="S21" s="3100"/>
      <c r="T21" s="3100"/>
      <c r="U21" s="3100"/>
      <c r="V21" s="3101"/>
      <c r="W21" s="3094" t="str">
        <f t="shared" si="0"/>
        <v>OK</v>
      </c>
      <c r="Y21" s="3099"/>
      <c r="Z21" s="3100"/>
      <c r="AA21" s="3100"/>
      <c r="AB21" s="3100"/>
      <c r="AC21" s="3100"/>
      <c r="AD21" s="3100"/>
      <c r="AE21" s="3100"/>
      <c r="AF21" s="3100"/>
      <c r="AG21" s="3100"/>
      <c r="AH21" s="3101"/>
      <c r="AI21" s="3094" t="str">
        <f t="shared" si="1"/>
        <v>OK</v>
      </c>
    </row>
    <row r="22" spans="1:35" s="3090" customFormat="1" ht="18" customHeight="1">
      <c r="A22" s="3104">
        <v>7</v>
      </c>
      <c r="B22" s="3051" t="s">
        <v>2698</v>
      </c>
      <c r="C22" s="3051" t="s">
        <v>2699</v>
      </c>
      <c r="D22" s="3095" t="s">
        <v>438</v>
      </c>
      <c r="E22" s="3101"/>
      <c r="F22" s="3097"/>
      <c r="G22" s="3102"/>
      <c r="H22" s="3102"/>
      <c r="I22" s="3102"/>
      <c r="J22" s="3088">
        <f t="shared" si="2"/>
        <v>0</v>
      </c>
      <c r="K22" s="3103"/>
      <c r="M22" s="3099"/>
      <c r="N22" s="3100"/>
      <c r="O22" s="3100"/>
      <c r="P22" s="3100"/>
      <c r="Q22" s="3100"/>
      <c r="R22" s="3100"/>
      <c r="S22" s="3100"/>
      <c r="T22" s="3100"/>
      <c r="U22" s="3100"/>
      <c r="V22" s="3101"/>
      <c r="W22" s="3094" t="str">
        <f t="shared" si="0"/>
        <v>OK</v>
      </c>
      <c r="Y22" s="3099"/>
      <c r="Z22" s="3100"/>
      <c r="AA22" s="3100"/>
      <c r="AB22" s="3100"/>
      <c r="AC22" s="3100"/>
      <c r="AD22" s="3100"/>
      <c r="AE22" s="3100"/>
      <c r="AF22" s="3100"/>
      <c r="AG22" s="3100"/>
      <c r="AH22" s="3101"/>
      <c r="AI22" s="3094" t="str">
        <f t="shared" si="1"/>
        <v>OK</v>
      </c>
    </row>
    <row r="23" spans="1:35" s="3090" customFormat="1" ht="18" customHeight="1">
      <c r="A23" s="4020">
        <v>8</v>
      </c>
      <c r="B23" s="4031" t="s">
        <v>2700</v>
      </c>
      <c r="C23" s="3051" t="s">
        <v>161</v>
      </c>
      <c r="D23" s="3095" t="s">
        <v>413</v>
      </c>
      <c r="E23" s="3101"/>
      <c r="F23" s="3097"/>
      <c r="G23" s="3102"/>
      <c r="H23" s="3102"/>
      <c r="I23" s="3102"/>
      <c r="J23" s="3088">
        <f t="shared" si="2"/>
        <v>0</v>
      </c>
      <c r="K23" s="3103"/>
      <c r="M23" s="3099"/>
      <c r="N23" s="3100"/>
      <c r="O23" s="3100"/>
      <c r="P23" s="3100"/>
      <c r="Q23" s="3100"/>
      <c r="R23" s="3100"/>
      <c r="S23" s="3100"/>
      <c r="T23" s="3100"/>
      <c r="U23" s="3100"/>
      <c r="V23" s="3101"/>
      <c r="W23" s="3094" t="str">
        <f t="shared" si="0"/>
        <v>OK</v>
      </c>
      <c r="Y23" s="3099"/>
      <c r="Z23" s="3100"/>
      <c r="AA23" s="3100"/>
      <c r="AB23" s="3100"/>
      <c r="AC23" s="3100"/>
      <c r="AD23" s="3100"/>
      <c r="AE23" s="3100"/>
      <c r="AF23" s="3100"/>
      <c r="AG23" s="3100"/>
      <c r="AH23" s="3101"/>
      <c r="AI23" s="3094" t="str">
        <f t="shared" si="1"/>
        <v>OK</v>
      </c>
    </row>
    <row r="24" spans="1:35" s="3090" customFormat="1" ht="18" customHeight="1">
      <c r="A24" s="4020"/>
      <c r="B24" s="4031"/>
      <c r="C24" s="3051" t="s">
        <v>344</v>
      </c>
      <c r="D24" s="3095" t="s">
        <v>413</v>
      </c>
      <c r="E24" s="3101"/>
      <c r="F24" s="3097"/>
      <c r="G24" s="3102"/>
      <c r="H24" s="3102"/>
      <c r="I24" s="3102"/>
      <c r="J24" s="3088">
        <f t="shared" si="2"/>
        <v>0</v>
      </c>
      <c r="K24" s="3103"/>
      <c r="M24" s="3099"/>
      <c r="N24" s="3100"/>
      <c r="O24" s="3100"/>
      <c r="P24" s="3100"/>
      <c r="Q24" s="3100"/>
      <c r="R24" s="3100"/>
      <c r="S24" s="3100"/>
      <c r="T24" s="3100"/>
      <c r="U24" s="3100"/>
      <c r="V24" s="3101"/>
      <c r="W24" s="3094" t="str">
        <f t="shared" si="0"/>
        <v>OK</v>
      </c>
      <c r="Y24" s="3099"/>
      <c r="Z24" s="3100"/>
      <c r="AA24" s="3100"/>
      <c r="AB24" s="3100"/>
      <c r="AC24" s="3100"/>
      <c r="AD24" s="3100"/>
      <c r="AE24" s="3100"/>
      <c r="AF24" s="3100"/>
      <c r="AG24" s="3100"/>
      <c r="AH24" s="3101"/>
      <c r="AI24" s="3094" t="str">
        <f t="shared" si="1"/>
        <v>OK</v>
      </c>
    </row>
    <row r="25" spans="1:35" s="3090" customFormat="1" ht="18" customHeight="1" thickBot="1">
      <c r="A25" s="4038"/>
      <c r="B25" s="4039"/>
      <c r="C25" s="3105" t="s">
        <v>345</v>
      </c>
      <c r="D25" s="3106" t="s">
        <v>413</v>
      </c>
      <c r="E25" s="3107"/>
      <c r="F25" s="3108"/>
      <c r="G25" s="3109"/>
      <c r="H25" s="3109"/>
      <c r="I25" s="3109"/>
      <c r="J25" s="3110">
        <f t="shared" si="2"/>
        <v>0</v>
      </c>
      <c r="K25" s="3111"/>
      <c r="M25" s="3112"/>
      <c r="N25" s="3113"/>
      <c r="O25" s="3113"/>
      <c r="P25" s="3113"/>
      <c r="Q25" s="3113"/>
      <c r="R25" s="3113"/>
      <c r="S25" s="3113"/>
      <c r="T25" s="3113"/>
      <c r="U25" s="3113"/>
      <c r="V25" s="3114"/>
      <c r="W25" s="3115" t="str">
        <f t="shared" si="0"/>
        <v>OK</v>
      </c>
      <c r="Y25" s="3112"/>
      <c r="Z25" s="3113"/>
      <c r="AA25" s="3113"/>
      <c r="AB25" s="3113"/>
      <c r="AC25" s="3113"/>
      <c r="AD25" s="3113"/>
      <c r="AE25" s="3113"/>
      <c r="AF25" s="3113"/>
      <c r="AG25" s="3113"/>
      <c r="AH25" s="3114"/>
      <c r="AI25" s="3115" t="str">
        <f t="shared" si="1"/>
        <v>OK</v>
      </c>
    </row>
    <row r="26" spans="1:35" s="3071" customFormat="1" ht="21.75" customHeight="1" thickBot="1">
      <c r="A26" s="3116"/>
      <c r="B26" s="3117" t="s">
        <v>2701</v>
      </c>
      <c r="C26" s="3117"/>
      <c r="D26" s="3117"/>
      <c r="E26" s="3118"/>
      <c r="F26" s="3119">
        <f t="shared" ref="F26" si="3">SUM(F8:F25)</f>
        <v>0</v>
      </c>
      <c r="G26" s="3120">
        <f t="shared" ref="G26:J26" si="4">SUM(G8:G25)</f>
        <v>0</v>
      </c>
      <c r="H26" s="3120">
        <f t="shared" si="4"/>
        <v>0</v>
      </c>
      <c r="I26" s="3120">
        <f t="shared" si="4"/>
        <v>0</v>
      </c>
      <c r="J26" s="3120">
        <f t="shared" si="4"/>
        <v>0</v>
      </c>
      <c r="K26" s="3121">
        <f>SUM(K8:K25)</f>
        <v>0</v>
      </c>
    </row>
    <row r="27" spans="1:35" ht="12.4">
      <c r="G27" s="3122"/>
      <c r="H27" s="3122"/>
      <c r="I27" s="3122"/>
      <c r="J27" s="3122"/>
      <c r="K27" s="3122"/>
    </row>
    <row r="28" spans="1:35" ht="24" customHeight="1" thickBot="1">
      <c r="A28" s="3071" t="s">
        <v>2702</v>
      </c>
      <c r="G28" s="3122"/>
      <c r="H28" s="3122"/>
      <c r="I28" s="3122"/>
      <c r="J28" s="3122"/>
      <c r="K28" s="3122"/>
    </row>
    <row r="29" spans="1:35" ht="22.5" customHeight="1">
      <c r="A29" s="4036" t="s">
        <v>2674</v>
      </c>
      <c r="B29" s="4021" t="s">
        <v>2675</v>
      </c>
      <c r="C29" s="4021" t="s">
        <v>1562</v>
      </c>
      <c r="D29" s="4021" t="s">
        <v>78</v>
      </c>
      <c r="E29" s="4023" t="s">
        <v>2676</v>
      </c>
      <c r="F29" s="4025" t="s">
        <v>2705</v>
      </c>
      <c r="G29" s="4032" t="s">
        <v>2677</v>
      </c>
      <c r="H29" s="4032" t="s">
        <v>2678</v>
      </c>
      <c r="I29" s="4032" t="s">
        <v>2679</v>
      </c>
      <c r="J29" s="4032" t="s">
        <v>2680</v>
      </c>
      <c r="K29" s="4034" t="s">
        <v>2681</v>
      </c>
      <c r="M29" s="4013" t="s">
        <v>2682</v>
      </c>
      <c r="N29" s="4014"/>
      <c r="O29" s="4014"/>
      <c r="P29" s="4014"/>
      <c r="Q29" s="4014"/>
      <c r="R29" s="4014"/>
      <c r="S29" s="4014"/>
      <c r="T29" s="4014"/>
      <c r="U29" s="4014"/>
      <c r="V29" s="4015"/>
      <c r="W29" s="4011" t="s">
        <v>98</v>
      </c>
      <c r="Y29" s="4013" t="s">
        <v>2683</v>
      </c>
      <c r="Z29" s="4014"/>
      <c r="AA29" s="4014"/>
      <c r="AB29" s="4014"/>
      <c r="AC29" s="4014"/>
      <c r="AD29" s="4014"/>
      <c r="AE29" s="4014"/>
      <c r="AF29" s="4014"/>
      <c r="AG29" s="4014"/>
      <c r="AH29" s="4015"/>
      <c r="AI29" s="4011" t="s">
        <v>98</v>
      </c>
    </row>
    <row r="30" spans="1:35" ht="22.5" customHeight="1" thickBot="1">
      <c r="A30" s="4037"/>
      <c r="B30" s="4022"/>
      <c r="C30" s="4022"/>
      <c r="D30" s="4022"/>
      <c r="E30" s="4024"/>
      <c r="F30" s="4026"/>
      <c r="G30" s="4033"/>
      <c r="H30" s="4033"/>
      <c r="I30" s="4033"/>
      <c r="J30" s="4033"/>
      <c r="K30" s="4035"/>
      <c r="M30" s="3073">
        <v>1</v>
      </c>
      <c r="N30" s="3074">
        <v>2</v>
      </c>
      <c r="O30" s="3075">
        <v>3</v>
      </c>
      <c r="P30" s="3076">
        <v>4</v>
      </c>
      <c r="Q30" s="3077">
        <v>5</v>
      </c>
      <c r="R30" s="3078">
        <v>6</v>
      </c>
      <c r="S30" s="3079">
        <v>7</v>
      </c>
      <c r="T30" s="3080">
        <v>8</v>
      </c>
      <c r="U30" s="3081">
        <v>9</v>
      </c>
      <c r="V30" s="3082">
        <v>10</v>
      </c>
      <c r="W30" s="4012"/>
      <c r="Y30" s="3073">
        <v>1</v>
      </c>
      <c r="Z30" s="3074">
        <v>2</v>
      </c>
      <c r="AA30" s="3075">
        <v>3</v>
      </c>
      <c r="AB30" s="3076">
        <v>4</v>
      </c>
      <c r="AC30" s="3077">
        <v>5</v>
      </c>
      <c r="AD30" s="3078">
        <v>6</v>
      </c>
      <c r="AE30" s="3079">
        <v>7</v>
      </c>
      <c r="AF30" s="3080">
        <v>8</v>
      </c>
      <c r="AG30" s="3081">
        <v>9</v>
      </c>
      <c r="AH30" s="3082">
        <v>10</v>
      </c>
      <c r="AI30" s="4012"/>
    </row>
    <row r="31" spans="1:35" ht="12.4">
      <c r="A31" s="4016">
        <v>1</v>
      </c>
      <c r="B31" s="4018" t="s">
        <v>1276</v>
      </c>
      <c r="C31" s="3083" t="s">
        <v>425</v>
      </c>
      <c r="D31" s="3084" t="s">
        <v>135</v>
      </c>
      <c r="E31" s="3085"/>
      <c r="F31" s="3086"/>
      <c r="G31" s="3087"/>
      <c r="H31" s="3087"/>
      <c r="I31" s="3087"/>
      <c r="J31" s="3088">
        <f>K31-SUM(G31:I31)</f>
        <v>0</v>
      </c>
      <c r="K31" s="3089"/>
      <c r="L31" s="3090"/>
      <c r="M31" s="3091"/>
      <c r="N31" s="3092"/>
      <c r="O31" s="3092"/>
      <c r="P31" s="3092"/>
      <c r="Q31" s="3092"/>
      <c r="R31" s="3092"/>
      <c r="S31" s="3092"/>
      <c r="T31" s="3092"/>
      <c r="U31" s="3092"/>
      <c r="V31" s="3093"/>
      <c r="W31" s="3094" t="str">
        <f t="shared" ref="W31:W48" si="5">IF(ROUND(SUM(M31:V31),1)=ROUND(E31,1),"OK","Error")</f>
        <v>OK</v>
      </c>
      <c r="X31" s="3090"/>
      <c r="Y31" s="3091"/>
      <c r="Z31" s="3092"/>
      <c r="AA31" s="3092"/>
      <c r="AB31" s="3092"/>
      <c r="AC31" s="3092"/>
      <c r="AD31" s="3092"/>
      <c r="AE31" s="3092"/>
      <c r="AF31" s="3092"/>
      <c r="AG31" s="3092"/>
      <c r="AH31" s="3093"/>
      <c r="AI31" s="3094" t="str">
        <f t="shared" ref="AI31:AI48" si="6">IF(ROUND(SUM(Y31:AH31),1)=ROUND(E31,1),"OK","Error")</f>
        <v>OK</v>
      </c>
    </row>
    <row r="32" spans="1:35" ht="12.4">
      <c r="A32" s="4017"/>
      <c r="B32" s="4019"/>
      <c r="C32" s="3051" t="s">
        <v>2684</v>
      </c>
      <c r="D32" s="3095" t="s">
        <v>135</v>
      </c>
      <c r="E32" s="3096"/>
      <c r="F32" s="3097"/>
      <c r="G32" s="3087"/>
      <c r="H32" s="3087"/>
      <c r="I32" s="3087"/>
      <c r="J32" s="3088">
        <f t="shared" ref="J32" si="7">K32-SUM(G32:I32)</f>
        <v>0</v>
      </c>
      <c r="K32" s="3098"/>
      <c r="L32" s="3090"/>
      <c r="M32" s="3099"/>
      <c r="N32" s="3100"/>
      <c r="O32" s="3100"/>
      <c r="P32" s="3100"/>
      <c r="Q32" s="3100"/>
      <c r="R32" s="3100"/>
      <c r="S32" s="3100"/>
      <c r="T32" s="3100"/>
      <c r="U32" s="3100"/>
      <c r="V32" s="3101"/>
      <c r="W32" s="3094" t="str">
        <f t="shared" si="5"/>
        <v>OK</v>
      </c>
      <c r="X32" s="3090"/>
      <c r="Y32" s="3099"/>
      <c r="Z32" s="3100"/>
      <c r="AA32" s="3100"/>
      <c r="AB32" s="3100"/>
      <c r="AC32" s="3100"/>
      <c r="AD32" s="3100"/>
      <c r="AE32" s="3100"/>
      <c r="AF32" s="3100"/>
      <c r="AG32" s="3100"/>
      <c r="AH32" s="3101"/>
      <c r="AI32" s="3094" t="str">
        <f t="shared" si="6"/>
        <v>OK</v>
      </c>
    </row>
    <row r="33" spans="1:35" ht="12.4">
      <c r="A33" s="4020">
        <v>2</v>
      </c>
      <c r="B33" s="4019" t="s">
        <v>2685</v>
      </c>
      <c r="C33" s="3051" t="s">
        <v>2686</v>
      </c>
      <c r="D33" s="3095" t="s">
        <v>135</v>
      </c>
      <c r="E33" s="3101"/>
      <c r="F33" s="3097"/>
      <c r="G33" s="3102"/>
      <c r="H33" s="3102"/>
      <c r="I33" s="3102"/>
      <c r="J33" s="3088">
        <f>K33-SUM(G33:I33)</f>
        <v>0</v>
      </c>
      <c r="K33" s="3103"/>
      <c r="L33" s="3090"/>
      <c r="M33" s="3099"/>
      <c r="N33" s="3100"/>
      <c r="O33" s="3100"/>
      <c r="P33" s="3100"/>
      <c r="Q33" s="3100"/>
      <c r="R33" s="3100"/>
      <c r="S33" s="3100"/>
      <c r="T33" s="3100"/>
      <c r="U33" s="3100"/>
      <c r="V33" s="3101"/>
      <c r="W33" s="3094" t="str">
        <f t="shared" si="5"/>
        <v>OK</v>
      </c>
      <c r="X33" s="3090"/>
      <c r="Y33" s="3099"/>
      <c r="Z33" s="3100"/>
      <c r="AA33" s="3100"/>
      <c r="AB33" s="3100"/>
      <c r="AC33" s="3100"/>
      <c r="AD33" s="3100"/>
      <c r="AE33" s="3100"/>
      <c r="AF33" s="3100"/>
      <c r="AG33" s="3100"/>
      <c r="AH33" s="3101"/>
      <c r="AI33" s="3094" t="str">
        <f t="shared" si="6"/>
        <v>OK</v>
      </c>
    </row>
    <row r="34" spans="1:35" ht="12.4">
      <c r="A34" s="4020"/>
      <c r="B34" s="4019"/>
      <c r="C34" s="3051" t="s">
        <v>2687</v>
      </c>
      <c r="D34" s="3095" t="s">
        <v>135</v>
      </c>
      <c r="E34" s="3101"/>
      <c r="F34" s="3097"/>
      <c r="G34" s="3102"/>
      <c r="H34" s="3102"/>
      <c r="I34" s="3102"/>
      <c r="J34" s="3088">
        <f t="shared" ref="J34:J48" si="8">K34-SUM(G34:I34)</f>
        <v>0</v>
      </c>
      <c r="K34" s="3103"/>
      <c r="L34" s="3090"/>
      <c r="M34" s="3099"/>
      <c r="N34" s="3100"/>
      <c r="O34" s="3100"/>
      <c r="P34" s="3100"/>
      <c r="Q34" s="3100"/>
      <c r="R34" s="3100"/>
      <c r="S34" s="3100"/>
      <c r="T34" s="3100"/>
      <c r="U34" s="3100"/>
      <c r="V34" s="3101"/>
      <c r="W34" s="3094" t="str">
        <f t="shared" si="5"/>
        <v>OK</v>
      </c>
      <c r="X34" s="3090"/>
      <c r="Y34" s="3099"/>
      <c r="Z34" s="3100"/>
      <c r="AA34" s="3100"/>
      <c r="AB34" s="3100"/>
      <c r="AC34" s="3100"/>
      <c r="AD34" s="3100"/>
      <c r="AE34" s="3100"/>
      <c r="AF34" s="3100"/>
      <c r="AG34" s="3100"/>
      <c r="AH34" s="3101"/>
      <c r="AI34" s="3094" t="str">
        <f t="shared" si="6"/>
        <v>OK</v>
      </c>
    </row>
    <row r="35" spans="1:35" ht="12.4">
      <c r="A35" s="4020"/>
      <c r="B35" s="4019"/>
      <c r="C35" s="3051" t="s">
        <v>2688</v>
      </c>
      <c r="D35" s="3095" t="s">
        <v>135</v>
      </c>
      <c r="E35" s="3101"/>
      <c r="F35" s="3097"/>
      <c r="G35" s="3102"/>
      <c r="H35" s="3102"/>
      <c r="I35" s="3102"/>
      <c r="J35" s="3088">
        <f t="shared" si="8"/>
        <v>0</v>
      </c>
      <c r="K35" s="3103"/>
      <c r="L35" s="3090"/>
      <c r="M35" s="3099"/>
      <c r="N35" s="3100"/>
      <c r="O35" s="3100"/>
      <c r="P35" s="3100"/>
      <c r="Q35" s="3100"/>
      <c r="R35" s="3100"/>
      <c r="S35" s="3100"/>
      <c r="T35" s="3100"/>
      <c r="U35" s="3100"/>
      <c r="V35" s="3101"/>
      <c r="W35" s="3094" t="str">
        <f t="shared" si="5"/>
        <v>OK</v>
      </c>
      <c r="X35" s="3090"/>
      <c r="Y35" s="3099"/>
      <c r="Z35" s="3100"/>
      <c r="AA35" s="3100"/>
      <c r="AB35" s="3100"/>
      <c r="AC35" s="3100"/>
      <c r="AD35" s="3100"/>
      <c r="AE35" s="3100"/>
      <c r="AF35" s="3100"/>
      <c r="AG35" s="3100"/>
      <c r="AH35" s="3101"/>
      <c r="AI35" s="3094" t="str">
        <f t="shared" si="6"/>
        <v>OK</v>
      </c>
    </row>
    <row r="36" spans="1:35" ht="12.4">
      <c r="A36" s="4020"/>
      <c r="B36" s="4019"/>
      <c r="C36" s="3051" t="s">
        <v>2689</v>
      </c>
      <c r="D36" s="3095" t="s">
        <v>135</v>
      </c>
      <c r="E36" s="3101"/>
      <c r="F36" s="3097"/>
      <c r="G36" s="3102"/>
      <c r="H36" s="3102"/>
      <c r="I36" s="3102"/>
      <c r="J36" s="3088">
        <f t="shared" si="8"/>
        <v>0</v>
      </c>
      <c r="K36" s="3103"/>
      <c r="L36" s="3090"/>
      <c r="M36" s="3099"/>
      <c r="N36" s="3100"/>
      <c r="O36" s="3100"/>
      <c r="P36" s="3100"/>
      <c r="Q36" s="3100"/>
      <c r="R36" s="3100"/>
      <c r="S36" s="3100"/>
      <c r="T36" s="3100"/>
      <c r="U36" s="3100"/>
      <c r="V36" s="3101"/>
      <c r="W36" s="3094" t="str">
        <f t="shared" si="5"/>
        <v>OK</v>
      </c>
      <c r="X36" s="3090"/>
      <c r="Y36" s="3099"/>
      <c r="Z36" s="3100"/>
      <c r="AA36" s="3100"/>
      <c r="AB36" s="3100"/>
      <c r="AC36" s="3100"/>
      <c r="AD36" s="3100"/>
      <c r="AE36" s="3100"/>
      <c r="AF36" s="3100"/>
      <c r="AG36" s="3100"/>
      <c r="AH36" s="3101"/>
      <c r="AI36" s="3094" t="str">
        <f t="shared" si="6"/>
        <v>OK</v>
      </c>
    </row>
    <row r="37" spans="1:35" ht="12.4">
      <c r="A37" s="3104">
        <v>3</v>
      </c>
      <c r="B37" s="3051" t="s">
        <v>266</v>
      </c>
      <c r="C37" s="3051" t="s">
        <v>266</v>
      </c>
      <c r="D37" s="3095" t="s">
        <v>413</v>
      </c>
      <c r="E37" s="3101"/>
      <c r="F37" s="3097"/>
      <c r="G37" s="3102"/>
      <c r="H37" s="3102"/>
      <c r="I37" s="3102"/>
      <c r="J37" s="3088">
        <f t="shared" si="8"/>
        <v>0</v>
      </c>
      <c r="K37" s="3103"/>
      <c r="L37" s="3090"/>
      <c r="M37" s="3099"/>
      <c r="N37" s="3100"/>
      <c r="O37" s="3100"/>
      <c r="P37" s="3100"/>
      <c r="Q37" s="3100"/>
      <c r="R37" s="3100"/>
      <c r="S37" s="3100"/>
      <c r="T37" s="3100"/>
      <c r="U37" s="3100"/>
      <c r="V37" s="3101"/>
      <c r="W37" s="3094" t="str">
        <f t="shared" si="5"/>
        <v>OK</v>
      </c>
      <c r="X37" s="3090"/>
      <c r="Y37" s="3099"/>
      <c r="Z37" s="3100"/>
      <c r="AA37" s="3100"/>
      <c r="AB37" s="3100"/>
      <c r="AC37" s="3100"/>
      <c r="AD37" s="3100"/>
      <c r="AE37" s="3100"/>
      <c r="AF37" s="3100"/>
      <c r="AG37" s="3100"/>
      <c r="AH37" s="3101"/>
      <c r="AI37" s="3094" t="str">
        <f t="shared" si="6"/>
        <v>OK</v>
      </c>
    </row>
    <row r="38" spans="1:35" ht="12.4">
      <c r="A38" s="3104">
        <v>4</v>
      </c>
      <c r="B38" s="3051" t="s">
        <v>1920</v>
      </c>
      <c r="C38" s="3051" t="s">
        <v>1920</v>
      </c>
      <c r="D38" s="3095" t="s">
        <v>413</v>
      </c>
      <c r="E38" s="3101"/>
      <c r="F38" s="3097"/>
      <c r="G38" s="3102"/>
      <c r="H38" s="3102"/>
      <c r="I38" s="3102"/>
      <c r="J38" s="3088">
        <f t="shared" si="8"/>
        <v>0</v>
      </c>
      <c r="K38" s="3103"/>
      <c r="L38" s="3090"/>
      <c r="M38" s="3099"/>
      <c r="N38" s="3100"/>
      <c r="O38" s="3100"/>
      <c r="P38" s="3100"/>
      <c r="Q38" s="3100"/>
      <c r="R38" s="3100"/>
      <c r="S38" s="3100"/>
      <c r="T38" s="3100"/>
      <c r="U38" s="3100"/>
      <c r="V38" s="3101"/>
      <c r="W38" s="3094" t="str">
        <f t="shared" si="5"/>
        <v>OK</v>
      </c>
      <c r="X38" s="3090"/>
      <c r="Y38" s="3099"/>
      <c r="Z38" s="3100"/>
      <c r="AA38" s="3100"/>
      <c r="AB38" s="3100"/>
      <c r="AC38" s="3100"/>
      <c r="AD38" s="3100"/>
      <c r="AE38" s="3100"/>
      <c r="AF38" s="3100"/>
      <c r="AG38" s="3100"/>
      <c r="AH38" s="3101"/>
      <c r="AI38" s="3094" t="str">
        <f t="shared" si="6"/>
        <v>OK</v>
      </c>
    </row>
    <row r="39" spans="1:35" ht="12.4">
      <c r="A39" s="4017">
        <v>5</v>
      </c>
      <c r="B39" s="4031" t="s">
        <v>2690</v>
      </c>
      <c r="C39" s="3051" t="s">
        <v>2691</v>
      </c>
      <c r="D39" s="3095" t="s">
        <v>438</v>
      </c>
      <c r="E39" s="3101"/>
      <c r="F39" s="3097"/>
      <c r="G39" s="3102"/>
      <c r="H39" s="3102"/>
      <c r="I39" s="3102"/>
      <c r="J39" s="3088">
        <f t="shared" si="8"/>
        <v>0</v>
      </c>
      <c r="K39" s="3103"/>
      <c r="L39" s="3090"/>
      <c r="M39" s="3099"/>
      <c r="N39" s="3100"/>
      <c r="O39" s="3100"/>
      <c r="P39" s="3100"/>
      <c r="Q39" s="3100"/>
      <c r="R39" s="3100"/>
      <c r="S39" s="3100"/>
      <c r="T39" s="3100"/>
      <c r="U39" s="3100"/>
      <c r="V39" s="3101"/>
      <c r="W39" s="3094" t="str">
        <f t="shared" si="5"/>
        <v>OK</v>
      </c>
      <c r="X39" s="3090"/>
      <c r="Y39" s="3099"/>
      <c r="Z39" s="3100"/>
      <c r="AA39" s="3100"/>
      <c r="AB39" s="3100"/>
      <c r="AC39" s="3100"/>
      <c r="AD39" s="3100"/>
      <c r="AE39" s="3100"/>
      <c r="AF39" s="3100"/>
      <c r="AG39" s="3100"/>
      <c r="AH39" s="3101"/>
      <c r="AI39" s="3094" t="str">
        <f t="shared" si="6"/>
        <v>OK</v>
      </c>
    </row>
    <row r="40" spans="1:35" ht="12.4">
      <c r="A40" s="4017"/>
      <c r="B40" s="4031"/>
      <c r="C40" s="3051" t="s">
        <v>2692</v>
      </c>
      <c r="D40" s="3095" t="s">
        <v>438</v>
      </c>
      <c r="E40" s="3101"/>
      <c r="F40" s="3097"/>
      <c r="G40" s="3087"/>
      <c r="H40" s="3087"/>
      <c r="I40" s="3087"/>
      <c r="J40" s="3088">
        <f t="shared" si="8"/>
        <v>0</v>
      </c>
      <c r="K40" s="3103"/>
      <c r="L40" s="3090"/>
      <c r="M40" s="3099"/>
      <c r="N40" s="3100"/>
      <c r="O40" s="3100"/>
      <c r="P40" s="3100"/>
      <c r="Q40" s="3100"/>
      <c r="R40" s="3100"/>
      <c r="S40" s="3100"/>
      <c r="T40" s="3100"/>
      <c r="U40" s="3100"/>
      <c r="V40" s="3101"/>
      <c r="W40" s="3094" t="str">
        <f t="shared" si="5"/>
        <v>OK</v>
      </c>
      <c r="X40" s="3090"/>
      <c r="Y40" s="3099"/>
      <c r="Z40" s="3100"/>
      <c r="AA40" s="3100"/>
      <c r="AB40" s="3100"/>
      <c r="AC40" s="3100"/>
      <c r="AD40" s="3100"/>
      <c r="AE40" s="3100"/>
      <c r="AF40" s="3100"/>
      <c r="AG40" s="3100"/>
      <c r="AH40" s="3101"/>
      <c r="AI40" s="3094" t="str">
        <f t="shared" si="6"/>
        <v>OK</v>
      </c>
    </row>
    <row r="41" spans="1:35" ht="12.4">
      <c r="A41" s="4017"/>
      <c r="B41" s="4031"/>
      <c r="C41" s="3051" t="s">
        <v>2693</v>
      </c>
      <c r="D41" s="3095" t="s">
        <v>438</v>
      </c>
      <c r="E41" s="3101"/>
      <c r="F41" s="3097"/>
      <c r="G41" s="3102"/>
      <c r="H41" s="3102"/>
      <c r="I41" s="3102"/>
      <c r="J41" s="3088">
        <f t="shared" si="8"/>
        <v>0</v>
      </c>
      <c r="K41" s="3103"/>
      <c r="L41" s="3090"/>
      <c r="M41" s="3099"/>
      <c r="N41" s="3100"/>
      <c r="O41" s="3100"/>
      <c r="P41" s="3100"/>
      <c r="Q41" s="3100"/>
      <c r="R41" s="3100"/>
      <c r="S41" s="3100"/>
      <c r="T41" s="3100"/>
      <c r="U41" s="3100"/>
      <c r="V41" s="3101"/>
      <c r="W41" s="3094" t="str">
        <f t="shared" si="5"/>
        <v>OK</v>
      </c>
      <c r="X41" s="3090"/>
      <c r="Y41" s="3099"/>
      <c r="Z41" s="3100"/>
      <c r="AA41" s="3100"/>
      <c r="AB41" s="3100"/>
      <c r="AC41" s="3100"/>
      <c r="AD41" s="3100"/>
      <c r="AE41" s="3100"/>
      <c r="AF41" s="3100"/>
      <c r="AG41" s="3100"/>
      <c r="AH41" s="3101"/>
      <c r="AI41" s="3094" t="str">
        <f t="shared" si="6"/>
        <v>OK</v>
      </c>
    </row>
    <row r="42" spans="1:35" ht="12.4">
      <c r="A42" s="4017"/>
      <c r="B42" s="4031"/>
      <c r="C42" s="3051" t="s">
        <v>2694</v>
      </c>
      <c r="D42" s="3095" t="s">
        <v>438</v>
      </c>
      <c r="E42" s="3101"/>
      <c r="F42" s="3097"/>
      <c r="G42" s="3087"/>
      <c r="H42" s="3087"/>
      <c r="I42" s="3087"/>
      <c r="J42" s="3088">
        <f t="shared" si="8"/>
        <v>0</v>
      </c>
      <c r="K42" s="3098"/>
      <c r="L42" s="3090"/>
      <c r="M42" s="3099"/>
      <c r="N42" s="3100"/>
      <c r="O42" s="3100"/>
      <c r="P42" s="3100"/>
      <c r="Q42" s="3100"/>
      <c r="R42" s="3100"/>
      <c r="S42" s="3100"/>
      <c r="T42" s="3100"/>
      <c r="U42" s="3100"/>
      <c r="V42" s="3101"/>
      <c r="W42" s="3094" t="str">
        <f t="shared" si="5"/>
        <v>OK</v>
      </c>
      <c r="X42" s="3090"/>
      <c r="Y42" s="3099"/>
      <c r="Z42" s="3100"/>
      <c r="AA42" s="3100"/>
      <c r="AB42" s="3100"/>
      <c r="AC42" s="3100"/>
      <c r="AD42" s="3100"/>
      <c r="AE42" s="3100"/>
      <c r="AF42" s="3100"/>
      <c r="AG42" s="3100"/>
      <c r="AH42" s="3101"/>
      <c r="AI42" s="3094" t="str">
        <f t="shared" si="6"/>
        <v>OK</v>
      </c>
    </row>
    <row r="43" spans="1:35" ht="12.4">
      <c r="A43" s="4020">
        <v>6</v>
      </c>
      <c r="B43" s="4019" t="s">
        <v>2695</v>
      </c>
      <c r="C43" s="3051" t="s">
        <v>2696</v>
      </c>
      <c r="D43" s="3095" t="s">
        <v>438</v>
      </c>
      <c r="E43" s="3101"/>
      <c r="F43" s="3097"/>
      <c r="G43" s="3102"/>
      <c r="H43" s="3102"/>
      <c r="I43" s="3102"/>
      <c r="J43" s="3088">
        <f t="shared" si="8"/>
        <v>0</v>
      </c>
      <c r="K43" s="3103"/>
      <c r="L43" s="3090"/>
      <c r="M43" s="3099"/>
      <c r="N43" s="3100"/>
      <c r="O43" s="3100"/>
      <c r="P43" s="3100"/>
      <c r="Q43" s="3100"/>
      <c r="R43" s="3100"/>
      <c r="S43" s="3100"/>
      <c r="T43" s="3100"/>
      <c r="U43" s="3100"/>
      <c r="V43" s="3101"/>
      <c r="W43" s="3094" t="str">
        <f t="shared" si="5"/>
        <v>OK</v>
      </c>
      <c r="X43" s="3090"/>
      <c r="Y43" s="3099"/>
      <c r="Z43" s="3100"/>
      <c r="AA43" s="3100"/>
      <c r="AB43" s="3100"/>
      <c r="AC43" s="3100"/>
      <c r="AD43" s="3100"/>
      <c r="AE43" s="3100"/>
      <c r="AF43" s="3100"/>
      <c r="AG43" s="3100"/>
      <c r="AH43" s="3101"/>
      <c r="AI43" s="3094" t="str">
        <f t="shared" si="6"/>
        <v>OK</v>
      </c>
    </row>
    <row r="44" spans="1:35" ht="12.4">
      <c r="A44" s="4020"/>
      <c r="B44" s="4019"/>
      <c r="C44" s="3051" t="s">
        <v>2697</v>
      </c>
      <c r="D44" s="3095" t="s">
        <v>438</v>
      </c>
      <c r="E44" s="3101"/>
      <c r="F44" s="3097"/>
      <c r="G44" s="3102"/>
      <c r="H44" s="3102"/>
      <c r="I44" s="3102"/>
      <c r="J44" s="3088">
        <f t="shared" si="8"/>
        <v>0</v>
      </c>
      <c r="K44" s="3103"/>
      <c r="L44" s="3090"/>
      <c r="M44" s="3099"/>
      <c r="N44" s="3100"/>
      <c r="O44" s="3100"/>
      <c r="P44" s="3100"/>
      <c r="Q44" s="3100"/>
      <c r="R44" s="3100"/>
      <c r="S44" s="3100"/>
      <c r="T44" s="3100"/>
      <c r="U44" s="3100"/>
      <c r="V44" s="3101"/>
      <c r="W44" s="3094" t="str">
        <f t="shared" si="5"/>
        <v>OK</v>
      </c>
      <c r="X44" s="3090"/>
      <c r="Y44" s="3099"/>
      <c r="Z44" s="3100"/>
      <c r="AA44" s="3100"/>
      <c r="AB44" s="3100"/>
      <c r="AC44" s="3100"/>
      <c r="AD44" s="3100"/>
      <c r="AE44" s="3100"/>
      <c r="AF44" s="3100"/>
      <c r="AG44" s="3100"/>
      <c r="AH44" s="3101"/>
      <c r="AI44" s="3094" t="str">
        <f t="shared" si="6"/>
        <v>OK</v>
      </c>
    </row>
    <row r="45" spans="1:35" ht="12.4">
      <c r="A45" s="3104">
        <v>7</v>
      </c>
      <c r="B45" s="3051" t="s">
        <v>2698</v>
      </c>
      <c r="C45" s="3051" t="s">
        <v>2699</v>
      </c>
      <c r="D45" s="3095" t="s">
        <v>438</v>
      </c>
      <c r="E45" s="3101"/>
      <c r="F45" s="3097"/>
      <c r="G45" s="3102"/>
      <c r="H45" s="3102"/>
      <c r="I45" s="3102"/>
      <c r="J45" s="3088">
        <f t="shared" si="8"/>
        <v>0</v>
      </c>
      <c r="K45" s="3103"/>
      <c r="L45" s="3090"/>
      <c r="M45" s="3099"/>
      <c r="N45" s="3100"/>
      <c r="O45" s="3100"/>
      <c r="P45" s="3100"/>
      <c r="Q45" s="3100"/>
      <c r="R45" s="3100"/>
      <c r="S45" s="3100"/>
      <c r="T45" s="3100"/>
      <c r="U45" s="3100"/>
      <c r="V45" s="3101"/>
      <c r="W45" s="3094" t="str">
        <f t="shared" si="5"/>
        <v>OK</v>
      </c>
      <c r="X45" s="3090"/>
      <c r="Y45" s="3099"/>
      <c r="Z45" s="3100"/>
      <c r="AA45" s="3100"/>
      <c r="AB45" s="3100"/>
      <c r="AC45" s="3100"/>
      <c r="AD45" s="3100"/>
      <c r="AE45" s="3100"/>
      <c r="AF45" s="3100"/>
      <c r="AG45" s="3100"/>
      <c r="AH45" s="3101"/>
      <c r="AI45" s="3094" t="str">
        <f t="shared" si="6"/>
        <v>OK</v>
      </c>
    </row>
    <row r="46" spans="1:35" ht="12.4">
      <c r="A46" s="4020">
        <v>8</v>
      </c>
      <c r="B46" s="4031" t="s">
        <v>2700</v>
      </c>
      <c r="C46" s="3051" t="s">
        <v>161</v>
      </c>
      <c r="D46" s="3095" t="s">
        <v>413</v>
      </c>
      <c r="E46" s="3101"/>
      <c r="F46" s="3097"/>
      <c r="G46" s="3102"/>
      <c r="H46" s="3102"/>
      <c r="I46" s="3102"/>
      <c r="J46" s="3088">
        <f t="shared" si="8"/>
        <v>0</v>
      </c>
      <c r="K46" s="3103"/>
      <c r="L46" s="3090"/>
      <c r="M46" s="3099"/>
      <c r="N46" s="3100"/>
      <c r="O46" s="3100"/>
      <c r="P46" s="3100"/>
      <c r="Q46" s="3100"/>
      <c r="R46" s="3100"/>
      <c r="S46" s="3100"/>
      <c r="T46" s="3100"/>
      <c r="U46" s="3100"/>
      <c r="V46" s="3101"/>
      <c r="W46" s="3094" t="str">
        <f t="shared" si="5"/>
        <v>OK</v>
      </c>
      <c r="X46" s="3090"/>
      <c r="Y46" s="3099"/>
      <c r="Z46" s="3100"/>
      <c r="AA46" s="3100"/>
      <c r="AB46" s="3100"/>
      <c r="AC46" s="3100"/>
      <c r="AD46" s="3100"/>
      <c r="AE46" s="3100"/>
      <c r="AF46" s="3100"/>
      <c r="AG46" s="3100"/>
      <c r="AH46" s="3101"/>
      <c r="AI46" s="3094" t="str">
        <f t="shared" si="6"/>
        <v>OK</v>
      </c>
    </row>
    <row r="47" spans="1:35" ht="12.4">
      <c r="A47" s="4020"/>
      <c r="B47" s="4031"/>
      <c r="C47" s="3051" t="s">
        <v>344</v>
      </c>
      <c r="D47" s="3095" t="s">
        <v>413</v>
      </c>
      <c r="E47" s="3101"/>
      <c r="F47" s="3097"/>
      <c r="G47" s="3102"/>
      <c r="H47" s="3102"/>
      <c r="I47" s="3102"/>
      <c r="J47" s="3088">
        <f t="shared" si="8"/>
        <v>0</v>
      </c>
      <c r="K47" s="3103"/>
      <c r="L47" s="3090"/>
      <c r="M47" s="3099"/>
      <c r="N47" s="3100"/>
      <c r="O47" s="3100"/>
      <c r="P47" s="3100"/>
      <c r="Q47" s="3100"/>
      <c r="R47" s="3100"/>
      <c r="S47" s="3100"/>
      <c r="T47" s="3100"/>
      <c r="U47" s="3100"/>
      <c r="V47" s="3101"/>
      <c r="W47" s="3094" t="str">
        <f t="shared" si="5"/>
        <v>OK</v>
      </c>
      <c r="X47" s="3090"/>
      <c r="Y47" s="3099"/>
      <c r="Z47" s="3100"/>
      <c r="AA47" s="3100"/>
      <c r="AB47" s="3100"/>
      <c r="AC47" s="3100"/>
      <c r="AD47" s="3100"/>
      <c r="AE47" s="3100"/>
      <c r="AF47" s="3100"/>
      <c r="AG47" s="3100"/>
      <c r="AH47" s="3101"/>
      <c r="AI47" s="3094" t="str">
        <f t="shared" si="6"/>
        <v>OK</v>
      </c>
    </row>
    <row r="48" spans="1:35" ht="12.75" thickBot="1">
      <c r="A48" s="4038"/>
      <c r="B48" s="4039"/>
      <c r="C48" s="3105" t="s">
        <v>345</v>
      </c>
      <c r="D48" s="3106" t="s">
        <v>413</v>
      </c>
      <c r="E48" s="3107"/>
      <c r="F48" s="3108"/>
      <c r="G48" s="3109"/>
      <c r="H48" s="3109"/>
      <c r="I48" s="3109"/>
      <c r="J48" s="3110">
        <f t="shared" si="8"/>
        <v>0</v>
      </c>
      <c r="K48" s="3111"/>
      <c r="L48" s="3090"/>
      <c r="M48" s="3112"/>
      <c r="N48" s="3113"/>
      <c r="O48" s="3113"/>
      <c r="P48" s="3113"/>
      <c r="Q48" s="3113"/>
      <c r="R48" s="3113"/>
      <c r="S48" s="3113"/>
      <c r="T48" s="3113"/>
      <c r="U48" s="3113"/>
      <c r="V48" s="3114"/>
      <c r="W48" s="3115" t="str">
        <f t="shared" si="5"/>
        <v>OK</v>
      </c>
      <c r="X48" s="3090"/>
      <c r="Y48" s="3112"/>
      <c r="Z48" s="3113"/>
      <c r="AA48" s="3113"/>
      <c r="AB48" s="3113"/>
      <c r="AC48" s="3113"/>
      <c r="AD48" s="3113"/>
      <c r="AE48" s="3113"/>
      <c r="AF48" s="3113"/>
      <c r="AG48" s="3113"/>
      <c r="AH48" s="3114"/>
      <c r="AI48" s="3115" t="str">
        <f t="shared" si="6"/>
        <v>OK</v>
      </c>
    </row>
    <row r="49" spans="1:35" ht="12.75" thickBot="1">
      <c r="A49" s="3123"/>
      <c r="B49" s="3124" t="s">
        <v>2701</v>
      </c>
      <c r="C49" s="3125"/>
      <c r="D49" s="3126"/>
      <c r="E49" s="3127"/>
      <c r="F49" s="3119">
        <f t="shared" ref="F49" si="9">SUM(F31:F48)</f>
        <v>0</v>
      </c>
      <c r="G49" s="3120">
        <f t="shared" ref="G49:J49" si="10">SUM(G31:G48)</f>
        <v>0</v>
      </c>
      <c r="H49" s="3120">
        <f t="shared" si="10"/>
        <v>0</v>
      </c>
      <c r="I49" s="3120">
        <f t="shared" si="10"/>
        <v>0</v>
      </c>
      <c r="J49" s="3120">
        <f t="shared" si="10"/>
        <v>0</v>
      </c>
      <c r="K49" s="3121">
        <f>SUM(K31:K48)</f>
        <v>0</v>
      </c>
    </row>
    <row r="50" spans="1:35" ht="12.4">
      <c r="G50" s="3122"/>
      <c r="H50" s="3122"/>
      <c r="I50" s="3122"/>
      <c r="J50" s="3122"/>
      <c r="K50" s="3122"/>
    </row>
    <row r="51" spans="1:35" ht="26.25" customHeight="1" thickBot="1">
      <c r="A51" s="3071" t="s">
        <v>2703</v>
      </c>
      <c r="G51" s="3122"/>
      <c r="H51" s="3122"/>
      <c r="I51" s="3122"/>
      <c r="J51" s="3122"/>
      <c r="K51" s="3122"/>
    </row>
    <row r="52" spans="1:35" ht="33.75" customHeight="1">
      <c r="A52" s="4036" t="s">
        <v>2674</v>
      </c>
      <c r="B52" s="4021" t="s">
        <v>2675</v>
      </c>
      <c r="C52" s="4021" t="s">
        <v>1562</v>
      </c>
      <c r="D52" s="4021" t="s">
        <v>78</v>
      </c>
      <c r="E52" s="4023" t="s">
        <v>2676</v>
      </c>
      <c r="F52" s="4025" t="s">
        <v>2705</v>
      </c>
      <c r="G52" s="4027" t="s">
        <v>2677</v>
      </c>
      <c r="H52" s="4027" t="s">
        <v>2678</v>
      </c>
      <c r="I52" s="4027" t="s">
        <v>2679</v>
      </c>
      <c r="J52" s="4027" t="s">
        <v>2680</v>
      </c>
      <c r="K52" s="4029" t="s">
        <v>2681</v>
      </c>
      <c r="M52" s="4013" t="s">
        <v>2682</v>
      </c>
      <c r="N52" s="4014"/>
      <c r="O52" s="4014"/>
      <c r="P52" s="4014"/>
      <c r="Q52" s="4014"/>
      <c r="R52" s="4014"/>
      <c r="S52" s="4014"/>
      <c r="T52" s="4014"/>
      <c r="U52" s="4014"/>
      <c r="V52" s="4015"/>
      <c r="W52" s="4011" t="s">
        <v>98</v>
      </c>
      <c r="Y52" s="4013" t="s">
        <v>2683</v>
      </c>
      <c r="Z52" s="4014"/>
      <c r="AA52" s="4014"/>
      <c r="AB52" s="4014"/>
      <c r="AC52" s="4014"/>
      <c r="AD52" s="4014"/>
      <c r="AE52" s="4014"/>
      <c r="AF52" s="4014"/>
      <c r="AG52" s="4014"/>
      <c r="AH52" s="4015"/>
      <c r="AI52" s="4011" t="s">
        <v>98</v>
      </c>
    </row>
    <row r="53" spans="1:35" ht="33.75" customHeight="1" thickBot="1">
      <c r="A53" s="4037"/>
      <c r="B53" s="4022"/>
      <c r="C53" s="4022"/>
      <c r="D53" s="4022"/>
      <c r="E53" s="4024"/>
      <c r="F53" s="4026"/>
      <c r="G53" s="4028"/>
      <c r="H53" s="4028"/>
      <c r="I53" s="4028"/>
      <c r="J53" s="4028"/>
      <c r="K53" s="4030"/>
      <c r="M53" s="3073">
        <v>1</v>
      </c>
      <c r="N53" s="3074">
        <v>2</v>
      </c>
      <c r="O53" s="3075">
        <v>3</v>
      </c>
      <c r="P53" s="3076">
        <v>4</v>
      </c>
      <c r="Q53" s="3077">
        <v>5</v>
      </c>
      <c r="R53" s="3078">
        <v>6</v>
      </c>
      <c r="S53" s="3079">
        <v>7</v>
      </c>
      <c r="T53" s="3080">
        <v>8</v>
      </c>
      <c r="U53" s="3081">
        <v>9</v>
      </c>
      <c r="V53" s="3082">
        <v>10</v>
      </c>
      <c r="W53" s="4012"/>
      <c r="Y53" s="3073">
        <v>1</v>
      </c>
      <c r="Z53" s="3074">
        <v>2</v>
      </c>
      <c r="AA53" s="3075">
        <v>3</v>
      </c>
      <c r="AB53" s="3076">
        <v>4</v>
      </c>
      <c r="AC53" s="3077">
        <v>5</v>
      </c>
      <c r="AD53" s="3078">
        <v>6</v>
      </c>
      <c r="AE53" s="3079">
        <v>7</v>
      </c>
      <c r="AF53" s="3080">
        <v>8</v>
      </c>
      <c r="AG53" s="3081">
        <v>9</v>
      </c>
      <c r="AH53" s="3082">
        <v>10</v>
      </c>
      <c r="AI53" s="4012"/>
    </row>
    <row r="54" spans="1:35" s="3090" customFormat="1" ht="18" customHeight="1">
      <c r="A54" s="4016">
        <v>1</v>
      </c>
      <c r="B54" s="4018" t="s">
        <v>1276</v>
      </c>
      <c r="C54" s="3083" t="s">
        <v>425</v>
      </c>
      <c r="D54" s="3084" t="s">
        <v>135</v>
      </c>
      <c r="E54" s="3085"/>
      <c r="F54" s="3086"/>
      <c r="G54" s="3087"/>
      <c r="H54" s="3087"/>
      <c r="I54" s="3087"/>
      <c r="J54" s="3088">
        <f>K54-SUM(G54:I54)</f>
        <v>0</v>
      </c>
      <c r="K54" s="3089"/>
      <c r="M54" s="3091"/>
      <c r="N54" s="3092"/>
      <c r="O54" s="3092"/>
      <c r="P54" s="3092"/>
      <c r="Q54" s="3092"/>
      <c r="R54" s="3092"/>
      <c r="S54" s="3092"/>
      <c r="T54" s="3092"/>
      <c r="U54" s="3092"/>
      <c r="V54" s="3093"/>
      <c r="W54" s="3094" t="str">
        <f t="shared" ref="W54:W71" si="11">IF(ROUND(SUM(M54:V54),1)=ROUND(E54,1),"OK","Error")</f>
        <v>OK</v>
      </c>
      <c r="Y54" s="3091"/>
      <c r="Z54" s="3092"/>
      <c r="AA54" s="3092"/>
      <c r="AB54" s="3092"/>
      <c r="AC54" s="3092"/>
      <c r="AD54" s="3092"/>
      <c r="AE54" s="3092"/>
      <c r="AF54" s="3092"/>
      <c r="AG54" s="3092"/>
      <c r="AH54" s="3093"/>
      <c r="AI54" s="3094" t="str">
        <f t="shared" ref="AI54:AI71" si="12">IF(ROUND(SUM(Y54:AH54),1)=ROUND(E54,1),"OK","Error")</f>
        <v>OK</v>
      </c>
    </row>
    <row r="55" spans="1:35" s="3090" customFormat="1" ht="18" customHeight="1">
      <c r="A55" s="4017"/>
      <c r="B55" s="4019"/>
      <c r="C55" s="3051" t="s">
        <v>2684</v>
      </c>
      <c r="D55" s="3095" t="s">
        <v>135</v>
      </c>
      <c r="E55" s="3096"/>
      <c r="F55" s="3097"/>
      <c r="G55" s="3087"/>
      <c r="H55" s="3087"/>
      <c r="I55" s="3087"/>
      <c r="J55" s="3088">
        <f t="shared" ref="J55:J71" si="13">K55-SUM(G55:I55)</f>
        <v>0</v>
      </c>
      <c r="K55" s="3098"/>
      <c r="M55" s="3099"/>
      <c r="N55" s="3100"/>
      <c r="O55" s="3100"/>
      <c r="P55" s="3100"/>
      <c r="Q55" s="3100"/>
      <c r="R55" s="3100"/>
      <c r="S55" s="3100"/>
      <c r="T55" s="3100"/>
      <c r="U55" s="3100"/>
      <c r="V55" s="3101"/>
      <c r="W55" s="3094" t="str">
        <f t="shared" si="11"/>
        <v>OK</v>
      </c>
      <c r="Y55" s="3099"/>
      <c r="Z55" s="3100"/>
      <c r="AA55" s="3100"/>
      <c r="AB55" s="3100"/>
      <c r="AC55" s="3100"/>
      <c r="AD55" s="3100"/>
      <c r="AE55" s="3100"/>
      <c r="AF55" s="3100"/>
      <c r="AG55" s="3100"/>
      <c r="AH55" s="3101"/>
      <c r="AI55" s="3094" t="str">
        <f t="shared" si="12"/>
        <v>OK</v>
      </c>
    </row>
    <row r="56" spans="1:35" s="3090" customFormat="1" ht="18" customHeight="1">
      <c r="A56" s="4020">
        <v>2</v>
      </c>
      <c r="B56" s="4019" t="s">
        <v>2685</v>
      </c>
      <c r="C56" s="3051" t="s">
        <v>2686</v>
      </c>
      <c r="D56" s="3095" t="s">
        <v>135</v>
      </c>
      <c r="E56" s="3101"/>
      <c r="F56" s="3097"/>
      <c r="G56" s="3102"/>
      <c r="H56" s="3102"/>
      <c r="I56" s="3102"/>
      <c r="J56" s="3088">
        <f t="shared" si="13"/>
        <v>0</v>
      </c>
      <c r="K56" s="3103"/>
      <c r="M56" s="3099"/>
      <c r="N56" s="3100"/>
      <c r="O56" s="3100"/>
      <c r="P56" s="3100"/>
      <c r="Q56" s="3100"/>
      <c r="R56" s="3100"/>
      <c r="S56" s="3100"/>
      <c r="T56" s="3100"/>
      <c r="U56" s="3100"/>
      <c r="V56" s="3101"/>
      <c r="W56" s="3094" t="str">
        <f t="shared" si="11"/>
        <v>OK</v>
      </c>
      <c r="Y56" s="3099"/>
      <c r="Z56" s="3100"/>
      <c r="AA56" s="3100"/>
      <c r="AB56" s="3100"/>
      <c r="AC56" s="3100"/>
      <c r="AD56" s="3100"/>
      <c r="AE56" s="3100"/>
      <c r="AF56" s="3100"/>
      <c r="AG56" s="3100"/>
      <c r="AH56" s="3101"/>
      <c r="AI56" s="3094" t="str">
        <f t="shared" si="12"/>
        <v>OK</v>
      </c>
    </row>
    <row r="57" spans="1:35" s="3090" customFormat="1" ht="18" customHeight="1">
      <c r="A57" s="4020"/>
      <c r="B57" s="4019"/>
      <c r="C57" s="3051" t="s">
        <v>2687</v>
      </c>
      <c r="D57" s="3095" t="s">
        <v>135</v>
      </c>
      <c r="E57" s="3101"/>
      <c r="F57" s="3097"/>
      <c r="G57" s="3102"/>
      <c r="H57" s="3102"/>
      <c r="I57" s="3102"/>
      <c r="J57" s="3088">
        <f t="shared" si="13"/>
        <v>0</v>
      </c>
      <c r="K57" s="3103"/>
      <c r="M57" s="3099"/>
      <c r="N57" s="3100"/>
      <c r="O57" s="3100"/>
      <c r="P57" s="3100"/>
      <c r="Q57" s="3100"/>
      <c r="R57" s="3100"/>
      <c r="S57" s="3100"/>
      <c r="T57" s="3100"/>
      <c r="U57" s="3100"/>
      <c r="V57" s="3101"/>
      <c r="W57" s="3094" t="str">
        <f t="shared" si="11"/>
        <v>OK</v>
      </c>
      <c r="Y57" s="3099"/>
      <c r="Z57" s="3100"/>
      <c r="AA57" s="3100"/>
      <c r="AB57" s="3100"/>
      <c r="AC57" s="3100"/>
      <c r="AD57" s="3100"/>
      <c r="AE57" s="3100"/>
      <c r="AF57" s="3100"/>
      <c r="AG57" s="3100"/>
      <c r="AH57" s="3101"/>
      <c r="AI57" s="3094" t="str">
        <f t="shared" si="12"/>
        <v>OK</v>
      </c>
    </row>
    <row r="58" spans="1:35" s="3090" customFormat="1" ht="18" customHeight="1">
      <c r="A58" s="4020"/>
      <c r="B58" s="4019"/>
      <c r="C58" s="3051" t="s">
        <v>2688</v>
      </c>
      <c r="D58" s="3095" t="s">
        <v>135</v>
      </c>
      <c r="E58" s="3101"/>
      <c r="F58" s="3097"/>
      <c r="G58" s="3102"/>
      <c r="H58" s="3102"/>
      <c r="I58" s="3102"/>
      <c r="J58" s="3088">
        <f t="shared" si="13"/>
        <v>0</v>
      </c>
      <c r="K58" s="3103"/>
      <c r="M58" s="3099"/>
      <c r="N58" s="3100"/>
      <c r="O58" s="3100"/>
      <c r="P58" s="3100"/>
      <c r="Q58" s="3100"/>
      <c r="R58" s="3100"/>
      <c r="S58" s="3100"/>
      <c r="T58" s="3100"/>
      <c r="U58" s="3100"/>
      <c r="V58" s="3101"/>
      <c r="W58" s="3094" t="str">
        <f t="shared" si="11"/>
        <v>OK</v>
      </c>
      <c r="Y58" s="3099"/>
      <c r="Z58" s="3100"/>
      <c r="AA58" s="3100"/>
      <c r="AB58" s="3100"/>
      <c r="AC58" s="3100"/>
      <c r="AD58" s="3100"/>
      <c r="AE58" s="3100"/>
      <c r="AF58" s="3100"/>
      <c r="AG58" s="3100"/>
      <c r="AH58" s="3101"/>
      <c r="AI58" s="3094" t="str">
        <f t="shared" si="12"/>
        <v>OK</v>
      </c>
    </row>
    <row r="59" spans="1:35" s="3090" customFormat="1" ht="18" customHeight="1">
      <c r="A59" s="4020"/>
      <c r="B59" s="4019"/>
      <c r="C59" s="3051" t="s">
        <v>2689</v>
      </c>
      <c r="D59" s="3095" t="s">
        <v>135</v>
      </c>
      <c r="E59" s="3101"/>
      <c r="F59" s="3097"/>
      <c r="G59" s="3102"/>
      <c r="H59" s="3102"/>
      <c r="I59" s="3102"/>
      <c r="J59" s="3088">
        <f t="shared" si="13"/>
        <v>0</v>
      </c>
      <c r="K59" s="3103"/>
      <c r="M59" s="3099"/>
      <c r="N59" s="3100"/>
      <c r="O59" s="3100"/>
      <c r="P59" s="3100"/>
      <c r="Q59" s="3100"/>
      <c r="R59" s="3100"/>
      <c r="S59" s="3100"/>
      <c r="T59" s="3100"/>
      <c r="U59" s="3100"/>
      <c r="V59" s="3101"/>
      <c r="W59" s="3094" t="str">
        <f t="shared" si="11"/>
        <v>OK</v>
      </c>
      <c r="Y59" s="3099"/>
      <c r="Z59" s="3100"/>
      <c r="AA59" s="3100"/>
      <c r="AB59" s="3100"/>
      <c r="AC59" s="3100"/>
      <c r="AD59" s="3100"/>
      <c r="AE59" s="3100"/>
      <c r="AF59" s="3100"/>
      <c r="AG59" s="3100"/>
      <c r="AH59" s="3101"/>
      <c r="AI59" s="3094" t="str">
        <f t="shared" si="12"/>
        <v>OK</v>
      </c>
    </row>
    <row r="60" spans="1:35" s="3090" customFormat="1" ht="18" customHeight="1">
      <c r="A60" s="3104">
        <v>3</v>
      </c>
      <c r="B60" s="3051" t="s">
        <v>266</v>
      </c>
      <c r="C60" s="3051" t="s">
        <v>266</v>
      </c>
      <c r="D60" s="3095" t="s">
        <v>413</v>
      </c>
      <c r="E60" s="3101"/>
      <c r="F60" s="3097"/>
      <c r="G60" s="3102"/>
      <c r="H60" s="3102"/>
      <c r="I60" s="3102"/>
      <c r="J60" s="3088">
        <f t="shared" si="13"/>
        <v>0</v>
      </c>
      <c r="K60" s="3103"/>
      <c r="M60" s="3099"/>
      <c r="N60" s="3100"/>
      <c r="O60" s="3100"/>
      <c r="P60" s="3100"/>
      <c r="Q60" s="3100"/>
      <c r="R60" s="3100"/>
      <c r="S60" s="3100"/>
      <c r="T60" s="3100"/>
      <c r="U60" s="3100"/>
      <c r="V60" s="3101"/>
      <c r="W60" s="3094" t="str">
        <f t="shared" si="11"/>
        <v>OK</v>
      </c>
      <c r="Y60" s="3099"/>
      <c r="Z60" s="3100"/>
      <c r="AA60" s="3100"/>
      <c r="AB60" s="3100"/>
      <c r="AC60" s="3100"/>
      <c r="AD60" s="3100"/>
      <c r="AE60" s="3100"/>
      <c r="AF60" s="3100"/>
      <c r="AG60" s="3100"/>
      <c r="AH60" s="3101"/>
      <c r="AI60" s="3094" t="str">
        <f t="shared" si="12"/>
        <v>OK</v>
      </c>
    </row>
    <row r="61" spans="1:35" s="3090" customFormat="1" ht="18" customHeight="1">
      <c r="A61" s="3104">
        <v>4</v>
      </c>
      <c r="B61" s="3051" t="s">
        <v>1920</v>
      </c>
      <c r="C61" s="3051" t="s">
        <v>1920</v>
      </c>
      <c r="D61" s="3095" t="s">
        <v>413</v>
      </c>
      <c r="E61" s="3101"/>
      <c r="F61" s="3097"/>
      <c r="G61" s="3102"/>
      <c r="H61" s="3102"/>
      <c r="I61" s="3102"/>
      <c r="J61" s="3088">
        <f t="shared" si="13"/>
        <v>0</v>
      </c>
      <c r="K61" s="3103"/>
      <c r="M61" s="3099"/>
      <c r="N61" s="3100"/>
      <c r="O61" s="3100"/>
      <c r="P61" s="3100"/>
      <c r="Q61" s="3100"/>
      <c r="R61" s="3100"/>
      <c r="S61" s="3100"/>
      <c r="T61" s="3100"/>
      <c r="U61" s="3100"/>
      <c r="V61" s="3101"/>
      <c r="W61" s="3094" t="str">
        <f t="shared" si="11"/>
        <v>OK</v>
      </c>
      <c r="Y61" s="3099"/>
      <c r="Z61" s="3100"/>
      <c r="AA61" s="3100"/>
      <c r="AB61" s="3100"/>
      <c r="AC61" s="3100"/>
      <c r="AD61" s="3100"/>
      <c r="AE61" s="3100"/>
      <c r="AF61" s="3100"/>
      <c r="AG61" s="3100"/>
      <c r="AH61" s="3101"/>
      <c r="AI61" s="3094" t="str">
        <f t="shared" si="12"/>
        <v>OK</v>
      </c>
    </row>
    <row r="62" spans="1:35" s="3090" customFormat="1" ht="18" customHeight="1">
      <c r="A62" s="4017">
        <v>5</v>
      </c>
      <c r="B62" s="4031" t="s">
        <v>2690</v>
      </c>
      <c r="C62" s="3051" t="s">
        <v>2691</v>
      </c>
      <c r="D62" s="3095" t="s">
        <v>438</v>
      </c>
      <c r="E62" s="3101"/>
      <c r="F62" s="3097"/>
      <c r="G62" s="3102"/>
      <c r="H62" s="3102"/>
      <c r="I62" s="3102"/>
      <c r="J62" s="3088">
        <f t="shared" si="13"/>
        <v>0</v>
      </c>
      <c r="K62" s="3103"/>
      <c r="M62" s="3099"/>
      <c r="N62" s="3100"/>
      <c r="O62" s="3100"/>
      <c r="P62" s="3100"/>
      <c r="Q62" s="3100"/>
      <c r="R62" s="3100"/>
      <c r="S62" s="3100"/>
      <c r="T62" s="3100"/>
      <c r="U62" s="3100"/>
      <c r="V62" s="3101"/>
      <c r="W62" s="3094" t="str">
        <f t="shared" si="11"/>
        <v>OK</v>
      </c>
      <c r="Y62" s="3099"/>
      <c r="Z62" s="3100"/>
      <c r="AA62" s="3100"/>
      <c r="AB62" s="3100"/>
      <c r="AC62" s="3100"/>
      <c r="AD62" s="3100"/>
      <c r="AE62" s="3100"/>
      <c r="AF62" s="3100"/>
      <c r="AG62" s="3100"/>
      <c r="AH62" s="3101"/>
      <c r="AI62" s="3094" t="str">
        <f t="shared" si="12"/>
        <v>OK</v>
      </c>
    </row>
    <row r="63" spans="1:35" s="3090" customFormat="1" ht="18" customHeight="1">
      <c r="A63" s="4017"/>
      <c r="B63" s="4031"/>
      <c r="C63" s="3051" t="s">
        <v>2692</v>
      </c>
      <c r="D63" s="3095" t="s">
        <v>438</v>
      </c>
      <c r="E63" s="3101"/>
      <c r="F63" s="3097"/>
      <c r="G63" s="3087"/>
      <c r="H63" s="3087"/>
      <c r="I63" s="3087"/>
      <c r="J63" s="3088">
        <f t="shared" si="13"/>
        <v>0</v>
      </c>
      <c r="K63" s="3098"/>
      <c r="M63" s="3099"/>
      <c r="N63" s="3100"/>
      <c r="O63" s="3100"/>
      <c r="P63" s="3100"/>
      <c r="Q63" s="3100"/>
      <c r="R63" s="3100"/>
      <c r="S63" s="3100"/>
      <c r="T63" s="3100"/>
      <c r="U63" s="3100"/>
      <c r="V63" s="3101"/>
      <c r="W63" s="3094" t="str">
        <f t="shared" si="11"/>
        <v>OK</v>
      </c>
      <c r="Y63" s="3099"/>
      <c r="Z63" s="3100"/>
      <c r="AA63" s="3100"/>
      <c r="AB63" s="3100"/>
      <c r="AC63" s="3100"/>
      <c r="AD63" s="3100"/>
      <c r="AE63" s="3100"/>
      <c r="AF63" s="3100"/>
      <c r="AG63" s="3100"/>
      <c r="AH63" s="3101"/>
      <c r="AI63" s="3094" t="str">
        <f t="shared" si="12"/>
        <v>OK</v>
      </c>
    </row>
    <row r="64" spans="1:35" s="3090" customFormat="1" ht="18" customHeight="1">
      <c r="A64" s="4017"/>
      <c r="B64" s="4031"/>
      <c r="C64" s="3051" t="s">
        <v>2693</v>
      </c>
      <c r="D64" s="3095" t="s">
        <v>438</v>
      </c>
      <c r="E64" s="3101"/>
      <c r="F64" s="3097"/>
      <c r="G64" s="3102"/>
      <c r="H64" s="3102"/>
      <c r="I64" s="3102"/>
      <c r="J64" s="3088">
        <f t="shared" si="13"/>
        <v>0</v>
      </c>
      <c r="K64" s="3103"/>
      <c r="M64" s="3099"/>
      <c r="N64" s="3100"/>
      <c r="O64" s="3100"/>
      <c r="P64" s="3100"/>
      <c r="Q64" s="3100"/>
      <c r="R64" s="3100"/>
      <c r="S64" s="3100"/>
      <c r="T64" s="3100"/>
      <c r="U64" s="3100"/>
      <c r="V64" s="3101"/>
      <c r="W64" s="3094" t="str">
        <f t="shared" si="11"/>
        <v>OK</v>
      </c>
      <c r="Y64" s="3099"/>
      <c r="Z64" s="3100"/>
      <c r="AA64" s="3100"/>
      <c r="AB64" s="3100"/>
      <c r="AC64" s="3100"/>
      <c r="AD64" s="3100"/>
      <c r="AE64" s="3100"/>
      <c r="AF64" s="3100"/>
      <c r="AG64" s="3100"/>
      <c r="AH64" s="3101"/>
      <c r="AI64" s="3094" t="str">
        <f t="shared" si="12"/>
        <v>OK</v>
      </c>
    </row>
    <row r="65" spans="1:35" s="3090" customFormat="1" ht="18" customHeight="1">
      <c r="A65" s="4017"/>
      <c r="B65" s="4031"/>
      <c r="C65" s="3051" t="s">
        <v>2694</v>
      </c>
      <c r="D65" s="3095" t="s">
        <v>438</v>
      </c>
      <c r="E65" s="3101"/>
      <c r="F65" s="3097"/>
      <c r="G65" s="3087"/>
      <c r="H65" s="3087"/>
      <c r="I65" s="3087"/>
      <c r="J65" s="3088">
        <f t="shared" si="13"/>
        <v>0</v>
      </c>
      <c r="K65" s="3098"/>
      <c r="M65" s="3099"/>
      <c r="N65" s="3100"/>
      <c r="O65" s="3100"/>
      <c r="P65" s="3100"/>
      <c r="Q65" s="3100"/>
      <c r="R65" s="3100"/>
      <c r="S65" s="3100"/>
      <c r="T65" s="3100"/>
      <c r="U65" s="3100"/>
      <c r="V65" s="3101"/>
      <c r="W65" s="3094" t="str">
        <f t="shared" si="11"/>
        <v>OK</v>
      </c>
      <c r="Y65" s="3099"/>
      <c r="Z65" s="3100"/>
      <c r="AA65" s="3100"/>
      <c r="AB65" s="3100"/>
      <c r="AC65" s="3100"/>
      <c r="AD65" s="3100"/>
      <c r="AE65" s="3100"/>
      <c r="AF65" s="3100"/>
      <c r="AG65" s="3100"/>
      <c r="AH65" s="3101"/>
      <c r="AI65" s="3094" t="str">
        <f t="shared" si="12"/>
        <v>OK</v>
      </c>
    </row>
    <row r="66" spans="1:35" s="3090" customFormat="1" ht="18" customHeight="1">
      <c r="A66" s="4020">
        <v>6</v>
      </c>
      <c r="B66" s="4019" t="s">
        <v>2695</v>
      </c>
      <c r="C66" s="3051" t="s">
        <v>2696</v>
      </c>
      <c r="D66" s="3095" t="s">
        <v>438</v>
      </c>
      <c r="E66" s="3101"/>
      <c r="F66" s="3097"/>
      <c r="G66" s="3102"/>
      <c r="H66" s="3102"/>
      <c r="I66" s="3102"/>
      <c r="J66" s="3088">
        <f t="shared" si="13"/>
        <v>0</v>
      </c>
      <c r="K66" s="3103"/>
      <c r="M66" s="3099"/>
      <c r="N66" s="3100"/>
      <c r="O66" s="3100"/>
      <c r="P66" s="3100"/>
      <c r="Q66" s="3100"/>
      <c r="R66" s="3100"/>
      <c r="S66" s="3100"/>
      <c r="T66" s="3100"/>
      <c r="U66" s="3100"/>
      <c r="V66" s="3101"/>
      <c r="W66" s="3094" t="str">
        <f t="shared" si="11"/>
        <v>OK</v>
      </c>
      <c r="Y66" s="3099"/>
      <c r="Z66" s="3100"/>
      <c r="AA66" s="3100"/>
      <c r="AB66" s="3100"/>
      <c r="AC66" s="3100"/>
      <c r="AD66" s="3100"/>
      <c r="AE66" s="3100"/>
      <c r="AF66" s="3100"/>
      <c r="AG66" s="3100"/>
      <c r="AH66" s="3101"/>
      <c r="AI66" s="3094" t="str">
        <f t="shared" si="12"/>
        <v>OK</v>
      </c>
    </row>
    <row r="67" spans="1:35" s="3090" customFormat="1" ht="18" customHeight="1">
      <c r="A67" s="4020"/>
      <c r="B67" s="4019"/>
      <c r="C67" s="3051" t="s">
        <v>2697</v>
      </c>
      <c r="D67" s="3095" t="s">
        <v>438</v>
      </c>
      <c r="E67" s="3101"/>
      <c r="F67" s="3097"/>
      <c r="G67" s="3102"/>
      <c r="H67" s="3102"/>
      <c r="I67" s="3102"/>
      <c r="J67" s="3088">
        <f>K67-SUM(G67:I67)</f>
        <v>0</v>
      </c>
      <c r="K67" s="3103"/>
      <c r="M67" s="3099"/>
      <c r="N67" s="3100"/>
      <c r="O67" s="3100"/>
      <c r="P67" s="3100"/>
      <c r="Q67" s="3100"/>
      <c r="R67" s="3100"/>
      <c r="S67" s="3100"/>
      <c r="T67" s="3100"/>
      <c r="U67" s="3100"/>
      <c r="V67" s="3101"/>
      <c r="W67" s="3094" t="str">
        <f t="shared" si="11"/>
        <v>OK</v>
      </c>
      <c r="Y67" s="3099"/>
      <c r="Z67" s="3100"/>
      <c r="AA67" s="3100"/>
      <c r="AB67" s="3100"/>
      <c r="AC67" s="3100"/>
      <c r="AD67" s="3100"/>
      <c r="AE67" s="3100"/>
      <c r="AF67" s="3100"/>
      <c r="AG67" s="3100"/>
      <c r="AH67" s="3101"/>
      <c r="AI67" s="3094" t="str">
        <f t="shared" si="12"/>
        <v>OK</v>
      </c>
    </row>
    <row r="68" spans="1:35" s="3090" customFormat="1" ht="18" customHeight="1">
      <c r="A68" s="3104">
        <v>7</v>
      </c>
      <c r="B68" s="3051" t="s">
        <v>2698</v>
      </c>
      <c r="C68" s="3051" t="s">
        <v>2699</v>
      </c>
      <c r="D68" s="3095" t="s">
        <v>438</v>
      </c>
      <c r="E68" s="3101"/>
      <c r="F68" s="3097"/>
      <c r="G68" s="3102"/>
      <c r="H68" s="3102"/>
      <c r="I68" s="3102"/>
      <c r="J68" s="3088">
        <f t="shared" si="13"/>
        <v>0</v>
      </c>
      <c r="K68" s="3103"/>
      <c r="M68" s="3099"/>
      <c r="N68" s="3100"/>
      <c r="O68" s="3100"/>
      <c r="P68" s="3100"/>
      <c r="Q68" s="3100"/>
      <c r="R68" s="3100"/>
      <c r="S68" s="3100"/>
      <c r="T68" s="3100"/>
      <c r="U68" s="3100"/>
      <c r="V68" s="3101"/>
      <c r="W68" s="3094" t="str">
        <f t="shared" si="11"/>
        <v>OK</v>
      </c>
      <c r="Y68" s="3099"/>
      <c r="Z68" s="3100"/>
      <c r="AA68" s="3100"/>
      <c r="AB68" s="3100"/>
      <c r="AC68" s="3100"/>
      <c r="AD68" s="3100"/>
      <c r="AE68" s="3100"/>
      <c r="AF68" s="3100"/>
      <c r="AG68" s="3100"/>
      <c r="AH68" s="3101"/>
      <c r="AI68" s="3094" t="str">
        <f t="shared" si="12"/>
        <v>OK</v>
      </c>
    </row>
    <row r="69" spans="1:35" s="3090" customFormat="1" ht="18" customHeight="1">
      <c r="A69" s="4020">
        <v>8</v>
      </c>
      <c r="B69" s="4031" t="s">
        <v>2700</v>
      </c>
      <c r="C69" s="3051" t="s">
        <v>161</v>
      </c>
      <c r="D69" s="3095" t="s">
        <v>413</v>
      </c>
      <c r="E69" s="3101"/>
      <c r="F69" s="3097"/>
      <c r="G69" s="3102"/>
      <c r="H69" s="3102"/>
      <c r="I69" s="3102"/>
      <c r="J69" s="3088">
        <f t="shared" si="13"/>
        <v>0</v>
      </c>
      <c r="K69" s="3103"/>
      <c r="M69" s="3099"/>
      <c r="N69" s="3100"/>
      <c r="O69" s="3100"/>
      <c r="P69" s="3100"/>
      <c r="Q69" s="3100"/>
      <c r="R69" s="3100"/>
      <c r="S69" s="3100"/>
      <c r="T69" s="3100"/>
      <c r="U69" s="3100"/>
      <c r="V69" s="3101"/>
      <c r="W69" s="3094" t="str">
        <f t="shared" si="11"/>
        <v>OK</v>
      </c>
      <c r="Y69" s="3099"/>
      <c r="Z69" s="3100"/>
      <c r="AA69" s="3100"/>
      <c r="AB69" s="3100"/>
      <c r="AC69" s="3100"/>
      <c r="AD69" s="3100"/>
      <c r="AE69" s="3100"/>
      <c r="AF69" s="3100"/>
      <c r="AG69" s="3100"/>
      <c r="AH69" s="3101"/>
      <c r="AI69" s="3094" t="str">
        <f t="shared" si="12"/>
        <v>OK</v>
      </c>
    </row>
    <row r="70" spans="1:35" s="3090" customFormat="1" ht="18" customHeight="1">
      <c r="A70" s="4020"/>
      <c r="B70" s="4031"/>
      <c r="C70" s="3051" t="s">
        <v>344</v>
      </c>
      <c r="D70" s="3095" t="s">
        <v>413</v>
      </c>
      <c r="E70" s="3101"/>
      <c r="F70" s="3097"/>
      <c r="G70" s="3102"/>
      <c r="H70" s="3102"/>
      <c r="I70" s="3102"/>
      <c r="J70" s="3088">
        <f t="shared" si="13"/>
        <v>0</v>
      </c>
      <c r="K70" s="3103"/>
      <c r="M70" s="3099"/>
      <c r="N70" s="3100"/>
      <c r="O70" s="3100"/>
      <c r="P70" s="3100"/>
      <c r="Q70" s="3100"/>
      <c r="R70" s="3100"/>
      <c r="S70" s="3100"/>
      <c r="T70" s="3100"/>
      <c r="U70" s="3100"/>
      <c r="V70" s="3101"/>
      <c r="W70" s="3094" t="str">
        <f t="shared" si="11"/>
        <v>OK</v>
      </c>
      <c r="Y70" s="3099"/>
      <c r="Z70" s="3100"/>
      <c r="AA70" s="3100"/>
      <c r="AB70" s="3100"/>
      <c r="AC70" s="3100"/>
      <c r="AD70" s="3100"/>
      <c r="AE70" s="3100"/>
      <c r="AF70" s="3100"/>
      <c r="AG70" s="3100"/>
      <c r="AH70" s="3101"/>
      <c r="AI70" s="3094" t="str">
        <f t="shared" si="12"/>
        <v>OK</v>
      </c>
    </row>
    <row r="71" spans="1:35" s="3090" customFormat="1" ht="18" customHeight="1" thickBot="1">
      <c r="A71" s="4038"/>
      <c r="B71" s="4039"/>
      <c r="C71" s="3105" t="s">
        <v>345</v>
      </c>
      <c r="D71" s="3106" t="s">
        <v>413</v>
      </c>
      <c r="E71" s="3107"/>
      <c r="F71" s="3108"/>
      <c r="G71" s="3109"/>
      <c r="H71" s="3109"/>
      <c r="I71" s="3109"/>
      <c r="J71" s="3110">
        <f t="shared" si="13"/>
        <v>0</v>
      </c>
      <c r="K71" s="3111"/>
      <c r="M71" s="3112"/>
      <c r="N71" s="3113"/>
      <c r="O71" s="3113"/>
      <c r="P71" s="3113"/>
      <c r="Q71" s="3113"/>
      <c r="R71" s="3113"/>
      <c r="S71" s="3113"/>
      <c r="T71" s="3113"/>
      <c r="U71" s="3113"/>
      <c r="V71" s="3114"/>
      <c r="W71" s="3115" t="str">
        <f t="shared" si="11"/>
        <v>OK</v>
      </c>
      <c r="Y71" s="3112"/>
      <c r="Z71" s="3113"/>
      <c r="AA71" s="3113"/>
      <c r="AB71" s="3113"/>
      <c r="AC71" s="3113"/>
      <c r="AD71" s="3113"/>
      <c r="AE71" s="3113"/>
      <c r="AF71" s="3113"/>
      <c r="AG71" s="3113"/>
      <c r="AH71" s="3114"/>
      <c r="AI71" s="3115" t="str">
        <f t="shared" si="12"/>
        <v>OK</v>
      </c>
    </row>
    <row r="72" spans="1:35" s="3071" customFormat="1" ht="21.75" customHeight="1" thickBot="1">
      <c r="A72" s="3116"/>
      <c r="B72" s="4003" t="s">
        <v>2701</v>
      </c>
      <c r="C72" s="4003"/>
      <c r="D72" s="4003"/>
      <c r="E72" s="4004"/>
      <c r="F72" s="3119">
        <f t="shared" ref="F72" si="14">SUM(F54:F71)</f>
        <v>0</v>
      </c>
      <c r="G72" s="3120">
        <f t="shared" ref="G72:J72" si="15">SUM(G54:G71)</f>
        <v>0</v>
      </c>
      <c r="H72" s="3120">
        <f t="shared" si="15"/>
        <v>0</v>
      </c>
      <c r="I72" s="3120">
        <f t="shared" si="15"/>
        <v>0</v>
      </c>
      <c r="J72" s="3120">
        <f t="shared" si="15"/>
        <v>0</v>
      </c>
      <c r="K72" s="3121">
        <f>SUM(K54:K71)</f>
        <v>0</v>
      </c>
    </row>
    <row r="73" spans="1:35" ht="12.4">
      <c r="G73" s="3122"/>
      <c r="H73" s="3122"/>
      <c r="I73" s="3122"/>
      <c r="J73" s="3122"/>
      <c r="K73" s="3122"/>
      <c r="S73" s="3128"/>
      <c r="AE73" s="3128"/>
    </row>
    <row r="74" spans="1:35" ht="12.4">
      <c r="G74" s="3122"/>
      <c r="H74" s="3122"/>
      <c r="I74" s="3122"/>
      <c r="J74" s="3122"/>
      <c r="K74" s="3122"/>
    </row>
    <row r="75" spans="1:35" ht="26.25" customHeight="1" thickBot="1">
      <c r="A75" s="3071" t="s">
        <v>2704</v>
      </c>
      <c r="G75" s="3122"/>
      <c r="H75" s="3122"/>
      <c r="I75" s="3122"/>
      <c r="J75" s="3122"/>
      <c r="K75" s="3122"/>
    </row>
    <row r="76" spans="1:35" ht="33.75" customHeight="1">
      <c r="A76" s="4036" t="s">
        <v>2674</v>
      </c>
      <c r="B76" s="4021" t="s">
        <v>2675</v>
      </c>
      <c r="C76" s="4021" t="s">
        <v>1562</v>
      </c>
      <c r="D76" s="4021" t="s">
        <v>78</v>
      </c>
      <c r="E76" s="4023" t="s">
        <v>2676</v>
      </c>
      <c r="F76" s="4025" t="s">
        <v>2705</v>
      </c>
      <c r="G76" s="4027" t="s">
        <v>2677</v>
      </c>
      <c r="H76" s="4027" t="s">
        <v>2678</v>
      </c>
      <c r="I76" s="4027" t="s">
        <v>2679</v>
      </c>
      <c r="J76" s="4027" t="s">
        <v>2680</v>
      </c>
      <c r="K76" s="4029" t="s">
        <v>2681</v>
      </c>
      <c r="M76" s="4013" t="s">
        <v>2682</v>
      </c>
      <c r="N76" s="4014"/>
      <c r="O76" s="4014"/>
      <c r="P76" s="4014"/>
      <c r="Q76" s="4014"/>
      <c r="R76" s="4014"/>
      <c r="S76" s="4014"/>
      <c r="T76" s="4014"/>
      <c r="U76" s="4014"/>
      <c r="V76" s="4015"/>
      <c r="W76" s="4011" t="s">
        <v>98</v>
      </c>
      <c r="Y76" s="4013" t="s">
        <v>2683</v>
      </c>
      <c r="Z76" s="4014"/>
      <c r="AA76" s="4014"/>
      <c r="AB76" s="4014"/>
      <c r="AC76" s="4014"/>
      <c r="AD76" s="4014"/>
      <c r="AE76" s="4014"/>
      <c r="AF76" s="4014"/>
      <c r="AG76" s="4014"/>
      <c r="AH76" s="4015"/>
      <c r="AI76" s="4011" t="s">
        <v>98</v>
      </c>
    </row>
    <row r="77" spans="1:35" ht="33.75" customHeight="1" thickBot="1">
      <c r="A77" s="4037"/>
      <c r="B77" s="4022"/>
      <c r="C77" s="4022"/>
      <c r="D77" s="4022"/>
      <c r="E77" s="4024"/>
      <c r="F77" s="4026"/>
      <c r="G77" s="4028"/>
      <c r="H77" s="4028"/>
      <c r="I77" s="4028"/>
      <c r="J77" s="4028"/>
      <c r="K77" s="4030"/>
      <c r="M77" s="3073">
        <v>1</v>
      </c>
      <c r="N77" s="3074">
        <v>2</v>
      </c>
      <c r="O77" s="3075">
        <v>3</v>
      </c>
      <c r="P77" s="3076">
        <v>4</v>
      </c>
      <c r="Q77" s="3077">
        <v>5</v>
      </c>
      <c r="R77" s="3078">
        <v>6</v>
      </c>
      <c r="S77" s="3079">
        <v>7</v>
      </c>
      <c r="T77" s="3080">
        <v>8</v>
      </c>
      <c r="U77" s="3081">
        <v>9</v>
      </c>
      <c r="V77" s="3082">
        <v>10</v>
      </c>
      <c r="W77" s="4012"/>
      <c r="Y77" s="3073">
        <v>1</v>
      </c>
      <c r="Z77" s="3074">
        <v>2</v>
      </c>
      <c r="AA77" s="3075">
        <v>3</v>
      </c>
      <c r="AB77" s="3076">
        <v>4</v>
      </c>
      <c r="AC77" s="3077">
        <v>5</v>
      </c>
      <c r="AD77" s="3078">
        <v>6</v>
      </c>
      <c r="AE77" s="3079">
        <v>7</v>
      </c>
      <c r="AF77" s="3080">
        <v>8</v>
      </c>
      <c r="AG77" s="3081">
        <v>9</v>
      </c>
      <c r="AH77" s="3082">
        <v>10</v>
      </c>
      <c r="AI77" s="4012"/>
    </row>
    <row r="78" spans="1:35" s="3090" customFormat="1" ht="18" customHeight="1">
      <c r="A78" s="4016">
        <v>1</v>
      </c>
      <c r="B78" s="4018" t="s">
        <v>1276</v>
      </c>
      <c r="C78" s="3083" t="s">
        <v>425</v>
      </c>
      <c r="D78" s="3084" t="s">
        <v>135</v>
      </c>
      <c r="E78" s="3085"/>
      <c r="F78" s="3086"/>
      <c r="G78" s="3087"/>
      <c r="H78" s="3087"/>
      <c r="I78" s="3087"/>
      <c r="J78" s="3088">
        <f>K78-SUM(G78:I78)</f>
        <v>0</v>
      </c>
      <c r="K78" s="3089"/>
      <c r="M78" s="3091"/>
      <c r="N78" s="3092"/>
      <c r="O78" s="3092"/>
      <c r="P78" s="3092"/>
      <c r="Q78" s="3092"/>
      <c r="R78" s="3092"/>
      <c r="S78" s="3092"/>
      <c r="T78" s="3092"/>
      <c r="U78" s="3092"/>
      <c r="V78" s="3093"/>
      <c r="W78" s="3094" t="str">
        <f t="shared" ref="W78:W95" si="16">IF(ROUND(SUM(M78:V78),1)=ROUND(E78,1),"OK","Error")</f>
        <v>OK</v>
      </c>
      <c r="Y78" s="3091"/>
      <c r="Z78" s="3092"/>
      <c r="AA78" s="3092"/>
      <c r="AB78" s="3092"/>
      <c r="AC78" s="3092"/>
      <c r="AD78" s="3092"/>
      <c r="AE78" s="3092"/>
      <c r="AF78" s="3092"/>
      <c r="AG78" s="3092"/>
      <c r="AH78" s="3093"/>
      <c r="AI78" s="3094" t="str">
        <f t="shared" ref="AI78:AI95" si="17">IF(ROUND(SUM(Y78:AH78),1)=ROUND(E78,1),"OK","Error")</f>
        <v>OK</v>
      </c>
    </row>
    <row r="79" spans="1:35" s="3090" customFormat="1" ht="18" customHeight="1">
      <c r="A79" s="4017"/>
      <c r="B79" s="4019"/>
      <c r="C79" s="3051" t="s">
        <v>2684</v>
      </c>
      <c r="D79" s="3095" t="s">
        <v>135</v>
      </c>
      <c r="E79" s="3096"/>
      <c r="F79" s="3097"/>
      <c r="G79" s="3087"/>
      <c r="H79" s="3087"/>
      <c r="I79" s="3087"/>
      <c r="J79" s="3088">
        <f t="shared" ref="J79:J95" si="18">K79-SUM(G79:I79)</f>
        <v>0</v>
      </c>
      <c r="K79" s="3098"/>
      <c r="M79" s="3099"/>
      <c r="N79" s="3100"/>
      <c r="O79" s="3100"/>
      <c r="P79" s="3100"/>
      <c r="Q79" s="3100"/>
      <c r="R79" s="3100"/>
      <c r="S79" s="3100"/>
      <c r="T79" s="3100"/>
      <c r="U79" s="3100"/>
      <c r="V79" s="3101"/>
      <c r="W79" s="3094" t="str">
        <f t="shared" si="16"/>
        <v>OK</v>
      </c>
      <c r="Y79" s="3099"/>
      <c r="Z79" s="3100"/>
      <c r="AA79" s="3100"/>
      <c r="AB79" s="3100"/>
      <c r="AC79" s="3100"/>
      <c r="AD79" s="3100"/>
      <c r="AE79" s="3100"/>
      <c r="AF79" s="3100"/>
      <c r="AG79" s="3100"/>
      <c r="AH79" s="3101"/>
      <c r="AI79" s="3094" t="str">
        <f t="shared" si="17"/>
        <v>OK</v>
      </c>
    </row>
    <row r="80" spans="1:35" s="3090" customFormat="1" ht="18" customHeight="1">
      <c r="A80" s="4020">
        <v>2</v>
      </c>
      <c r="B80" s="4019" t="s">
        <v>2685</v>
      </c>
      <c r="C80" s="3051" t="s">
        <v>2686</v>
      </c>
      <c r="D80" s="3095" t="s">
        <v>135</v>
      </c>
      <c r="E80" s="3101"/>
      <c r="F80" s="3097"/>
      <c r="G80" s="3102"/>
      <c r="H80" s="3102"/>
      <c r="I80" s="3102"/>
      <c r="J80" s="3088">
        <f t="shared" si="18"/>
        <v>0</v>
      </c>
      <c r="K80" s="3129"/>
      <c r="M80" s="3099"/>
      <c r="N80" s="3100"/>
      <c r="O80" s="3100"/>
      <c r="P80" s="3100"/>
      <c r="Q80" s="3100"/>
      <c r="R80" s="3100"/>
      <c r="S80" s="3100"/>
      <c r="T80" s="3100"/>
      <c r="U80" s="3100"/>
      <c r="V80" s="3101"/>
      <c r="W80" s="3094" t="str">
        <f t="shared" si="16"/>
        <v>OK</v>
      </c>
      <c r="Y80" s="3099"/>
      <c r="Z80" s="3100"/>
      <c r="AA80" s="3100"/>
      <c r="AB80" s="3100"/>
      <c r="AC80" s="3100"/>
      <c r="AD80" s="3100"/>
      <c r="AE80" s="3100"/>
      <c r="AF80" s="3100"/>
      <c r="AG80" s="3100"/>
      <c r="AH80" s="3101"/>
      <c r="AI80" s="3094" t="str">
        <f t="shared" si="17"/>
        <v>OK</v>
      </c>
    </row>
    <row r="81" spans="1:35" s="3090" customFormat="1" ht="18" customHeight="1">
      <c r="A81" s="4020"/>
      <c r="B81" s="4019"/>
      <c r="C81" s="3051" t="s">
        <v>2687</v>
      </c>
      <c r="D81" s="3095" t="s">
        <v>135</v>
      </c>
      <c r="E81" s="3101"/>
      <c r="F81" s="3097"/>
      <c r="G81" s="3102"/>
      <c r="H81" s="3102"/>
      <c r="I81" s="3102"/>
      <c r="J81" s="3088">
        <f t="shared" si="18"/>
        <v>0</v>
      </c>
      <c r="K81" s="3129"/>
      <c r="M81" s="3099"/>
      <c r="N81" s="3100"/>
      <c r="O81" s="3100"/>
      <c r="P81" s="3100"/>
      <c r="Q81" s="3100"/>
      <c r="R81" s="3100"/>
      <c r="S81" s="3100"/>
      <c r="T81" s="3100"/>
      <c r="U81" s="3100"/>
      <c r="V81" s="3101"/>
      <c r="W81" s="3094" t="str">
        <f t="shared" si="16"/>
        <v>OK</v>
      </c>
      <c r="Y81" s="3099"/>
      <c r="Z81" s="3100"/>
      <c r="AA81" s="3100"/>
      <c r="AB81" s="3100"/>
      <c r="AC81" s="3100"/>
      <c r="AD81" s="3100"/>
      <c r="AE81" s="3100"/>
      <c r="AF81" s="3100"/>
      <c r="AG81" s="3100"/>
      <c r="AH81" s="3101"/>
      <c r="AI81" s="3094" t="str">
        <f t="shared" si="17"/>
        <v>OK</v>
      </c>
    </row>
    <row r="82" spans="1:35" s="3090" customFormat="1" ht="18" customHeight="1">
      <c r="A82" s="4020"/>
      <c r="B82" s="4019"/>
      <c r="C82" s="3051" t="s">
        <v>2688</v>
      </c>
      <c r="D82" s="3095" t="s">
        <v>135</v>
      </c>
      <c r="E82" s="3101"/>
      <c r="F82" s="3097"/>
      <c r="G82" s="3102"/>
      <c r="H82" s="3102"/>
      <c r="I82" s="3102"/>
      <c r="J82" s="3088">
        <f t="shared" si="18"/>
        <v>0</v>
      </c>
      <c r="K82" s="3129"/>
      <c r="M82" s="3099"/>
      <c r="N82" s="3100"/>
      <c r="O82" s="3100"/>
      <c r="P82" s="3100"/>
      <c r="Q82" s="3100"/>
      <c r="R82" s="3100"/>
      <c r="S82" s="3100"/>
      <c r="T82" s="3100"/>
      <c r="U82" s="3100"/>
      <c r="V82" s="3101"/>
      <c r="W82" s="3094" t="str">
        <f t="shared" si="16"/>
        <v>OK</v>
      </c>
      <c r="Y82" s="3099"/>
      <c r="Z82" s="3100"/>
      <c r="AA82" s="3100"/>
      <c r="AB82" s="3100"/>
      <c r="AC82" s="3100"/>
      <c r="AD82" s="3100"/>
      <c r="AE82" s="3100"/>
      <c r="AF82" s="3100"/>
      <c r="AG82" s="3100"/>
      <c r="AH82" s="3101"/>
      <c r="AI82" s="3094" t="str">
        <f t="shared" si="17"/>
        <v>OK</v>
      </c>
    </row>
    <row r="83" spans="1:35" s="3090" customFormat="1" ht="18" customHeight="1">
      <c r="A83" s="4020"/>
      <c r="B83" s="4019"/>
      <c r="C83" s="3051" t="s">
        <v>2689</v>
      </c>
      <c r="D83" s="3095" t="s">
        <v>135</v>
      </c>
      <c r="E83" s="3101"/>
      <c r="F83" s="3097"/>
      <c r="G83" s="3102"/>
      <c r="H83" s="3102"/>
      <c r="I83" s="3102"/>
      <c r="J83" s="3088">
        <f t="shared" si="18"/>
        <v>0</v>
      </c>
      <c r="K83" s="3129"/>
      <c r="M83" s="3099"/>
      <c r="N83" s="3100"/>
      <c r="O83" s="3100"/>
      <c r="P83" s="3100"/>
      <c r="Q83" s="3100"/>
      <c r="R83" s="3100"/>
      <c r="S83" s="3100"/>
      <c r="T83" s="3100"/>
      <c r="U83" s="3100"/>
      <c r="V83" s="3101"/>
      <c r="W83" s="3094" t="str">
        <f t="shared" si="16"/>
        <v>OK</v>
      </c>
      <c r="Y83" s="3099"/>
      <c r="Z83" s="3100"/>
      <c r="AA83" s="3100"/>
      <c r="AB83" s="3100"/>
      <c r="AC83" s="3100"/>
      <c r="AD83" s="3100"/>
      <c r="AE83" s="3100"/>
      <c r="AF83" s="3100"/>
      <c r="AG83" s="3100"/>
      <c r="AH83" s="3101"/>
      <c r="AI83" s="3094" t="str">
        <f t="shared" si="17"/>
        <v>OK</v>
      </c>
    </row>
    <row r="84" spans="1:35" s="3090" customFormat="1" ht="18" customHeight="1">
      <c r="A84" s="3104">
        <v>3</v>
      </c>
      <c r="B84" s="3051" t="s">
        <v>266</v>
      </c>
      <c r="C84" s="3051" t="s">
        <v>266</v>
      </c>
      <c r="D84" s="3095" t="s">
        <v>413</v>
      </c>
      <c r="E84" s="3101"/>
      <c r="F84" s="3097"/>
      <c r="G84" s="3102"/>
      <c r="H84" s="3102"/>
      <c r="I84" s="3102"/>
      <c r="J84" s="3088">
        <f t="shared" si="18"/>
        <v>0</v>
      </c>
      <c r="K84" s="3103"/>
      <c r="M84" s="3099"/>
      <c r="N84" s="3100"/>
      <c r="O84" s="3100"/>
      <c r="P84" s="3100"/>
      <c r="Q84" s="3100"/>
      <c r="R84" s="3100"/>
      <c r="S84" s="3100"/>
      <c r="T84" s="3100"/>
      <c r="U84" s="3100"/>
      <c r="V84" s="3101"/>
      <c r="W84" s="3094" t="str">
        <f t="shared" si="16"/>
        <v>OK</v>
      </c>
      <c r="Y84" s="3099"/>
      <c r="Z84" s="3100"/>
      <c r="AA84" s="3100"/>
      <c r="AB84" s="3100"/>
      <c r="AC84" s="3100"/>
      <c r="AD84" s="3100"/>
      <c r="AE84" s="3100"/>
      <c r="AF84" s="3100"/>
      <c r="AG84" s="3100"/>
      <c r="AH84" s="3101"/>
      <c r="AI84" s="3094" t="str">
        <f t="shared" si="17"/>
        <v>OK</v>
      </c>
    </row>
    <row r="85" spans="1:35" s="3090" customFormat="1" ht="18" customHeight="1">
      <c r="A85" s="3104">
        <v>4</v>
      </c>
      <c r="B85" s="3051" t="s">
        <v>1920</v>
      </c>
      <c r="C85" s="3051" t="s">
        <v>1920</v>
      </c>
      <c r="D85" s="3095" t="s">
        <v>413</v>
      </c>
      <c r="E85" s="3101"/>
      <c r="F85" s="3097"/>
      <c r="G85" s="3102"/>
      <c r="H85" s="3102"/>
      <c r="I85" s="3102"/>
      <c r="J85" s="3088">
        <f t="shared" si="18"/>
        <v>0</v>
      </c>
      <c r="K85" s="3103"/>
      <c r="M85" s="3099"/>
      <c r="N85" s="3100"/>
      <c r="O85" s="3100"/>
      <c r="P85" s="3100"/>
      <c r="Q85" s="3100"/>
      <c r="R85" s="3100"/>
      <c r="S85" s="3100"/>
      <c r="T85" s="3100"/>
      <c r="U85" s="3100"/>
      <c r="V85" s="3101"/>
      <c r="W85" s="3094" t="str">
        <f t="shared" si="16"/>
        <v>OK</v>
      </c>
      <c r="Y85" s="3099"/>
      <c r="Z85" s="3100"/>
      <c r="AA85" s="3100"/>
      <c r="AB85" s="3100"/>
      <c r="AC85" s="3100"/>
      <c r="AD85" s="3100"/>
      <c r="AE85" s="3100"/>
      <c r="AF85" s="3100"/>
      <c r="AG85" s="3100"/>
      <c r="AH85" s="3101"/>
      <c r="AI85" s="3094" t="str">
        <f t="shared" si="17"/>
        <v>OK</v>
      </c>
    </row>
    <row r="86" spans="1:35" s="3090" customFormat="1" ht="18" customHeight="1">
      <c r="A86" s="4017">
        <v>5</v>
      </c>
      <c r="B86" s="4016" t="s">
        <v>2690</v>
      </c>
      <c r="C86" s="3051" t="s">
        <v>2691</v>
      </c>
      <c r="D86" s="3095" t="s">
        <v>438</v>
      </c>
      <c r="E86" s="3101"/>
      <c r="F86" s="3097"/>
      <c r="G86" s="3102"/>
      <c r="H86" s="3102"/>
      <c r="I86" s="3102"/>
      <c r="J86" s="3088">
        <f t="shared" si="18"/>
        <v>0</v>
      </c>
      <c r="K86" s="3103"/>
      <c r="M86" s="3099"/>
      <c r="N86" s="3100"/>
      <c r="O86" s="3100"/>
      <c r="P86" s="3100"/>
      <c r="Q86" s="3100"/>
      <c r="R86" s="3100"/>
      <c r="S86" s="3100"/>
      <c r="T86" s="3100"/>
      <c r="U86" s="3100"/>
      <c r="V86" s="3101"/>
      <c r="W86" s="3094" t="str">
        <f t="shared" si="16"/>
        <v>OK</v>
      </c>
      <c r="Y86" s="3099"/>
      <c r="Z86" s="3100"/>
      <c r="AA86" s="3100"/>
      <c r="AB86" s="3100"/>
      <c r="AC86" s="3100"/>
      <c r="AD86" s="3100"/>
      <c r="AE86" s="3100"/>
      <c r="AF86" s="3100"/>
      <c r="AG86" s="3100"/>
      <c r="AH86" s="3101"/>
      <c r="AI86" s="3094" t="str">
        <f t="shared" si="17"/>
        <v>OK</v>
      </c>
    </row>
    <row r="87" spans="1:35" s="3090" customFormat="1" ht="18" customHeight="1">
      <c r="A87" s="4017"/>
      <c r="B87" s="4017"/>
      <c r="C87" s="3051" t="s">
        <v>2692</v>
      </c>
      <c r="D87" s="3095" t="s">
        <v>438</v>
      </c>
      <c r="E87" s="3101"/>
      <c r="F87" s="3097"/>
      <c r="G87" s="3087"/>
      <c r="H87" s="3087"/>
      <c r="I87" s="3087"/>
      <c r="J87" s="3088">
        <f t="shared" si="18"/>
        <v>0</v>
      </c>
      <c r="K87" s="3098"/>
      <c r="M87" s="3099"/>
      <c r="N87" s="3100"/>
      <c r="O87" s="3100"/>
      <c r="P87" s="3100"/>
      <c r="Q87" s="3100"/>
      <c r="R87" s="3100"/>
      <c r="S87" s="3100"/>
      <c r="T87" s="3100"/>
      <c r="U87" s="3100"/>
      <c r="V87" s="3101"/>
      <c r="W87" s="3094" t="str">
        <f t="shared" si="16"/>
        <v>OK</v>
      </c>
      <c r="Y87" s="3099"/>
      <c r="Z87" s="3100"/>
      <c r="AA87" s="3100"/>
      <c r="AB87" s="3100"/>
      <c r="AC87" s="3100"/>
      <c r="AD87" s="3100"/>
      <c r="AE87" s="3100"/>
      <c r="AF87" s="3100"/>
      <c r="AG87" s="3100"/>
      <c r="AH87" s="3101"/>
      <c r="AI87" s="3094" t="str">
        <f t="shared" si="17"/>
        <v>OK</v>
      </c>
    </row>
    <row r="88" spans="1:35" s="3090" customFormat="1" ht="18" customHeight="1">
      <c r="A88" s="4017"/>
      <c r="B88" s="3130"/>
      <c r="C88" s="3051" t="s">
        <v>2693</v>
      </c>
      <c r="D88" s="3095" t="s">
        <v>438</v>
      </c>
      <c r="E88" s="3101"/>
      <c r="F88" s="3097"/>
      <c r="G88" s="3102"/>
      <c r="H88" s="3102"/>
      <c r="I88" s="3102"/>
      <c r="J88" s="3088">
        <f t="shared" si="18"/>
        <v>0</v>
      </c>
      <c r="K88" s="3103"/>
      <c r="M88" s="3099"/>
      <c r="N88" s="3100"/>
      <c r="O88" s="3100"/>
      <c r="P88" s="3100"/>
      <c r="Q88" s="3100"/>
      <c r="R88" s="3100"/>
      <c r="S88" s="3100"/>
      <c r="T88" s="3100"/>
      <c r="U88" s="3100"/>
      <c r="V88" s="3101"/>
      <c r="W88" s="3094" t="str">
        <f t="shared" si="16"/>
        <v>OK</v>
      </c>
      <c r="Y88" s="3099"/>
      <c r="Z88" s="3100"/>
      <c r="AA88" s="3100"/>
      <c r="AB88" s="3100"/>
      <c r="AC88" s="3100"/>
      <c r="AD88" s="3100"/>
      <c r="AE88" s="3100"/>
      <c r="AF88" s="3100"/>
      <c r="AG88" s="3100"/>
      <c r="AH88" s="3101"/>
      <c r="AI88" s="3094" t="str">
        <f t="shared" si="17"/>
        <v>OK</v>
      </c>
    </row>
    <row r="89" spans="1:35" s="3090" customFormat="1" ht="18" customHeight="1">
      <c r="A89" s="4017"/>
      <c r="B89" s="3130"/>
      <c r="C89" s="3051" t="s">
        <v>2694</v>
      </c>
      <c r="D89" s="3095" t="s">
        <v>438</v>
      </c>
      <c r="E89" s="3101"/>
      <c r="F89" s="3097"/>
      <c r="G89" s="3087"/>
      <c r="H89" s="3087"/>
      <c r="I89" s="3087"/>
      <c r="J89" s="3088">
        <f t="shared" si="18"/>
        <v>0</v>
      </c>
      <c r="K89" s="3098"/>
      <c r="M89" s="3099"/>
      <c r="N89" s="3100"/>
      <c r="O89" s="3100"/>
      <c r="P89" s="3100"/>
      <c r="Q89" s="3100"/>
      <c r="R89" s="3100"/>
      <c r="S89" s="3100"/>
      <c r="T89" s="3100"/>
      <c r="U89" s="3100"/>
      <c r="V89" s="3101"/>
      <c r="W89" s="3094" t="str">
        <f t="shared" si="16"/>
        <v>OK</v>
      </c>
      <c r="Y89" s="3099"/>
      <c r="Z89" s="3100"/>
      <c r="AA89" s="3100"/>
      <c r="AB89" s="3100"/>
      <c r="AC89" s="3100"/>
      <c r="AD89" s="3100"/>
      <c r="AE89" s="3100"/>
      <c r="AF89" s="3100"/>
      <c r="AG89" s="3100"/>
      <c r="AH89" s="3101"/>
      <c r="AI89" s="3094" t="str">
        <f t="shared" si="17"/>
        <v>OK</v>
      </c>
    </row>
    <row r="90" spans="1:35" s="3090" customFormat="1" ht="18" customHeight="1">
      <c r="A90" s="4020">
        <v>6</v>
      </c>
      <c r="B90" s="4019" t="s">
        <v>2695</v>
      </c>
      <c r="C90" s="3051" t="s">
        <v>2696</v>
      </c>
      <c r="D90" s="3095" t="s">
        <v>438</v>
      </c>
      <c r="E90" s="3101"/>
      <c r="F90" s="3097"/>
      <c r="G90" s="3102"/>
      <c r="H90" s="3102"/>
      <c r="I90" s="3102"/>
      <c r="J90" s="3088">
        <f t="shared" si="18"/>
        <v>0</v>
      </c>
      <c r="K90" s="3103"/>
      <c r="M90" s="3099"/>
      <c r="N90" s="3100"/>
      <c r="O90" s="3100"/>
      <c r="P90" s="3100"/>
      <c r="Q90" s="3100"/>
      <c r="R90" s="3100"/>
      <c r="S90" s="3100"/>
      <c r="T90" s="3100"/>
      <c r="U90" s="3100"/>
      <c r="V90" s="3101"/>
      <c r="W90" s="3094" t="str">
        <f t="shared" si="16"/>
        <v>OK</v>
      </c>
      <c r="Y90" s="3099"/>
      <c r="Z90" s="3100"/>
      <c r="AA90" s="3100"/>
      <c r="AB90" s="3100"/>
      <c r="AC90" s="3100"/>
      <c r="AD90" s="3100"/>
      <c r="AE90" s="3100"/>
      <c r="AF90" s="3100"/>
      <c r="AG90" s="3100"/>
      <c r="AH90" s="3101"/>
      <c r="AI90" s="3094" t="str">
        <f t="shared" si="17"/>
        <v>OK</v>
      </c>
    </row>
    <row r="91" spans="1:35" s="3090" customFormat="1" ht="18" customHeight="1">
      <c r="A91" s="4020"/>
      <c r="B91" s="4019"/>
      <c r="C91" s="3051" t="s">
        <v>2697</v>
      </c>
      <c r="D91" s="3095" t="s">
        <v>438</v>
      </c>
      <c r="E91" s="3101"/>
      <c r="F91" s="3097"/>
      <c r="G91" s="3102"/>
      <c r="H91" s="3102"/>
      <c r="I91" s="3102"/>
      <c r="J91" s="3088">
        <f>K91-SUM(G91:I91)</f>
        <v>0</v>
      </c>
      <c r="K91" s="3103"/>
      <c r="M91" s="3099"/>
      <c r="N91" s="3100"/>
      <c r="O91" s="3100"/>
      <c r="P91" s="3100"/>
      <c r="Q91" s="3100"/>
      <c r="R91" s="3100"/>
      <c r="S91" s="3100"/>
      <c r="T91" s="3100"/>
      <c r="U91" s="3100"/>
      <c r="V91" s="3101"/>
      <c r="W91" s="3094" t="str">
        <f t="shared" si="16"/>
        <v>OK</v>
      </c>
      <c r="Y91" s="3099"/>
      <c r="Z91" s="3100"/>
      <c r="AA91" s="3100"/>
      <c r="AB91" s="3100"/>
      <c r="AC91" s="3100"/>
      <c r="AD91" s="3100"/>
      <c r="AE91" s="3100"/>
      <c r="AF91" s="3100"/>
      <c r="AG91" s="3100"/>
      <c r="AH91" s="3101"/>
      <c r="AI91" s="3094" t="str">
        <f t="shared" si="17"/>
        <v>OK</v>
      </c>
    </row>
    <row r="92" spans="1:35" s="3090" customFormat="1" ht="18" customHeight="1">
      <c r="A92" s="3104">
        <v>7</v>
      </c>
      <c r="B92" s="3051" t="s">
        <v>2698</v>
      </c>
      <c r="C92" s="3051" t="s">
        <v>2699</v>
      </c>
      <c r="D92" s="3095" t="s">
        <v>438</v>
      </c>
      <c r="E92" s="3101"/>
      <c r="F92" s="3097"/>
      <c r="G92" s="3102"/>
      <c r="H92" s="3102"/>
      <c r="I92" s="3102"/>
      <c r="J92" s="3088">
        <f t="shared" si="18"/>
        <v>0</v>
      </c>
      <c r="K92" s="3103"/>
      <c r="M92" s="3099"/>
      <c r="N92" s="3100"/>
      <c r="O92" s="3100"/>
      <c r="P92" s="3100"/>
      <c r="Q92" s="3100"/>
      <c r="R92" s="3100"/>
      <c r="S92" s="3100"/>
      <c r="T92" s="3100"/>
      <c r="U92" s="3100"/>
      <c r="V92" s="3101"/>
      <c r="W92" s="3094" t="str">
        <f t="shared" si="16"/>
        <v>OK</v>
      </c>
      <c r="Y92" s="3099"/>
      <c r="Z92" s="3100"/>
      <c r="AA92" s="3100"/>
      <c r="AB92" s="3100"/>
      <c r="AC92" s="3100"/>
      <c r="AD92" s="3100"/>
      <c r="AE92" s="3100"/>
      <c r="AF92" s="3100"/>
      <c r="AG92" s="3100"/>
      <c r="AH92" s="3101"/>
      <c r="AI92" s="3094" t="str">
        <f t="shared" si="17"/>
        <v>OK</v>
      </c>
    </row>
    <row r="93" spans="1:35" s="3090" customFormat="1" ht="18" customHeight="1">
      <c r="A93" s="4020">
        <v>8</v>
      </c>
      <c r="B93" s="4031" t="s">
        <v>2700</v>
      </c>
      <c r="C93" s="3051" t="s">
        <v>161</v>
      </c>
      <c r="D93" s="3095" t="s">
        <v>413</v>
      </c>
      <c r="E93" s="3101"/>
      <c r="F93" s="3097"/>
      <c r="G93" s="3131"/>
      <c r="H93" s="3131"/>
      <c r="I93" s="3131"/>
      <c r="J93" s="3132">
        <f t="shared" si="18"/>
        <v>0</v>
      </c>
      <c r="K93" s="3129"/>
      <c r="M93" s="3099"/>
      <c r="N93" s="3100"/>
      <c r="O93" s="3100"/>
      <c r="P93" s="3100"/>
      <c r="Q93" s="3100"/>
      <c r="R93" s="3100"/>
      <c r="S93" s="3100"/>
      <c r="T93" s="3100"/>
      <c r="U93" s="3100"/>
      <c r="V93" s="3101"/>
      <c r="W93" s="3094" t="str">
        <f t="shared" si="16"/>
        <v>OK</v>
      </c>
      <c r="Y93" s="3099"/>
      <c r="Z93" s="3100"/>
      <c r="AA93" s="3100"/>
      <c r="AB93" s="3100"/>
      <c r="AC93" s="3100"/>
      <c r="AD93" s="3100"/>
      <c r="AE93" s="3100"/>
      <c r="AF93" s="3100"/>
      <c r="AG93" s="3100"/>
      <c r="AH93" s="3101"/>
      <c r="AI93" s="3094" t="str">
        <f t="shared" si="17"/>
        <v>OK</v>
      </c>
    </row>
    <row r="94" spans="1:35" s="3090" customFormat="1" ht="18" customHeight="1">
      <c r="A94" s="4020"/>
      <c r="B94" s="4031"/>
      <c r="C94" s="3051" t="s">
        <v>344</v>
      </c>
      <c r="D94" s="3095" t="s">
        <v>413</v>
      </c>
      <c r="E94" s="3101"/>
      <c r="F94" s="3097"/>
      <c r="G94" s="3131"/>
      <c r="H94" s="3131"/>
      <c r="I94" s="3131"/>
      <c r="J94" s="3132">
        <f t="shared" si="18"/>
        <v>0</v>
      </c>
      <c r="K94" s="3129"/>
      <c r="M94" s="3099"/>
      <c r="N94" s="3100"/>
      <c r="O94" s="3100"/>
      <c r="P94" s="3100"/>
      <c r="Q94" s="3100"/>
      <c r="R94" s="3100"/>
      <c r="S94" s="3100"/>
      <c r="T94" s="3100"/>
      <c r="U94" s="3100"/>
      <c r="V94" s="3101"/>
      <c r="W94" s="3094" t="str">
        <f t="shared" si="16"/>
        <v>OK</v>
      </c>
      <c r="Y94" s="3099"/>
      <c r="Z94" s="3100"/>
      <c r="AA94" s="3100"/>
      <c r="AB94" s="3100"/>
      <c r="AC94" s="3100"/>
      <c r="AD94" s="3100"/>
      <c r="AE94" s="3100"/>
      <c r="AF94" s="3100"/>
      <c r="AG94" s="3100"/>
      <c r="AH94" s="3101"/>
      <c r="AI94" s="3094" t="str">
        <f t="shared" si="17"/>
        <v>OK</v>
      </c>
    </row>
    <row r="95" spans="1:35" s="3090" customFormat="1" ht="18" customHeight="1" thickBot="1">
      <c r="A95" s="4038"/>
      <c r="B95" s="4039"/>
      <c r="C95" s="3105" t="s">
        <v>345</v>
      </c>
      <c r="D95" s="3106" t="s">
        <v>413</v>
      </c>
      <c r="E95" s="3107"/>
      <c r="F95" s="3108"/>
      <c r="G95" s="3133"/>
      <c r="H95" s="3133"/>
      <c r="I95" s="3133"/>
      <c r="J95" s="3134">
        <f t="shared" si="18"/>
        <v>0</v>
      </c>
      <c r="K95" s="3135"/>
      <c r="M95" s="3112"/>
      <c r="N95" s="3113"/>
      <c r="O95" s="3113"/>
      <c r="P95" s="3113"/>
      <c r="Q95" s="3113"/>
      <c r="R95" s="3113"/>
      <c r="S95" s="3113"/>
      <c r="T95" s="3113"/>
      <c r="U95" s="3113"/>
      <c r="V95" s="3114"/>
      <c r="W95" s="3115" t="str">
        <f t="shared" si="16"/>
        <v>OK</v>
      </c>
      <c r="Y95" s="3112"/>
      <c r="Z95" s="3113"/>
      <c r="AA95" s="3113"/>
      <c r="AB95" s="3113"/>
      <c r="AC95" s="3113"/>
      <c r="AD95" s="3113"/>
      <c r="AE95" s="3113"/>
      <c r="AF95" s="3113"/>
      <c r="AG95" s="3113"/>
      <c r="AH95" s="3114"/>
      <c r="AI95" s="3115" t="str">
        <f t="shared" si="17"/>
        <v>OK</v>
      </c>
    </row>
    <row r="96" spans="1:35" s="3071" customFormat="1" ht="21.75" customHeight="1" thickBot="1">
      <c r="A96" s="3116"/>
      <c r="B96" s="4003" t="s">
        <v>2701</v>
      </c>
      <c r="C96" s="4003"/>
      <c r="D96" s="4003"/>
      <c r="E96" s="4004"/>
      <c r="F96" s="3119">
        <f t="shared" ref="F96:J96" si="19">SUM(F78:F95)</f>
        <v>0</v>
      </c>
      <c r="G96" s="3136">
        <f t="shared" si="19"/>
        <v>0</v>
      </c>
      <c r="H96" s="3136">
        <f t="shared" si="19"/>
        <v>0</v>
      </c>
      <c r="I96" s="3136">
        <f t="shared" si="19"/>
        <v>0</v>
      </c>
      <c r="J96" s="3136">
        <f t="shared" si="19"/>
        <v>0</v>
      </c>
      <c r="K96" s="3137">
        <f>SUM(K78:K95)</f>
        <v>0</v>
      </c>
    </row>
    <row r="97" ht="12.4"/>
    <row r="98" ht="12.4"/>
    <row r="99" ht="12.4"/>
    <row r="100" ht="12.4"/>
    <row r="101" ht="12.4"/>
    <row r="102" ht="12.4"/>
    <row r="103" ht="12.4"/>
    <row r="104" ht="12.4"/>
    <row r="105" ht="12.4"/>
    <row r="106" ht="12.4"/>
    <row r="107" ht="12.4"/>
    <row r="108" ht="12.4"/>
    <row r="109" ht="12.4"/>
    <row r="110" ht="12.4"/>
    <row r="111" ht="12.4"/>
    <row r="112" ht="12.4"/>
    <row r="113" ht="12.4"/>
    <row r="114" ht="12.4"/>
    <row r="115" ht="12.4"/>
    <row r="116" ht="12.4"/>
    <row r="117" ht="12.4"/>
    <row r="118" ht="12.4"/>
    <row r="119" ht="12.4"/>
    <row r="120" ht="12.4"/>
    <row r="121" ht="12.4"/>
    <row r="122" ht="12.4"/>
    <row r="123" ht="12.4"/>
    <row r="124" ht="12.4"/>
    <row r="125" ht="12.4"/>
    <row r="126" ht="12.4"/>
    <row r="127" ht="12.4"/>
    <row r="128" ht="12.4"/>
    <row r="129" ht="12.4"/>
    <row r="130" ht="12.4"/>
    <row r="131" ht="12.4"/>
    <row r="132" ht="12.4"/>
    <row r="133" ht="12.4"/>
    <row r="134" ht="12.4"/>
    <row r="135" ht="12.4"/>
    <row r="136" ht="12.4"/>
    <row r="137" ht="12.4"/>
    <row r="138" ht="12.4"/>
    <row r="139" ht="12.4"/>
    <row r="140" ht="12.4"/>
    <row r="141" ht="12.4"/>
    <row r="142" ht="12.4"/>
    <row r="143" ht="12.4"/>
    <row r="144" ht="12.4"/>
    <row r="145" ht="12.4"/>
    <row r="146" ht="12.4"/>
    <row r="147" ht="12.4"/>
    <row r="148" ht="12.4"/>
    <row r="149" ht="12.4"/>
    <row r="150" ht="12.4"/>
    <row r="151" ht="12.4"/>
    <row r="152" ht="12.4"/>
    <row r="153" ht="12.4"/>
    <row r="154" ht="12.4"/>
    <row r="155" ht="12.4"/>
    <row r="156" ht="12.4"/>
    <row r="157" ht="12.4"/>
    <row r="158" ht="12.4"/>
    <row r="159" ht="12.4"/>
    <row r="160" ht="12.4"/>
    <row r="161" ht="12.4"/>
    <row r="162" ht="12.4"/>
    <row r="163" ht="12.4"/>
    <row r="164" ht="12.4"/>
    <row r="165" ht="12.4"/>
    <row r="166" ht="12.4"/>
    <row r="167" ht="12.4"/>
    <row r="168" ht="12.4"/>
    <row r="169" ht="12.4"/>
    <row r="170" ht="12.4"/>
    <row r="171" ht="12.4"/>
    <row r="172" ht="12.4"/>
    <row r="173" ht="12.4"/>
    <row r="174" ht="12.4"/>
    <row r="175" ht="12.4"/>
    <row r="176" ht="12.4"/>
    <row r="177" ht="12.4"/>
    <row r="178" ht="12.4"/>
    <row r="179" ht="12.4"/>
    <row r="180" ht="12.4"/>
    <row r="181" ht="12.4"/>
    <row r="182" ht="12.4"/>
    <row r="183" ht="12.4"/>
    <row r="184" ht="12.4"/>
    <row r="185" ht="12.4"/>
    <row r="186" ht="12.4"/>
    <row r="187" ht="12.4"/>
    <row r="188" ht="12.4"/>
    <row r="189" ht="12.4"/>
    <row r="190" ht="12.4"/>
    <row r="191" ht="12.4"/>
    <row r="192" ht="12.4"/>
    <row r="193" ht="12.4"/>
    <row r="194" ht="12.4"/>
    <row r="195" ht="12.4"/>
    <row r="196" ht="12.4"/>
    <row r="197" ht="12.4"/>
    <row r="198" ht="12.4"/>
    <row r="199" ht="12.4"/>
    <row r="200" ht="12.4"/>
    <row r="201" ht="12.4"/>
    <row r="202" ht="12.4"/>
    <row r="203" ht="12.4"/>
    <row r="204" ht="12.4"/>
    <row r="205" ht="12.4"/>
    <row r="206" ht="12.4"/>
    <row r="207" ht="12.4"/>
    <row r="208" ht="12.4"/>
    <row r="209" ht="12.4"/>
    <row r="210" ht="12.4"/>
    <row r="211" ht="12.4"/>
    <row r="212" ht="12.4"/>
    <row r="213" ht="12.4"/>
    <row r="214" ht="12.4"/>
    <row r="215" ht="12.4"/>
    <row r="216" ht="12.4"/>
    <row r="217" ht="12.4"/>
    <row r="218" ht="12.4"/>
    <row r="219" ht="12.4"/>
    <row r="220" ht="12.4"/>
    <row r="221" ht="12.4"/>
    <row r="222" ht="12.4"/>
    <row r="223" ht="12.4"/>
    <row r="224" ht="12.4"/>
    <row r="225" ht="12.4"/>
    <row r="226" ht="12.4"/>
    <row r="227" ht="12.4"/>
    <row r="228" ht="12.4"/>
    <row r="229" ht="12.4"/>
    <row r="230" ht="12.4"/>
    <row r="231" ht="12.4"/>
    <row r="232" ht="12.4"/>
    <row r="233" ht="12.4"/>
    <row r="234" ht="12.4"/>
    <row r="235" ht="12.4"/>
    <row r="236" ht="12.4"/>
    <row r="237" ht="12.4"/>
    <row r="238" ht="12.4"/>
    <row r="239" ht="12.4"/>
    <row r="240" ht="12.4"/>
    <row r="241" ht="12.4"/>
    <row r="242" ht="12.4"/>
    <row r="243" ht="12.4"/>
    <row r="244" ht="12.4"/>
    <row r="245" ht="12.4"/>
    <row r="246" ht="12.4"/>
    <row r="247" ht="12.4"/>
    <row r="248" ht="12.4"/>
    <row r="249" ht="12.4"/>
    <row r="250" ht="12.4"/>
    <row r="251" ht="12.4"/>
    <row r="252" ht="12.4"/>
    <row r="253" ht="12.4"/>
    <row r="254" ht="12.4"/>
    <row r="255" ht="12.4"/>
    <row r="256" ht="12.4"/>
    <row r="257" ht="12.4"/>
    <row r="258" ht="12.4"/>
    <row r="259" ht="12.4"/>
    <row r="260" ht="12.4"/>
    <row r="261" ht="12.4"/>
    <row r="262" ht="12.4"/>
    <row r="263" ht="12.4"/>
    <row r="264" ht="12.4"/>
    <row r="265" ht="12.4"/>
    <row r="266" ht="12.4"/>
    <row r="267" ht="12.4"/>
    <row r="268" ht="12.4"/>
    <row r="269" ht="12.4"/>
    <row r="270" ht="12.4"/>
    <row r="271" ht="12.4"/>
    <row r="272" ht="12.4"/>
    <row r="273" ht="12.4"/>
    <row r="274" ht="12.4"/>
    <row r="275" ht="12.4"/>
    <row r="276" ht="12.4"/>
    <row r="277" ht="12.4"/>
    <row r="278" ht="12.4"/>
    <row r="279" ht="12.4"/>
    <row r="280" ht="12.4"/>
    <row r="281" ht="12.4"/>
    <row r="282" ht="12.4"/>
    <row r="283" ht="12.4"/>
    <row r="284" ht="12.4"/>
    <row r="285" ht="12.4"/>
    <row r="286" ht="12.4"/>
    <row r="287" ht="12.4"/>
    <row r="288" ht="12.4"/>
    <row r="289" ht="12.4"/>
    <row r="290" ht="12.4"/>
  </sheetData>
  <customSheetViews>
    <customSheetView guid="{CE066BD8-0FDF-4A69-A83A-AA53661F8FEE}" fitToPage="1">
      <pageMargins left="0.70866141732283472" right="0.70866141732283472" top="0.74803149606299213" bottom="0.74803149606299213" header="0.31496062992125984" footer="0.31496062992125984"/>
      <pageSetup paperSize="8" scale="41" orientation="portrait" r:id="rId1"/>
    </customSheetView>
    <customSheetView guid="{97003408-5582-4B4E-BE5D-0A5F17467E22}" fitToPage="1">
      <pageMargins left="0.70866141732283472" right="0.70866141732283472" top="0.74803149606299213" bottom="0.74803149606299213" header="0.31496062992125984" footer="0.31496062992125984"/>
      <pageSetup paperSize="8" scale="41" orientation="portrait" r:id="rId2"/>
    </customSheetView>
    <customSheetView guid="{19FDD237-8F16-4F3B-A94F-90481855813E}" fitToPage="1">
      <pageMargins left="0.70866141732283472" right="0.70866141732283472" top="0.74803149606299213" bottom="0.74803149606299213" header="0.31496062992125984" footer="0.31496062992125984"/>
      <pageSetup paperSize="8" scale="41" orientation="portrait" r:id="rId3"/>
    </customSheetView>
  </customSheetViews>
  <mergeCells count="105">
    <mergeCell ref="A43:A44"/>
    <mergeCell ref="B43:B44"/>
    <mergeCell ref="A46:A48"/>
    <mergeCell ref="B46:B48"/>
    <mergeCell ref="A52:A53"/>
    <mergeCell ref="B52:B53"/>
    <mergeCell ref="A20:A21"/>
    <mergeCell ref="B20:B21"/>
    <mergeCell ref="A23:A25"/>
    <mergeCell ref="B23:B25"/>
    <mergeCell ref="A29:A30"/>
    <mergeCell ref="B29:B30"/>
    <mergeCell ref="A90:A91"/>
    <mergeCell ref="B90:B91"/>
    <mergeCell ref="A93:A95"/>
    <mergeCell ref="B93:B95"/>
    <mergeCell ref="A66:A67"/>
    <mergeCell ref="B66:B67"/>
    <mergeCell ref="A69:A71"/>
    <mergeCell ref="B69:B71"/>
    <mergeCell ref="B72:E72"/>
    <mergeCell ref="A76:A77"/>
    <mergeCell ref="B76:B77"/>
    <mergeCell ref="C76:C77"/>
    <mergeCell ref="W6:W7"/>
    <mergeCell ref="Y6:AH6"/>
    <mergeCell ref="AI6:AI7"/>
    <mergeCell ref="A8:A9"/>
    <mergeCell ref="B8:B9"/>
    <mergeCell ref="A10:A13"/>
    <mergeCell ref="B10:B13"/>
    <mergeCell ref="A16:A19"/>
    <mergeCell ref="B16:B19"/>
    <mergeCell ref="A6:A7"/>
    <mergeCell ref="B6:B7"/>
    <mergeCell ref="C6:C7"/>
    <mergeCell ref="D6:D7"/>
    <mergeCell ref="E6:E7"/>
    <mergeCell ref="F6:F7"/>
    <mergeCell ref="G6:G7"/>
    <mergeCell ref="H6:H7"/>
    <mergeCell ref="I6:I7"/>
    <mergeCell ref="J6:J7"/>
    <mergeCell ref="K6:K7"/>
    <mergeCell ref="M6:V6"/>
    <mergeCell ref="M29:V29"/>
    <mergeCell ref="W29:W30"/>
    <mergeCell ref="Y29:AH29"/>
    <mergeCell ref="AI29:AI30"/>
    <mergeCell ref="A31:A32"/>
    <mergeCell ref="B31:B32"/>
    <mergeCell ref="A33:A36"/>
    <mergeCell ref="B33:B36"/>
    <mergeCell ref="A39:A42"/>
    <mergeCell ref="B39:B42"/>
    <mergeCell ref="C29:C30"/>
    <mergeCell ref="D29:D30"/>
    <mergeCell ref="E29:E30"/>
    <mergeCell ref="F29:F30"/>
    <mergeCell ref="G29:G30"/>
    <mergeCell ref="H29:H30"/>
    <mergeCell ref="I29:I30"/>
    <mergeCell ref="J29:J30"/>
    <mergeCell ref="K29:K30"/>
    <mergeCell ref="Y52:AH52"/>
    <mergeCell ref="AI52:AI53"/>
    <mergeCell ref="A54:A55"/>
    <mergeCell ref="B54:B55"/>
    <mergeCell ref="A56:A59"/>
    <mergeCell ref="B56:B59"/>
    <mergeCell ref="A62:A65"/>
    <mergeCell ref="B62:B65"/>
    <mergeCell ref="C52:C53"/>
    <mergeCell ref="D52:D53"/>
    <mergeCell ref="E52:E53"/>
    <mergeCell ref="F52:F53"/>
    <mergeCell ref="G52:G53"/>
    <mergeCell ref="H52:H53"/>
    <mergeCell ref="I52:I53"/>
    <mergeCell ref="J52:J53"/>
    <mergeCell ref="K52:K53"/>
    <mergeCell ref="B96:E96"/>
    <mergeCell ref="A1:AI1"/>
    <mergeCell ref="A2:AI2"/>
    <mergeCell ref="A3:AI3"/>
    <mergeCell ref="W76:W77"/>
    <mergeCell ref="Y76:AH76"/>
    <mergeCell ref="AI76:AI77"/>
    <mergeCell ref="A78:A79"/>
    <mergeCell ref="B78:B79"/>
    <mergeCell ref="A80:A83"/>
    <mergeCell ref="B80:B83"/>
    <mergeCell ref="A86:A89"/>
    <mergeCell ref="B86:B87"/>
    <mergeCell ref="D76:D77"/>
    <mergeCell ref="E76:E77"/>
    <mergeCell ref="F76:F77"/>
    <mergeCell ref="G76:G77"/>
    <mergeCell ref="H76:H77"/>
    <mergeCell ref="I76:I77"/>
    <mergeCell ref="J76:J77"/>
    <mergeCell ref="K76:K77"/>
    <mergeCell ref="M76:V76"/>
    <mergeCell ref="M52:V52"/>
    <mergeCell ref="W52:W53"/>
  </mergeCells>
  <conditionalFormatting sqref="W8:W19 W21:W25">
    <cfRule type="cellIs" dxfId="17" priority="16" operator="equal">
      <formula>"OK"</formula>
    </cfRule>
  </conditionalFormatting>
  <conditionalFormatting sqref="AI8:AI19 AI21:AI25">
    <cfRule type="cellIs" dxfId="16" priority="15" operator="equal">
      <formula>"OK"</formula>
    </cfRule>
  </conditionalFormatting>
  <conditionalFormatting sqref="W54:W71">
    <cfRule type="cellIs" dxfId="15" priority="14" operator="equal">
      <formula>"OK"</formula>
    </cfRule>
  </conditionalFormatting>
  <conditionalFormatting sqref="AI54:AI71">
    <cfRule type="cellIs" dxfId="14" priority="13" operator="equal">
      <formula>"OK"</formula>
    </cfRule>
  </conditionalFormatting>
  <conditionalFormatting sqref="W78:W83 W93:W95">
    <cfRule type="cellIs" dxfId="13" priority="12" operator="equal">
      <formula>"OK"</formula>
    </cfRule>
  </conditionalFormatting>
  <conditionalFormatting sqref="AI78:AI82 AI93:AI95">
    <cfRule type="cellIs" dxfId="12" priority="11" operator="equal">
      <formula>"OK"</formula>
    </cfRule>
  </conditionalFormatting>
  <conditionalFormatting sqref="X86:X89">
    <cfRule type="cellIs" dxfId="11" priority="10" operator="equal">
      <formula>"OK"</formula>
    </cfRule>
  </conditionalFormatting>
  <conditionalFormatting sqref="AJ86:AJ89">
    <cfRule type="cellIs" dxfId="10" priority="9" operator="equal">
      <formula>"OK"</formula>
    </cfRule>
  </conditionalFormatting>
  <conditionalFormatting sqref="W84:W92">
    <cfRule type="cellIs" dxfId="9" priority="8" operator="equal">
      <formula>"OK"</formula>
    </cfRule>
  </conditionalFormatting>
  <conditionalFormatting sqref="AI83:AI92">
    <cfRule type="cellIs" dxfId="8" priority="7" operator="equal">
      <formula>"OK"</formula>
    </cfRule>
  </conditionalFormatting>
  <conditionalFormatting sqref="W20">
    <cfRule type="cellIs" dxfId="7" priority="6" operator="equal">
      <formula>"OK"</formula>
    </cfRule>
  </conditionalFormatting>
  <conditionalFormatting sqref="AI20">
    <cfRule type="cellIs" dxfId="6" priority="5" operator="equal">
      <formula>"OK"</formula>
    </cfRule>
  </conditionalFormatting>
  <conditionalFormatting sqref="W31:W42 W44:W48">
    <cfRule type="cellIs" dxfId="5" priority="4" operator="equal">
      <formula>"OK"</formula>
    </cfRule>
  </conditionalFormatting>
  <conditionalFormatting sqref="AI31:AI42 AI44:AI48">
    <cfRule type="cellIs" dxfId="4" priority="3" operator="equal">
      <formula>"OK"</formula>
    </cfRule>
  </conditionalFormatting>
  <conditionalFormatting sqref="W43">
    <cfRule type="cellIs" dxfId="3" priority="2" operator="equal">
      <formula>"OK"</formula>
    </cfRule>
  </conditionalFormatting>
  <conditionalFormatting sqref="AI43">
    <cfRule type="cellIs" dxfId="2" priority="1" operator="equal">
      <formula>"OK"</formula>
    </cfRule>
  </conditionalFormatting>
  <pageMargins left="0.70866141732283472" right="0.70866141732283472" top="0.74803149606299213" bottom="0.74803149606299213" header="0.31496062992125984" footer="0.31496062992125984"/>
  <pageSetup paperSize="8" scale="2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topLeftCell="A40" workbookViewId="0">
      <selection activeCell="E57" sqref="E57"/>
    </sheetView>
  </sheetViews>
  <sheetFormatPr defaultColWidth="43.1328125" defaultRowHeight="12.4"/>
  <cols>
    <col min="1" max="1" width="25" style="476" customWidth="1"/>
    <col min="2" max="2" width="60.73046875" style="476" customWidth="1"/>
    <col min="3" max="6" width="19.265625" style="476" customWidth="1"/>
    <col min="7" max="14" width="19.265625" style="475" customWidth="1"/>
    <col min="15" max="15" width="14.59765625" style="475" customWidth="1"/>
    <col min="16" max="18" width="14.59765625" style="473" customWidth="1"/>
    <col min="19" max="16384" width="43.1328125" style="473"/>
  </cols>
  <sheetData>
    <row r="1" spans="1:15" s="48" customFormat="1" ht="25.15">
      <c r="A1" s="1766" t="str">
        <f>+'Universal data'!$A$1</f>
        <v>Regulatory Reporting Pack</v>
      </c>
      <c r="B1" s="127"/>
      <c r="C1" s="126" t="str">
        <f>'Universal data'!A1</f>
        <v>Regulatory Reporting Pack</v>
      </c>
      <c r="D1" s="127"/>
      <c r="E1" s="127"/>
      <c r="F1" s="127"/>
      <c r="G1" s="127"/>
      <c r="H1" s="127"/>
      <c r="I1" s="127"/>
      <c r="J1" s="127"/>
      <c r="K1" s="127"/>
      <c r="L1" s="127"/>
      <c r="M1" s="127"/>
      <c r="N1" s="127"/>
      <c r="O1" s="127"/>
    </row>
    <row r="2" spans="1:15" s="48" customFormat="1" ht="25.15">
      <c r="A2" s="1766" t="str">
        <f>+'Universal data'!$A$2</f>
        <v>Master</v>
      </c>
      <c r="B2" s="127"/>
      <c r="C2" s="1766" t="str">
        <f>'Universal data'!A2</f>
        <v>Master</v>
      </c>
      <c r="D2" s="127"/>
      <c r="E2" s="127"/>
      <c r="F2" s="127"/>
      <c r="G2" s="127"/>
      <c r="H2" s="127"/>
      <c r="I2" s="127"/>
      <c r="J2" s="127"/>
      <c r="K2" s="127"/>
      <c r="L2" s="127"/>
      <c r="M2" s="127"/>
      <c r="N2" s="127"/>
      <c r="O2" s="127"/>
    </row>
    <row r="3" spans="1:15" s="48" customFormat="1" ht="25.5" thickBot="1">
      <c r="A3" s="1766" t="str">
        <f>+'Universal data'!$A$3</f>
        <v>2017/18</v>
      </c>
      <c r="B3" s="127"/>
      <c r="C3" s="1765" t="str">
        <f>'Universal data'!A3</f>
        <v>2017/18</v>
      </c>
      <c r="D3" s="127"/>
      <c r="E3" s="127"/>
      <c r="F3" s="127"/>
      <c r="G3" s="127"/>
      <c r="H3" s="127"/>
      <c r="I3" s="127"/>
      <c r="J3" s="127"/>
      <c r="K3" s="127"/>
      <c r="L3" s="127"/>
      <c r="M3" s="127"/>
      <c r="N3" s="127"/>
      <c r="O3" s="127"/>
    </row>
    <row r="4" spans="1:15" s="486" customFormat="1" ht="13.5">
      <c r="A4" s="471"/>
      <c r="B4" s="471"/>
      <c r="C4" s="471"/>
      <c r="D4" s="471"/>
      <c r="E4" s="471"/>
      <c r="F4" s="471"/>
      <c r="G4" s="471"/>
      <c r="H4" s="471"/>
      <c r="I4" s="471"/>
      <c r="J4" s="471"/>
      <c r="K4" s="471"/>
      <c r="L4" s="471"/>
      <c r="M4" s="471"/>
      <c r="N4" s="471"/>
      <c r="O4" s="471"/>
    </row>
    <row r="5" spans="1:15" s="486" customFormat="1" ht="19.899999999999999">
      <c r="A5" s="1331" t="s">
        <v>1907</v>
      </c>
      <c r="B5" s="471"/>
      <c r="C5" s="471"/>
      <c r="D5" s="471"/>
      <c r="E5" s="471"/>
      <c r="F5" s="471"/>
      <c r="G5" s="471"/>
      <c r="H5" s="471"/>
      <c r="I5" s="471"/>
      <c r="J5" s="471"/>
      <c r="K5" s="471"/>
      <c r="L5" s="471"/>
      <c r="M5" s="471"/>
      <c r="N5" s="471"/>
      <c r="O5" s="471"/>
    </row>
    <row r="6" spans="1:15">
      <c r="A6" s="472"/>
      <c r="B6" s="473"/>
      <c r="C6" s="474"/>
      <c r="D6" s="2341"/>
      <c r="E6" s="2341"/>
      <c r="F6" s="2341"/>
      <c r="G6" s="2341"/>
      <c r="H6" s="2341"/>
      <c r="I6" s="2341"/>
      <c r="J6" s="2341"/>
      <c r="K6" s="2341"/>
      <c r="L6" s="2341"/>
      <c r="M6" s="2341"/>
      <c r="N6" s="2341"/>
    </row>
    <row r="7" spans="1:15">
      <c r="B7" s="475"/>
      <c r="C7" s="2342" t="s">
        <v>84</v>
      </c>
      <c r="D7" s="2341"/>
      <c r="E7" s="2341"/>
      <c r="F7" s="2341"/>
      <c r="G7" s="2341"/>
      <c r="H7" s="2341"/>
      <c r="I7" s="2341"/>
      <c r="J7" s="2341"/>
      <c r="K7" s="2341"/>
      <c r="L7" s="2341"/>
      <c r="M7" s="2341"/>
      <c r="N7" s="2341"/>
      <c r="O7" s="477"/>
    </row>
    <row r="8" spans="1:15" ht="38.25" customHeight="1">
      <c r="A8" s="478" t="s">
        <v>270</v>
      </c>
      <c r="B8" s="1134" t="s">
        <v>1765</v>
      </c>
      <c r="C8" s="2343">
        <f>+C11+C16+C19</f>
        <v>0</v>
      </c>
      <c r="D8" s="2341"/>
      <c r="E8" s="2341"/>
      <c r="F8" s="2341"/>
      <c r="G8" s="2341"/>
      <c r="H8" s="2341"/>
      <c r="I8" s="2341"/>
      <c r="J8" s="2341"/>
      <c r="K8" s="2341"/>
      <c r="L8" s="2341"/>
      <c r="M8" s="2341"/>
      <c r="N8" s="2341"/>
      <c r="O8" s="477"/>
    </row>
    <row r="9" spans="1:15" ht="13.5" customHeight="1">
      <c r="A9" s="478"/>
      <c r="B9" s="1135"/>
      <c r="C9" s="2344"/>
      <c r="D9" s="2341"/>
      <c r="E9" s="2341"/>
      <c r="F9" s="2341"/>
      <c r="G9" s="2341"/>
      <c r="H9" s="2341"/>
      <c r="I9" s="2341"/>
      <c r="J9" s="2341"/>
      <c r="K9" s="2341"/>
      <c r="L9" s="2341"/>
      <c r="M9" s="2341"/>
      <c r="N9" s="2341"/>
      <c r="O9" s="477"/>
    </row>
    <row r="10" spans="1:15" ht="18" customHeight="1">
      <c r="A10" s="478"/>
      <c r="B10" s="1136" t="s">
        <v>1519</v>
      </c>
      <c r="C10" s="2345"/>
      <c r="D10" s="2341"/>
      <c r="E10" s="2341"/>
      <c r="F10" s="2341"/>
      <c r="G10" s="2341"/>
      <c r="H10" s="2341"/>
      <c r="I10" s="2341"/>
      <c r="J10" s="2341"/>
      <c r="K10" s="2341"/>
      <c r="L10" s="2341"/>
      <c r="M10" s="2341"/>
      <c r="N10" s="2341"/>
      <c r="O10" s="477"/>
    </row>
    <row r="11" spans="1:15" ht="24" customHeight="1">
      <c r="A11" s="472"/>
      <c r="B11" s="1137" t="s">
        <v>828</v>
      </c>
      <c r="C11" s="2129"/>
      <c r="D11" s="2341"/>
      <c r="E11" s="2341"/>
      <c r="F11" s="2341"/>
      <c r="G11" s="2341"/>
      <c r="H11" s="2341"/>
      <c r="I11" s="2341"/>
      <c r="J11" s="2341"/>
      <c r="K11" s="2341"/>
      <c r="L11" s="2341"/>
      <c r="M11" s="2341"/>
      <c r="N11" s="2341"/>
      <c r="O11" s="477"/>
    </row>
    <row r="12" spans="1:15" ht="24" customHeight="1">
      <c r="A12" s="472"/>
      <c r="B12" s="1137" t="s">
        <v>829</v>
      </c>
      <c r="C12" s="2129"/>
      <c r="D12" s="2341"/>
      <c r="E12" s="2341"/>
      <c r="F12" s="2341"/>
      <c r="G12" s="2341"/>
      <c r="H12" s="2341"/>
      <c r="I12" s="2341"/>
      <c r="J12" s="2341"/>
      <c r="K12" s="2341"/>
      <c r="L12" s="2341"/>
      <c r="M12" s="2341"/>
      <c r="N12" s="2341"/>
      <c r="O12" s="477"/>
    </row>
    <row r="13" spans="1:15" ht="29.25" customHeight="1">
      <c r="B13" s="1138" t="s">
        <v>830</v>
      </c>
      <c r="C13" s="2346" t="str">
        <f>IF(ISERROR(+C12/C11),"",(C12/C11))</f>
        <v/>
      </c>
      <c r="D13" s="2341"/>
      <c r="E13" s="2341"/>
      <c r="F13" s="2341"/>
      <c r="G13" s="2341"/>
      <c r="H13" s="2341"/>
      <c r="I13" s="2341"/>
      <c r="J13" s="2341"/>
      <c r="K13" s="2341"/>
      <c r="L13" s="2341"/>
      <c r="M13" s="2341"/>
      <c r="N13" s="2341"/>
      <c r="O13" s="477"/>
    </row>
    <row r="14" spans="1:15" ht="24.75" customHeight="1">
      <c r="B14" s="1139"/>
      <c r="C14" s="2347"/>
      <c r="D14" s="2341"/>
      <c r="E14" s="2341"/>
      <c r="F14" s="2341"/>
      <c r="G14" s="2341"/>
      <c r="H14" s="2341"/>
      <c r="I14" s="2341"/>
      <c r="J14" s="2341"/>
      <c r="K14" s="2341"/>
      <c r="L14" s="2341"/>
      <c r="M14" s="2341"/>
      <c r="N14" s="2341"/>
      <c r="O14" s="477"/>
    </row>
    <row r="15" spans="1:15">
      <c r="B15" s="1136" t="s">
        <v>1520</v>
      </c>
      <c r="C15" s="2348"/>
      <c r="D15" s="2341"/>
      <c r="E15" s="2341"/>
      <c r="F15" s="2341"/>
      <c r="G15" s="2341"/>
      <c r="H15" s="2341"/>
      <c r="I15" s="2341"/>
      <c r="J15" s="2341"/>
      <c r="K15" s="2341"/>
      <c r="L15" s="2341"/>
      <c r="M15" s="2341"/>
      <c r="N15" s="2341"/>
      <c r="O15" s="477"/>
    </row>
    <row r="16" spans="1:15" ht="24" customHeight="1">
      <c r="A16" s="472"/>
      <c r="B16" s="1137" t="s">
        <v>828</v>
      </c>
      <c r="C16" s="2129"/>
      <c r="D16" s="2341"/>
      <c r="E16" s="2341"/>
      <c r="F16" s="2341"/>
      <c r="G16" s="2341"/>
      <c r="H16" s="2341"/>
      <c r="I16" s="2341"/>
      <c r="J16" s="2341"/>
      <c r="K16" s="2341"/>
      <c r="L16" s="2341"/>
      <c r="M16" s="2341"/>
      <c r="N16" s="2341"/>
      <c r="O16" s="477"/>
    </row>
    <row r="17" spans="1:15" ht="24" customHeight="1">
      <c r="A17" s="472"/>
      <c r="B17" s="1137" t="s">
        <v>829</v>
      </c>
      <c r="C17" s="2129"/>
      <c r="D17" s="2341"/>
      <c r="E17" s="2341"/>
      <c r="F17" s="2341"/>
      <c r="G17" s="2341"/>
      <c r="H17" s="2341"/>
      <c r="I17" s="2341"/>
      <c r="J17" s="2341"/>
      <c r="K17" s="2341"/>
      <c r="L17" s="2341"/>
      <c r="M17" s="2341"/>
      <c r="N17" s="2341"/>
      <c r="O17" s="477"/>
    </row>
    <row r="18" spans="1:15" ht="29.25" customHeight="1">
      <c r="B18" s="1138" t="s">
        <v>831</v>
      </c>
      <c r="C18" s="2346" t="str">
        <f>IF(ISERROR(+C17/C16),"",(C17/C16))</f>
        <v/>
      </c>
      <c r="D18" s="2341"/>
      <c r="E18" s="2341"/>
      <c r="F18" s="2341"/>
      <c r="G18" s="2341"/>
      <c r="H18" s="2341"/>
      <c r="I18" s="2341"/>
      <c r="J18" s="2341"/>
      <c r="K18" s="2341"/>
      <c r="L18" s="2341"/>
      <c r="M18" s="2341"/>
      <c r="N18" s="2341"/>
      <c r="O18" s="477"/>
    </row>
    <row r="19" spans="1:15" ht="33.75" customHeight="1">
      <c r="B19" s="1140" t="s">
        <v>1521</v>
      </c>
      <c r="C19" s="2129"/>
      <c r="D19" s="2341"/>
      <c r="E19" s="2341"/>
      <c r="F19" s="2341"/>
      <c r="G19" s="2341"/>
      <c r="H19" s="2341"/>
      <c r="I19" s="2341"/>
      <c r="J19" s="2341"/>
      <c r="K19" s="2341"/>
      <c r="L19" s="2341"/>
      <c r="M19" s="2341"/>
      <c r="N19" s="2341"/>
      <c r="O19" s="477"/>
    </row>
    <row r="20" spans="1:15" ht="29.25" customHeight="1">
      <c r="B20" s="479"/>
      <c r="C20" s="479"/>
      <c r="D20" s="477"/>
      <c r="E20" s="477"/>
      <c r="F20" s="477"/>
      <c r="G20" s="477"/>
      <c r="H20" s="477"/>
      <c r="I20" s="477"/>
      <c r="J20" s="477"/>
      <c r="K20" s="477"/>
      <c r="L20" s="477"/>
      <c r="M20" s="477"/>
      <c r="N20" s="480"/>
      <c r="O20" s="477"/>
    </row>
    <row r="21" spans="1:15" s="204" customFormat="1" ht="36" customHeight="1">
      <c r="A21" s="270"/>
      <c r="B21" s="1133"/>
      <c r="C21" s="1141" t="s">
        <v>832</v>
      </c>
      <c r="D21" s="1141" t="s">
        <v>833</v>
      </c>
      <c r="E21" s="1141" t="s">
        <v>834</v>
      </c>
      <c r="F21" s="1141" t="s">
        <v>835</v>
      </c>
      <c r="G21" s="1141" t="s">
        <v>836</v>
      </c>
      <c r="H21" s="1141" t="s">
        <v>2408</v>
      </c>
      <c r="I21" s="1141" t="s">
        <v>837</v>
      </c>
      <c r="J21" s="4040" t="s">
        <v>827</v>
      </c>
      <c r="K21" s="4041"/>
    </row>
    <row r="22" spans="1:15" s="204" customFormat="1" ht="27" customHeight="1">
      <c r="A22" s="221"/>
      <c r="B22" s="1134" t="s">
        <v>838</v>
      </c>
      <c r="C22" s="2129"/>
      <c r="D22" s="2129"/>
      <c r="E22" s="2129"/>
      <c r="F22" s="2129"/>
      <c r="G22" s="2129"/>
      <c r="H22" s="2129"/>
      <c r="I22" s="2512"/>
      <c r="J22" s="2129"/>
      <c r="K22" s="2129"/>
      <c r="L22" s="255"/>
      <c r="M22" s="255"/>
      <c r="N22" s="255"/>
      <c r="O22" s="255"/>
    </row>
    <row r="23" spans="1:15" s="204" customFormat="1">
      <c r="A23" s="255"/>
      <c r="B23" s="255"/>
      <c r="C23" s="255"/>
      <c r="D23" s="255"/>
      <c r="E23" s="255"/>
      <c r="F23" s="255"/>
      <c r="G23" s="255"/>
      <c r="H23" s="255"/>
      <c r="I23" s="475"/>
      <c r="J23" s="255"/>
      <c r="K23" s="255"/>
      <c r="L23" s="255"/>
      <c r="M23" s="255"/>
      <c r="N23" s="255"/>
      <c r="O23" s="255"/>
    </row>
    <row r="24" spans="1:15">
      <c r="B24" s="483"/>
      <c r="C24" s="484"/>
      <c r="D24" s="483"/>
      <c r="L24" s="476"/>
      <c r="M24" s="476"/>
      <c r="N24" s="476"/>
      <c r="O24" s="476"/>
    </row>
    <row r="25" spans="1:15" ht="14.65">
      <c r="A25" s="485" t="s">
        <v>271</v>
      </c>
      <c r="B25" s="486"/>
      <c r="C25" s="487"/>
      <c r="D25" s="488"/>
      <c r="E25" s="488"/>
      <c r="F25" s="488"/>
      <c r="G25" s="488"/>
      <c r="I25" s="488"/>
      <c r="J25" s="489"/>
      <c r="K25" s="489"/>
    </row>
    <row r="26" spans="1:15">
      <c r="B26" s="484" t="s">
        <v>1944</v>
      </c>
      <c r="C26" s="3254"/>
      <c r="D26" s="2131"/>
      <c r="E26" s="2131"/>
      <c r="F26" s="2131"/>
      <c r="G26" s="2131"/>
      <c r="H26" s="2131"/>
      <c r="I26" s="2131"/>
      <c r="J26" s="2131"/>
      <c r="K26" s="2131"/>
      <c r="L26" s="2131"/>
      <c r="M26" s="2131"/>
      <c r="N26" s="2131"/>
      <c r="O26" s="2131"/>
    </row>
    <row r="27" spans="1:15">
      <c r="B27" s="483" t="s">
        <v>195</v>
      </c>
      <c r="C27" s="2129"/>
      <c r="D27" s="2131"/>
      <c r="E27" s="2131"/>
      <c r="F27" s="2131"/>
      <c r="G27" s="2131"/>
      <c r="H27" s="2131"/>
      <c r="I27" s="2131"/>
      <c r="J27" s="2131"/>
      <c r="K27" s="2131"/>
      <c r="L27" s="2131"/>
      <c r="M27" s="2131"/>
      <c r="N27" s="2131"/>
      <c r="O27" s="2131"/>
    </row>
    <row r="28" spans="1:15">
      <c r="B28" s="483" t="s">
        <v>196</v>
      </c>
      <c r="C28" s="2129"/>
      <c r="D28" s="2131"/>
      <c r="E28" s="2131"/>
      <c r="F28" s="2131"/>
      <c r="G28" s="2131"/>
      <c r="H28" s="2131"/>
      <c r="I28" s="2131"/>
      <c r="J28" s="2131"/>
      <c r="K28" s="2131"/>
      <c r="L28" s="2131"/>
      <c r="M28" s="2131"/>
      <c r="N28" s="2131"/>
      <c r="O28" s="2131"/>
    </row>
    <row r="29" spans="1:15">
      <c r="B29" s="483" t="s">
        <v>197</v>
      </c>
      <c r="C29" s="2129"/>
      <c r="D29" s="2131"/>
      <c r="E29" s="2131"/>
      <c r="F29" s="2131"/>
      <c r="G29" s="2131"/>
      <c r="H29" s="2131"/>
      <c r="I29" s="2131"/>
      <c r="J29" s="2131"/>
      <c r="K29" s="2131"/>
      <c r="L29" s="2131"/>
      <c r="M29" s="2131"/>
      <c r="N29" s="2131"/>
      <c r="O29" s="2131"/>
    </row>
    <row r="30" spans="1:15">
      <c r="B30" s="483" t="s">
        <v>2227</v>
      </c>
      <c r="C30" s="2129"/>
      <c r="D30" s="2131"/>
      <c r="E30" s="2131"/>
      <c r="F30" s="2131"/>
      <c r="G30" s="2131"/>
      <c r="H30" s="2131"/>
      <c r="I30" s="2131"/>
      <c r="J30" s="2131"/>
      <c r="K30" s="2131"/>
      <c r="L30" s="2131"/>
      <c r="M30" s="2131"/>
      <c r="N30" s="2131"/>
      <c r="O30" s="2131"/>
    </row>
    <row r="31" spans="1:15">
      <c r="B31" s="483" t="s">
        <v>2228</v>
      </c>
      <c r="C31" s="2129"/>
      <c r="D31" s="2131"/>
      <c r="E31" s="2131"/>
      <c r="F31" s="2131"/>
      <c r="G31" s="2131"/>
      <c r="H31" s="2131"/>
      <c r="I31" s="2131"/>
      <c r="J31" s="2131"/>
      <c r="K31" s="2131"/>
      <c r="L31" s="2131"/>
      <c r="M31" s="2131"/>
      <c r="N31" s="2131"/>
      <c r="O31" s="2131"/>
    </row>
    <row r="32" spans="1:15">
      <c r="B32" s="481" t="s">
        <v>198</v>
      </c>
      <c r="C32" s="2130">
        <f>SUM(C27:C31)</f>
        <v>0</v>
      </c>
      <c r="D32" s="2131"/>
      <c r="E32" s="2131"/>
      <c r="F32" s="2131"/>
      <c r="G32" s="2131"/>
      <c r="H32" s="2131"/>
      <c r="I32" s="2131"/>
      <c r="J32" s="2131"/>
      <c r="K32" s="2131"/>
      <c r="L32" s="2131"/>
      <c r="M32" s="2131"/>
      <c r="N32" s="2131"/>
      <c r="O32" s="2131"/>
    </row>
    <row r="33" spans="1:18" ht="13.5">
      <c r="B33" s="486"/>
      <c r="C33" s="488"/>
      <c r="D33" s="2131"/>
      <c r="E33" s="2131"/>
      <c r="F33" s="2131"/>
      <c r="G33" s="2131"/>
      <c r="H33" s="2131"/>
      <c r="I33" s="2131"/>
      <c r="J33" s="2131"/>
      <c r="K33" s="2131"/>
      <c r="L33" s="2131"/>
      <c r="M33" s="2131"/>
      <c r="N33" s="2131"/>
      <c r="O33" s="2131"/>
    </row>
    <row r="34" spans="1:18">
      <c r="B34" s="481" t="s">
        <v>1945</v>
      </c>
      <c r="C34" s="3254"/>
      <c r="D34" s="2131"/>
      <c r="E34" s="2131"/>
      <c r="F34" s="2131"/>
      <c r="G34" s="2131"/>
      <c r="H34" s="2131"/>
      <c r="I34" s="2131"/>
      <c r="J34" s="2131"/>
      <c r="K34" s="2131"/>
      <c r="L34" s="2131"/>
      <c r="M34" s="2131"/>
      <c r="N34" s="2131"/>
      <c r="O34" s="2131"/>
    </row>
    <row r="35" spans="1:18">
      <c r="B35" s="491" t="s">
        <v>2229</v>
      </c>
      <c r="C35" s="2129"/>
      <c r="D35" s="2131"/>
      <c r="E35" s="2131"/>
      <c r="F35" s="2131"/>
      <c r="G35" s="2131"/>
      <c r="H35" s="2131"/>
      <c r="I35" s="2131"/>
      <c r="J35" s="2131"/>
      <c r="K35" s="2131"/>
      <c r="L35" s="2131"/>
      <c r="M35" s="2131"/>
      <c r="N35" s="2131"/>
      <c r="O35" s="2131"/>
    </row>
    <row r="36" spans="1:18">
      <c r="B36" s="491" t="s">
        <v>2230</v>
      </c>
      <c r="C36" s="2129"/>
      <c r="D36" s="2131"/>
      <c r="E36" s="2131"/>
      <c r="F36" s="2131"/>
      <c r="G36" s="2131"/>
      <c r="H36" s="2131"/>
      <c r="I36" s="2131"/>
      <c r="J36" s="2131"/>
      <c r="K36" s="2131"/>
      <c r="L36" s="2131"/>
      <c r="M36" s="2131"/>
      <c r="N36" s="2131"/>
      <c r="O36" s="2131"/>
    </row>
    <row r="37" spans="1:18">
      <c r="B37" s="491" t="s">
        <v>2231</v>
      </c>
      <c r="C37" s="2129"/>
      <c r="D37" s="2131"/>
      <c r="E37" s="2131"/>
      <c r="F37" s="2131"/>
      <c r="G37" s="2131"/>
      <c r="H37" s="2131"/>
      <c r="I37" s="2131"/>
      <c r="J37" s="2131"/>
      <c r="K37" s="2131"/>
      <c r="L37" s="2131"/>
      <c r="M37" s="2131"/>
      <c r="N37" s="2131"/>
      <c r="O37" s="2131"/>
    </row>
    <row r="38" spans="1:18">
      <c r="B38" s="481" t="s">
        <v>2002</v>
      </c>
      <c r="C38" s="2130">
        <f>SUM(C35:C37)</f>
        <v>0</v>
      </c>
      <c r="D38" s="2131"/>
      <c r="E38" s="2131"/>
      <c r="F38" s="2131"/>
      <c r="G38" s="2131"/>
      <c r="H38" s="2131"/>
      <c r="I38" s="2131"/>
      <c r="J38" s="2131"/>
      <c r="K38" s="2131"/>
      <c r="L38" s="2131"/>
      <c r="M38" s="2131"/>
      <c r="N38" s="2131"/>
      <c r="O38" s="2131"/>
    </row>
    <row r="39" spans="1:18" ht="13.5">
      <c r="B39" s="486"/>
      <c r="C39" s="488"/>
      <c r="D39" s="2131"/>
      <c r="E39" s="2131"/>
      <c r="F39" s="2131"/>
      <c r="G39" s="2131"/>
      <c r="H39" s="2131"/>
      <c r="I39" s="2131"/>
      <c r="J39" s="2131"/>
      <c r="K39" s="2131"/>
      <c r="L39" s="2131"/>
      <c r="M39" s="2131"/>
      <c r="N39" s="2131"/>
      <c r="O39" s="2131"/>
    </row>
    <row r="40" spans="1:18" ht="13.5">
      <c r="B40" s="1691" t="s">
        <v>839</v>
      </c>
      <c r="C40" s="490">
        <f>+C38+C32</f>
        <v>0</v>
      </c>
      <c r="D40" s="2131"/>
      <c r="E40" s="2131"/>
      <c r="F40" s="2131"/>
      <c r="G40" s="2131"/>
      <c r="H40" s="2131"/>
      <c r="I40" s="2131"/>
      <c r="J40" s="2131"/>
      <c r="K40" s="2131"/>
      <c r="L40" s="2131"/>
      <c r="M40" s="2131"/>
      <c r="N40" s="2131"/>
      <c r="O40" s="2131"/>
    </row>
    <row r="41" spans="1:18">
      <c r="B41" s="491"/>
      <c r="C41" s="482" t="str">
        <f>IF(C40=C8,"OK","Error")</f>
        <v>OK</v>
      </c>
      <c r="D41" s="482"/>
      <c r="E41" s="482"/>
      <c r="F41" s="482"/>
      <c r="G41" s="482"/>
      <c r="H41" s="482"/>
      <c r="I41" s="482"/>
      <c r="J41" s="482"/>
      <c r="K41" s="482"/>
      <c r="L41" s="482"/>
      <c r="M41" s="482"/>
      <c r="N41" s="482"/>
      <c r="O41" s="482"/>
      <c r="Q41" s="491"/>
      <c r="R41" s="491"/>
    </row>
    <row r="42" spans="1:18">
      <c r="B42" s="491"/>
      <c r="C42" s="491"/>
      <c r="D42" s="491"/>
      <c r="E42" s="491"/>
      <c r="F42" s="491"/>
      <c r="G42" s="491"/>
      <c r="H42" s="491"/>
      <c r="I42" s="491"/>
      <c r="J42" s="491"/>
      <c r="K42" s="491"/>
      <c r="L42" s="491"/>
      <c r="M42" s="491"/>
      <c r="N42" s="491"/>
      <c r="O42" s="491"/>
      <c r="P42" s="491"/>
      <c r="Q42" s="491"/>
      <c r="R42" s="491"/>
    </row>
    <row r="43" spans="1:18" ht="42.75" customHeight="1">
      <c r="A43" s="2357" t="s">
        <v>272</v>
      </c>
      <c r="B43" s="492"/>
      <c r="C43" s="2358" t="s">
        <v>273</v>
      </c>
      <c r="D43" s="2359" t="s">
        <v>274</v>
      </c>
      <c r="E43" s="2359" t="s">
        <v>275</v>
      </c>
      <c r="G43" s="1274"/>
      <c r="H43" s="1274"/>
      <c r="I43" s="1274"/>
      <c r="J43" s="1274"/>
      <c r="K43" s="1274"/>
      <c r="L43" s="476"/>
      <c r="M43" s="476"/>
      <c r="N43" s="476"/>
      <c r="O43" s="476"/>
    </row>
    <row r="44" spans="1:18" ht="12.75">
      <c r="A44" s="493"/>
      <c r="B44" s="1459" t="s">
        <v>1784</v>
      </c>
      <c r="C44" s="2129"/>
      <c r="D44" s="500"/>
      <c r="E44" s="501" t="str">
        <f>IF(ISERROR(+C44/D44),"",+C44/D44)</f>
        <v/>
      </c>
      <c r="G44" s="1274"/>
      <c r="H44" s="1274"/>
      <c r="I44" s="1274"/>
      <c r="J44" s="1274"/>
      <c r="K44" s="1274"/>
      <c r="L44" s="476"/>
      <c r="M44" s="476"/>
      <c r="N44" s="476"/>
      <c r="O44" s="476"/>
    </row>
    <row r="45" spans="1:18" ht="12.75">
      <c r="A45" s="493"/>
      <c r="B45" s="1459" t="s">
        <v>1785</v>
      </c>
      <c r="C45" s="2129"/>
      <c r="D45" s="500"/>
      <c r="E45" s="501" t="str">
        <f t="shared" ref="E45:E55" si="0">IF(ISERROR(+C45/D45),"",+C45/D45)</f>
        <v/>
      </c>
      <c r="G45" s="1274"/>
      <c r="H45" s="1274"/>
      <c r="I45" s="1274"/>
      <c r="J45" s="1274"/>
      <c r="K45" s="1274"/>
      <c r="L45" s="476"/>
      <c r="M45" s="476"/>
      <c r="N45" s="476"/>
      <c r="O45" s="476"/>
    </row>
    <row r="46" spans="1:18" ht="12.75">
      <c r="A46" s="493"/>
      <c r="B46" s="1459" t="s">
        <v>1786</v>
      </c>
      <c r="C46" s="2129"/>
      <c r="D46" s="500"/>
      <c r="E46" s="501" t="str">
        <f t="shared" si="0"/>
        <v/>
      </c>
      <c r="G46" s="1274"/>
      <c r="H46" s="1274"/>
      <c r="I46" s="1274"/>
      <c r="J46" s="1274"/>
      <c r="K46" s="1274"/>
      <c r="L46" s="476"/>
      <c r="M46" s="476"/>
      <c r="N46" s="476"/>
      <c r="O46" s="476"/>
    </row>
    <row r="47" spans="1:18" ht="12.75">
      <c r="A47" s="493"/>
      <c r="B47" s="1459" t="s">
        <v>1787</v>
      </c>
      <c r="C47" s="2129"/>
      <c r="D47" s="500"/>
      <c r="E47" s="501" t="str">
        <f t="shared" si="0"/>
        <v/>
      </c>
      <c r="G47" s="1274"/>
      <c r="H47" s="1274"/>
      <c r="I47" s="1274"/>
      <c r="J47" s="1274"/>
      <c r="K47" s="1274"/>
      <c r="L47" s="476"/>
      <c r="M47" s="476"/>
      <c r="N47" s="476"/>
      <c r="O47" s="476"/>
    </row>
    <row r="48" spans="1:18" ht="12.75">
      <c r="A48" s="493"/>
      <c r="B48" s="1459" t="s">
        <v>1788</v>
      </c>
      <c r="C48" s="2129"/>
      <c r="D48" s="500"/>
      <c r="E48" s="501" t="str">
        <f t="shared" si="0"/>
        <v/>
      </c>
      <c r="G48" s="1274"/>
      <c r="H48" s="1274"/>
      <c r="I48" s="1274"/>
      <c r="J48" s="1274"/>
      <c r="K48" s="1274"/>
      <c r="L48" s="476"/>
      <c r="M48" s="476"/>
      <c r="N48" s="476"/>
      <c r="O48" s="476"/>
    </row>
    <row r="49" spans="1:15" ht="12.75">
      <c r="A49" s="493"/>
      <c r="B49" s="1459" t="s">
        <v>1789</v>
      </c>
      <c r="C49" s="2129"/>
      <c r="D49" s="500"/>
      <c r="E49" s="501" t="str">
        <f t="shared" si="0"/>
        <v/>
      </c>
      <c r="G49" s="1274"/>
      <c r="H49" s="1274"/>
      <c r="I49" s="1274"/>
      <c r="J49" s="1274"/>
      <c r="K49" s="1274"/>
      <c r="L49" s="476"/>
      <c r="M49" s="476"/>
      <c r="N49" s="476"/>
      <c r="O49" s="476"/>
    </row>
    <row r="50" spans="1:15" ht="12.75">
      <c r="A50" s="493"/>
      <c r="B50" s="1459" t="s">
        <v>1790</v>
      </c>
      <c r="C50" s="2129"/>
      <c r="D50" s="500"/>
      <c r="E50" s="501" t="str">
        <f t="shared" si="0"/>
        <v/>
      </c>
      <c r="G50" s="1274"/>
      <c r="H50" s="1274"/>
      <c r="I50" s="1274"/>
      <c r="J50" s="1274"/>
      <c r="K50" s="1274"/>
      <c r="L50" s="476"/>
      <c r="M50" s="476"/>
      <c r="N50" s="476"/>
      <c r="O50" s="476"/>
    </row>
    <row r="51" spans="1:15" ht="12.75">
      <c r="A51" s="493"/>
      <c r="B51" s="1459" t="s">
        <v>1791</v>
      </c>
      <c r="C51" s="2129"/>
      <c r="D51" s="500"/>
      <c r="E51" s="501" t="str">
        <f t="shared" si="0"/>
        <v/>
      </c>
      <c r="G51" s="1274"/>
      <c r="H51" s="1274"/>
      <c r="I51" s="1274"/>
      <c r="J51" s="1274"/>
      <c r="K51" s="1274"/>
      <c r="L51" s="476"/>
      <c r="M51" s="476"/>
      <c r="N51" s="476"/>
      <c r="O51" s="476"/>
    </row>
    <row r="52" spans="1:15" ht="12.75">
      <c r="A52" s="493"/>
      <c r="B52" s="1459" t="s">
        <v>1792</v>
      </c>
      <c r="C52" s="2129"/>
      <c r="D52" s="500"/>
      <c r="E52" s="501" t="str">
        <f t="shared" si="0"/>
        <v/>
      </c>
      <c r="F52" s="475"/>
      <c r="G52" s="1274"/>
      <c r="H52" s="1274"/>
      <c r="I52" s="1274"/>
      <c r="J52" s="1274"/>
      <c r="K52" s="1274"/>
    </row>
    <row r="53" spans="1:15" ht="12.75">
      <c r="A53" s="493"/>
      <c r="B53" s="495" t="s">
        <v>840</v>
      </c>
      <c r="C53" s="2775">
        <f>SUM(C44:C52)</f>
        <v>0</v>
      </c>
      <c r="D53" s="2775">
        <f>+C27</f>
        <v>0</v>
      </c>
      <c r="E53" s="496" t="str">
        <f t="shared" si="0"/>
        <v/>
      </c>
      <c r="F53" s="475"/>
      <c r="G53" s="1274"/>
      <c r="H53" s="1274"/>
      <c r="I53" s="1274"/>
      <c r="J53" s="1274"/>
      <c r="K53" s="1274"/>
    </row>
    <row r="54" spans="1:15" ht="12.75">
      <c r="A54" s="497"/>
      <c r="B54" s="498" t="s">
        <v>841</v>
      </c>
      <c r="C54" s="2776"/>
      <c r="D54" s="2776"/>
      <c r="E54" s="494" t="str">
        <f t="shared" si="0"/>
        <v/>
      </c>
      <c r="F54" s="475"/>
      <c r="G54" s="1274"/>
      <c r="H54" s="1274"/>
      <c r="I54" s="1274"/>
      <c r="J54" s="1274"/>
      <c r="K54" s="1274"/>
    </row>
    <row r="55" spans="1:15" ht="12.75">
      <c r="A55" s="499"/>
      <c r="B55" s="495" t="s">
        <v>842</v>
      </c>
      <c r="C55" s="2775">
        <f>+C54+C53</f>
        <v>0</v>
      </c>
      <c r="D55" s="2775">
        <f>+D54+D53</f>
        <v>0</v>
      </c>
      <c r="E55" s="494" t="str">
        <f t="shared" si="0"/>
        <v/>
      </c>
      <c r="F55" s="473"/>
      <c r="G55" s="1274"/>
      <c r="H55" s="1274"/>
      <c r="I55" s="1274"/>
      <c r="J55" s="1274"/>
      <c r="K55" s="1274"/>
      <c r="L55" s="473"/>
      <c r="M55" s="473"/>
      <c r="N55" s="473"/>
      <c r="O55" s="473"/>
    </row>
    <row r="56" spans="1:15" ht="12.75">
      <c r="A56" s="499"/>
      <c r="B56" s="498"/>
      <c r="C56" s="2777"/>
      <c r="D56" s="2777"/>
      <c r="E56" s="501"/>
      <c r="F56" s="473"/>
      <c r="G56" s="1274"/>
      <c r="H56" s="1274"/>
      <c r="I56" s="1274"/>
      <c r="J56" s="1274"/>
      <c r="K56" s="1274"/>
      <c r="L56" s="473"/>
      <c r="M56" s="473"/>
      <c r="N56" s="473"/>
      <c r="O56" s="473"/>
    </row>
    <row r="57" spans="1:15" ht="12.75">
      <c r="A57" s="497"/>
      <c r="B57" s="498" t="s">
        <v>276</v>
      </c>
      <c r="C57" s="2129"/>
      <c r="D57" s="2775">
        <f>+C28</f>
        <v>0</v>
      </c>
      <c r="E57" s="494" t="str">
        <f>IF(ISERROR(+C57/D57),"",+C57/D57)</f>
        <v/>
      </c>
      <c r="F57" s="475"/>
      <c r="G57" s="1274"/>
      <c r="H57" s="1274"/>
      <c r="I57" s="1274"/>
      <c r="J57" s="1274"/>
      <c r="K57" s="1274"/>
    </row>
    <row r="58" spans="1:15" ht="12.75">
      <c r="A58" s="497"/>
      <c r="B58" s="498" t="s">
        <v>277</v>
      </c>
      <c r="C58" s="2129"/>
      <c r="D58" s="2129"/>
      <c r="E58" s="494" t="str">
        <f>IF(ISERROR(+C58/D58),"",+C58/D58)</f>
        <v/>
      </c>
      <c r="F58" s="475"/>
      <c r="G58" s="1274"/>
      <c r="H58" s="1274"/>
      <c r="I58" s="1274"/>
      <c r="J58" s="1274"/>
      <c r="K58" s="1274"/>
    </row>
    <row r="59" spans="1:15">
      <c r="A59" s="499"/>
      <c r="B59" s="495" t="s">
        <v>614</v>
      </c>
      <c r="C59" s="2775">
        <f>+C58+C57</f>
        <v>0</v>
      </c>
      <c r="D59" s="2775">
        <f>+D58+D57</f>
        <v>0</v>
      </c>
      <c r="E59" s="494" t="str">
        <f>IF(ISERROR(+C59/D59),"",+C59/D59)</f>
        <v/>
      </c>
      <c r="F59" s="473"/>
      <c r="L59" s="473"/>
      <c r="M59" s="473"/>
      <c r="N59" s="473"/>
      <c r="O59" s="473"/>
    </row>
    <row r="60" spans="1:15">
      <c r="A60" s="499"/>
      <c r="B60" s="498"/>
      <c r="C60" s="2777"/>
      <c r="D60" s="2777"/>
      <c r="E60" s="501"/>
      <c r="F60" s="473"/>
      <c r="G60" s="473"/>
      <c r="H60" s="473"/>
      <c r="I60" s="473"/>
      <c r="J60" s="473"/>
      <c r="K60" s="473"/>
      <c r="L60" s="473"/>
      <c r="M60" s="473"/>
      <c r="N60" s="473"/>
      <c r="O60" s="473"/>
    </row>
    <row r="61" spans="1:15">
      <c r="B61" s="621" t="s">
        <v>843</v>
      </c>
      <c r="C61" s="2775">
        <f>SUM(C59,C55)</f>
        <v>0</v>
      </c>
      <c r="D61" s="2775">
        <f>SUM(D59,D55)</f>
        <v>0</v>
      </c>
      <c r="E61" s="494" t="str">
        <f>IF(ISERROR(+C61/D61),"",+C61/D61)</f>
        <v/>
      </c>
      <c r="F61" s="2132"/>
    </row>
    <row r="62" spans="1:15">
      <c r="A62" s="475"/>
      <c r="D62" s="482"/>
    </row>
  </sheetData>
  <customSheetViews>
    <customSheetView guid="{CE066BD8-0FDF-4A69-A83A-AA53661F8FEE}" fitToPage="1" topLeftCell="C1">
      <selection activeCell="F41" sqref="F40:F41"/>
      <pageMargins left="0.70866141732283472" right="0.70866141732283472" top="0.74803149606299213" bottom="0.74803149606299213" header="0.31496062992125984" footer="0.31496062992125984"/>
      <pageSetup paperSize="8" scale="40" orientation="portrait" r:id="rId1"/>
    </customSheetView>
    <customSheetView guid="{97003408-5582-4B4E-BE5D-0A5F17467E22}" fitToPage="1" topLeftCell="C1">
      <selection activeCell="F41" sqref="F40:F41"/>
      <pageMargins left="0.70866141732283472" right="0.70866141732283472" top="0.74803149606299213" bottom="0.74803149606299213" header="0.31496062992125984" footer="0.31496062992125984"/>
      <pageSetup paperSize="8" scale="40" orientation="portrait" r:id="rId2"/>
    </customSheetView>
    <customSheetView guid="{19FDD237-8F16-4F3B-A94F-90481855813E}" fitToPage="1" topLeftCell="C1">
      <selection activeCell="F41" sqref="F40:F41"/>
      <pageMargins left="0.70866141732283472" right="0.70866141732283472" top="0.74803149606299213" bottom="0.74803149606299213" header="0.31496062992125984" footer="0.31496062992125984"/>
      <pageSetup paperSize="8" scale="40" orientation="portrait" r:id="rId3"/>
    </customSheetView>
  </customSheetViews>
  <mergeCells count="1">
    <mergeCell ref="J21:K21"/>
  </mergeCells>
  <pageMargins left="0.70866141732283472" right="0.70866141732283472" top="0.74803149606299213" bottom="0.74803149606299213" header="0.31496062992125984" footer="0.31496062992125984"/>
  <pageSetup paperSize="8" scale="4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66"/>
  <sheetViews>
    <sheetView topLeftCell="A7" zoomScale="85" zoomScaleNormal="85" workbookViewId="0">
      <selection activeCell="D20" sqref="D20"/>
    </sheetView>
  </sheetViews>
  <sheetFormatPr defaultColWidth="0" defaultRowHeight="12.4" zeroHeight="1"/>
  <cols>
    <col min="1" max="1" width="7.86328125" style="3019" customWidth="1"/>
    <col min="2" max="2" width="102.73046875" style="3031" customWidth="1"/>
    <col min="3" max="4" width="16.59765625" style="3031" customWidth="1"/>
    <col min="5" max="5" width="2.265625" style="3020" customWidth="1"/>
    <col min="6" max="6" width="56.3984375" style="3019" hidden="1" customWidth="1"/>
    <col min="7" max="7" width="53.3984375" style="3019" hidden="1" customWidth="1"/>
    <col min="8" max="8" width="21.59765625" style="3019" hidden="1" customWidth="1"/>
    <col min="9" max="13" width="32" style="3019" hidden="1" customWidth="1"/>
    <col min="14" max="16384" width="10.265625" style="3019" hidden="1"/>
  </cols>
  <sheetData>
    <row r="1" spans="1:9" s="3018" customFormat="1">
      <c r="A1" s="3032" t="str">
        <f>+'Universal data'!$A$1</f>
        <v>Regulatory Reporting Pack</v>
      </c>
      <c r="B1" s="3033"/>
      <c r="C1" s="3033"/>
      <c r="D1" s="3033"/>
      <c r="E1" s="3033"/>
      <c r="F1" s="3033"/>
      <c r="G1" s="3032"/>
      <c r="H1" s="3032"/>
      <c r="I1" s="3032"/>
    </row>
    <row r="2" spans="1:9" s="3018" customFormat="1">
      <c r="A2" s="3034" t="str">
        <f>+'Universal data'!$A$2</f>
        <v>Master</v>
      </c>
      <c r="B2" s="3033"/>
      <c r="C2" s="3033"/>
      <c r="D2" s="3033"/>
      <c r="E2" s="3033"/>
      <c r="F2" s="3033"/>
      <c r="G2" s="3035"/>
      <c r="H2" s="3035"/>
      <c r="I2" s="3035"/>
    </row>
    <row r="3" spans="1:9" s="3018" customFormat="1">
      <c r="A3" s="3036" t="str">
        <f>+'Universal data'!$A$3</f>
        <v>2017/18</v>
      </c>
      <c r="B3" s="3033"/>
      <c r="C3" s="3033"/>
      <c r="D3" s="3033"/>
      <c r="E3" s="3033"/>
      <c r="F3" s="3033"/>
      <c r="G3" s="3035"/>
      <c r="H3" s="3035"/>
      <c r="I3" s="3035"/>
    </row>
    <row r="4" spans="1:9" s="3037" customFormat="1">
      <c r="A4" s="3147"/>
      <c r="B4" s="713"/>
      <c r="C4" s="713"/>
      <c r="D4" s="713"/>
      <c r="E4" s="713"/>
      <c r="F4" s="713"/>
      <c r="G4" s="3148"/>
      <c r="H4" s="3148"/>
      <c r="I4" s="3148"/>
    </row>
    <row r="5" spans="1:9" s="3037" customFormat="1" ht="15">
      <c r="A5" s="3149" t="s">
        <v>2719</v>
      </c>
      <c r="B5" s="713"/>
      <c r="C5" s="713"/>
      <c r="D5" s="713"/>
      <c r="E5" s="713"/>
      <c r="F5" s="713"/>
      <c r="G5" s="3148"/>
      <c r="H5" s="3148"/>
      <c r="I5" s="3148"/>
    </row>
    <row r="6" spans="1:9">
      <c r="B6" s="3020"/>
      <c r="C6" s="3020"/>
      <c r="D6" s="3020"/>
    </row>
    <row r="7" spans="1:9" ht="29.25" customHeight="1">
      <c r="A7" s="3372" t="s">
        <v>2598</v>
      </c>
      <c r="B7" s="3372"/>
      <c r="C7" s="3372"/>
      <c r="D7" s="3138"/>
    </row>
    <row r="8" spans="1:9" ht="15.75" customHeight="1">
      <c r="B8" s="3021"/>
      <c r="C8" s="3022"/>
      <c r="D8" s="3022"/>
      <c r="E8" s="3022"/>
    </row>
    <row r="9" spans="1:9" ht="15.75" customHeight="1">
      <c r="B9" s="3023" t="str">
        <f>"£m " &amp; 'Universal data'!$C$10-1 &amp; "/" &amp; RIGHT('Universal data'!$C$10,2) &amp; " Prices"</f>
        <v>£m 2017/18 Prices</v>
      </c>
      <c r="C9" s="3022"/>
      <c r="D9" s="3022"/>
      <c r="E9" s="3022"/>
    </row>
    <row r="10" spans="1:9" ht="15.75" customHeight="1">
      <c r="B10" s="3023"/>
      <c r="C10" s="3022"/>
      <c r="D10" s="3022"/>
      <c r="E10" s="3022"/>
    </row>
    <row r="11" spans="1:9" ht="15.75" customHeight="1">
      <c r="B11" s="3023" t="s">
        <v>2599</v>
      </c>
      <c r="C11" s="3022"/>
      <c r="D11" s="3022" t="s">
        <v>97</v>
      </c>
      <c r="E11" s="3022"/>
    </row>
    <row r="12" spans="1:9" ht="15.75" customHeight="1">
      <c r="B12" s="3024" t="s">
        <v>2600</v>
      </c>
      <c r="C12" s="3226"/>
      <c r="D12"/>
      <c r="E12" s="3022"/>
    </row>
    <row r="13" spans="1:9" ht="15.75" customHeight="1">
      <c r="A13" s="3025"/>
      <c r="B13" s="3024" t="s">
        <v>2601</v>
      </c>
      <c r="C13" s="3226"/>
      <c r="D13"/>
      <c r="E13" s="3022"/>
    </row>
    <row r="14" spans="1:9" ht="15.75" customHeight="1">
      <c r="A14" s="3025"/>
      <c r="B14" s="3024" t="s">
        <v>2714</v>
      </c>
      <c r="C14" s="3226"/>
      <c r="D14"/>
      <c r="E14" s="3022"/>
    </row>
    <row r="15" spans="1:9" ht="15.75" customHeight="1">
      <c r="A15" s="3025"/>
      <c r="B15" s="3024" t="s">
        <v>2602</v>
      </c>
      <c r="C15" s="3226"/>
      <c r="D15"/>
      <c r="E15" s="3022"/>
    </row>
    <row r="16" spans="1:9" ht="15.75" customHeight="1">
      <c r="A16" s="3025"/>
      <c r="B16" s="3024" t="s">
        <v>2603</v>
      </c>
      <c r="C16" s="3226"/>
      <c r="D16"/>
      <c r="E16" s="3022"/>
    </row>
    <row r="17" spans="1:5" ht="15.75" customHeight="1">
      <c r="A17" s="3025"/>
      <c r="B17" s="3024" t="s">
        <v>2604</v>
      </c>
      <c r="C17" s="3226"/>
      <c r="D17"/>
      <c r="E17" s="3022"/>
    </row>
    <row r="18" spans="1:5" ht="15.75" customHeight="1">
      <c r="B18" s="3026" t="s">
        <v>2605</v>
      </c>
      <c r="C18" s="3143">
        <f>SUM(C12:C17)</f>
        <v>0</v>
      </c>
      <c r="D18"/>
      <c r="E18" s="3022"/>
    </row>
    <row r="19" spans="1:5" ht="15.75" customHeight="1">
      <c r="B19" s="3027" t="s">
        <v>2606</v>
      </c>
      <c r="C19" s="3226"/>
      <c r="D19"/>
      <c r="E19" s="3022"/>
    </row>
    <row r="20" spans="1:5" ht="15.75" customHeight="1">
      <c r="B20" s="3028" t="s">
        <v>2715</v>
      </c>
      <c r="C20"/>
      <c r="D20" s="3226"/>
      <c r="E20" s="3022"/>
    </row>
    <row r="21" spans="1:5" ht="15.75" customHeight="1">
      <c r="B21" s="3026" t="s">
        <v>2607</v>
      </c>
      <c r="C21" s="3143">
        <f>SUM(C18:C19)</f>
        <v>0</v>
      </c>
      <c r="D21"/>
      <c r="E21" s="3022"/>
    </row>
    <row r="22" spans="1:5" ht="15.75" customHeight="1">
      <c r="B22" s="3024"/>
      <c r="C22" s="3022"/>
      <c r="D22" s="3022"/>
      <c r="E22" s="3022"/>
    </row>
    <row r="23" spans="1:5" ht="15.75" customHeight="1">
      <c r="B23" s="3023" t="s">
        <v>2608</v>
      </c>
      <c r="C23" s="3022"/>
      <c r="D23"/>
      <c r="E23" s="3022"/>
    </row>
    <row r="24" spans="1:5" ht="15.75" customHeight="1">
      <c r="B24" s="3144" t="s">
        <v>2609</v>
      </c>
      <c r="C24" s="3226"/>
      <c r="D24"/>
      <c r="E24" s="3022"/>
    </row>
    <row r="25" spans="1:5" ht="15.75" customHeight="1">
      <c r="B25" s="3144" t="s">
        <v>2609</v>
      </c>
      <c r="C25" s="3226"/>
      <c r="D25"/>
      <c r="E25" s="3022"/>
    </row>
    <row r="26" spans="1:5" ht="15.75" customHeight="1">
      <c r="B26" s="3144" t="s">
        <v>2609</v>
      </c>
      <c r="C26" s="3226"/>
      <c r="D26"/>
      <c r="E26" s="3022"/>
    </row>
    <row r="27" spans="1:5" ht="15.75" customHeight="1">
      <c r="B27" s="3144" t="s">
        <v>2609</v>
      </c>
      <c r="C27" s="3226"/>
      <c r="D27"/>
      <c r="E27" s="3022"/>
    </row>
    <row r="28" spans="1:5" ht="15.75" customHeight="1">
      <c r="B28" s="3144" t="s">
        <v>2609</v>
      </c>
      <c r="C28" s="3226"/>
      <c r="D28"/>
      <c r="E28" s="3022"/>
    </row>
    <row r="29" spans="1:5" ht="15.75" customHeight="1">
      <c r="B29" s="3144" t="s">
        <v>2609</v>
      </c>
      <c r="C29" s="3226"/>
      <c r="D29"/>
      <c r="E29" s="3022"/>
    </row>
    <row r="30" spans="1:5" ht="15.75" customHeight="1">
      <c r="B30" s="3144" t="s">
        <v>2609</v>
      </c>
      <c r="C30" s="3226"/>
      <c r="D30"/>
      <c r="E30" s="3022"/>
    </row>
    <row r="31" spans="1:5" ht="15.75" customHeight="1">
      <c r="B31" s="3144" t="s">
        <v>2609</v>
      </c>
      <c r="C31" s="3226"/>
      <c r="D31"/>
      <c r="E31" s="3022"/>
    </row>
    <row r="32" spans="1:5" ht="15.75" customHeight="1">
      <c r="B32" s="3144" t="s">
        <v>2609</v>
      </c>
      <c r="C32" s="3226"/>
      <c r="D32"/>
      <c r="E32" s="3022"/>
    </row>
    <row r="33" spans="2:5" ht="15.75" customHeight="1">
      <c r="B33" s="3144" t="s">
        <v>2609</v>
      </c>
      <c r="C33" s="3226"/>
      <c r="D33"/>
      <c r="E33" s="3022"/>
    </row>
    <row r="34" spans="2:5" ht="15.75" customHeight="1">
      <c r="B34" s="3144" t="s">
        <v>2609</v>
      </c>
      <c r="C34" s="3226"/>
      <c r="D34"/>
      <c r="E34" s="3022"/>
    </row>
    <row r="35" spans="2:5" ht="15.75" customHeight="1">
      <c r="B35" s="3144" t="s">
        <v>2609</v>
      </c>
      <c r="C35" s="3226"/>
      <c r="D35"/>
      <c r="E35" s="3022"/>
    </row>
    <row r="36" spans="2:5" ht="15.75" customHeight="1">
      <c r="B36" s="3144" t="s">
        <v>2609</v>
      </c>
      <c r="C36" s="3226"/>
      <c r="D36"/>
      <c r="E36" s="3022"/>
    </row>
    <row r="37" spans="2:5" ht="15.75" customHeight="1">
      <c r="B37" s="3144" t="s">
        <v>2609</v>
      </c>
      <c r="C37" s="3226"/>
      <c r="D37"/>
      <c r="E37" s="3022"/>
    </row>
    <row r="38" spans="2:5" ht="15.75" customHeight="1">
      <c r="B38" s="3144" t="s">
        <v>2609</v>
      </c>
      <c r="C38" s="3226"/>
      <c r="D38"/>
      <c r="E38" s="3022"/>
    </row>
    <row r="39" spans="2:5" ht="15.75" customHeight="1">
      <c r="B39" s="3144" t="s">
        <v>2609</v>
      </c>
      <c r="C39" s="3226"/>
      <c r="D39"/>
      <c r="E39" s="3022"/>
    </row>
    <row r="40" spans="2:5" ht="15.75" customHeight="1">
      <c r="B40" s="3019" t="s">
        <v>2610</v>
      </c>
      <c r="C40" s="3143">
        <f>SUM(C24:C39)</f>
        <v>0</v>
      </c>
      <c r="D40"/>
      <c r="E40" s="3022"/>
    </row>
    <row r="41" spans="2:5" ht="15.75" customHeight="1">
      <c r="B41" s="3019"/>
      <c r="C41" s="3022"/>
      <c r="D41"/>
      <c r="E41" s="3022"/>
    </row>
    <row r="42" spans="2:5" ht="15.75" customHeight="1">
      <c r="B42" s="3023" t="s">
        <v>2611</v>
      </c>
      <c r="C42" s="3022"/>
      <c r="D42"/>
      <c r="E42" s="3022"/>
    </row>
    <row r="43" spans="2:5" ht="15.75" customHeight="1">
      <c r="B43" s="3028" t="s">
        <v>2607</v>
      </c>
      <c r="C43" s="3143">
        <f>C21</f>
        <v>0</v>
      </c>
      <c r="D43"/>
      <c r="E43" s="3022"/>
    </row>
    <row r="44" spans="2:5" ht="15.75" customHeight="1">
      <c r="B44" s="3028" t="s">
        <v>2610</v>
      </c>
      <c r="C44" s="3143">
        <f>C40</f>
        <v>0</v>
      </c>
      <c r="D44"/>
      <c r="E44" s="3022"/>
    </row>
    <row r="45" spans="2:5" ht="15.75" customHeight="1">
      <c r="B45" s="3028" t="s">
        <v>2612</v>
      </c>
      <c r="C45" s="3143">
        <f>SUM(C43:C44)</f>
        <v>0</v>
      </c>
      <c r="D45"/>
      <c r="E45" s="3022"/>
    </row>
    <row r="46" spans="2:5" ht="15.75" customHeight="1">
      <c r="B46" s="3028" t="s">
        <v>2613</v>
      </c>
      <c r="C46" s="3143">
        <f>INDEX('2.1 Totex PCFM'!$E$46:$L$46,MATCH('Universal data'!$C$16,'2.1 Totex PCFM'!$E$3:$L$3,0))+'3.1 Opex cost matrix'!Z70</f>
        <v>0</v>
      </c>
      <c r="D46"/>
      <c r="E46" s="3022"/>
    </row>
    <row r="47" spans="2:5" ht="15.75" customHeight="1">
      <c r="B47" s="3024" t="s">
        <v>2614</v>
      </c>
      <c r="C47" s="3029" t="str">
        <f>IF(ABS(C45-C46)&lt;1,"OK","ERROR")</f>
        <v>OK</v>
      </c>
      <c r="D47"/>
      <c r="E47" s="3022"/>
    </row>
    <row r="48" spans="2:5" ht="15.75" customHeight="1">
      <c r="B48" s="3024"/>
      <c r="C48" s="3022"/>
      <c r="D48"/>
      <c r="E48" s="3022"/>
    </row>
    <row r="49" spans="1:5" ht="15.75" customHeight="1">
      <c r="A49" s="3030" t="s">
        <v>2615</v>
      </c>
      <c r="B49" s="3030"/>
      <c r="C49" s="3030"/>
      <c r="D49" s="3030"/>
      <c r="E49" s="3022"/>
    </row>
    <row r="50" spans="1:5" ht="15.75" customHeight="1">
      <c r="B50" s="3024"/>
      <c r="C50" s="3022"/>
      <c r="D50" s="3022"/>
      <c r="E50" s="3022"/>
    </row>
    <row r="51" spans="1:5" customFormat="1" ht="15.75" hidden="1" customHeight="1"/>
    <row r="52" spans="1:5" customFormat="1" ht="15.75" hidden="1" customHeight="1"/>
    <row r="53" spans="1:5" customFormat="1" ht="15.75" hidden="1" customHeight="1"/>
    <row r="54" spans="1:5" customFormat="1" ht="15.75" hidden="1" customHeight="1"/>
    <row r="55" spans="1:5" customFormat="1" ht="15.75" hidden="1" customHeight="1"/>
    <row r="56" spans="1:5" customFormat="1" ht="15.75" hidden="1" customHeight="1"/>
    <row r="57" spans="1:5" customFormat="1" ht="15.75" hidden="1" customHeight="1"/>
    <row r="58" spans="1:5" customFormat="1" ht="15.75" hidden="1" customHeight="1"/>
    <row r="59" spans="1:5" customFormat="1" ht="15.75" hidden="1" customHeight="1"/>
    <row r="60" spans="1:5" customFormat="1" ht="15.75" hidden="1" customHeight="1"/>
    <row r="61" spans="1:5" customFormat="1" ht="15.75" hidden="1" customHeight="1"/>
    <row r="62" spans="1:5" customFormat="1" ht="15.75" hidden="1" customHeight="1"/>
    <row r="63" spans="1:5" customFormat="1" ht="15.75" hidden="1" customHeight="1"/>
    <row r="64" spans="1:5" customFormat="1" ht="12.75" hidden="1"/>
    <row r="65" customFormat="1" ht="12.75" hidden="1"/>
    <row r="66" customFormat="1" ht="12.75" hidden="1"/>
    <row r="67" customFormat="1" ht="12.75" hidden="1"/>
    <row r="68" customFormat="1" ht="12.75" hidden="1"/>
    <row r="69" customFormat="1" ht="12.75" hidden="1"/>
    <row r="70" customFormat="1" ht="12.75" hidden="1"/>
    <row r="71" customFormat="1" ht="12.75" hidden="1"/>
    <row r="72" customFormat="1" ht="12.75" hidden="1"/>
    <row r="73" customFormat="1" ht="12.75" hidden="1"/>
    <row r="74" customFormat="1" ht="12.75" hidden="1"/>
    <row r="75" customFormat="1" ht="12.75" hidden="1"/>
    <row r="76" customFormat="1" ht="12.75" hidden="1"/>
    <row r="77" customFormat="1" ht="12.75" hidden="1"/>
    <row r="78" customFormat="1" ht="12.75" hidden="1"/>
    <row r="79" customFormat="1" ht="12.75" hidden="1"/>
    <row r="80" customFormat="1" ht="12.75" hidden="1"/>
    <row r="81" customFormat="1" ht="12.75" hidden="1"/>
    <row r="82" customFormat="1" ht="12.75" hidden="1"/>
    <row r="83" customFormat="1" ht="12.75" hidden="1"/>
    <row r="84" customFormat="1" ht="12.75" hidden="1"/>
    <row r="85" customFormat="1" ht="12.75" hidden="1"/>
    <row r="86" customFormat="1" ht="12.75" hidden="1"/>
    <row r="87" customFormat="1" ht="12.75" hidden="1"/>
    <row r="88" customFormat="1" ht="12.75" hidden="1"/>
    <row r="89" customFormat="1" ht="12.75" hidden="1"/>
    <row r="90" customFormat="1" ht="12.75" hidden="1"/>
    <row r="91" customFormat="1" ht="12.75" hidden="1"/>
    <row r="92" customFormat="1" ht="12.75" hidden="1"/>
    <row r="93" customFormat="1" ht="12.75" hidden="1"/>
    <row r="94" customFormat="1" ht="12.75" hidden="1"/>
    <row r="95" customFormat="1" ht="12.75" hidden="1"/>
    <row r="96" customFormat="1" ht="12.75" hidden="1"/>
    <row r="97" spans="2:5" customFormat="1" ht="12.75" hidden="1"/>
    <row r="98" spans="2:5" customFormat="1" ht="12.75" hidden="1"/>
    <row r="99" spans="2:5" customFormat="1" ht="12.75" hidden="1"/>
    <row r="100" spans="2:5" customFormat="1" ht="12.75" hidden="1"/>
    <row r="101" spans="2:5" customFormat="1" ht="12.75" hidden="1"/>
    <row r="102" spans="2:5" customFormat="1" ht="12.75" hidden="1"/>
    <row r="103" spans="2:5" customFormat="1" ht="12.75" hidden="1"/>
    <row r="104" spans="2:5" customFormat="1" ht="12.75" hidden="1"/>
    <row r="105" spans="2:5" customFormat="1" ht="12.75" hidden="1"/>
    <row r="106" spans="2:5" customFormat="1" ht="12.75" hidden="1"/>
    <row r="107" spans="2:5" hidden="1">
      <c r="B107" s="3019"/>
      <c r="C107" s="3019"/>
      <c r="D107" s="3019"/>
      <c r="E107" s="3019"/>
    </row>
    <row r="108" spans="2:5" hidden="1">
      <c r="B108" s="3019"/>
      <c r="C108" s="3019"/>
      <c r="D108" s="3019"/>
      <c r="E108" s="3019"/>
    </row>
    <row r="109" spans="2:5" hidden="1">
      <c r="B109" s="3019"/>
      <c r="C109" s="3019"/>
      <c r="D109" s="3019"/>
      <c r="E109" s="3019"/>
    </row>
    <row r="110" spans="2:5" hidden="1">
      <c r="B110" s="3019"/>
      <c r="C110" s="3019"/>
      <c r="D110" s="3019"/>
      <c r="E110" s="3019"/>
    </row>
    <row r="111" spans="2:5" hidden="1">
      <c r="B111" s="3019"/>
      <c r="C111" s="3019"/>
      <c r="D111" s="3019"/>
      <c r="E111" s="3019"/>
    </row>
    <row r="112" spans="2:5" hidden="1">
      <c r="B112" s="3019"/>
      <c r="C112" s="3019"/>
      <c r="D112" s="3019"/>
      <c r="E112" s="3019"/>
    </row>
    <row r="113" spans="2:5" hidden="1">
      <c r="B113" s="3019"/>
      <c r="C113" s="3019"/>
      <c r="D113" s="3019"/>
      <c r="E113" s="3019"/>
    </row>
    <row r="114" spans="2:5" hidden="1">
      <c r="B114" s="3019"/>
      <c r="C114" s="3019"/>
      <c r="D114" s="3019"/>
      <c r="E114" s="3019"/>
    </row>
    <row r="115" spans="2:5" hidden="1">
      <c r="B115" s="3019"/>
      <c r="C115" s="3019"/>
      <c r="D115" s="3019"/>
      <c r="E115" s="3019"/>
    </row>
    <row r="116" spans="2:5" hidden="1">
      <c r="B116" s="3019"/>
      <c r="C116" s="3019"/>
      <c r="D116" s="3019"/>
      <c r="E116" s="3019"/>
    </row>
    <row r="117" spans="2:5" hidden="1">
      <c r="B117" s="3019"/>
      <c r="C117" s="3019"/>
      <c r="D117" s="3019"/>
      <c r="E117" s="3019"/>
    </row>
    <row r="118" spans="2:5" hidden="1">
      <c r="B118" s="3019"/>
      <c r="C118" s="3019"/>
      <c r="D118" s="3019"/>
      <c r="E118" s="3019"/>
    </row>
    <row r="119" spans="2:5" hidden="1">
      <c r="B119" s="3019"/>
      <c r="C119" s="3019"/>
      <c r="D119" s="3019"/>
      <c r="E119" s="3019"/>
    </row>
    <row r="120" spans="2:5" hidden="1">
      <c r="B120" s="3019"/>
      <c r="C120" s="3019"/>
      <c r="D120" s="3019"/>
      <c r="E120" s="3019"/>
    </row>
    <row r="121" spans="2:5" hidden="1">
      <c r="B121" s="3019"/>
      <c r="C121" s="3019"/>
      <c r="D121" s="3019"/>
      <c r="E121" s="3019"/>
    </row>
    <row r="122" spans="2:5" hidden="1">
      <c r="B122" s="3019"/>
      <c r="C122" s="3019"/>
      <c r="D122" s="3019"/>
      <c r="E122" s="3019"/>
    </row>
    <row r="123" spans="2:5" hidden="1">
      <c r="B123" s="3019"/>
      <c r="C123" s="3019"/>
      <c r="D123" s="3019"/>
      <c r="E123" s="3019"/>
    </row>
    <row r="124" spans="2:5" hidden="1">
      <c r="B124" s="3019"/>
      <c r="C124" s="3019"/>
      <c r="D124" s="3019"/>
      <c r="E124" s="3019"/>
    </row>
    <row r="125" spans="2:5" hidden="1">
      <c r="B125" s="3019"/>
      <c r="C125" s="3019"/>
      <c r="D125" s="3019"/>
      <c r="E125" s="3019"/>
    </row>
    <row r="126" spans="2:5" hidden="1">
      <c r="B126" s="3019"/>
      <c r="C126" s="3019"/>
      <c r="D126" s="3019"/>
      <c r="E126" s="3019"/>
    </row>
    <row r="127" spans="2:5" hidden="1">
      <c r="B127" s="3019"/>
      <c r="C127" s="3019"/>
      <c r="D127" s="3019"/>
      <c r="E127" s="3019"/>
    </row>
    <row r="128" spans="2:5" hidden="1">
      <c r="B128" s="3019"/>
      <c r="C128" s="3019"/>
      <c r="D128" s="3019"/>
      <c r="E128" s="3019"/>
    </row>
    <row r="129" spans="2:5" hidden="1">
      <c r="B129" s="3019"/>
      <c r="C129" s="3019"/>
      <c r="D129" s="3019"/>
      <c r="E129" s="3019"/>
    </row>
    <row r="130" spans="2:5" hidden="1">
      <c r="B130" s="3019"/>
      <c r="C130" s="3019"/>
      <c r="D130" s="3019"/>
      <c r="E130" s="3019"/>
    </row>
    <row r="131" spans="2:5" hidden="1">
      <c r="B131" s="3019"/>
      <c r="C131" s="3019"/>
      <c r="D131" s="3019"/>
      <c r="E131" s="3019"/>
    </row>
    <row r="132" spans="2:5" hidden="1">
      <c r="B132" s="3019"/>
      <c r="C132" s="3019"/>
      <c r="D132" s="3019"/>
      <c r="E132" s="3019"/>
    </row>
    <row r="133" spans="2:5" hidden="1">
      <c r="B133" s="3019"/>
      <c r="C133" s="3019"/>
      <c r="D133" s="3019"/>
      <c r="E133" s="3019"/>
    </row>
    <row r="134" spans="2:5" hidden="1">
      <c r="B134" s="3019"/>
      <c r="C134" s="3019"/>
      <c r="D134" s="3019"/>
      <c r="E134" s="3019"/>
    </row>
    <row r="135" spans="2:5" hidden="1">
      <c r="B135" s="3019"/>
      <c r="C135" s="3019"/>
      <c r="D135" s="3019"/>
      <c r="E135" s="3019"/>
    </row>
    <row r="136" spans="2:5" hidden="1">
      <c r="B136" s="3019"/>
      <c r="C136" s="3019"/>
      <c r="D136" s="3019"/>
      <c r="E136" s="3019"/>
    </row>
    <row r="137" spans="2:5" hidden="1">
      <c r="B137" s="3019"/>
      <c r="C137" s="3019"/>
      <c r="D137" s="3019"/>
      <c r="E137" s="3019"/>
    </row>
    <row r="138" spans="2:5" hidden="1">
      <c r="B138" s="3019"/>
      <c r="C138" s="3019"/>
      <c r="D138" s="3019"/>
      <c r="E138" s="3019"/>
    </row>
    <row r="139" spans="2:5" hidden="1">
      <c r="B139" s="3019"/>
      <c r="C139" s="3019"/>
      <c r="D139" s="3019"/>
      <c r="E139" s="3019"/>
    </row>
    <row r="140" spans="2:5" hidden="1">
      <c r="B140" s="3019"/>
      <c r="C140" s="3019"/>
      <c r="D140" s="3019"/>
      <c r="E140" s="3019"/>
    </row>
    <row r="141" spans="2:5" hidden="1">
      <c r="B141" s="3019"/>
      <c r="C141" s="3019"/>
      <c r="D141" s="3019"/>
      <c r="E141" s="3019"/>
    </row>
    <row r="142" spans="2:5" hidden="1">
      <c r="B142" s="3019"/>
      <c r="C142" s="3019"/>
      <c r="D142" s="3019"/>
      <c r="E142" s="3019"/>
    </row>
    <row r="143" spans="2:5" hidden="1">
      <c r="B143" s="3019"/>
      <c r="C143" s="3019"/>
      <c r="D143" s="3019"/>
      <c r="E143" s="3019"/>
    </row>
    <row r="144" spans="2:5" hidden="1">
      <c r="B144" s="3019"/>
      <c r="C144" s="3019"/>
      <c r="D144" s="3019"/>
      <c r="E144" s="3019"/>
    </row>
    <row r="145" spans="2:5" hidden="1">
      <c r="B145" s="3019"/>
      <c r="C145" s="3019"/>
      <c r="D145" s="3019"/>
      <c r="E145" s="3019"/>
    </row>
    <row r="146" spans="2:5" hidden="1">
      <c r="B146" s="3019"/>
      <c r="C146" s="3019"/>
      <c r="D146" s="3019"/>
      <c r="E146" s="3019"/>
    </row>
    <row r="147" spans="2:5" hidden="1">
      <c r="B147" s="3019"/>
      <c r="C147" s="3019"/>
      <c r="D147" s="3019"/>
      <c r="E147" s="3019"/>
    </row>
    <row r="148" spans="2:5" hidden="1">
      <c r="B148" s="3019"/>
      <c r="C148" s="3019"/>
      <c r="D148" s="3019"/>
      <c r="E148" s="3019"/>
    </row>
    <row r="149" spans="2:5" hidden="1">
      <c r="B149" s="3019"/>
      <c r="C149" s="3019"/>
      <c r="D149" s="3019"/>
      <c r="E149" s="3019"/>
    </row>
    <row r="150" spans="2:5" hidden="1">
      <c r="B150" s="3019"/>
      <c r="C150" s="3019"/>
      <c r="D150" s="3019"/>
      <c r="E150" s="3019"/>
    </row>
    <row r="151" spans="2:5" hidden="1">
      <c r="B151" s="3019"/>
      <c r="C151" s="3019"/>
      <c r="D151" s="3019"/>
      <c r="E151" s="3019"/>
    </row>
    <row r="152" spans="2:5" hidden="1">
      <c r="B152" s="3019"/>
      <c r="C152" s="3019"/>
      <c r="D152" s="3019"/>
      <c r="E152" s="3019"/>
    </row>
    <row r="153" spans="2:5" hidden="1">
      <c r="B153" s="3019"/>
      <c r="C153" s="3019"/>
      <c r="D153" s="3019"/>
      <c r="E153" s="3019"/>
    </row>
    <row r="154" spans="2:5" hidden="1">
      <c r="B154" s="3019"/>
      <c r="C154" s="3019"/>
      <c r="D154" s="3019"/>
      <c r="E154" s="3019"/>
    </row>
    <row r="155" spans="2:5" hidden="1">
      <c r="B155" s="3019"/>
      <c r="C155" s="3019"/>
      <c r="D155" s="3019"/>
      <c r="E155" s="3019"/>
    </row>
    <row r="156" spans="2:5" hidden="1">
      <c r="B156" s="3019"/>
      <c r="C156" s="3019"/>
      <c r="D156" s="3019"/>
      <c r="E156" s="3019"/>
    </row>
    <row r="157" spans="2:5" hidden="1">
      <c r="B157" s="3019"/>
      <c r="C157" s="3019"/>
      <c r="D157" s="3019"/>
      <c r="E157" s="3019"/>
    </row>
    <row r="158" spans="2:5" hidden="1">
      <c r="B158" s="3019"/>
      <c r="C158" s="3019"/>
      <c r="D158" s="3019"/>
      <c r="E158" s="3019"/>
    </row>
    <row r="159" spans="2:5" hidden="1">
      <c r="B159" s="3019"/>
      <c r="C159" s="3019"/>
      <c r="D159" s="3019"/>
      <c r="E159" s="3019"/>
    </row>
    <row r="160" spans="2:5" hidden="1">
      <c r="B160" s="3019"/>
      <c r="C160" s="3019"/>
      <c r="D160" s="3019"/>
      <c r="E160" s="3019"/>
    </row>
    <row r="161" spans="2:5" hidden="1">
      <c r="B161" s="3019"/>
      <c r="C161" s="3019"/>
      <c r="D161" s="3019"/>
      <c r="E161" s="3019"/>
    </row>
    <row r="162" spans="2:5" hidden="1">
      <c r="B162" s="3019"/>
      <c r="C162" s="3019"/>
      <c r="D162" s="3019"/>
      <c r="E162" s="3019"/>
    </row>
    <row r="163" spans="2:5" hidden="1">
      <c r="B163" s="3019"/>
      <c r="C163" s="3019"/>
      <c r="D163" s="3019"/>
      <c r="E163" s="3019"/>
    </row>
    <row r="164" spans="2:5" hidden="1">
      <c r="B164" s="3019"/>
      <c r="C164" s="3019"/>
      <c r="D164" s="3019"/>
      <c r="E164" s="3019"/>
    </row>
    <row r="165" spans="2:5" hidden="1">
      <c r="B165" s="3019"/>
      <c r="C165" s="3019"/>
      <c r="D165" s="3019"/>
      <c r="E165" s="3019"/>
    </row>
    <row r="166" spans="2:5" hidden="1">
      <c r="B166" s="3019"/>
      <c r="C166" s="3019"/>
      <c r="D166" s="3019"/>
      <c r="E166" s="3019"/>
    </row>
  </sheetData>
  <mergeCells count="1">
    <mergeCell ref="A7:C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topLeftCell="A10" workbookViewId="0">
      <selection activeCell="B29" sqref="B29"/>
    </sheetView>
  </sheetViews>
  <sheetFormatPr defaultRowHeight="12.4"/>
  <cols>
    <col min="1" max="1" width="48.59765625" style="221" customWidth="1"/>
    <col min="2" max="2" width="48.265625" style="221" customWidth="1"/>
    <col min="3" max="3" width="20.73046875" style="221" customWidth="1"/>
    <col min="4" max="6" width="16.265625" style="221" customWidth="1"/>
    <col min="7" max="29" width="9.1328125" style="221"/>
    <col min="30" max="30" width="16.86328125" style="221" customWidth="1"/>
    <col min="31" max="31" width="26" style="221" customWidth="1"/>
    <col min="32" max="32" width="23.73046875" style="221" customWidth="1"/>
    <col min="33" max="33" width="19.59765625" style="221" customWidth="1"/>
    <col min="34" max="34" width="15.59765625" style="221" customWidth="1"/>
    <col min="35" max="35" width="6.1328125" style="221" customWidth="1"/>
    <col min="36" max="36" width="22.265625" style="221" customWidth="1"/>
    <col min="37" max="37" width="6.3984375" style="221" customWidth="1"/>
    <col min="38" max="285" width="9.1328125" style="221"/>
    <col min="286" max="286" width="16.86328125" style="221" customWidth="1"/>
    <col min="287" max="287" width="26" style="221" customWidth="1"/>
    <col min="288" max="288" width="23.73046875" style="221" customWidth="1"/>
    <col min="289" max="289" width="19.59765625" style="221" customWidth="1"/>
    <col min="290" max="290" width="15.59765625" style="221" customWidth="1"/>
    <col min="291" max="291" width="6.1328125" style="221" customWidth="1"/>
    <col min="292" max="292" width="22.265625" style="221" customWidth="1"/>
    <col min="293" max="293" width="6.3984375" style="221" customWidth="1"/>
    <col min="294" max="541" width="9.1328125" style="221"/>
    <col min="542" max="542" width="16.86328125" style="221" customWidth="1"/>
    <col min="543" max="543" width="26" style="221" customWidth="1"/>
    <col min="544" max="544" width="23.73046875" style="221" customWidth="1"/>
    <col min="545" max="545" width="19.59765625" style="221" customWidth="1"/>
    <col min="546" max="546" width="15.59765625" style="221" customWidth="1"/>
    <col min="547" max="547" width="6.1328125" style="221" customWidth="1"/>
    <col min="548" max="548" width="22.265625" style="221" customWidth="1"/>
    <col min="549" max="549" width="6.3984375" style="221" customWidth="1"/>
    <col min="550" max="797" width="9.1328125" style="221"/>
    <col min="798" max="798" width="16.86328125" style="221" customWidth="1"/>
    <col min="799" max="799" width="26" style="221" customWidth="1"/>
    <col min="800" max="800" width="23.73046875" style="221" customWidth="1"/>
    <col min="801" max="801" width="19.59765625" style="221" customWidth="1"/>
    <col min="802" max="802" width="15.59765625" style="221" customWidth="1"/>
    <col min="803" max="803" width="6.1328125" style="221" customWidth="1"/>
    <col min="804" max="804" width="22.265625" style="221" customWidth="1"/>
    <col min="805" max="805" width="6.3984375" style="221" customWidth="1"/>
    <col min="806" max="1053" width="9.1328125" style="221"/>
    <col min="1054" max="1054" width="16.86328125" style="221" customWidth="1"/>
    <col min="1055" max="1055" width="26" style="221" customWidth="1"/>
    <col min="1056" max="1056" width="23.73046875" style="221" customWidth="1"/>
    <col min="1057" max="1057" width="19.59765625" style="221" customWidth="1"/>
    <col min="1058" max="1058" width="15.59765625" style="221" customWidth="1"/>
    <col min="1059" max="1059" width="6.1328125" style="221" customWidth="1"/>
    <col min="1060" max="1060" width="22.265625" style="221" customWidth="1"/>
    <col min="1061" max="1061" width="6.3984375" style="221" customWidth="1"/>
    <col min="1062" max="1309" width="9.1328125" style="221"/>
    <col min="1310" max="1310" width="16.86328125" style="221" customWidth="1"/>
    <col min="1311" max="1311" width="26" style="221" customWidth="1"/>
    <col min="1312" max="1312" width="23.73046875" style="221" customWidth="1"/>
    <col min="1313" max="1313" width="19.59765625" style="221" customWidth="1"/>
    <col min="1314" max="1314" width="15.59765625" style="221" customWidth="1"/>
    <col min="1315" max="1315" width="6.1328125" style="221" customWidth="1"/>
    <col min="1316" max="1316" width="22.265625" style="221" customWidth="1"/>
    <col min="1317" max="1317" width="6.3984375" style="221" customWidth="1"/>
    <col min="1318" max="1565" width="9.1328125" style="221"/>
    <col min="1566" max="1566" width="16.86328125" style="221" customWidth="1"/>
    <col min="1567" max="1567" width="26" style="221" customWidth="1"/>
    <col min="1568" max="1568" width="23.73046875" style="221" customWidth="1"/>
    <col min="1569" max="1569" width="19.59765625" style="221" customWidth="1"/>
    <col min="1570" max="1570" width="15.59765625" style="221" customWidth="1"/>
    <col min="1571" max="1571" width="6.1328125" style="221" customWidth="1"/>
    <col min="1572" max="1572" width="22.265625" style="221" customWidth="1"/>
    <col min="1573" max="1573" width="6.3984375" style="221" customWidth="1"/>
    <col min="1574" max="1821" width="9.1328125" style="221"/>
    <col min="1822" max="1822" width="16.86328125" style="221" customWidth="1"/>
    <col min="1823" max="1823" width="26" style="221" customWidth="1"/>
    <col min="1824" max="1824" width="23.73046875" style="221" customWidth="1"/>
    <col min="1825" max="1825" width="19.59765625" style="221" customWidth="1"/>
    <col min="1826" max="1826" width="15.59765625" style="221" customWidth="1"/>
    <col min="1827" max="1827" width="6.1328125" style="221" customWidth="1"/>
    <col min="1828" max="1828" width="22.265625" style="221" customWidth="1"/>
    <col min="1829" max="1829" width="6.3984375" style="221" customWidth="1"/>
    <col min="1830" max="2077" width="9.1328125" style="221"/>
    <col min="2078" max="2078" width="16.86328125" style="221" customWidth="1"/>
    <col min="2079" max="2079" width="26" style="221" customWidth="1"/>
    <col min="2080" max="2080" width="23.73046875" style="221" customWidth="1"/>
    <col min="2081" max="2081" width="19.59765625" style="221" customWidth="1"/>
    <col min="2082" max="2082" width="15.59765625" style="221" customWidth="1"/>
    <col min="2083" max="2083" width="6.1328125" style="221" customWidth="1"/>
    <col min="2084" max="2084" width="22.265625" style="221" customWidth="1"/>
    <col min="2085" max="2085" width="6.3984375" style="221" customWidth="1"/>
    <col min="2086" max="2333" width="9.1328125" style="221"/>
    <col min="2334" max="2334" width="16.86328125" style="221" customWidth="1"/>
    <col min="2335" max="2335" width="26" style="221" customWidth="1"/>
    <col min="2336" max="2336" width="23.73046875" style="221" customWidth="1"/>
    <col min="2337" max="2337" width="19.59765625" style="221" customWidth="1"/>
    <col min="2338" max="2338" width="15.59765625" style="221" customWidth="1"/>
    <col min="2339" max="2339" width="6.1328125" style="221" customWidth="1"/>
    <col min="2340" max="2340" width="22.265625" style="221" customWidth="1"/>
    <col min="2341" max="2341" width="6.3984375" style="221" customWidth="1"/>
    <col min="2342" max="2589" width="9.1328125" style="221"/>
    <col min="2590" max="2590" width="16.86328125" style="221" customWidth="1"/>
    <col min="2591" max="2591" width="26" style="221" customWidth="1"/>
    <col min="2592" max="2592" width="23.73046875" style="221" customWidth="1"/>
    <col min="2593" max="2593" width="19.59765625" style="221" customWidth="1"/>
    <col min="2594" max="2594" width="15.59765625" style="221" customWidth="1"/>
    <col min="2595" max="2595" width="6.1328125" style="221" customWidth="1"/>
    <col min="2596" max="2596" width="22.265625" style="221" customWidth="1"/>
    <col min="2597" max="2597" width="6.3984375" style="221" customWidth="1"/>
    <col min="2598" max="2845" width="9.1328125" style="221"/>
    <col min="2846" max="2846" width="16.86328125" style="221" customWidth="1"/>
    <col min="2847" max="2847" width="26" style="221" customWidth="1"/>
    <col min="2848" max="2848" width="23.73046875" style="221" customWidth="1"/>
    <col min="2849" max="2849" width="19.59765625" style="221" customWidth="1"/>
    <col min="2850" max="2850" width="15.59765625" style="221" customWidth="1"/>
    <col min="2851" max="2851" width="6.1328125" style="221" customWidth="1"/>
    <col min="2852" max="2852" width="22.265625" style="221" customWidth="1"/>
    <col min="2853" max="2853" width="6.3984375" style="221" customWidth="1"/>
    <col min="2854" max="3101" width="9.1328125" style="221"/>
    <col min="3102" max="3102" width="16.86328125" style="221" customWidth="1"/>
    <col min="3103" max="3103" width="26" style="221" customWidth="1"/>
    <col min="3104" max="3104" width="23.73046875" style="221" customWidth="1"/>
    <col min="3105" max="3105" width="19.59765625" style="221" customWidth="1"/>
    <col min="3106" max="3106" width="15.59765625" style="221" customWidth="1"/>
    <col min="3107" max="3107" width="6.1328125" style="221" customWidth="1"/>
    <col min="3108" max="3108" width="22.265625" style="221" customWidth="1"/>
    <col min="3109" max="3109" width="6.3984375" style="221" customWidth="1"/>
    <col min="3110" max="3357" width="9.1328125" style="221"/>
    <col min="3358" max="3358" width="16.86328125" style="221" customWidth="1"/>
    <col min="3359" max="3359" width="26" style="221" customWidth="1"/>
    <col min="3360" max="3360" width="23.73046875" style="221" customWidth="1"/>
    <col min="3361" max="3361" width="19.59765625" style="221" customWidth="1"/>
    <col min="3362" max="3362" width="15.59765625" style="221" customWidth="1"/>
    <col min="3363" max="3363" width="6.1328125" style="221" customWidth="1"/>
    <col min="3364" max="3364" width="22.265625" style="221" customWidth="1"/>
    <col min="3365" max="3365" width="6.3984375" style="221" customWidth="1"/>
    <col min="3366" max="3613" width="9.1328125" style="221"/>
    <col min="3614" max="3614" width="16.86328125" style="221" customWidth="1"/>
    <col min="3615" max="3615" width="26" style="221" customWidth="1"/>
    <col min="3616" max="3616" width="23.73046875" style="221" customWidth="1"/>
    <col min="3617" max="3617" width="19.59765625" style="221" customWidth="1"/>
    <col min="3618" max="3618" width="15.59765625" style="221" customWidth="1"/>
    <col min="3619" max="3619" width="6.1328125" style="221" customWidth="1"/>
    <col min="3620" max="3620" width="22.265625" style="221" customWidth="1"/>
    <col min="3621" max="3621" width="6.3984375" style="221" customWidth="1"/>
    <col min="3622" max="3869" width="9.1328125" style="221"/>
    <col min="3870" max="3870" width="16.86328125" style="221" customWidth="1"/>
    <col min="3871" max="3871" width="26" style="221" customWidth="1"/>
    <col min="3872" max="3872" width="23.73046875" style="221" customWidth="1"/>
    <col min="3873" max="3873" width="19.59765625" style="221" customWidth="1"/>
    <col min="3874" max="3874" width="15.59765625" style="221" customWidth="1"/>
    <col min="3875" max="3875" width="6.1328125" style="221" customWidth="1"/>
    <col min="3876" max="3876" width="22.265625" style="221" customWidth="1"/>
    <col min="3877" max="3877" width="6.3984375" style="221" customWidth="1"/>
    <col min="3878" max="4125" width="9.1328125" style="221"/>
    <col min="4126" max="4126" width="16.86328125" style="221" customWidth="1"/>
    <col min="4127" max="4127" width="26" style="221" customWidth="1"/>
    <col min="4128" max="4128" width="23.73046875" style="221" customWidth="1"/>
    <col min="4129" max="4129" width="19.59765625" style="221" customWidth="1"/>
    <col min="4130" max="4130" width="15.59765625" style="221" customWidth="1"/>
    <col min="4131" max="4131" width="6.1328125" style="221" customWidth="1"/>
    <col min="4132" max="4132" width="22.265625" style="221" customWidth="1"/>
    <col min="4133" max="4133" width="6.3984375" style="221" customWidth="1"/>
    <col min="4134" max="4381" width="9.1328125" style="221"/>
    <col min="4382" max="4382" width="16.86328125" style="221" customWidth="1"/>
    <col min="4383" max="4383" width="26" style="221" customWidth="1"/>
    <col min="4384" max="4384" width="23.73046875" style="221" customWidth="1"/>
    <col min="4385" max="4385" width="19.59765625" style="221" customWidth="1"/>
    <col min="4386" max="4386" width="15.59765625" style="221" customWidth="1"/>
    <col min="4387" max="4387" width="6.1328125" style="221" customWidth="1"/>
    <col min="4388" max="4388" width="22.265625" style="221" customWidth="1"/>
    <col min="4389" max="4389" width="6.3984375" style="221" customWidth="1"/>
    <col min="4390" max="4637" width="9.1328125" style="221"/>
    <col min="4638" max="4638" width="16.86328125" style="221" customWidth="1"/>
    <col min="4639" max="4639" width="26" style="221" customWidth="1"/>
    <col min="4640" max="4640" width="23.73046875" style="221" customWidth="1"/>
    <col min="4641" max="4641" width="19.59765625" style="221" customWidth="1"/>
    <col min="4642" max="4642" width="15.59765625" style="221" customWidth="1"/>
    <col min="4643" max="4643" width="6.1328125" style="221" customWidth="1"/>
    <col min="4644" max="4644" width="22.265625" style="221" customWidth="1"/>
    <col min="4645" max="4645" width="6.3984375" style="221" customWidth="1"/>
    <col min="4646" max="4893" width="9.1328125" style="221"/>
    <col min="4894" max="4894" width="16.86328125" style="221" customWidth="1"/>
    <col min="4895" max="4895" width="26" style="221" customWidth="1"/>
    <col min="4896" max="4896" width="23.73046875" style="221" customWidth="1"/>
    <col min="4897" max="4897" width="19.59765625" style="221" customWidth="1"/>
    <col min="4898" max="4898" width="15.59765625" style="221" customWidth="1"/>
    <col min="4899" max="4899" width="6.1328125" style="221" customWidth="1"/>
    <col min="4900" max="4900" width="22.265625" style="221" customWidth="1"/>
    <col min="4901" max="4901" width="6.3984375" style="221" customWidth="1"/>
    <col min="4902" max="5149" width="9.1328125" style="221"/>
    <col min="5150" max="5150" width="16.86328125" style="221" customWidth="1"/>
    <col min="5151" max="5151" width="26" style="221" customWidth="1"/>
    <col min="5152" max="5152" width="23.73046875" style="221" customWidth="1"/>
    <col min="5153" max="5153" width="19.59765625" style="221" customWidth="1"/>
    <col min="5154" max="5154" width="15.59765625" style="221" customWidth="1"/>
    <col min="5155" max="5155" width="6.1328125" style="221" customWidth="1"/>
    <col min="5156" max="5156" width="22.265625" style="221" customWidth="1"/>
    <col min="5157" max="5157" width="6.3984375" style="221" customWidth="1"/>
    <col min="5158" max="5405" width="9.1328125" style="221"/>
    <col min="5406" max="5406" width="16.86328125" style="221" customWidth="1"/>
    <col min="5407" max="5407" width="26" style="221" customWidth="1"/>
    <col min="5408" max="5408" width="23.73046875" style="221" customWidth="1"/>
    <col min="5409" max="5409" width="19.59765625" style="221" customWidth="1"/>
    <col min="5410" max="5410" width="15.59765625" style="221" customWidth="1"/>
    <col min="5411" max="5411" width="6.1328125" style="221" customWidth="1"/>
    <col min="5412" max="5412" width="22.265625" style="221" customWidth="1"/>
    <col min="5413" max="5413" width="6.3984375" style="221" customWidth="1"/>
    <col min="5414" max="5661" width="9.1328125" style="221"/>
    <col min="5662" max="5662" width="16.86328125" style="221" customWidth="1"/>
    <col min="5663" max="5663" width="26" style="221" customWidth="1"/>
    <col min="5664" max="5664" width="23.73046875" style="221" customWidth="1"/>
    <col min="5665" max="5665" width="19.59765625" style="221" customWidth="1"/>
    <col min="5666" max="5666" width="15.59765625" style="221" customWidth="1"/>
    <col min="5667" max="5667" width="6.1328125" style="221" customWidth="1"/>
    <col min="5668" max="5668" width="22.265625" style="221" customWidth="1"/>
    <col min="5669" max="5669" width="6.3984375" style="221" customWidth="1"/>
    <col min="5670" max="5917" width="9.1328125" style="221"/>
    <col min="5918" max="5918" width="16.86328125" style="221" customWidth="1"/>
    <col min="5919" max="5919" width="26" style="221" customWidth="1"/>
    <col min="5920" max="5920" width="23.73046875" style="221" customWidth="1"/>
    <col min="5921" max="5921" width="19.59765625" style="221" customWidth="1"/>
    <col min="5922" max="5922" width="15.59765625" style="221" customWidth="1"/>
    <col min="5923" max="5923" width="6.1328125" style="221" customWidth="1"/>
    <col min="5924" max="5924" width="22.265625" style="221" customWidth="1"/>
    <col min="5925" max="5925" width="6.3984375" style="221" customWidth="1"/>
    <col min="5926" max="6173" width="9.1328125" style="221"/>
    <col min="6174" max="6174" width="16.86328125" style="221" customWidth="1"/>
    <col min="6175" max="6175" width="26" style="221" customWidth="1"/>
    <col min="6176" max="6176" width="23.73046875" style="221" customWidth="1"/>
    <col min="6177" max="6177" width="19.59765625" style="221" customWidth="1"/>
    <col min="6178" max="6178" width="15.59765625" style="221" customWidth="1"/>
    <col min="6179" max="6179" width="6.1328125" style="221" customWidth="1"/>
    <col min="6180" max="6180" width="22.265625" style="221" customWidth="1"/>
    <col min="6181" max="6181" width="6.3984375" style="221" customWidth="1"/>
    <col min="6182" max="6429" width="9.1328125" style="221"/>
    <col min="6430" max="6430" width="16.86328125" style="221" customWidth="1"/>
    <col min="6431" max="6431" width="26" style="221" customWidth="1"/>
    <col min="6432" max="6432" width="23.73046875" style="221" customWidth="1"/>
    <col min="6433" max="6433" width="19.59765625" style="221" customWidth="1"/>
    <col min="6434" max="6434" width="15.59765625" style="221" customWidth="1"/>
    <col min="6435" max="6435" width="6.1328125" style="221" customWidth="1"/>
    <col min="6436" max="6436" width="22.265625" style="221" customWidth="1"/>
    <col min="6437" max="6437" width="6.3984375" style="221" customWidth="1"/>
    <col min="6438" max="6685" width="9.1328125" style="221"/>
    <col min="6686" max="6686" width="16.86328125" style="221" customWidth="1"/>
    <col min="6687" max="6687" width="26" style="221" customWidth="1"/>
    <col min="6688" max="6688" width="23.73046875" style="221" customWidth="1"/>
    <col min="6689" max="6689" width="19.59765625" style="221" customWidth="1"/>
    <col min="6690" max="6690" width="15.59765625" style="221" customWidth="1"/>
    <col min="6691" max="6691" width="6.1328125" style="221" customWidth="1"/>
    <col min="6692" max="6692" width="22.265625" style="221" customWidth="1"/>
    <col min="6693" max="6693" width="6.3984375" style="221" customWidth="1"/>
    <col min="6694" max="6941" width="9.1328125" style="221"/>
    <col min="6942" max="6942" width="16.86328125" style="221" customWidth="1"/>
    <col min="6943" max="6943" width="26" style="221" customWidth="1"/>
    <col min="6944" max="6944" width="23.73046875" style="221" customWidth="1"/>
    <col min="6945" max="6945" width="19.59765625" style="221" customWidth="1"/>
    <col min="6946" max="6946" width="15.59765625" style="221" customWidth="1"/>
    <col min="6947" max="6947" width="6.1328125" style="221" customWidth="1"/>
    <col min="6948" max="6948" width="22.265625" style="221" customWidth="1"/>
    <col min="6949" max="6949" width="6.3984375" style="221" customWidth="1"/>
    <col min="6950" max="7197" width="9.1328125" style="221"/>
    <col min="7198" max="7198" width="16.86328125" style="221" customWidth="1"/>
    <col min="7199" max="7199" width="26" style="221" customWidth="1"/>
    <col min="7200" max="7200" width="23.73046875" style="221" customWidth="1"/>
    <col min="7201" max="7201" width="19.59765625" style="221" customWidth="1"/>
    <col min="7202" max="7202" width="15.59765625" style="221" customWidth="1"/>
    <col min="7203" max="7203" width="6.1328125" style="221" customWidth="1"/>
    <col min="7204" max="7204" width="22.265625" style="221" customWidth="1"/>
    <col min="7205" max="7205" width="6.3984375" style="221" customWidth="1"/>
    <col min="7206" max="7453" width="9.1328125" style="221"/>
    <col min="7454" max="7454" width="16.86328125" style="221" customWidth="1"/>
    <col min="7455" max="7455" width="26" style="221" customWidth="1"/>
    <col min="7456" max="7456" width="23.73046875" style="221" customWidth="1"/>
    <col min="7457" max="7457" width="19.59765625" style="221" customWidth="1"/>
    <col min="7458" max="7458" width="15.59765625" style="221" customWidth="1"/>
    <col min="7459" max="7459" width="6.1328125" style="221" customWidth="1"/>
    <col min="7460" max="7460" width="22.265625" style="221" customWidth="1"/>
    <col min="7461" max="7461" width="6.3984375" style="221" customWidth="1"/>
    <col min="7462" max="7709" width="9.1328125" style="221"/>
    <col min="7710" max="7710" width="16.86328125" style="221" customWidth="1"/>
    <col min="7711" max="7711" width="26" style="221" customWidth="1"/>
    <col min="7712" max="7712" width="23.73046875" style="221" customWidth="1"/>
    <col min="7713" max="7713" width="19.59765625" style="221" customWidth="1"/>
    <col min="7714" max="7714" width="15.59765625" style="221" customWidth="1"/>
    <col min="7715" max="7715" width="6.1328125" style="221" customWidth="1"/>
    <col min="7716" max="7716" width="22.265625" style="221" customWidth="1"/>
    <col min="7717" max="7717" width="6.3984375" style="221" customWidth="1"/>
    <col min="7718" max="7965" width="9.1328125" style="221"/>
    <col min="7966" max="7966" width="16.86328125" style="221" customWidth="1"/>
    <col min="7967" max="7967" width="26" style="221" customWidth="1"/>
    <col min="7968" max="7968" width="23.73046875" style="221" customWidth="1"/>
    <col min="7969" max="7969" width="19.59765625" style="221" customWidth="1"/>
    <col min="7970" max="7970" width="15.59765625" style="221" customWidth="1"/>
    <col min="7971" max="7971" width="6.1328125" style="221" customWidth="1"/>
    <col min="7972" max="7972" width="22.265625" style="221" customWidth="1"/>
    <col min="7973" max="7973" width="6.3984375" style="221" customWidth="1"/>
    <col min="7974" max="8221" width="9.1328125" style="221"/>
    <col min="8222" max="8222" width="16.86328125" style="221" customWidth="1"/>
    <col min="8223" max="8223" width="26" style="221" customWidth="1"/>
    <col min="8224" max="8224" width="23.73046875" style="221" customWidth="1"/>
    <col min="8225" max="8225" width="19.59765625" style="221" customWidth="1"/>
    <col min="8226" max="8226" width="15.59765625" style="221" customWidth="1"/>
    <col min="8227" max="8227" width="6.1328125" style="221" customWidth="1"/>
    <col min="8228" max="8228" width="22.265625" style="221" customWidth="1"/>
    <col min="8229" max="8229" width="6.3984375" style="221" customWidth="1"/>
    <col min="8230" max="8477" width="9.1328125" style="221"/>
    <col min="8478" max="8478" width="16.86328125" style="221" customWidth="1"/>
    <col min="8479" max="8479" width="26" style="221" customWidth="1"/>
    <col min="8480" max="8480" width="23.73046875" style="221" customWidth="1"/>
    <col min="8481" max="8481" width="19.59765625" style="221" customWidth="1"/>
    <col min="8482" max="8482" width="15.59765625" style="221" customWidth="1"/>
    <col min="8483" max="8483" width="6.1328125" style="221" customWidth="1"/>
    <col min="8484" max="8484" width="22.265625" style="221" customWidth="1"/>
    <col min="8485" max="8485" width="6.3984375" style="221" customWidth="1"/>
    <col min="8486" max="8733" width="9.1328125" style="221"/>
    <col min="8734" max="8734" width="16.86328125" style="221" customWidth="1"/>
    <col min="8735" max="8735" width="26" style="221" customWidth="1"/>
    <col min="8736" max="8736" width="23.73046875" style="221" customWidth="1"/>
    <col min="8737" max="8737" width="19.59765625" style="221" customWidth="1"/>
    <col min="8738" max="8738" width="15.59765625" style="221" customWidth="1"/>
    <col min="8739" max="8739" width="6.1328125" style="221" customWidth="1"/>
    <col min="8740" max="8740" width="22.265625" style="221" customWidth="1"/>
    <col min="8741" max="8741" width="6.3984375" style="221" customWidth="1"/>
    <col min="8742" max="8989" width="9.1328125" style="221"/>
    <col min="8990" max="8990" width="16.86328125" style="221" customWidth="1"/>
    <col min="8991" max="8991" width="26" style="221" customWidth="1"/>
    <col min="8992" max="8992" width="23.73046875" style="221" customWidth="1"/>
    <col min="8993" max="8993" width="19.59765625" style="221" customWidth="1"/>
    <col min="8994" max="8994" width="15.59765625" style="221" customWidth="1"/>
    <col min="8995" max="8995" width="6.1328125" style="221" customWidth="1"/>
    <col min="8996" max="8996" width="22.265625" style="221" customWidth="1"/>
    <col min="8997" max="8997" width="6.3984375" style="221" customWidth="1"/>
    <col min="8998" max="9245" width="9.1328125" style="221"/>
    <col min="9246" max="9246" width="16.86328125" style="221" customWidth="1"/>
    <col min="9247" max="9247" width="26" style="221" customWidth="1"/>
    <col min="9248" max="9248" width="23.73046875" style="221" customWidth="1"/>
    <col min="9249" max="9249" width="19.59765625" style="221" customWidth="1"/>
    <col min="9250" max="9250" width="15.59765625" style="221" customWidth="1"/>
    <col min="9251" max="9251" width="6.1328125" style="221" customWidth="1"/>
    <col min="9252" max="9252" width="22.265625" style="221" customWidth="1"/>
    <col min="9253" max="9253" width="6.3984375" style="221" customWidth="1"/>
    <col min="9254" max="9501" width="9.1328125" style="221"/>
    <col min="9502" max="9502" width="16.86328125" style="221" customWidth="1"/>
    <col min="9503" max="9503" width="26" style="221" customWidth="1"/>
    <col min="9504" max="9504" width="23.73046875" style="221" customWidth="1"/>
    <col min="9505" max="9505" width="19.59765625" style="221" customWidth="1"/>
    <col min="9506" max="9506" width="15.59765625" style="221" customWidth="1"/>
    <col min="9507" max="9507" width="6.1328125" style="221" customWidth="1"/>
    <col min="9508" max="9508" width="22.265625" style="221" customWidth="1"/>
    <col min="9509" max="9509" width="6.3984375" style="221" customWidth="1"/>
    <col min="9510" max="9757" width="9.1328125" style="221"/>
    <col min="9758" max="9758" width="16.86328125" style="221" customWidth="1"/>
    <col min="9759" max="9759" width="26" style="221" customWidth="1"/>
    <col min="9760" max="9760" width="23.73046875" style="221" customWidth="1"/>
    <col min="9761" max="9761" width="19.59765625" style="221" customWidth="1"/>
    <col min="9762" max="9762" width="15.59765625" style="221" customWidth="1"/>
    <col min="9763" max="9763" width="6.1328125" style="221" customWidth="1"/>
    <col min="9764" max="9764" width="22.265625" style="221" customWidth="1"/>
    <col min="9765" max="9765" width="6.3984375" style="221" customWidth="1"/>
    <col min="9766" max="10013" width="9.1328125" style="221"/>
    <col min="10014" max="10014" width="16.86328125" style="221" customWidth="1"/>
    <col min="10015" max="10015" width="26" style="221" customWidth="1"/>
    <col min="10016" max="10016" width="23.73046875" style="221" customWidth="1"/>
    <col min="10017" max="10017" width="19.59765625" style="221" customWidth="1"/>
    <col min="10018" max="10018" width="15.59765625" style="221" customWidth="1"/>
    <col min="10019" max="10019" width="6.1328125" style="221" customWidth="1"/>
    <col min="10020" max="10020" width="22.265625" style="221" customWidth="1"/>
    <col min="10021" max="10021" width="6.3984375" style="221" customWidth="1"/>
    <col min="10022" max="10269" width="9.1328125" style="221"/>
    <col min="10270" max="10270" width="16.86328125" style="221" customWidth="1"/>
    <col min="10271" max="10271" width="26" style="221" customWidth="1"/>
    <col min="10272" max="10272" width="23.73046875" style="221" customWidth="1"/>
    <col min="10273" max="10273" width="19.59765625" style="221" customWidth="1"/>
    <col min="10274" max="10274" width="15.59765625" style="221" customWidth="1"/>
    <col min="10275" max="10275" width="6.1328125" style="221" customWidth="1"/>
    <col min="10276" max="10276" width="22.265625" style="221" customWidth="1"/>
    <col min="10277" max="10277" width="6.3984375" style="221" customWidth="1"/>
    <col min="10278" max="10525" width="9.1328125" style="221"/>
    <col min="10526" max="10526" width="16.86328125" style="221" customWidth="1"/>
    <col min="10527" max="10527" width="26" style="221" customWidth="1"/>
    <col min="10528" max="10528" width="23.73046875" style="221" customWidth="1"/>
    <col min="10529" max="10529" width="19.59765625" style="221" customWidth="1"/>
    <col min="10530" max="10530" width="15.59765625" style="221" customWidth="1"/>
    <col min="10531" max="10531" width="6.1328125" style="221" customWidth="1"/>
    <col min="10532" max="10532" width="22.265625" style="221" customWidth="1"/>
    <col min="10533" max="10533" width="6.3984375" style="221" customWidth="1"/>
    <col min="10534" max="10781" width="9.1328125" style="221"/>
    <col min="10782" max="10782" width="16.86328125" style="221" customWidth="1"/>
    <col min="10783" max="10783" width="26" style="221" customWidth="1"/>
    <col min="10784" max="10784" width="23.73046875" style="221" customWidth="1"/>
    <col min="10785" max="10785" width="19.59765625" style="221" customWidth="1"/>
    <col min="10786" max="10786" width="15.59765625" style="221" customWidth="1"/>
    <col min="10787" max="10787" width="6.1328125" style="221" customWidth="1"/>
    <col min="10788" max="10788" width="22.265625" style="221" customWidth="1"/>
    <col min="10789" max="10789" width="6.3984375" style="221" customWidth="1"/>
    <col min="10790" max="11037" width="9.1328125" style="221"/>
    <col min="11038" max="11038" width="16.86328125" style="221" customWidth="1"/>
    <col min="11039" max="11039" width="26" style="221" customWidth="1"/>
    <col min="11040" max="11040" width="23.73046875" style="221" customWidth="1"/>
    <col min="11041" max="11041" width="19.59765625" style="221" customWidth="1"/>
    <col min="11042" max="11042" width="15.59765625" style="221" customWidth="1"/>
    <col min="11043" max="11043" width="6.1328125" style="221" customWidth="1"/>
    <col min="11044" max="11044" width="22.265625" style="221" customWidth="1"/>
    <col min="11045" max="11045" width="6.3984375" style="221" customWidth="1"/>
    <col min="11046" max="11293" width="9.1328125" style="221"/>
    <col min="11294" max="11294" width="16.86328125" style="221" customWidth="1"/>
    <col min="11295" max="11295" width="26" style="221" customWidth="1"/>
    <col min="11296" max="11296" width="23.73046875" style="221" customWidth="1"/>
    <col min="11297" max="11297" width="19.59765625" style="221" customWidth="1"/>
    <col min="11298" max="11298" width="15.59765625" style="221" customWidth="1"/>
    <col min="11299" max="11299" width="6.1328125" style="221" customWidth="1"/>
    <col min="11300" max="11300" width="22.265625" style="221" customWidth="1"/>
    <col min="11301" max="11301" width="6.3984375" style="221" customWidth="1"/>
    <col min="11302" max="11549" width="9.1328125" style="221"/>
    <col min="11550" max="11550" width="16.86328125" style="221" customWidth="1"/>
    <col min="11551" max="11551" width="26" style="221" customWidth="1"/>
    <col min="11552" max="11552" width="23.73046875" style="221" customWidth="1"/>
    <col min="11553" max="11553" width="19.59765625" style="221" customWidth="1"/>
    <col min="11554" max="11554" width="15.59765625" style="221" customWidth="1"/>
    <col min="11555" max="11555" width="6.1328125" style="221" customWidth="1"/>
    <col min="11556" max="11556" width="22.265625" style="221" customWidth="1"/>
    <col min="11557" max="11557" width="6.3984375" style="221" customWidth="1"/>
    <col min="11558" max="11805" width="9.1328125" style="221"/>
    <col min="11806" max="11806" width="16.86328125" style="221" customWidth="1"/>
    <col min="11807" max="11807" width="26" style="221" customWidth="1"/>
    <col min="11808" max="11808" width="23.73046875" style="221" customWidth="1"/>
    <col min="11809" max="11809" width="19.59765625" style="221" customWidth="1"/>
    <col min="11810" max="11810" width="15.59765625" style="221" customWidth="1"/>
    <col min="11811" max="11811" width="6.1328125" style="221" customWidth="1"/>
    <col min="11812" max="11812" width="22.265625" style="221" customWidth="1"/>
    <col min="11813" max="11813" width="6.3984375" style="221" customWidth="1"/>
    <col min="11814" max="12061" width="9.1328125" style="221"/>
    <col min="12062" max="12062" width="16.86328125" style="221" customWidth="1"/>
    <col min="12063" max="12063" width="26" style="221" customWidth="1"/>
    <col min="12064" max="12064" width="23.73046875" style="221" customWidth="1"/>
    <col min="12065" max="12065" width="19.59765625" style="221" customWidth="1"/>
    <col min="12066" max="12066" width="15.59765625" style="221" customWidth="1"/>
    <col min="12067" max="12067" width="6.1328125" style="221" customWidth="1"/>
    <col min="12068" max="12068" width="22.265625" style="221" customWidth="1"/>
    <col min="12069" max="12069" width="6.3984375" style="221" customWidth="1"/>
    <col min="12070" max="12317" width="9.1328125" style="221"/>
    <col min="12318" max="12318" width="16.86328125" style="221" customWidth="1"/>
    <col min="12319" max="12319" width="26" style="221" customWidth="1"/>
    <col min="12320" max="12320" width="23.73046875" style="221" customWidth="1"/>
    <col min="12321" max="12321" width="19.59765625" style="221" customWidth="1"/>
    <col min="12322" max="12322" width="15.59765625" style="221" customWidth="1"/>
    <col min="12323" max="12323" width="6.1328125" style="221" customWidth="1"/>
    <col min="12324" max="12324" width="22.265625" style="221" customWidth="1"/>
    <col min="12325" max="12325" width="6.3984375" style="221" customWidth="1"/>
    <col min="12326" max="12573" width="9.1328125" style="221"/>
    <col min="12574" max="12574" width="16.86328125" style="221" customWidth="1"/>
    <col min="12575" max="12575" width="26" style="221" customWidth="1"/>
    <col min="12576" max="12576" width="23.73046875" style="221" customWidth="1"/>
    <col min="12577" max="12577" width="19.59765625" style="221" customWidth="1"/>
    <col min="12578" max="12578" width="15.59765625" style="221" customWidth="1"/>
    <col min="12579" max="12579" width="6.1328125" style="221" customWidth="1"/>
    <col min="12580" max="12580" width="22.265625" style="221" customWidth="1"/>
    <col min="12581" max="12581" width="6.3984375" style="221" customWidth="1"/>
    <col min="12582" max="12829" width="9.1328125" style="221"/>
    <col min="12830" max="12830" width="16.86328125" style="221" customWidth="1"/>
    <col min="12831" max="12831" width="26" style="221" customWidth="1"/>
    <col min="12832" max="12832" width="23.73046875" style="221" customWidth="1"/>
    <col min="12833" max="12833" width="19.59765625" style="221" customWidth="1"/>
    <col min="12834" max="12834" width="15.59765625" style="221" customWidth="1"/>
    <col min="12835" max="12835" width="6.1328125" style="221" customWidth="1"/>
    <col min="12836" max="12836" width="22.265625" style="221" customWidth="1"/>
    <col min="12837" max="12837" width="6.3984375" style="221" customWidth="1"/>
    <col min="12838" max="13085" width="9.1328125" style="221"/>
    <col min="13086" max="13086" width="16.86328125" style="221" customWidth="1"/>
    <col min="13087" max="13087" width="26" style="221" customWidth="1"/>
    <col min="13088" max="13088" width="23.73046875" style="221" customWidth="1"/>
    <col min="13089" max="13089" width="19.59765625" style="221" customWidth="1"/>
    <col min="13090" max="13090" width="15.59765625" style="221" customWidth="1"/>
    <col min="13091" max="13091" width="6.1328125" style="221" customWidth="1"/>
    <col min="13092" max="13092" width="22.265625" style="221" customWidth="1"/>
    <col min="13093" max="13093" width="6.3984375" style="221" customWidth="1"/>
    <col min="13094" max="13341" width="9.1328125" style="221"/>
    <col min="13342" max="13342" width="16.86328125" style="221" customWidth="1"/>
    <col min="13343" max="13343" width="26" style="221" customWidth="1"/>
    <col min="13344" max="13344" width="23.73046875" style="221" customWidth="1"/>
    <col min="13345" max="13345" width="19.59765625" style="221" customWidth="1"/>
    <col min="13346" max="13346" width="15.59765625" style="221" customWidth="1"/>
    <col min="13347" max="13347" width="6.1328125" style="221" customWidth="1"/>
    <col min="13348" max="13348" width="22.265625" style="221" customWidth="1"/>
    <col min="13349" max="13349" width="6.3984375" style="221" customWidth="1"/>
    <col min="13350" max="13597" width="9.1328125" style="221"/>
    <col min="13598" max="13598" width="16.86328125" style="221" customWidth="1"/>
    <col min="13599" max="13599" width="26" style="221" customWidth="1"/>
    <col min="13600" max="13600" width="23.73046875" style="221" customWidth="1"/>
    <col min="13601" max="13601" width="19.59765625" style="221" customWidth="1"/>
    <col min="13602" max="13602" width="15.59765625" style="221" customWidth="1"/>
    <col min="13603" max="13603" width="6.1328125" style="221" customWidth="1"/>
    <col min="13604" max="13604" width="22.265625" style="221" customWidth="1"/>
    <col min="13605" max="13605" width="6.3984375" style="221" customWidth="1"/>
    <col min="13606" max="13853" width="9.1328125" style="221"/>
    <col min="13854" max="13854" width="16.86328125" style="221" customWidth="1"/>
    <col min="13855" max="13855" width="26" style="221" customWidth="1"/>
    <col min="13856" max="13856" width="23.73046875" style="221" customWidth="1"/>
    <col min="13857" max="13857" width="19.59765625" style="221" customWidth="1"/>
    <col min="13858" max="13858" width="15.59765625" style="221" customWidth="1"/>
    <col min="13859" max="13859" width="6.1328125" style="221" customWidth="1"/>
    <col min="13860" max="13860" width="22.265625" style="221" customWidth="1"/>
    <col min="13861" max="13861" width="6.3984375" style="221" customWidth="1"/>
    <col min="13862" max="14109" width="9.1328125" style="221"/>
    <col min="14110" max="14110" width="16.86328125" style="221" customWidth="1"/>
    <col min="14111" max="14111" width="26" style="221" customWidth="1"/>
    <col min="14112" max="14112" width="23.73046875" style="221" customWidth="1"/>
    <col min="14113" max="14113" width="19.59765625" style="221" customWidth="1"/>
    <col min="14114" max="14114" width="15.59765625" style="221" customWidth="1"/>
    <col min="14115" max="14115" width="6.1328125" style="221" customWidth="1"/>
    <col min="14116" max="14116" width="22.265625" style="221" customWidth="1"/>
    <col min="14117" max="14117" width="6.3984375" style="221" customWidth="1"/>
    <col min="14118" max="14365" width="9.1328125" style="221"/>
    <col min="14366" max="14366" width="16.86328125" style="221" customWidth="1"/>
    <col min="14367" max="14367" width="26" style="221" customWidth="1"/>
    <col min="14368" max="14368" width="23.73046875" style="221" customWidth="1"/>
    <col min="14369" max="14369" width="19.59765625" style="221" customWidth="1"/>
    <col min="14370" max="14370" width="15.59765625" style="221" customWidth="1"/>
    <col min="14371" max="14371" width="6.1328125" style="221" customWidth="1"/>
    <col min="14372" max="14372" width="22.265625" style="221" customWidth="1"/>
    <col min="14373" max="14373" width="6.3984375" style="221" customWidth="1"/>
    <col min="14374" max="14621" width="9.1328125" style="221"/>
    <col min="14622" max="14622" width="16.86328125" style="221" customWidth="1"/>
    <col min="14623" max="14623" width="26" style="221" customWidth="1"/>
    <col min="14624" max="14624" width="23.73046875" style="221" customWidth="1"/>
    <col min="14625" max="14625" width="19.59765625" style="221" customWidth="1"/>
    <col min="14626" max="14626" width="15.59765625" style="221" customWidth="1"/>
    <col min="14627" max="14627" width="6.1328125" style="221" customWidth="1"/>
    <col min="14628" max="14628" width="22.265625" style="221" customWidth="1"/>
    <col min="14629" max="14629" width="6.3984375" style="221" customWidth="1"/>
    <col min="14630" max="14877" width="9.1328125" style="221"/>
    <col min="14878" max="14878" width="16.86328125" style="221" customWidth="1"/>
    <col min="14879" max="14879" width="26" style="221" customWidth="1"/>
    <col min="14880" max="14880" width="23.73046875" style="221" customWidth="1"/>
    <col min="14881" max="14881" width="19.59765625" style="221" customWidth="1"/>
    <col min="14882" max="14882" width="15.59765625" style="221" customWidth="1"/>
    <col min="14883" max="14883" width="6.1328125" style="221" customWidth="1"/>
    <col min="14884" max="14884" width="22.265625" style="221" customWidth="1"/>
    <col min="14885" max="14885" width="6.3984375" style="221" customWidth="1"/>
    <col min="14886" max="15133" width="9.1328125" style="221"/>
    <col min="15134" max="15134" width="16.86328125" style="221" customWidth="1"/>
    <col min="15135" max="15135" width="26" style="221" customWidth="1"/>
    <col min="15136" max="15136" width="23.73046875" style="221" customWidth="1"/>
    <col min="15137" max="15137" width="19.59765625" style="221" customWidth="1"/>
    <col min="15138" max="15138" width="15.59765625" style="221" customWidth="1"/>
    <col min="15139" max="15139" width="6.1328125" style="221" customWidth="1"/>
    <col min="15140" max="15140" width="22.265625" style="221" customWidth="1"/>
    <col min="15141" max="15141" width="6.3984375" style="221" customWidth="1"/>
    <col min="15142" max="15389" width="9.1328125" style="221"/>
    <col min="15390" max="15390" width="16.86328125" style="221" customWidth="1"/>
    <col min="15391" max="15391" width="26" style="221" customWidth="1"/>
    <col min="15392" max="15392" width="23.73046875" style="221" customWidth="1"/>
    <col min="15393" max="15393" width="19.59765625" style="221" customWidth="1"/>
    <col min="15394" max="15394" width="15.59765625" style="221" customWidth="1"/>
    <col min="15395" max="15395" width="6.1328125" style="221" customWidth="1"/>
    <col min="15396" max="15396" width="22.265625" style="221" customWidth="1"/>
    <col min="15397" max="15397" width="6.3984375" style="221" customWidth="1"/>
    <col min="15398" max="15645" width="9.1328125" style="221"/>
    <col min="15646" max="15646" width="16.86328125" style="221" customWidth="1"/>
    <col min="15647" max="15647" width="26" style="221" customWidth="1"/>
    <col min="15648" max="15648" width="23.73046875" style="221" customWidth="1"/>
    <col min="15649" max="15649" width="19.59765625" style="221" customWidth="1"/>
    <col min="15650" max="15650" width="15.59765625" style="221" customWidth="1"/>
    <col min="15651" max="15651" width="6.1328125" style="221" customWidth="1"/>
    <col min="15652" max="15652" width="22.265625" style="221" customWidth="1"/>
    <col min="15653" max="15653" width="6.3984375" style="221" customWidth="1"/>
    <col min="15654" max="15901" width="9.1328125" style="221"/>
    <col min="15902" max="15902" width="16.86328125" style="221" customWidth="1"/>
    <col min="15903" max="15903" width="26" style="221" customWidth="1"/>
    <col min="15904" max="15904" width="23.73046875" style="221" customWidth="1"/>
    <col min="15905" max="15905" width="19.59765625" style="221" customWidth="1"/>
    <col min="15906" max="15906" width="15.59765625" style="221" customWidth="1"/>
    <col min="15907" max="15907" width="6.1328125" style="221" customWidth="1"/>
    <col min="15908" max="15908" width="22.265625" style="221" customWidth="1"/>
    <col min="15909" max="15909" width="6.3984375" style="221" customWidth="1"/>
    <col min="15910" max="16384" width="9.1328125" style="221"/>
  </cols>
  <sheetData>
    <row r="1" spans="1:10" s="48" customFormat="1" ht="25.15">
      <c r="A1" s="1766" t="str">
        <f>+'Universal data'!$A$1</f>
        <v>Regulatory Reporting Pack</v>
      </c>
      <c r="B1" s="127"/>
      <c r="C1" s="127"/>
      <c r="D1" s="127"/>
      <c r="E1" s="127"/>
      <c r="F1" s="127"/>
      <c r="G1" s="127"/>
      <c r="H1" s="127"/>
    </row>
    <row r="2" spans="1:10" s="48" customFormat="1" ht="25.15">
      <c r="A2" s="1766" t="str">
        <f>+'Universal data'!$A$2</f>
        <v>Master</v>
      </c>
      <c r="B2" s="127"/>
      <c r="C2" s="127"/>
      <c r="D2" s="127"/>
      <c r="E2" s="127"/>
      <c r="F2" s="127"/>
      <c r="G2" s="127"/>
      <c r="H2" s="127"/>
    </row>
    <row r="3" spans="1:10" s="48" customFormat="1" ht="25.15">
      <c r="A3" s="1766" t="str">
        <f>+'Universal data'!$A$3</f>
        <v>2017/18</v>
      </c>
      <c r="B3" s="127"/>
      <c r="C3" s="127"/>
      <c r="D3" s="127"/>
      <c r="E3" s="127"/>
      <c r="F3" s="127"/>
      <c r="G3" s="127"/>
      <c r="H3" s="127"/>
    </row>
    <row r="4" spans="1:10">
      <c r="A4" s="567" t="s">
        <v>1908</v>
      </c>
    </row>
    <row r="6" spans="1:10" ht="15.75" customHeight="1">
      <c r="A6" s="4044" t="s">
        <v>942</v>
      </c>
      <c r="B6" s="4044"/>
      <c r="C6" s="568"/>
      <c r="D6" s="568"/>
      <c r="E6" s="204"/>
    </row>
    <row r="7" spans="1:10" ht="38.25" customHeight="1">
      <c r="A7" s="1436" t="s">
        <v>943</v>
      </c>
      <c r="B7" s="1434"/>
      <c r="C7" s="569"/>
      <c r="D7" s="570"/>
      <c r="E7" s="204"/>
    </row>
    <row r="8" spans="1:10" s="270" customFormat="1" ht="24.75">
      <c r="A8" s="1436" t="s">
        <v>944</v>
      </c>
      <c r="B8" s="1434"/>
      <c r="C8" s="569"/>
      <c r="D8" s="570"/>
    </row>
    <row r="9" spans="1:10">
      <c r="A9" s="1436" t="s">
        <v>945</v>
      </c>
      <c r="B9" s="1760">
        <f>SUM(B7:B8)</f>
        <v>0</v>
      </c>
    </row>
    <row r="10" spans="1:10" ht="33.75" customHeight="1">
      <c r="A10" s="571" t="s">
        <v>946</v>
      </c>
    </row>
    <row r="11" spans="1:10" ht="31.5" customHeight="1">
      <c r="A11" s="4043" t="s">
        <v>1934</v>
      </c>
      <c r="B11" s="4043"/>
    </row>
    <row r="12" spans="1:10" ht="12.75" customHeight="1">
      <c r="A12" s="4045" t="s">
        <v>947</v>
      </c>
      <c r="B12" s="4045"/>
      <c r="E12" s="572"/>
    </row>
    <row r="13" spans="1:10" ht="12.75" customHeight="1">
      <c r="A13" s="4045"/>
      <c r="B13" s="4045"/>
      <c r="E13" s="572"/>
    </row>
    <row r="14" spans="1:10" ht="58.5" customHeight="1">
      <c r="A14" s="4045"/>
      <c r="B14" s="4045"/>
      <c r="D14" s="568"/>
      <c r="E14" s="568"/>
      <c r="F14" s="568"/>
      <c r="G14" s="568"/>
    </row>
    <row r="15" spans="1:10" ht="15" customHeight="1">
      <c r="A15" s="4043" t="s">
        <v>948</v>
      </c>
      <c r="B15" s="4043"/>
      <c r="C15" s="568"/>
      <c r="D15" s="568"/>
      <c r="E15" s="568"/>
      <c r="F15" s="568"/>
      <c r="G15" s="568"/>
      <c r="H15" s="568"/>
      <c r="I15" s="568"/>
      <c r="J15" s="568"/>
    </row>
    <row r="16" spans="1:10">
      <c r="A16" s="1436" t="s">
        <v>949</v>
      </c>
      <c r="B16" s="1434"/>
      <c r="C16" s="569"/>
      <c r="D16" s="568"/>
      <c r="E16" s="568"/>
      <c r="F16" s="568"/>
      <c r="G16" s="568"/>
      <c r="H16" s="568"/>
      <c r="I16" s="568"/>
      <c r="J16" s="568"/>
    </row>
    <row r="17" spans="1:10">
      <c r="A17" s="1436" t="s">
        <v>950</v>
      </c>
      <c r="B17" s="1434"/>
      <c r="C17" s="569"/>
      <c r="D17" s="568"/>
      <c r="E17" s="568"/>
      <c r="F17" s="568"/>
      <c r="G17" s="568"/>
      <c r="H17" s="568"/>
      <c r="I17" s="568"/>
      <c r="J17" s="568"/>
    </row>
    <row r="18" spans="1:10">
      <c r="A18" s="1436" t="s">
        <v>951</v>
      </c>
      <c r="B18" s="1434"/>
      <c r="C18" s="569"/>
      <c r="D18" s="568"/>
      <c r="E18" s="568"/>
      <c r="F18" s="568"/>
      <c r="G18" s="568"/>
      <c r="H18" s="568"/>
      <c r="I18" s="568"/>
      <c r="J18" s="568"/>
    </row>
    <row r="19" spans="1:10">
      <c r="A19" s="1436" t="s">
        <v>84</v>
      </c>
      <c r="B19" s="1760">
        <f>SUM(B16:B18)</f>
        <v>0</v>
      </c>
      <c r="D19" s="568"/>
      <c r="E19" s="568"/>
      <c r="F19" s="568"/>
      <c r="G19" s="568"/>
      <c r="H19" s="568"/>
      <c r="I19" s="568"/>
      <c r="J19" s="568"/>
    </row>
    <row r="20" spans="1:10" ht="13.5" customHeight="1">
      <c r="A20" s="4043" t="s">
        <v>1888</v>
      </c>
      <c r="B20" s="4043"/>
      <c r="C20" s="568"/>
      <c r="D20" s="568"/>
      <c r="E20" s="568"/>
      <c r="F20" s="568"/>
      <c r="G20" s="568"/>
      <c r="H20" s="568"/>
      <c r="I20" s="568"/>
      <c r="J20" s="568"/>
    </row>
    <row r="21" spans="1:10">
      <c r="A21" s="1436" t="s">
        <v>949</v>
      </c>
      <c r="B21" s="2610"/>
      <c r="C21" s="569"/>
      <c r="D21" s="568"/>
      <c r="E21" s="568"/>
      <c r="F21" s="568"/>
      <c r="G21" s="568"/>
      <c r="H21" s="568"/>
      <c r="I21" s="568"/>
      <c r="J21" s="568"/>
    </row>
    <row r="22" spans="1:10">
      <c r="A22" s="1436" t="s">
        <v>950</v>
      </c>
      <c r="B22" s="2610"/>
      <c r="D22" s="568"/>
      <c r="E22" s="568"/>
      <c r="F22" s="568"/>
      <c r="G22" s="568"/>
      <c r="H22" s="568"/>
      <c r="I22" s="568"/>
      <c r="J22" s="568"/>
    </row>
    <row r="23" spans="1:10">
      <c r="A23" s="1436" t="s">
        <v>951</v>
      </c>
      <c r="B23" s="2610"/>
      <c r="D23" s="568"/>
      <c r="E23" s="568"/>
      <c r="F23" s="568"/>
      <c r="G23" s="568"/>
      <c r="H23" s="568"/>
      <c r="I23" s="568"/>
      <c r="J23" s="568"/>
    </row>
    <row r="24" spans="1:10">
      <c r="A24" s="1436" t="s">
        <v>84</v>
      </c>
      <c r="B24" s="1431">
        <f>SUM(B21:B23)</f>
        <v>0</v>
      </c>
      <c r="D24" s="568"/>
      <c r="E24" s="568"/>
      <c r="F24" s="568"/>
      <c r="G24" s="568"/>
      <c r="H24" s="568"/>
      <c r="I24" s="568"/>
      <c r="J24" s="568"/>
    </row>
    <row r="25" spans="1:10" ht="24.75">
      <c r="A25" s="1437" t="s">
        <v>1935</v>
      </c>
      <c r="B25" s="2610"/>
      <c r="D25" s="568"/>
      <c r="E25" s="568"/>
      <c r="F25" s="568"/>
      <c r="G25" s="568"/>
      <c r="H25" s="568"/>
      <c r="I25" s="568"/>
      <c r="J25" s="568"/>
    </row>
    <row r="26" spans="1:10" ht="30.75" customHeight="1">
      <c r="A26" s="4042" t="s">
        <v>1936</v>
      </c>
      <c r="B26" s="4042"/>
      <c r="C26" s="568"/>
      <c r="D26" s="568"/>
      <c r="E26" s="568"/>
      <c r="F26" s="568"/>
      <c r="G26" s="568"/>
      <c r="H26" s="568"/>
      <c r="I26" s="568"/>
      <c r="J26" s="568"/>
    </row>
    <row r="27" spans="1:10">
      <c r="A27" s="1436" t="s">
        <v>949</v>
      </c>
      <c r="B27" s="1759" t="str">
        <f>IF(B$25="","",B21/B$25)</f>
        <v/>
      </c>
      <c r="C27" s="573"/>
      <c r="D27" s="568"/>
      <c r="E27" s="568"/>
      <c r="F27" s="568"/>
      <c r="G27" s="568"/>
      <c r="H27" s="568"/>
      <c r="I27" s="568"/>
      <c r="J27" s="568"/>
    </row>
    <row r="28" spans="1:10">
      <c r="A28" s="1436" t="s">
        <v>950</v>
      </c>
      <c r="B28" s="1759" t="str">
        <f>IF(B$25="","",B22/B$25)</f>
        <v/>
      </c>
      <c r="C28" s="573"/>
      <c r="D28" s="568"/>
      <c r="E28" s="568"/>
      <c r="F28" s="568"/>
      <c r="G28" s="568"/>
      <c r="H28" s="568"/>
      <c r="I28" s="568"/>
      <c r="J28" s="568"/>
    </row>
    <row r="29" spans="1:10">
      <c r="A29" s="1436" t="s">
        <v>951</v>
      </c>
      <c r="B29" s="1759" t="str">
        <f>IF(B$25="","",B23/B$25)</f>
        <v/>
      </c>
      <c r="C29" s="270"/>
      <c r="D29" s="568"/>
      <c r="E29" s="568"/>
      <c r="F29" s="568"/>
      <c r="G29" s="568"/>
      <c r="H29" s="568"/>
      <c r="I29" s="568"/>
      <c r="J29" s="568"/>
    </row>
    <row r="30" spans="1:10">
      <c r="A30" s="1436" t="s">
        <v>84</v>
      </c>
      <c r="B30" s="1759" t="str">
        <f>IF(B$25="","",B24/B$25)</f>
        <v/>
      </c>
      <c r="C30" s="270"/>
      <c r="D30" s="568"/>
      <c r="E30" s="568"/>
      <c r="F30" s="568"/>
      <c r="G30" s="568"/>
      <c r="H30" s="568"/>
      <c r="I30" s="568"/>
      <c r="J30" s="568"/>
    </row>
    <row r="31" spans="1:10">
      <c r="A31" s="568"/>
      <c r="D31" s="568"/>
      <c r="E31" s="568"/>
      <c r="F31" s="568"/>
      <c r="G31" s="568"/>
      <c r="H31" s="568"/>
      <c r="I31" s="568"/>
      <c r="J31" s="568"/>
    </row>
    <row r="32" spans="1:10" ht="14.65">
      <c r="A32" s="571" t="s">
        <v>952</v>
      </c>
      <c r="D32" s="568"/>
      <c r="E32" s="568"/>
      <c r="F32" s="568"/>
      <c r="G32" s="568"/>
      <c r="H32" s="568"/>
      <c r="I32" s="568"/>
      <c r="J32" s="568"/>
    </row>
    <row r="33" spans="1:10" ht="36" customHeight="1">
      <c r="A33" s="4042" t="s">
        <v>953</v>
      </c>
      <c r="B33" s="4042"/>
      <c r="C33" s="568"/>
      <c r="D33" s="568"/>
      <c r="E33" s="568"/>
      <c r="F33" s="568"/>
      <c r="G33" s="568"/>
      <c r="H33" s="568"/>
      <c r="I33" s="568"/>
      <c r="J33" s="568"/>
    </row>
    <row r="34" spans="1:10" ht="27" customHeight="1">
      <c r="A34" s="1436" t="s">
        <v>954</v>
      </c>
      <c r="B34" s="1434"/>
      <c r="C34" s="569"/>
      <c r="D34" s="568"/>
      <c r="E34" s="568"/>
      <c r="F34" s="568"/>
      <c r="G34" s="568"/>
      <c r="H34" s="568"/>
      <c r="I34" s="568"/>
      <c r="J34" s="568"/>
    </row>
    <row r="35" spans="1:10" ht="29.25" customHeight="1">
      <c r="A35" s="1436" t="s">
        <v>955</v>
      </c>
      <c r="B35" s="1434"/>
      <c r="C35" s="569"/>
      <c r="D35" s="568"/>
      <c r="E35" s="568"/>
      <c r="F35" s="568"/>
      <c r="G35" s="568"/>
    </row>
    <row r="36" spans="1:10" ht="27" customHeight="1">
      <c r="A36" s="1436" t="s">
        <v>956</v>
      </c>
      <c r="B36" s="2512"/>
      <c r="C36" s="569"/>
      <c r="D36" s="568"/>
      <c r="E36" s="568"/>
      <c r="F36" s="568"/>
      <c r="G36" s="568"/>
    </row>
    <row r="37" spans="1:10" ht="39.75" customHeight="1">
      <c r="A37" s="4042" t="s">
        <v>1889</v>
      </c>
      <c r="B37" s="4042"/>
      <c r="C37" s="574"/>
      <c r="D37" s="568"/>
      <c r="E37" s="568"/>
      <c r="F37" s="568"/>
      <c r="G37" s="568"/>
    </row>
    <row r="38" spans="1:10" ht="31.5" customHeight="1">
      <c r="A38" s="1438" t="s">
        <v>957</v>
      </c>
      <c r="B38" s="2610"/>
      <c r="C38" s="575"/>
      <c r="D38" s="568"/>
      <c r="E38" s="568"/>
      <c r="F38" s="568"/>
      <c r="G38" s="568"/>
    </row>
    <row r="39" spans="1:10" ht="33" customHeight="1">
      <c r="A39" s="1438" t="s">
        <v>958</v>
      </c>
      <c r="B39" s="2610"/>
      <c r="C39" s="575"/>
      <c r="D39" s="568"/>
      <c r="E39" s="568"/>
      <c r="F39" s="568"/>
      <c r="G39" s="568"/>
    </row>
    <row r="40" spans="1:10" ht="27" customHeight="1">
      <c r="A40" s="4043" t="s">
        <v>1937</v>
      </c>
      <c r="B40" s="4043"/>
      <c r="C40" s="576"/>
      <c r="D40" s="568"/>
      <c r="E40" s="568"/>
      <c r="F40" s="568"/>
      <c r="G40" s="568"/>
    </row>
    <row r="41" spans="1:10">
      <c r="A41" s="1437" t="s">
        <v>84</v>
      </c>
      <c r="B41" s="2485" t="str">
        <f>IF(B25="","",B38/$B25)</f>
        <v/>
      </c>
      <c r="C41" s="577"/>
      <c r="D41" s="568"/>
      <c r="E41" s="568"/>
      <c r="F41" s="568"/>
      <c r="G41" s="568"/>
    </row>
    <row r="42" spans="1:10">
      <c r="A42" s="1437" t="s">
        <v>959</v>
      </c>
      <c r="B42" s="2485" t="str">
        <f>IF(B25="","",B39/B$25)</f>
        <v/>
      </c>
    </row>
  </sheetData>
  <customSheetViews>
    <customSheetView guid="{CE066BD8-0FDF-4A69-A83A-AA53661F8FEE}" fitToPage="1">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rowBreaks count="1" manualBreakCount="1">
        <brk id="31" max="6" man="1"/>
      </rowBreaks>
      <pageMargins left="0.70866141732283472" right="0.70866141732283472" top="0.74803149606299213" bottom="0.74803149606299213" header="0.31496062992125984" footer="0.31496062992125984"/>
      <pageSetup paperSize="8" scale="72" orientation="portrait" r:id="rId2"/>
    </customSheetView>
    <customSheetView guid="{19FDD237-8F16-4F3B-A94F-90481855813E}" fitToPage="1" topLeftCell="A10">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3"/>
    </customSheetView>
  </customSheetViews>
  <mergeCells count="9">
    <mergeCell ref="A33:B33"/>
    <mergeCell ref="A37:B37"/>
    <mergeCell ref="A40:B40"/>
    <mergeCell ref="A6:B6"/>
    <mergeCell ref="A11:B11"/>
    <mergeCell ref="A12:B14"/>
    <mergeCell ref="A15:B15"/>
    <mergeCell ref="A20:B20"/>
    <mergeCell ref="A26:B26"/>
  </mergeCells>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31"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workbookViewId="0">
      <selection activeCell="I5" sqref="I5"/>
    </sheetView>
  </sheetViews>
  <sheetFormatPr defaultColWidth="9.1328125" defaultRowHeight="13.5"/>
  <cols>
    <col min="1" max="1" width="1.59765625" style="2179" customWidth="1"/>
    <col min="2" max="2" width="23.265625" style="2179" customWidth="1"/>
    <col min="3" max="3" width="27.3984375" style="2192" customWidth="1"/>
    <col min="4" max="4" width="31" style="2179" customWidth="1"/>
    <col min="5" max="5" width="44.59765625" style="2179" bestFit="1" customWidth="1"/>
    <col min="6" max="6" width="9.1328125" style="2179"/>
    <col min="7" max="7" width="14.265625" style="2179" customWidth="1"/>
    <col min="8" max="8" width="9.1328125" style="2179"/>
    <col min="9" max="9" width="65.73046875" style="2179" bestFit="1" customWidth="1"/>
    <col min="10" max="10" width="9.1328125" style="2179"/>
    <col min="11" max="13" width="13.265625" style="2179" customWidth="1"/>
    <col min="14" max="16384" width="9.1328125" style="2179"/>
  </cols>
  <sheetData>
    <row r="1" spans="1:9" s="48" customFormat="1" ht="25.15">
      <c r="A1" s="1766" t="str">
        <f>+'Universal data'!$A$1</f>
        <v>Regulatory Reporting Pack</v>
      </c>
      <c r="B1" s="127"/>
      <c r="C1" s="127"/>
      <c r="D1" s="127"/>
      <c r="E1" s="127"/>
      <c r="F1" s="127"/>
      <c r="G1" s="127"/>
    </row>
    <row r="2" spans="1:9" s="48" customFormat="1" ht="25.15">
      <c r="A2" s="1766" t="str">
        <f>+'Universal data'!$A$2</f>
        <v>Master</v>
      </c>
      <c r="B2" s="127"/>
      <c r="C2" s="127"/>
      <c r="D2" s="127"/>
      <c r="E2" s="127"/>
      <c r="F2" s="127"/>
      <c r="G2" s="127"/>
    </row>
    <row r="3" spans="1:9" s="48" customFormat="1" ht="25.15">
      <c r="A3" s="1766" t="str">
        <f>+'Universal data'!$A$3</f>
        <v>2017/18</v>
      </c>
      <c r="B3" s="127"/>
      <c r="C3" s="127"/>
      <c r="D3" s="127"/>
      <c r="E3" s="127"/>
      <c r="F3" s="127"/>
      <c r="G3" s="127"/>
    </row>
    <row r="4" spans="1:9">
      <c r="B4" s="2180"/>
      <c r="C4" s="2181"/>
      <c r="D4" s="2180"/>
      <c r="E4" s="2180"/>
      <c r="F4" s="2180"/>
      <c r="G4" s="2180"/>
      <c r="H4" s="2180"/>
    </row>
    <row r="5" spans="1:9" s="2184" customFormat="1" ht="19.899999999999999">
      <c r="A5" s="901" t="s">
        <v>1909</v>
      </c>
      <c r="B5" s="2182"/>
      <c r="C5" s="2183"/>
      <c r="D5" s="2182"/>
      <c r="E5" s="2182"/>
      <c r="F5" s="2182"/>
      <c r="G5" s="2182"/>
      <c r="H5" s="2182"/>
      <c r="I5" s="2932" t="s">
        <v>2472</v>
      </c>
    </row>
    <row r="6" spans="1:9" s="2185" customFormat="1" ht="14.65">
      <c r="A6" s="902"/>
      <c r="B6" s="2182"/>
      <c r="C6" s="2183"/>
      <c r="D6" s="2182"/>
      <c r="E6" s="2182"/>
      <c r="F6" s="2182"/>
      <c r="G6" s="2182"/>
      <c r="H6" s="2182"/>
      <c r="I6" s="2933"/>
    </row>
    <row r="7" spans="1:9">
      <c r="B7" s="2186"/>
      <c r="C7" s="2187" t="s">
        <v>860</v>
      </c>
      <c r="D7" s="2186" t="s">
        <v>861</v>
      </c>
      <c r="E7" s="2186" t="s">
        <v>142</v>
      </c>
      <c r="F7" s="2188" t="s">
        <v>78</v>
      </c>
      <c r="G7" s="2187"/>
      <c r="I7" s="2934" t="s">
        <v>2473</v>
      </c>
    </row>
    <row r="8" spans="1:9">
      <c r="B8" s="4047" t="s">
        <v>862</v>
      </c>
      <c r="C8" s="4047" t="s">
        <v>863</v>
      </c>
      <c r="D8" s="4047" t="s">
        <v>1369</v>
      </c>
      <c r="E8" s="2442" t="s">
        <v>1370</v>
      </c>
      <c r="F8" s="2442" t="s">
        <v>864</v>
      </c>
      <c r="G8" s="2044"/>
      <c r="I8" s="2935">
        <v>39.6</v>
      </c>
    </row>
    <row r="9" spans="1:9">
      <c r="B9" s="4047"/>
      <c r="C9" s="4047"/>
      <c r="D9" s="4047"/>
      <c r="E9" s="2442" t="s">
        <v>865</v>
      </c>
      <c r="F9" s="2442" t="s">
        <v>864</v>
      </c>
      <c r="G9" s="2044"/>
      <c r="I9" s="2936"/>
    </row>
    <row r="10" spans="1:9">
      <c r="B10" s="4047"/>
      <c r="C10" s="4047"/>
      <c r="D10" s="4047"/>
      <c r="E10" s="2186" t="s">
        <v>84</v>
      </c>
      <c r="F10" s="2186" t="s">
        <v>864</v>
      </c>
      <c r="G10" s="2443">
        <f>SUM(G8:G9)</f>
        <v>0</v>
      </c>
      <c r="I10" s="2934" t="s">
        <v>2474</v>
      </c>
    </row>
    <row r="11" spans="1:9">
      <c r="B11" s="4047"/>
      <c r="C11" s="4047"/>
      <c r="D11" s="4048" t="s">
        <v>866</v>
      </c>
      <c r="E11" s="2442" t="s">
        <v>867</v>
      </c>
      <c r="F11" s="2442" t="s">
        <v>864</v>
      </c>
      <c r="G11" s="2044"/>
      <c r="I11" s="2935">
        <v>0.81969999999999998</v>
      </c>
    </row>
    <row r="12" spans="1:9">
      <c r="B12" s="4047"/>
      <c r="C12" s="4047"/>
      <c r="D12" s="4048"/>
      <c r="E12" s="2442" t="s">
        <v>1371</v>
      </c>
      <c r="F12" s="2442" t="s">
        <v>864</v>
      </c>
      <c r="G12" s="2044"/>
      <c r="I12" s="2936"/>
    </row>
    <row r="13" spans="1:9">
      <c r="B13" s="4047"/>
      <c r="C13" s="4047"/>
      <c r="D13" s="4048"/>
      <c r="E13" s="2442" t="s">
        <v>865</v>
      </c>
      <c r="F13" s="2442" t="s">
        <v>864</v>
      </c>
      <c r="G13" s="2044"/>
      <c r="I13" s="2934" t="s">
        <v>2475</v>
      </c>
    </row>
    <row r="14" spans="1:9">
      <c r="B14" s="4047"/>
      <c r="C14" s="4047"/>
      <c r="D14" s="4048"/>
      <c r="E14" s="2186" t="s">
        <v>84</v>
      </c>
      <c r="F14" s="2186" t="s">
        <v>864</v>
      </c>
      <c r="G14" s="2612">
        <f>SUM(G11:G13)</f>
        <v>0</v>
      </c>
      <c r="I14" s="2935">
        <v>0.65600000000000003</v>
      </c>
    </row>
    <row r="15" spans="1:9">
      <c r="B15" s="4047"/>
      <c r="C15" s="4047"/>
      <c r="D15" s="4049" t="s">
        <v>868</v>
      </c>
      <c r="E15" s="4049"/>
      <c r="F15" s="2186" t="s">
        <v>864</v>
      </c>
      <c r="G15" s="2613">
        <f>SUM(G10,G14)</f>
        <v>0</v>
      </c>
      <c r="I15" s="2936"/>
    </row>
    <row r="16" spans="1:9">
      <c r="B16" s="4047"/>
      <c r="C16" s="4047" t="s">
        <v>869</v>
      </c>
      <c r="D16" s="4048" t="s">
        <v>870</v>
      </c>
      <c r="E16" s="2442" t="s">
        <v>870</v>
      </c>
      <c r="F16" s="2442" t="s">
        <v>864</v>
      </c>
      <c r="G16" s="2044"/>
      <c r="I16" s="2937" t="s">
        <v>2476</v>
      </c>
    </row>
    <row r="17" spans="2:9">
      <c r="B17" s="4047"/>
      <c r="C17" s="4047"/>
      <c r="D17" s="4048"/>
      <c r="E17" s="2442" t="s">
        <v>865</v>
      </c>
      <c r="F17" s="2442" t="s">
        <v>864</v>
      </c>
      <c r="G17" s="2044"/>
      <c r="I17" s="2935">
        <v>25</v>
      </c>
    </row>
    <row r="18" spans="2:9">
      <c r="B18" s="4047"/>
      <c r="C18" s="4047"/>
      <c r="D18" s="4048"/>
      <c r="E18" s="2186" t="s">
        <v>84</v>
      </c>
      <c r="F18" s="2186" t="s">
        <v>864</v>
      </c>
      <c r="G18" s="2443">
        <f>SUM(G16:G17)</f>
        <v>0</v>
      </c>
      <c r="I18" s="2936"/>
    </row>
    <row r="19" spans="2:9">
      <c r="B19" s="4047"/>
      <c r="C19" s="4047"/>
      <c r="D19" s="4049" t="s">
        <v>871</v>
      </c>
      <c r="E19" s="4049"/>
      <c r="F19" s="2186" t="s">
        <v>864</v>
      </c>
      <c r="G19" s="2443">
        <f>SUM(G18)</f>
        <v>0</v>
      </c>
      <c r="I19" s="2934" t="s">
        <v>2477</v>
      </c>
    </row>
    <row r="20" spans="2:9">
      <c r="B20" s="4047"/>
      <c r="C20" s="4047" t="s">
        <v>872</v>
      </c>
      <c r="D20" s="4048" t="s">
        <v>873</v>
      </c>
      <c r="E20" s="2442" t="s">
        <v>874</v>
      </c>
      <c r="F20" s="2442" t="s">
        <v>864</v>
      </c>
      <c r="G20" s="2044"/>
      <c r="I20" s="2935">
        <v>2.4E-2</v>
      </c>
    </row>
    <row r="21" spans="2:9">
      <c r="B21" s="4047"/>
      <c r="C21" s="4047"/>
      <c r="D21" s="4048"/>
      <c r="E21" s="2442" t="s">
        <v>875</v>
      </c>
      <c r="F21" s="2442" t="s">
        <v>864</v>
      </c>
      <c r="G21" s="2044"/>
      <c r="I21" s="2936"/>
    </row>
    <row r="22" spans="2:9">
      <c r="B22" s="4047"/>
      <c r="C22" s="4047"/>
      <c r="D22" s="4048"/>
      <c r="E22" s="2442" t="s">
        <v>876</v>
      </c>
      <c r="F22" s="2442" t="s">
        <v>864</v>
      </c>
      <c r="G22" s="2044"/>
      <c r="I22" s="2934" t="s">
        <v>2478</v>
      </c>
    </row>
    <row r="23" spans="2:9">
      <c r="B23" s="4047"/>
      <c r="C23" s="4047"/>
      <c r="D23" s="4048"/>
      <c r="E23" s="2442" t="s">
        <v>877</v>
      </c>
      <c r="F23" s="2442" t="s">
        <v>864</v>
      </c>
      <c r="G23" s="2044"/>
      <c r="I23" s="2935">
        <v>1.98</v>
      </c>
    </row>
    <row r="24" spans="2:9">
      <c r="B24" s="4047"/>
      <c r="C24" s="4047"/>
      <c r="D24" s="4048"/>
      <c r="E24" s="2442" t="s">
        <v>878</v>
      </c>
      <c r="F24" s="2442" t="s">
        <v>864</v>
      </c>
      <c r="G24" s="2044"/>
      <c r="I24" s="2936"/>
    </row>
    <row r="25" spans="2:9">
      <c r="B25" s="4047"/>
      <c r="C25" s="4047"/>
      <c r="D25" s="4048"/>
      <c r="E25" s="2442" t="s">
        <v>865</v>
      </c>
      <c r="F25" s="2442" t="s">
        <v>864</v>
      </c>
      <c r="G25" s="2044"/>
      <c r="I25" s="2934" t="s">
        <v>2479</v>
      </c>
    </row>
    <row r="26" spans="2:9">
      <c r="B26" s="4047"/>
      <c r="C26" s="4047"/>
      <c r="D26" s="4048"/>
      <c r="E26" s="2186" t="s">
        <v>84</v>
      </c>
      <c r="F26" s="2186" t="s">
        <v>864</v>
      </c>
      <c r="G26" s="2443">
        <f>SUM(G20:G25)</f>
        <v>0</v>
      </c>
      <c r="I26" s="2935">
        <v>0.18445</v>
      </c>
    </row>
    <row r="27" spans="2:9">
      <c r="B27" s="4047"/>
      <c r="C27" s="4047"/>
      <c r="D27" s="4049" t="s">
        <v>879</v>
      </c>
      <c r="E27" s="4049"/>
      <c r="F27" s="2186" t="s">
        <v>864</v>
      </c>
      <c r="G27" s="2443">
        <f>SUM(G26)</f>
        <v>0</v>
      </c>
    </row>
    <row r="28" spans="2:9">
      <c r="B28" s="4047"/>
      <c r="C28" s="4047" t="s">
        <v>84</v>
      </c>
      <c r="D28" s="4049" t="s">
        <v>880</v>
      </c>
      <c r="E28" s="4049"/>
      <c r="F28" s="2186" t="s">
        <v>864</v>
      </c>
      <c r="G28" s="2443">
        <f>SUM(G27,G19,G15)</f>
        <v>0</v>
      </c>
    </row>
    <row r="29" spans="2:9">
      <c r="B29" s="4047"/>
      <c r="C29" s="4047"/>
      <c r="D29" s="4050" t="s">
        <v>18</v>
      </c>
      <c r="E29" s="4050"/>
      <c r="F29" s="2442" t="s">
        <v>864</v>
      </c>
      <c r="G29" s="2443">
        <f>('3.12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f>
        <v>0</v>
      </c>
    </row>
    <row r="30" spans="2:9">
      <c r="B30" s="4047"/>
      <c r="C30" s="4047"/>
      <c r="D30" s="4046" t="s">
        <v>881</v>
      </c>
      <c r="E30" s="4046"/>
      <c r="F30" s="2186" t="s">
        <v>864</v>
      </c>
      <c r="G30" s="2443">
        <f>G28+G29</f>
        <v>0</v>
      </c>
    </row>
    <row r="31" spans="2:9">
      <c r="B31" s="2189" t="s">
        <v>1504</v>
      </c>
      <c r="C31" s="2190"/>
      <c r="D31" s="2191"/>
      <c r="E31" s="2191"/>
      <c r="F31" s="2444"/>
      <c r="G31" s="2444"/>
    </row>
  </sheetData>
  <customSheetViews>
    <customSheetView guid="{CE066BD8-0FDF-4A69-A83A-AA53661F8FEE}" scale="70" fitToPage="1">
      <selection activeCell="G34" sqref="G34"/>
      <pageMargins left="0.70866141732283472" right="0.70866141732283472" top="0.74803149606299213" bottom="0.74803149606299213" header="0.31496062992125984" footer="0.31496062992125984"/>
      <pageSetup paperSize="8" scale="91" orientation="landscape" r:id="rId1"/>
    </customSheetView>
    <customSheetView guid="{97003408-5582-4B4E-BE5D-0A5F17467E22}" scale="90" fitToPage="1">
      <selection activeCell="E34" sqref="E34"/>
      <pageMargins left="0.70866141732283472" right="0.70866141732283472" top="0.74803149606299213" bottom="0.74803149606299213" header="0.31496062992125984" footer="0.31496062992125984"/>
      <pageSetup paperSize="8" scale="91" orientation="landscape" r:id="rId2"/>
    </customSheetView>
    <customSheetView guid="{19FDD237-8F16-4F3B-A94F-90481855813E}" scale="90" fitToPage="1">
      <selection activeCell="E37" sqref="E37"/>
      <pageMargins left="0.70866141732283472" right="0.70866141732283472" top="0.74803149606299213" bottom="0.74803149606299213" header="0.31496062992125984" footer="0.31496062992125984"/>
      <pageSetup paperSize="8" scale="91" orientation="landscape" r:id="rId3"/>
    </customSheetView>
  </customSheetViews>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pageMargins left="0.70866141732283472" right="0.70866141732283472" top="0.74803149606299213" bottom="0.74803149606299213" header="0.31496062992125984" footer="0.31496062992125984"/>
  <pageSetup paperSize="8" scale="8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D1" workbookViewId="0">
      <selection activeCell="F14" sqref="F14"/>
    </sheetView>
  </sheetViews>
  <sheetFormatPr defaultColWidth="9.1328125" defaultRowHeight="12.4"/>
  <cols>
    <col min="1" max="1" width="1.59765625" style="457" customWidth="1"/>
    <col min="2" max="2" width="9.1328125" style="457"/>
    <col min="3" max="3" width="29.86328125" style="457" customWidth="1"/>
    <col min="4" max="4" width="73.86328125" style="457" customWidth="1"/>
    <col min="5" max="5" width="11.86328125" style="457" customWidth="1"/>
    <col min="6" max="6" width="11.265625" style="457" customWidth="1"/>
    <col min="7" max="16384" width="9.1328125" style="457"/>
  </cols>
  <sheetData>
    <row r="1" spans="1:8" s="48" customFormat="1" ht="25.15">
      <c r="A1" s="1766" t="str">
        <f>+'Universal data'!$A$1</f>
        <v>Regulatory Reporting Pack</v>
      </c>
      <c r="B1" s="127"/>
      <c r="C1" s="127"/>
      <c r="D1" s="127"/>
      <c r="E1" s="127"/>
      <c r="F1" s="127"/>
      <c r="G1" s="508"/>
      <c r="H1" s="508"/>
    </row>
    <row r="2" spans="1:8" s="48" customFormat="1" ht="25.15">
      <c r="A2" s="1766" t="str">
        <f>+'Universal data'!$A$2</f>
        <v>Master</v>
      </c>
      <c r="B2" s="127"/>
      <c r="C2" s="127"/>
      <c r="D2" s="127"/>
      <c r="E2" s="127"/>
      <c r="F2" s="127"/>
      <c r="G2" s="508"/>
      <c r="H2" s="508"/>
    </row>
    <row r="3" spans="1:8" s="48" customFormat="1" ht="25.15">
      <c r="A3" s="1766" t="str">
        <f>+'Universal data'!$A$3</f>
        <v>2017/18</v>
      </c>
      <c r="B3" s="127"/>
      <c r="C3" s="127"/>
      <c r="D3" s="127"/>
      <c r="E3" s="127"/>
      <c r="F3" s="127"/>
      <c r="G3" s="508"/>
      <c r="H3" s="508"/>
    </row>
    <row r="4" spans="1:8" s="508" customFormat="1" ht="25.15">
      <c r="A4" s="141"/>
      <c r="B4" s="509"/>
      <c r="D4" s="509"/>
    </row>
    <row r="5" spans="1:8" s="508" customFormat="1" ht="19.899999999999999">
      <c r="A5" s="136" t="s">
        <v>1910</v>
      </c>
      <c r="B5" s="509"/>
      <c r="C5" s="509"/>
      <c r="D5" s="509"/>
    </row>
    <row r="6" spans="1:8" ht="29.25" customHeight="1">
      <c r="A6" s="142" t="s">
        <v>1815</v>
      </c>
      <c r="B6" s="142"/>
    </row>
    <row r="7" spans="1:8">
      <c r="A7" s="457" t="s">
        <v>1814</v>
      </c>
    </row>
    <row r="9" spans="1:8" ht="21" customHeight="1">
      <c r="C9" s="1440" t="s">
        <v>882</v>
      </c>
      <c r="D9" s="1440" t="s">
        <v>86</v>
      </c>
      <c r="E9" s="1441" t="s">
        <v>78</v>
      </c>
      <c r="F9" s="1441"/>
    </row>
    <row r="10" spans="1:8" ht="21" customHeight="1">
      <c r="C10" s="4051" t="s">
        <v>1501</v>
      </c>
      <c r="D10" s="1442" t="s">
        <v>883</v>
      </c>
      <c r="E10" s="2193" t="s">
        <v>87</v>
      </c>
      <c r="F10" s="2614"/>
    </row>
    <row r="11" spans="1:8" ht="19.5" customHeight="1">
      <c r="C11" s="4051"/>
      <c r="D11" s="1442" t="s">
        <v>884</v>
      </c>
      <c r="E11" s="2193" t="s">
        <v>87</v>
      </c>
      <c r="F11" s="2614"/>
      <c r="H11" s="2194"/>
    </row>
    <row r="12" spans="1:8" ht="19.5" customHeight="1">
      <c r="C12" s="4051"/>
      <c r="D12" s="1442" t="s">
        <v>925</v>
      </c>
      <c r="E12" s="2193" t="s">
        <v>885</v>
      </c>
      <c r="F12" s="2614"/>
      <c r="H12" s="2194"/>
    </row>
    <row r="13" spans="1:8" ht="20.25" customHeight="1">
      <c r="C13" s="4051"/>
      <c r="D13" s="1442" t="s">
        <v>926</v>
      </c>
      <c r="E13" s="2193" t="s">
        <v>87</v>
      </c>
      <c r="F13" s="2614"/>
      <c r="H13" s="2194"/>
    </row>
    <row r="14" spans="1:8" ht="21" customHeight="1">
      <c r="C14" s="4051"/>
      <c r="D14" s="1442" t="s">
        <v>886</v>
      </c>
      <c r="E14" s="2193" t="s">
        <v>885</v>
      </c>
      <c r="F14" s="2611">
        <f>'7.8 Dist Gas Connections'!G209</f>
        <v>0</v>
      </c>
      <c r="G14" s="457" t="s">
        <v>2560</v>
      </c>
      <c r="H14" s="2194"/>
    </row>
    <row r="15" spans="1:8" ht="20.25" customHeight="1">
      <c r="C15" s="4051"/>
      <c r="D15" s="1442" t="s">
        <v>1647</v>
      </c>
      <c r="E15" s="2193" t="s">
        <v>87</v>
      </c>
      <c r="F15" s="2614"/>
      <c r="H15" s="2194"/>
    </row>
    <row r="16" spans="1:8" ht="20.25" customHeight="1">
      <c r="C16" s="4051"/>
      <c r="D16" s="1442" t="s">
        <v>887</v>
      </c>
      <c r="E16" s="2193" t="s">
        <v>87</v>
      </c>
      <c r="F16" s="2614"/>
    </row>
    <row r="17" spans="3:7" ht="19.5" customHeight="1">
      <c r="C17" s="4051"/>
      <c r="D17" s="1442" t="s">
        <v>1372</v>
      </c>
      <c r="E17" s="2193" t="s">
        <v>885</v>
      </c>
      <c r="F17" s="2614"/>
    </row>
    <row r="18" spans="3:7" ht="21" customHeight="1">
      <c r="C18" s="4051"/>
      <c r="D18" s="1442" t="s">
        <v>888</v>
      </c>
      <c r="E18" s="2193" t="s">
        <v>87</v>
      </c>
      <c r="F18" s="2614"/>
    </row>
    <row r="19" spans="3:7" ht="21.75" customHeight="1">
      <c r="C19" s="4051"/>
      <c r="D19" s="1442" t="s">
        <v>927</v>
      </c>
      <c r="E19" s="2193" t="s">
        <v>885</v>
      </c>
      <c r="F19" s="2614"/>
    </row>
    <row r="20" spans="3:7" ht="21" customHeight="1">
      <c r="C20" s="4051" t="s">
        <v>889</v>
      </c>
      <c r="D20" s="1442" t="s">
        <v>1502</v>
      </c>
      <c r="E20" s="2193" t="s">
        <v>87</v>
      </c>
      <c r="F20" s="2611">
        <f>'3.10 Land remediation REVISED'!$C$11</f>
        <v>0</v>
      </c>
    </row>
    <row r="21" spans="3:7" ht="21.75" customHeight="1">
      <c r="C21" s="4051"/>
      <c r="D21" s="1442" t="s">
        <v>890</v>
      </c>
      <c r="E21" s="2193" t="s">
        <v>87</v>
      </c>
      <c r="F21" s="2611">
        <f>'3.10 Land remediation REVISED'!$C$12</f>
        <v>0</v>
      </c>
    </row>
    <row r="22" spans="3:7" ht="21" customHeight="1">
      <c r="C22" s="4051"/>
      <c r="D22" s="1442" t="s">
        <v>891</v>
      </c>
      <c r="E22" s="2193" t="s">
        <v>87</v>
      </c>
      <c r="F22" s="2611">
        <f>'3.10 Land remediation REVISED'!$C$13</f>
        <v>0</v>
      </c>
    </row>
    <row r="23" spans="3:7" ht="21" customHeight="1">
      <c r="C23" s="4051"/>
      <c r="D23" s="1442" t="s">
        <v>892</v>
      </c>
      <c r="E23" s="2193" t="s">
        <v>87</v>
      </c>
      <c r="F23" s="2611">
        <f>SUM('3.10 Land remediation REVISED'!C11:C13)</f>
        <v>0</v>
      </c>
    </row>
    <row r="24" spans="3:7" ht="21" customHeight="1">
      <c r="C24" s="4051"/>
      <c r="D24" s="1442" t="s">
        <v>1373</v>
      </c>
      <c r="E24" s="2193" t="s">
        <v>93</v>
      </c>
      <c r="F24" s="2615">
        <f>'3.10 Land remediation REVISED'!C32</f>
        <v>0</v>
      </c>
      <c r="G24" s="457" t="s">
        <v>1865</v>
      </c>
    </row>
    <row r="25" spans="3:7" ht="21" customHeight="1">
      <c r="C25" s="4051" t="s">
        <v>893</v>
      </c>
      <c r="D25" s="1442" t="s">
        <v>1374</v>
      </c>
      <c r="E25" s="2193" t="s">
        <v>99</v>
      </c>
      <c r="F25" s="2616"/>
    </row>
    <row r="26" spans="3:7" ht="21" customHeight="1">
      <c r="C26" s="4051"/>
      <c r="D26" s="1442" t="s">
        <v>894</v>
      </c>
      <c r="E26" s="2193" t="s">
        <v>897</v>
      </c>
      <c r="F26" s="2614"/>
    </row>
    <row r="27" spans="3:7" ht="20.25" customHeight="1">
      <c r="C27" s="4051" t="s">
        <v>895</v>
      </c>
      <c r="D27" s="1442" t="s">
        <v>1375</v>
      </c>
      <c r="E27" s="2193" t="s">
        <v>99</v>
      </c>
      <c r="F27" s="2616"/>
    </row>
    <row r="28" spans="3:7" ht="20.25" customHeight="1">
      <c r="C28" s="4051"/>
      <c r="D28" s="1442" t="s">
        <v>896</v>
      </c>
      <c r="E28" s="2193" t="s">
        <v>897</v>
      </c>
      <c r="F28" s="2614"/>
    </row>
    <row r="29" spans="3:7" ht="24.75">
      <c r="C29" s="1443" t="s">
        <v>898</v>
      </c>
      <c r="D29" s="1442" t="s">
        <v>84</v>
      </c>
      <c r="E29" s="2193" t="s">
        <v>631</v>
      </c>
      <c r="F29" s="2617"/>
    </row>
  </sheetData>
  <customSheetViews>
    <customSheetView guid="{CE066BD8-0FDF-4A69-A83A-AA53661F8FEE}" fitToPage="1" topLeftCell="A10">
      <selection activeCell="I15" sqref="I15"/>
      <pageMargins left="0.70866141732283472" right="0.70866141732283472" top="0.74803149606299213" bottom="0.74803149606299213" header="0.31496062992125984" footer="0.31496062992125984"/>
      <pageSetup paperSize="8" scale="85" orientation="portrait" r:id="rId1"/>
    </customSheetView>
    <customSheetView guid="{97003408-5582-4B4E-BE5D-0A5F17467E22}" fitToPage="1" topLeftCell="A10">
      <selection activeCell="I15" sqref="I15"/>
      <pageMargins left="0.70866141732283472" right="0.70866141732283472" top="0.74803149606299213" bottom="0.74803149606299213" header="0.31496062992125984" footer="0.31496062992125984"/>
      <pageSetup paperSize="8" scale="85" orientation="portrait" r:id="rId2"/>
    </customSheetView>
    <customSheetView guid="{19FDD237-8F16-4F3B-A94F-90481855813E}" fitToPage="1" topLeftCell="A10">
      <selection activeCell="I15" sqref="I15"/>
      <pageMargins left="0.70866141732283472" right="0.70866141732283472" top="0.74803149606299213" bottom="0.74803149606299213" header="0.31496062992125984" footer="0.31496062992125984"/>
      <pageSetup paperSize="8" scale="85" orientation="portrait" r:id="rId3"/>
    </customSheetView>
  </customSheetViews>
  <mergeCells count="4">
    <mergeCell ref="C10:C19"/>
    <mergeCell ref="C20:C24"/>
    <mergeCell ref="C25:C26"/>
    <mergeCell ref="C27:C28"/>
  </mergeCell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216"/>
  <sheetViews>
    <sheetView topLeftCell="A189" workbookViewId="0">
      <selection activeCell="G213" sqref="G213"/>
    </sheetView>
  </sheetViews>
  <sheetFormatPr defaultColWidth="9.1328125" defaultRowHeight="12.4"/>
  <cols>
    <col min="1" max="1" width="1.59765625" style="221" customWidth="1"/>
    <col min="2" max="2" width="26.59765625" style="221" customWidth="1"/>
    <col min="3" max="3" width="27.86328125" style="221" customWidth="1"/>
    <col min="4" max="4" width="22.86328125" style="221" customWidth="1"/>
    <col min="5" max="5" width="64.265625" style="221" customWidth="1"/>
    <col min="6" max="6" width="6.86328125" style="221" bestFit="1" customWidth="1"/>
    <col min="7" max="7" width="11.265625" style="221" customWidth="1"/>
    <col min="8" max="16384" width="9.1328125" style="221"/>
  </cols>
  <sheetData>
    <row r="1" spans="1:9" s="48" customFormat="1" ht="25.15">
      <c r="A1" s="1766" t="str">
        <f>+'Universal data'!$A$1</f>
        <v>Regulatory Reporting Pack</v>
      </c>
      <c r="B1" s="127"/>
      <c r="C1" s="127"/>
      <c r="D1" s="127"/>
      <c r="E1" s="127"/>
      <c r="F1" s="127"/>
      <c r="G1" s="127"/>
      <c r="H1" s="221"/>
    </row>
    <row r="2" spans="1:9" s="48" customFormat="1" ht="25.15">
      <c r="A2" s="1766" t="str">
        <f>+'Universal data'!$A$2</f>
        <v>Master</v>
      </c>
      <c r="B2" s="127"/>
      <c r="C2" s="127"/>
      <c r="D2" s="127"/>
      <c r="E2" s="127"/>
      <c r="F2" s="127"/>
      <c r="G2" s="127"/>
      <c r="H2" s="221"/>
    </row>
    <row r="3" spans="1:9" s="48" customFormat="1" ht="25.15">
      <c r="A3" s="1766" t="str">
        <f>+'Universal data'!$A$3</f>
        <v>2017/18</v>
      </c>
      <c r="B3" s="127"/>
      <c r="C3" s="127"/>
      <c r="D3" s="127"/>
      <c r="E3" s="127"/>
      <c r="F3" s="127"/>
      <c r="G3" s="127"/>
      <c r="H3" s="221"/>
    </row>
    <row r="4" spans="1:9" ht="25.15">
      <c r="A4" s="141"/>
      <c r="B4" s="143"/>
      <c r="C4" s="507"/>
      <c r="D4" s="507"/>
      <c r="E4" s="511"/>
      <c r="F4" s="511"/>
      <c r="G4" s="511"/>
    </row>
    <row r="5" spans="1:9" ht="25.15">
      <c r="A5" s="136" t="s">
        <v>1911</v>
      </c>
      <c r="B5" s="510"/>
      <c r="C5" s="507"/>
      <c r="D5" s="507"/>
      <c r="E5" s="511"/>
      <c r="F5" s="511"/>
      <c r="G5" s="511"/>
      <c r="I5" s="2081"/>
    </row>
    <row r="6" spans="1:9" ht="25.15">
      <c r="A6" s="457"/>
      <c r="B6" s="457"/>
      <c r="C6" s="457"/>
      <c r="D6" s="457"/>
      <c r="E6" s="457"/>
      <c r="F6" s="457"/>
      <c r="G6" s="511"/>
    </row>
    <row r="7" spans="1:9" ht="14.25" customHeight="1">
      <c r="A7" s="457"/>
      <c r="B7" s="457"/>
      <c r="C7" s="457" t="s">
        <v>859</v>
      </c>
      <c r="D7" s="457"/>
      <c r="E7" s="457"/>
      <c r="F7" s="457"/>
      <c r="G7" s="457"/>
    </row>
    <row r="8" spans="1:9">
      <c r="A8" s="457"/>
      <c r="B8" s="1440"/>
      <c r="C8" s="4055" t="s">
        <v>900</v>
      </c>
      <c r="D8" s="4055"/>
      <c r="E8" s="1440" t="s">
        <v>901</v>
      </c>
      <c r="F8" s="1441" t="s">
        <v>78</v>
      </c>
      <c r="G8" s="1444"/>
    </row>
    <row r="9" spans="1:9">
      <c r="A9" s="457"/>
      <c r="B9" s="4052" t="s">
        <v>899</v>
      </c>
      <c r="C9" s="4056" t="s">
        <v>902</v>
      </c>
      <c r="D9" s="4056"/>
      <c r="E9" s="1442" t="s">
        <v>903</v>
      </c>
      <c r="F9" s="1442" t="s">
        <v>885</v>
      </c>
      <c r="G9" s="2617"/>
    </row>
    <row r="10" spans="1:9" ht="12.75" customHeight="1">
      <c r="A10" s="457"/>
      <c r="B10" s="4052"/>
      <c r="C10" s="1445" t="s">
        <v>904</v>
      </c>
      <c r="D10" s="1439"/>
      <c r="E10" s="1446" t="s">
        <v>905</v>
      </c>
      <c r="F10" s="1442" t="s">
        <v>906</v>
      </c>
      <c r="G10" s="2614"/>
    </row>
    <row r="11" spans="1:9">
      <c r="A11" s="457"/>
      <c r="B11" s="4052"/>
      <c r="C11" s="1445" t="s">
        <v>907</v>
      </c>
      <c r="D11" s="2563"/>
      <c r="E11" s="1447" t="s">
        <v>908</v>
      </c>
      <c r="F11" s="1442" t="s">
        <v>906</v>
      </c>
      <c r="G11" s="2614"/>
    </row>
    <row r="12" spans="1:9" ht="12.75" customHeight="1">
      <c r="A12" s="457"/>
      <c r="B12" s="4052"/>
      <c r="C12" s="4054" t="s">
        <v>909</v>
      </c>
      <c r="D12" s="1439"/>
      <c r="E12" s="1447" t="s">
        <v>910</v>
      </c>
      <c r="F12" s="1448" t="s">
        <v>906</v>
      </c>
      <c r="G12" s="2614"/>
    </row>
    <row r="13" spans="1:9" ht="12.75" customHeight="1">
      <c r="A13" s="457"/>
      <c r="B13" s="4052"/>
      <c r="C13" s="4054"/>
      <c r="D13" s="1439"/>
      <c r="E13" s="1447" t="s">
        <v>911</v>
      </c>
      <c r="F13" s="1448" t="s">
        <v>906</v>
      </c>
      <c r="G13" s="2614"/>
    </row>
    <row r="14" spans="1:9" ht="12.75" customHeight="1">
      <c r="A14" s="457"/>
      <c r="B14" s="4052"/>
      <c r="C14" s="4054"/>
      <c r="D14" s="1439"/>
      <c r="E14" s="1449" t="s">
        <v>912</v>
      </c>
      <c r="F14" s="1448" t="s">
        <v>906</v>
      </c>
      <c r="G14" s="2614"/>
    </row>
    <row r="15" spans="1:9" ht="12.75" customHeight="1">
      <c r="A15" s="457"/>
      <c r="B15" s="4052"/>
      <c r="C15" s="4054"/>
      <c r="D15" s="1439"/>
      <c r="E15" s="1450" t="s">
        <v>913</v>
      </c>
      <c r="F15" s="1442" t="s">
        <v>906</v>
      </c>
      <c r="G15" s="2614"/>
    </row>
    <row r="16" spans="1:9">
      <c r="A16" s="457"/>
      <c r="B16" s="4052"/>
      <c r="C16" s="4054"/>
      <c r="D16" s="1439"/>
      <c r="E16" s="1442" t="s">
        <v>914</v>
      </c>
      <c r="F16" s="1442" t="s">
        <v>906</v>
      </c>
      <c r="G16" s="2614"/>
    </row>
    <row r="17" spans="1:7">
      <c r="A17" s="457"/>
      <c r="B17" s="4052"/>
      <c r="C17" s="4056" t="s">
        <v>915</v>
      </c>
      <c r="D17" s="4056"/>
      <c r="E17" s="1442" t="s">
        <v>903</v>
      </c>
      <c r="F17" s="1442" t="s">
        <v>885</v>
      </c>
      <c r="G17" s="2617"/>
    </row>
    <row r="18" spans="1:7" ht="12.75" customHeight="1">
      <c r="A18" s="457"/>
      <c r="B18" s="4052"/>
      <c r="C18" s="1445" t="s">
        <v>904</v>
      </c>
      <c r="D18" s="1439"/>
      <c r="E18" s="1446" t="s">
        <v>905</v>
      </c>
      <c r="F18" s="1442" t="s">
        <v>906</v>
      </c>
      <c r="G18" s="2614"/>
    </row>
    <row r="19" spans="1:7">
      <c r="A19" s="457"/>
      <c r="B19" s="4052"/>
      <c r="C19" s="1445" t="s">
        <v>907</v>
      </c>
      <c r="D19" s="2563"/>
      <c r="E19" s="1447" t="s">
        <v>908</v>
      </c>
      <c r="F19" s="1442" t="s">
        <v>906</v>
      </c>
      <c r="G19" s="2614"/>
    </row>
    <row r="20" spans="1:7" ht="12.75" customHeight="1">
      <c r="A20" s="457"/>
      <c r="B20" s="4052"/>
      <c r="C20" s="4054" t="s">
        <v>909</v>
      </c>
      <c r="D20" s="1439"/>
      <c r="E20" s="1447" t="s">
        <v>910</v>
      </c>
      <c r="F20" s="1448" t="s">
        <v>906</v>
      </c>
      <c r="G20" s="2614"/>
    </row>
    <row r="21" spans="1:7" ht="12.75" customHeight="1">
      <c r="A21" s="457"/>
      <c r="B21" s="4052"/>
      <c r="C21" s="4054"/>
      <c r="D21" s="1439"/>
      <c r="E21" s="1447" t="s">
        <v>911</v>
      </c>
      <c r="F21" s="1448" t="s">
        <v>906</v>
      </c>
      <c r="G21" s="2614"/>
    </row>
    <row r="22" spans="1:7" ht="12.75" customHeight="1">
      <c r="A22" s="457"/>
      <c r="B22" s="4052"/>
      <c r="C22" s="4054"/>
      <c r="D22" s="1439"/>
      <c r="E22" s="1449" t="s">
        <v>912</v>
      </c>
      <c r="F22" s="1448" t="s">
        <v>906</v>
      </c>
      <c r="G22" s="2614"/>
    </row>
    <row r="23" spans="1:7" ht="12.75" customHeight="1">
      <c r="A23" s="457"/>
      <c r="B23" s="4052"/>
      <c r="C23" s="4054"/>
      <c r="D23" s="1439"/>
      <c r="E23" s="1450" t="s">
        <v>913</v>
      </c>
      <c r="F23" s="1442" t="s">
        <v>906</v>
      </c>
      <c r="G23" s="2614"/>
    </row>
    <row r="24" spans="1:7">
      <c r="A24" s="457"/>
      <c r="B24" s="4052"/>
      <c r="C24" s="4054"/>
      <c r="D24" s="1439"/>
      <c r="E24" s="1442" t="s">
        <v>914</v>
      </c>
      <c r="F24" s="1442" t="s">
        <v>906</v>
      </c>
      <c r="G24" s="2614"/>
    </row>
    <row r="25" spans="1:7">
      <c r="A25" s="457"/>
      <c r="B25" s="4052"/>
      <c r="C25" s="4056" t="s">
        <v>916</v>
      </c>
      <c r="D25" s="4056"/>
      <c r="E25" s="1442" t="s">
        <v>903</v>
      </c>
      <c r="F25" s="1442" t="s">
        <v>885</v>
      </c>
      <c r="G25" s="2617"/>
    </row>
    <row r="26" spans="1:7" ht="12.75" customHeight="1">
      <c r="A26" s="457"/>
      <c r="B26" s="4052"/>
      <c r="C26" s="1445" t="s">
        <v>904</v>
      </c>
      <c r="D26" s="1439"/>
      <c r="E26" s="1446" t="s">
        <v>905</v>
      </c>
      <c r="F26" s="1442" t="s">
        <v>906</v>
      </c>
      <c r="G26" s="2614"/>
    </row>
    <row r="27" spans="1:7">
      <c r="A27" s="457"/>
      <c r="B27" s="4052"/>
      <c r="C27" s="1445" t="s">
        <v>907</v>
      </c>
      <c r="D27" s="2563"/>
      <c r="E27" s="1447" t="s">
        <v>908</v>
      </c>
      <c r="F27" s="1442" t="s">
        <v>906</v>
      </c>
      <c r="G27" s="2614"/>
    </row>
    <row r="28" spans="1:7" ht="12.75" customHeight="1">
      <c r="A28" s="457"/>
      <c r="B28" s="4052"/>
      <c r="C28" s="4054" t="s">
        <v>909</v>
      </c>
      <c r="D28" s="1439"/>
      <c r="E28" s="1447" t="s">
        <v>910</v>
      </c>
      <c r="F28" s="1448" t="s">
        <v>906</v>
      </c>
      <c r="G28" s="2614"/>
    </row>
    <row r="29" spans="1:7" ht="12.75" customHeight="1">
      <c r="A29" s="457"/>
      <c r="B29" s="4052"/>
      <c r="C29" s="4054"/>
      <c r="D29" s="1439"/>
      <c r="E29" s="1447" t="s">
        <v>911</v>
      </c>
      <c r="F29" s="1448" t="s">
        <v>906</v>
      </c>
      <c r="G29" s="2614"/>
    </row>
    <row r="30" spans="1:7" ht="12.75" customHeight="1">
      <c r="A30" s="457"/>
      <c r="B30" s="4052"/>
      <c r="C30" s="4054"/>
      <c r="D30" s="1439"/>
      <c r="E30" s="1449" t="s">
        <v>912</v>
      </c>
      <c r="F30" s="1448" t="s">
        <v>906</v>
      </c>
      <c r="G30" s="2614"/>
    </row>
    <row r="31" spans="1:7" ht="12.75" customHeight="1">
      <c r="A31" s="457"/>
      <c r="B31" s="4052"/>
      <c r="C31" s="4054"/>
      <c r="D31" s="1439"/>
      <c r="E31" s="1450" t="s">
        <v>913</v>
      </c>
      <c r="F31" s="1442" t="s">
        <v>906</v>
      </c>
      <c r="G31" s="2614"/>
    </row>
    <row r="32" spans="1:7">
      <c r="A32" s="457"/>
      <c r="B32" s="4052"/>
      <c r="C32" s="4054"/>
      <c r="D32" s="1439"/>
      <c r="E32" s="1442" t="s">
        <v>914</v>
      </c>
      <c r="F32" s="1442" t="s">
        <v>906</v>
      </c>
      <c r="G32" s="2614"/>
    </row>
    <row r="33" spans="1:7">
      <c r="A33" s="457"/>
      <c r="B33" s="4052"/>
      <c r="C33" s="4056" t="s">
        <v>917</v>
      </c>
      <c r="D33" s="4056"/>
      <c r="E33" s="1442" t="s">
        <v>903</v>
      </c>
      <c r="F33" s="1442" t="s">
        <v>885</v>
      </c>
      <c r="G33" s="2617"/>
    </row>
    <row r="34" spans="1:7" ht="12.75" customHeight="1">
      <c r="A34" s="457"/>
      <c r="B34" s="4052"/>
      <c r="C34" s="1445" t="s">
        <v>904</v>
      </c>
      <c r="D34" s="1439"/>
      <c r="E34" s="1446" t="s">
        <v>905</v>
      </c>
      <c r="F34" s="1442" t="s">
        <v>906</v>
      </c>
      <c r="G34" s="2614"/>
    </row>
    <row r="35" spans="1:7">
      <c r="A35" s="457"/>
      <c r="B35" s="4052"/>
      <c r="C35" s="1445" t="s">
        <v>907</v>
      </c>
      <c r="D35" s="1439"/>
      <c r="E35" s="1447" t="s">
        <v>908</v>
      </c>
      <c r="F35" s="1442" t="s">
        <v>906</v>
      </c>
      <c r="G35" s="2614"/>
    </row>
    <row r="36" spans="1:7" ht="12.75" customHeight="1">
      <c r="A36" s="457"/>
      <c r="B36" s="4052"/>
      <c r="C36" s="4054" t="s">
        <v>909</v>
      </c>
      <c r="D36" s="1439"/>
      <c r="E36" s="1447" t="s">
        <v>910</v>
      </c>
      <c r="F36" s="1448" t="s">
        <v>906</v>
      </c>
      <c r="G36" s="2614"/>
    </row>
    <row r="37" spans="1:7" ht="12.75" customHeight="1">
      <c r="A37" s="457"/>
      <c r="B37" s="4052"/>
      <c r="C37" s="4054"/>
      <c r="D37" s="1439"/>
      <c r="E37" s="1447" t="s">
        <v>911</v>
      </c>
      <c r="F37" s="1448" t="s">
        <v>906</v>
      </c>
      <c r="G37" s="2614"/>
    </row>
    <row r="38" spans="1:7" ht="12.75" customHeight="1">
      <c r="A38" s="457"/>
      <c r="B38" s="4052"/>
      <c r="C38" s="4054"/>
      <c r="D38" s="1439"/>
      <c r="E38" s="1449" t="s">
        <v>912</v>
      </c>
      <c r="F38" s="1448" t="s">
        <v>906</v>
      </c>
      <c r="G38" s="2614"/>
    </row>
    <row r="39" spans="1:7" ht="12.75" customHeight="1">
      <c r="A39" s="457"/>
      <c r="B39" s="4052"/>
      <c r="C39" s="4054"/>
      <c r="D39" s="1439"/>
      <c r="E39" s="1450" t="s">
        <v>913</v>
      </c>
      <c r="F39" s="1442" t="s">
        <v>906</v>
      </c>
      <c r="G39" s="2614"/>
    </row>
    <row r="40" spans="1:7">
      <c r="A40" s="457"/>
      <c r="B40" s="4052"/>
      <c r="C40" s="4054"/>
      <c r="D40" s="1439"/>
      <c r="E40" s="1442" t="s">
        <v>914</v>
      </c>
      <c r="F40" s="1442" t="s">
        <v>906</v>
      </c>
      <c r="G40" s="2614"/>
    </row>
    <row r="41" spans="1:7">
      <c r="A41" s="457"/>
      <c r="B41" s="4052"/>
      <c r="C41" s="4056" t="s">
        <v>918</v>
      </c>
      <c r="D41" s="4056"/>
      <c r="E41" s="1442" t="s">
        <v>903</v>
      </c>
      <c r="F41" s="1442" t="s">
        <v>885</v>
      </c>
      <c r="G41" s="2617"/>
    </row>
    <row r="42" spans="1:7" ht="12.75" customHeight="1">
      <c r="A42" s="457"/>
      <c r="B42" s="4052"/>
      <c r="C42" s="1445" t="s">
        <v>904</v>
      </c>
      <c r="D42" s="1439"/>
      <c r="E42" s="1446" t="s">
        <v>905</v>
      </c>
      <c r="F42" s="1442" t="s">
        <v>906</v>
      </c>
      <c r="G42" s="2614"/>
    </row>
    <row r="43" spans="1:7">
      <c r="A43" s="457"/>
      <c r="B43" s="4052"/>
      <c r="C43" s="1445" t="s">
        <v>907</v>
      </c>
      <c r="D43" s="1439"/>
      <c r="E43" s="1447" t="s">
        <v>908</v>
      </c>
      <c r="F43" s="1442" t="s">
        <v>906</v>
      </c>
      <c r="G43" s="2614"/>
    </row>
    <row r="44" spans="1:7" ht="12.75" customHeight="1">
      <c r="A44" s="457"/>
      <c r="B44" s="4052"/>
      <c r="C44" s="4054" t="s">
        <v>909</v>
      </c>
      <c r="D44" s="1439"/>
      <c r="E44" s="1447" t="s">
        <v>910</v>
      </c>
      <c r="F44" s="1448" t="s">
        <v>906</v>
      </c>
      <c r="G44" s="2614"/>
    </row>
    <row r="45" spans="1:7" ht="12.75" customHeight="1">
      <c r="A45" s="457"/>
      <c r="B45" s="4052"/>
      <c r="C45" s="4054"/>
      <c r="D45" s="1439"/>
      <c r="E45" s="1447" t="s">
        <v>911</v>
      </c>
      <c r="F45" s="1448" t="s">
        <v>906</v>
      </c>
      <c r="G45" s="2614"/>
    </row>
    <row r="46" spans="1:7" ht="12.75" customHeight="1">
      <c r="A46" s="457"/>
      <c r="B46" s="4052"/>
      <c r="C46" s="4054"/>
      <c r="D46" s="1439"/>
      <c r="E46" s="1449" t="s">
        <v>912</v>
      </c>
      <c r="F46" s="1448" t="s">
        <v>906</v>
      </c>
      <c r="G46" s="2614"/>
    </row>
    <row r="47" spans="1:7" ht="12.75" customHeight="1">
      <c r="A47" s="457"/>
      <c r="B47" s="4052"/>
      <c r="C47" s="4054"/>
      <c r="D47" s="1439"/>
      <c r="E47" s="1450" t="s">
        <v>913</v>
      </c>
      <c r="F47" s="1442" t="s">
        <v>906</v>
      </c>
      <c r="G47" s="2614"/>
    </row>
    <row r="48" spans="1:7">
      <c r="A48" s="457"/>
      <c r="B48" s="4052"/>
      <c r="C48" s="4054"/>
      <c r="D48" s="1439"/>
      <c r="E48" s="1442" t="s">
        <v>914</v>
      </c>
      <c r="F48" s="1442" t="s">
        <v>906</v>
      </c>
      <c r="G48" s="2614"/>
    </row>
    <row r="49" spans="1:7">
      <c r="A49" s="457"/>
      <c r="B49" s="4052"/>
      <c r="C49" s="2947" t="s">
        <v>919</v>
      </c>
      <c r="D49" s="2947"/>
      <c r="E49" s="1442" t="s">
        <v>903</v>
      </c>
      <c r="F49" s="1442" t="s">
        <v>885</v>
      </c>
      <c r="G49" s="2617"/>
    </row>
    <row r="50" spans="1:7" ht="12.75" customHeight="1">
      <c r="A50" s="457"/>
      <c r="B50" s="4052"/>
      <c r="C50" s="2946" t="s">
        <v>904</v>
      </c>
      <c r="D50" s="1439"/>
      <c r="E50" s="1446" t="s">
        <v>905</v>
      </c>
      <c r="F50" s="1442" t="s">
        <v>906</v>
      </c>
      <c r="G50" s="2614"/>
    </row>
    <row r="51" spans="1:7">
      <c r="A51" s="457"/>
      <c r="B51" s="4052"/>
      <c r="C51" s="2946" t="s">
        <v>907</v>
      </c>
      <c r="D51" s="1439"/>
      <c r="E51" s="1447" t="s">
        <v>908</v>
      </c>
      <c r="F51" s="1442" t="s">
        <v>906</v>
      </c>
      <c r="G51" s="2614"/>
    </row>
    <row r="52" spans="1:7" ht="12.75" customHeight="1">
      <c r="A52" s="457"/>
      <c r="B52" s="4052"/>
      <c r="C52" s="2946" t="s">
        <v>909</v>
      </c>
      <c r="D52" s="1439"/>
      <c r="E52" s="1447" t="s">
        <v>910</v>
      </c>
      <c r="F52" s="1448" t="s">
        <v>906</v>
      </c>
      <c r="G52" s="2614"/>
    </row>
    <row r="53" spans="1:7" ht="12.75" customHeight="1">
      <c r="A53" s="457"/>
      <c r="B53" s="4052"/>
      <c r="C53" s="2946"/>
      <c r="D53" s="1439"/>
      <c r="E53" s="1447" t="s">
        <v>911</v>
      </c>
      <c r="F53" s="1448" t="s">
        <v>906</v>
      </c>
      <c r="G53" s="2614"/>
    </row>
    <row r="54" spans="1:7" ht="12.75" customHeight="1">
      <c r="A54" s="457"/>
      <c r="B54" s="4052"/>
      <c r="C54" s="2946"/>
      <c r="D54" s="1439"/>
      <c r="E54" s="1449" t="s">
        <v>912</v>
      </c>
      <c r="F54" s="1448" t="s">
        <v>906</v>
      </c>
      <c r="G54" s="2614"/>
    </row>
    <row r="55" spans="1:7" ht="12.75" customHeight="1">
      <c r="A55" s="457"/>
      <c r="B55" s="4052"/>
      <c r="C55" s="2946"/>
      <c r="D55" s="1439"/>
      <c r="E55" s="1450" t="s">
        <v>913</v>
      </c>
      <c r="F55" s="1442" t="s">
        <v>906</v>
      </c>
      <c r="G55" s="2614"/>
    </row>
    <row r="56" spans="1:7">
      <c r="A56" s="457"/>
      <c r="B56" s="4052"/>
      <c r="C56" s="2946"/>
      <c r="D56" s="1439"/>
      <c r="E56" s="1442" t="s">
        <v>914</v>
      </c>
      <c r="F56" s="1442" t="s">
        <v>906</v>
      </c>
      <c r="G56" s="2614"/>
    </row>
    <row r="57" spans="1:7">
      <c r="A57" s="457"/>
      <c r="B57" s="4052"/>
      <c r="C57" s="2947" t="s">
        <v>2320</v>
      </c>
      <c r="D57" s="2947"/>
      <c r="E57" s="1442" t="s">
        <v>903</v>
      </c>
      <c r="F57" s="1442" t="s">
        <v>885</v>
      </c>
      <c r="G57" s="2617"/>
    </row>
    <row r="58" spans="1:7" ht="12.75" customHeight="1">
      <c r="A58" s="457"/>
      <c r="B58" s="4052"/>
      <c r="C58" s="2946" t="s">
        <v>904</v>
      </c>
      <c r="D58" s="1439"/>
      <c r="E58" s="1446" t="s">
        <v>905</v>
      </c>
      <c r="F58" s="1442" t="s">
        <v>906</v>
      </c>
      <c r="G58" s="2614"/>
    </row>
    <row r="59" spans="1:7">
      <c r="A59" s="457"/>
      <c r="B59" s="4052"/>
      <c r="C59" s="2946" t="s">
        <v>907</v>
      </c>
      <c r="D59" s="1439"/>
      <c r="E59" s="1447" t="s">
        <v>908</v>
      </c>
      <c r="F59" s="1442" t="s">
        <v>906</v>
      </c>
      <c r="G59" s="2614"/>
    </row>
    <row r="60" spans="1:7" ht="12.75" customHeight="1">
      <c r="A60" s="457"/>
      <c r="B60" s="4052"/>
      <c r="C60" s="2946" t="s">
        <v>909</v>
      </c>
      <c r="D60" s="1439"/>
      <c r="E60" s="1447" t="s">
        <v>910</v>
      </c>
      <c r="F60" s="1448" t="s">
        <v>906</v>
      </c>
      <c r="G60" s="2614"/>
    </row>
    <row r="61" spans="1:7" ht="12.75" customHeight="1">
      <c r="A61" s="457"/>
      <c r="B61" s="4052"/>
      <c r="C61" s="2946"/>
      <c r="D61" s="1439"/>
      <c r="E61" s="1447" t="s">
        <v>911</v>
      </c>
      <c r="F61" s="1448" t="s">
        <v>906</v>
      </c>
      <c r="G61" s="2614"/>
    </row>
    <row r="62" spans="1:7" ht="12.75" customHeight="1">
      <c r="A62" s="457"/>
      <c r="B62" s="4052"/>
      <c r="C62" s="2946"/>
      <c r="D62" s="1439"/>
      <c r="E62" s="1449" t="s">
        <v>912</v>
      </c>
      <c r="F62" s="1448" t="s">
        <v>906</v>
      </c>
      <c r="G62" s="2614"/>
    </row>
    <row r="63" spans="1:7" ht="12.75" customHeight="1">
      <c r="A63" s="457"/>
      <c r="B63" s="4052"/>
      <c r="C63" s="2946"/>
      <c r="D63" s="1439"/>
      <c r="E63" s="1450" t="s">
        <v>913</v>
      </c>
      <c r="F63" s="1442" t="s">
        <v>906</v>
      </c>
      <c r="G63" s="2614"/>
    </row>
    <row r="64" spans="1:7">
      <c r="A64" s="457"/>
      <c r="B64" s="4052"/>
      <c r="C64" s="2946"/>
      <c r="D64" s="1439"/>
      <c r="E64" s="1442" t="s">
        <v>914</v>
      </c>
      <c r="F64" s="1442" t="s">
        <v>906</v>
      </c>
      <c r="G64" s="2614"/>
    </row>
    <row r="65" spans="1:7">
      <c r="A65" s="457"/>
      <c r="B65" s="4052"/>
      <c r="C65" s="2947" t="s">
        <v>2321</v>
      </c>
      <c r="D65" s="2947"/>
      <c r="E65" s="1442" t="s">
        <v>903</v>
      </c>
      <c r="F65" s="1442" t="s">
        <v>885</v>
      </c>
      <c r="G65" s="2617"/>
    </row>
    <row r="66" spans="1:7" ht="12.75" customHeight="1">
      <c r="A66" s="457"/>
      <c r="B66" s="4052"/>
      <c r="C66" s="2946" t="s">
        <v>904</v>
      </c>
      <c r="D66" s="1439"/>
      <c r="E66" s="1446" t="s">
        <v>905</v>
      </c>
      <c r="F66" s="1442" t="s">
        <v>906</v>
      </c>
      <c r="G66" s="2614"/>
    </row>
    <row r="67" spans="1:7">
      <c r="A67" s="457"/>
      <c r="B67" s="4052"/>
      <c r="C67" s="2946" t="s">
        <v>907</v>
      </c>
      <c r="D67" s="1439"/>
      <c r="E67" s="1447" t="s">
        <v>908</v>
      </c>
      <c r="F67" s="1442" t="s">
        <v>906</v>
      </c>
      <c r="G67" s="2614"/>
    </row>
    <row r="68" spans="1:7" ht="12.75" customHeight="1">
      <c r="A68" s="457"/>
      <c r="B68" s="4052"/>
      <c r="C68" s="2946" t="s">
        <v>909</v>
      </c>
      <c r="D68" s="1439"/>
      <c r="E68" s="1447" t="s">
        <v>910</v>
      </c>
      <c r="F68" s="1448" t="s">
        <v>906</v>
      </c>
      <c r="G68" s="2614"/>
    </row>
    <row r="69" spans="1:7" ht="12.75" customHeight="1">
      <c r="A69" s="457"/>
      <c r="B69" s="4052"/>
      <c r="C69" s="2946"/>
      <c r="D69" s="1439"/>
      <c r="E69" s="1447" t="s">
        <v>911</v>
      </c>
      <c r="F69" s="1448" t="s">
        <v>906</v>
      </c>
      <c r="G69" s="2614"/>
    </row>
    <row r="70" spans="1:7" ht="12.75" customHeight="1">
      <c r="A70" s="457"/>
      <c r="B70" s="4052"/>
      <c r="C70" s="2946"/>
      <c r="D70" s="1439"/>
      <c r="E70" s="1449" t="s">
        <v>912</v>
      </c>
      <c r="F70" s="1448" t="s">
        <v>906</v>
      </c>
      <c r="G70" s="2614"/>
    </row>
    <row r="71" spans="1:7" ht="12.75" customHeight="1">
      <c r="A71" s="457"/>
      <c r="B71" s="4052"/>
      <c r="C71" s="2946"/>
      <c r="D71" s="1439"/>
      <c r="E71" s="1450" t="s">
        <v>913</v>
      </c>
      <c r="F71" s="1442" t="s">
        <v>906</v>
      </c>
      <c r="G71" s="2614"/>
    </row>
    <row r="72" spans="1:7">
      <c r="A72" s="457"/>
      <c r="B72" s="4052"/>
      <c r="C72" s="2946"/>
      <c r="D72" s="1439"/>
      <c r="E72" s="1442" t="s">
        <v>914</v>
      </c>
      <c r="F72" s="1442" t="s">
        <v>906</v>
      </c>
      <c r="G72" s="2614"/>
    </row>
    <row r="73" spans="1:7">
      <c r="A73" s="457"/>
      <c r="B73" s="4052"/>
      <c r="C73" s="4056" t="s">
        <v>2322</v>
      </c>
      <c r="D73" s="4056"/>
      <c r="E73" s="1442" t="s">
        <v>903</v>
      </c>
      <c r="F73" s="1442" t="s">
        <v>885</v>
      </c>
      <c r="G73" s="2617"/>
    </row>
    <row r="74" spans="1:7" ht="12.75" customHeight="1">
      <c r="A74" s="457"/>
      <c r="B74" s="4052"/>
      <c r="C74" s="1445" t="s">
        <v>904</v>
      </c>
      <c r="D74" s="1439"/>
      <c r="E74" s="1446" t="s">
        <v>905</v>
      </c>
      <c r="F74" s="1442" t="s">
        <v>906</v>
      </c>
      <c r="G74" s="2614"/>
    </row>
    <row r="75" spans="1:7">
      <c r="A75" s="457"/>
      <c r="B75" s="4052"/>
      <c r="C75" s="1445" t="s">
        <v>907</v>
      </c>
      <c r="D75" s="1439"/>
      <c r="E75" s="1447" t="s">
        <v>908</v>
      </c>
      <c r="F75" s="1442" t="s">
        <v>906</v>
      </c>
      <c r="G75" s="2614"/>
    </row>
    <row r="76" spans="1:7" ht="12.75" customHeight="1">
      <c r="A76" s="457"/>
      <c r="B76" s="4052"/>
      <c r="C76" s="4054" t="s">
        <v>909</v>
      </c>
      <c r="D76" s="1439"/>
      <c r="E76" s="1447" t="s">
        <v>910</v>
      </c>
      <c r="F76" s="1448" t="s">
        <v>906</v>
      </c>
      <c r="G76" s="2614"/>
    </row>
    <row r="77" spans="1:7" ht="12.75" customHeight="1">
      <c r="A77" s="457"/>
      <c r="B77" s="4052"/>
      <c r="C77" s="4054"/>
      <c r="D77" s="1439"/>
      <c r="E77" s="1447" t="s">
        <v>911</v>
      </c>
      <c r="F77" s="1448" t="s">
        <v>906</v>
      </c>
      <c r="G77" s="2614"/>
    </row>
    <row r="78" spans="1:7" ht="12.75" customHeight="1">
      <c r="A78" s="457"/>
      <c r="B78" s="4052"/>
      <c r="C78" s="4054"/>
      <c r="D78" s="1439"/>
      <c r="E78" s="1449" t="s">
        <v>912</v>
      </c>
      <c r="F78" s="1448" t="s">
        <v>906</v>
      </c>
      <c r="G78" s="2614"/>
    </row>
    <row r="79" spans="1:7" ht="12.75" customHeight="1">
      <c r="A79" s="457"/>
      <c r="B79" s="4052"/>
      <c r="C79" s="4054"/>
      <c r="D79" s="1439"/>
      <c r="E79" s="1450" t="s">
        <v>913</v>
      </c>
      <c r="F79" s="1442" t="s">
        <v>906</v>
      </c>
      <c r="G79" s="2614"/>
    </row>
    <row r="80" spans="1:7">
      <c r="A80" s="457"/>
      <c r="B80" s="4052"/>
      <c r="C80" s="4054"/>
      <c r="D80" s="1439"/>
      <c r="E80" s="1442" t="s">
        <v>914</v>
      </c>
      <c r="F80" s="1442" t="s">
        <v>906</v>
      </c>
      <c r="G80" s="2614"/>
    </row>
    <row r="81" spans="1:7">
      <c r="A81" s="457"/>
      <c r="B81" s="3052"/>
      <c r="C81" s="3054" t="s">
        <v>2395</v>
      </c>
      <c r="D81" s="3054"/>
      <c r="E81" s="1442" t="s">
        <v>903</v>
      </c>
      <c r="F81" s="1442" t="s">
        <v>885</v>
      </c>
      <c r="G81" s="2617"/>
    </row>
    <row r="82" spans="1:7">
      <c r="A82" s="457"/>
      <c r="B82" s="3052"/>
      <c r="C82" s="3053" t="s">
        <v>904</v>
      </c>
      <c r="D82" s="1439"/>
      <c r="E82" s="1446" t="s">
        <v>905</v>
      </c>
      <c r="F82" s="1442" t="s">
        <v>906</v>
      </c>
      <c r="G82" s="2614"/>
    </row>
    <row r="83" spans="1:7">
      <c r="A83" s="457"/>
      <c r="B83" s="3052"/>
      <c r="C83" s="3053" t="s">
        <v>907</v>
      </c>
      <c r="D83" s="1439"/>
      <c r="E83" s="1447" t="s">
        <v>908</v>
      </c>
      <c r="F83" s="1442" t="s">
        <v>906</v>
      </c>
      <c r="G83" s="2614"/>
    </row>
    <row r="84" spans="1:7" ht="37.15">
      <c r="A84" s="457"/>
      <c r="B84" s="3052"/>
      <c r="C84" s="3053" t="s">
        <v>909</v>
      </c>
      <c r="D84" s="1439"/>
      <c r="E84" s="1447" t="s">
        <v>910</v>
      </c>
      <c r="F84" s="1448" t="s">
        <v>906</v>
      </c>
      <c r="G84" s="2614"/>
    </row>
    <row r="85" spans="1:7">
      <c r="A85" s="457"/>
      <c r="B85" s="3052"/>
      <c r="C85" s="3053"/>
      <c r="D85" s="1439"/>
      <c r="E85" s="1447" t="s">
        <v>911</v>
      </c>
      <c r="F85" s="1448" t="s">
        <v>906</v>
      </c>
      <c r="G85" s="2614"/>
    </row>
    <row r="86" spans="1:7">
      <c r="A86" s="457"/>
      <c r="B86" s="3052"/>
      <c r="C86" s="3053"/>
      <c r="D86" s="1439"/>
      <c r="E86" s="1449" t="s">
        <v>912</v>
      </c>
      <c r="F86" s="1448" t="s">
        <v>906</v>
      </c>
      <c r="G86" s="2614"/>
    </row>
    <row r="87" spans="1:7">
      <c r="A87" s="457"/>
      <c r="B87" s="3052"/>
      <c r="C87" s="3053"/>
      <c r="D87" s="1439"/>
      <c r="E87" s="1450" t="s">
        <v>913</v>
      </c>
      <c r="F87" s="1442" t="s">
        <v>906</v>
      </c>
      <c r="G87" s="2614"/>
    </row>
    <row r="88" spans="1:7">
      <c r="A88" s="457"/>
      <c r="B88" s="3052"/>
      <c r="C88" s="3053"/>
      <c r="D88" s="1439"/>
      <c r="E88" s="1442" t="s">
        <v>914</v>
      </c>
      <c r="F88" s="1442" t="s">
        <v>906</v>
      </c>
      <c r="G88" s="2614"/>
    </row>
    <row r="89" spans="1:7">
      <c r="A89" s="457"/>
      <c r="B89" s="3052"/>
      <c r="C89" s="3054" t="s">
        <v>2450</v>
      </c>
      <c r="D89" s="3054"/>
      <c r="E89" s="1442" t="s">
        <v>903</v>
      </c>
      <c r="F89" s="1442" t="s">
        <v>885</v>
      </c>
      <c r="G89" s="2617"/>
    </row>
    <row r="90" spans="1:7">
      <c r="A90" s="457"/>
      <c r="B90" s="3052"/>
      <c r="C90" s="3053" t="s">
        <v>904</v>
      </c>
      <c r="D90" s="1439"/>
      <c r="E90" s="1446" t="s">
        <v>905</v>
      </c>
      <c r="F90" s="1442" t="s">
        <v>906</v>
      </c>
      <c r="G90" s="2614"/>
    </row>
    <row r="91" spans="1:7">
      <c r="A91" s="457"/>
      <c r="B91" s="3052"/>
      <c r="C91" s="3053" t="s">
        <v>907</v>
      </c>
      <c r="D91" s="1439"/>
      <c r="E91" s="1447" t="s">
        <v>908</v>
      </c>
      <c r="F91" s="1442" t="s">
        <v>906</v>
      </c>
      <c r="G91" s="2614"/>
    </row>
    <row r="92" spans="1:7" ht="37.15">
      <c r="A92" s="457"/>
      <c r="B92" s="3052"/>
      <c r="C92" s="3053" t="s">
        <v>909</v>
      </c>
      <c r="D92" s="1439"/>
      <c r="E92" s="1447" t="s">
        <v>910</v>
      </c>
      <c r="F92" s="1448" t="s">
        <v>906</v>
      </c>
      <c r="G92" s="2614"/>
    </row>
    <row r="93" spans="1:7">
      <c r="A93" s="457"/>
      <c r="B93" s="3052"/>
      <c r="C93" s="3053"/>
      <c r="D93" s="1439"/>
      <c r="E93" s="1447" t="s">
        <v>911</v>
      </c>
      <c r="F93" s="1448" t="s">
        <v>906</v>
      </c>
      <c r="G93" s="2614"/>
    </row>
    <row r="94" spans="1:7">
      <c r="A94" s="457"/>
      <c r="B94" s="3052"/>
      <c r="C94" s="3053"/>
      <c r="D94" s="1439"/>
      <c r="E94" s="1449" t="s">
        <v>912</v>
      </c>
      <c r="F94" s="1448" t="s">
        <v>906</v>
      </c>
      <c r="G94" s="2614"/>
    </row>
    <row r="95" spans="1:7">
      <c r="A95" s="457"/>
      <c r="B95" s="3052"/>
      <c r="C95" s="3053"/>
      <c r="D95" s="1439"/>
      <c r="E95" s="1450" t="s">
        <v>913</v>
      </c>
      <c r="F95" s="1442" t="s">
        <v>906</v>
      </c>
      <c r="G95" s="2614"/>
    </row>
    <row r="96" spans="1:7">
      <c r="A96" s="457"/>
      <c r="B96" s="3052"/>
      <c r="C96" s="3053"/>
      <c r="D96" s="1439"/>
      <c r="E96" s="1442" t="s">
        <v>914</v>
      </c>
      <c r="F96" s="1442" t="s">
        <v>906</v>
      </c>
      <c r="G96" s="2614"/>
    </row>
    <row r="97" spans="1:7">
      <c r="A97" s="457"/>
      <c r="B97" s="3052"/>
      <c r="C97" s="3054" t="s">
        <v>2451</v>
      </c>
      <c r="D97" s="3054"/>
      <c r="E97" s="1442" t="s">
        <v>903</v>
      </c>
      <c r="F97" s="1442" t="s">
        <v>885</v>
      </c>
      <c r="G97" s="2617"/>
    </row>
    <row r="98" spans="1:7">
      <c r="A98" s="457"/>
      <c r="B98" s="3052"/>
      <c r="C98" s="3053" t="s">
        <v>904</v>
      </c>
      <c r="D98" s="1439"/>
      <c r="E98" s="1446" t="s">
        <v>905</v>
      </c>
      <c r="F98" s="1442" t="s">
        <v>906</v>
      </c>
      <c r="G98" s="2614"/>
    </row>
    <row r="99" spans="1:7">
      <c r="A99" s="457"/>
      <c r="B99" s="3052"/>
      <c r="C99" s="3053" t="s">
        <v>907</v>
      </c>
      <c r="D99" s="1439"/>
      <c r="E99" s="1447" t="s">
        <v>908</v>
      </c>
      <c r="F99" s="1442" t="s">
        <v>906</v>
      </c>
      <c r="G99" s="2614"/>
    </row>
    <row r="100" spans="1:7" ht="37.15">
      <c r="A100" s="457"/>
      <c r="B100" s="3052"/>
      <c r="C100" s="3053" t="s">
        <v>909</v>
      </c>
      <c r="D100" s="1439"/>
      <c r="E100" s="1447" t="s">
        <v>910</v>
      </c>
      <c r="F100" s="1448" t="s">
        <v>906</v>
      </c>
      <c r="G100" s="2614"/>
    </row>
    <row r="101" spans="1:7">
      <c r="A101" s="457"/>
      <c r="B101" s="3052"/>
      <c r="C101" s="3053"/>
      <c r="D101" s="1439"/>
      <c r="E101" s="1447" t="s">
        <v>911</v>
      </c>
      <c r="F101" s="1448" t="s">
        <v>906</v>
      </c>
      <c r="G101" s="2614"/>
    </row>
    <row r="102" spans="1:7">
      <c r="A102" s="457"/>
      <c r="B102" s="3052"/>
      <c r="C102" s="3053"/>
      <c r="D102" s="1439"/>
      <c r="E102" s="1449" t="s">
        <v>912</v>
      </c>
      <c r="F102" s="1448" t="s">
        <v>906</v>
      </c>
      <c r="G102" s="2614"/>
    </row>
    <row r="103" spans="1:7">
      <c r="A103" s="457"/>
      <c r="B103" s="3052"/>
      <c r="C103" s="3053"/>
      <c r="D103" s="1439"/>
      <c r="E103" s="1450" t="s">
        <v>913</v>
      </c>
      <c r="F103" s="1442" t="s">
        <v>906</v>
      </c>
      <c r="G103" s="2614"/>
    </row>
    <row r="104" spans="1:7">
      <c r="A104" s="457"/>
      <c r="B104" s="3052"/>
      <c r="C104" s="3053"/>
      <c r="D104" s="1439"/>
      <c r="E104" s="1442" t="s">
        <v>914</v>
      </c>
      <c r="F104" s="1442" t="s">
        <v>906</v>
      </c>
      <c r="G104" s="2614"/>
    </row>
    <row r="105" spans="1:7">
      <c r="A105" s="457"/>
      <c r="B105" s="3052"/>
      <c r="C105" s="3054" t="s">
        <v>2452</v>
      </c>
      <c r="D105" s="3054"/>
      <c r="E105" s="1442" t="s">
        <v>903</v>
      </c>
      <c r="F105" s="1442" t="s">
        <v>885</v>
      </c>
      <c r="G105" s="2617"/>
    </row>
    <row r="106" spans="1:7">
      <c r="A106" s="457"/>
      <c r="B106" s="3052"/>
      <c r="C106" s="3053" t="s">
        <v>904</v>
      </c>
      <c r="D106" s="1439"/>
      <c r="E106" s="1446" t="s">
        <v>905</v>
      </c>
      <c r="F106" s="1442" t="s">
        <v>906</v>
      </c>
      <c r="G106" s="2614"/>
    </row>
    <row r="107" spans="1:7">
      <c r="A107" s="457"/>
      <c r="B107" s="3052"/>
      <c r="C107" s="3053" t="s">
        <v>907</v>
      </c>
      <c r="D107" s="1439"/>
      <c r="E107" s="1447" t="s">
        <v>908</v>
      </c>
      <c r="F107" s="1442" t="s">
        <v>906</v>
      </c>
      <c r="G107" s="2614"/>
    </row>
    <row r="108" spans="1:7" ht="37.15">
      <c r="A108" s="457"/>
      <c r="B108" s="3052"/>
      <c r="C108" s="3053" t="s">
        <v>909</v>
      </c>
      <c r="D108" s="1439"/>
      <c r="E108" s="1447" t="s">
        <v>910</v>
      </c>
      <c r="F108" s="1448" t="s">
        <v>906</v>
      </c>
      <c r="G108" s="2614"/>
    </row>
    <row r="109" spans="1:7">
      <c r="A109" s="457"/>
      <c r="B109" s="3052"/>
      <c r="C109" s="3053"/>
      <c r="D109" s="1439"/>
      <c r="E109" s="1447" t="s">
        <v>911</v>
      </c>
      <c r="F109" s="1448" t="s">
        <v>906</v>
      </c>
      <c r="G109" s="2614"/>
    </row>
    <row r="110" spans="1:7">
      <c r="A110" s="457"/>
      <c r="B110" s="3052"/>
      <c r="C110" s="3053"/>
      <c r="D110" s="1439"/>
      <c r="E110" s="1449" t="s">
        <v>912</v>
      </c>
      <c r="F110" s="1448" t="s">
        <v>906</v>
      </c>
      <c r="G110" s="2614"/>
    </row>
    <row r="111" spans="1:7">
      <c r="A111" s="457"/>
      <c r="B111" s="3052"/>
      <c r="C111" s="3053"/>
      <c r="D111" s="1439"/>
      <c r="E111" s="1450" t="s">
        <v>913</v>
      </c>
      <c r="F111" s="1442" t="s">
        <v>906</v>
      </c>
      <c r="G111" s="2614"/>
    </row>
    <row r="112" spans="1:7">
      <c r="A112" s="457"/>
      <c r="B112" s="3052"/>
      <c r="C112" s="3053"/>
      <c r="D112" s="1439"/>
      <c r="E112" s="1442" t="s">
        <v>914</v>
      </c>
      <c r="F112" s="1442" t="s">
        <v>906</v>
      </c>
      <c r="G112" s="2614"/>
    </row>
    <row r="113" spans="1:7">
      <c r="A113" s="457"/>
      <c r="B113" s="3052"/>
      <c r="C113" s="3054" t="s">
        <v>2453</v>
      </c>
      <c r="D113" s="3054"/>
      <c r="E113" s="1442" t="s">
        <v>903</v>
      </c>
      <c r="F113" s="1442" t="s">
        <v>885</v>
      </c>
      <c r="G113" s="2617"/>
    </row>
    <row r="114" spans="1:7">
      <c r="A114" s="457"/>
      <c r="B114" s="3052"/>
      <c r="C114" s="3053" t="s">
        <v>904</v>
      </c>
      <c r="D114" s="1439"/>
      <c r="E114" s="1446" t="s">
        <v>905</v>
      </c>
      <c r="F114" s="1442" t="s">
        <v>906</v>
      </c>
      <c r="G114" s="2614"/>
    </row>
    <row r="115" spans="1:7">
      <c r="A115" s="457"/>
      <c r="B115" s="3052"/>
      <c r="C115" s="3053" t="s">
        <v>907</v>
      </c>
      <c r="D115" s="1439"/>
      <c r="E115" s="1447" t="s">
        <v>908</v>
      </c>
      <c r="F115" s="1442" t="s">
        <v>906</v>
      </c>
      <c r="G115" s="2614"/>
    </row>
    <row r="116" spans="1:7" ht="37.15">
      <c r="A116" s="457"/>
      <c r="B116" s="3052"/>
      <c r="C116" s="3053" t="s">
        <v>909</v>
      </c>
      <c r="D116" s="1439"/>
      <c r="E116" s="1447" t="s">
        <v>910</v>
      </c>
      <c r="F116" s="1448" t="s">
        <v>906</v>
      </c>
      <c r="G116" s="2614"/>
    </row>
    <row r="117" spans="1:7">
      <c r="A117" s="457"/>
      <c r="B117" s="3052"/>
      <c r="C117" s="3053"/>
      <c r="D117" s="1439"/>
      <c r="E117" s="1447" t="s">
        <v>911</v>
      </c>
      <c r="F117" s="1448" t="s">
        <v>906</v>
      </c>
      <c r="G117" s="2614"/>
    </row>
    <row r="118" spans="1:7">
      <c r="A118" s="457"/>
      <c r="B118" s="3052"/>
      <c r="C118" s="3053"/>
      <c r="D118" s="1439"/>
      <c r="E118" s="1449" t="s">
        <v>912</v>
      </c>
      <c r="F118" s="1448" t="s">
        <v>906</v>
      </c>
      <c r="G118" s="2614"/>
    </row>
    <row r="119" spans="1:7">
      <c r="A119" s="457"/>
      <c r="B119" s="3052"/>
      <c r="C119" s="3053"/>
      <c r="D119" s="1439"/>
      <c r="E119" s="1450" t="s">
        <v>913</v>
      </c>
      <c r="F119" s="1442" t="s">
        <v>906</v>
      </c>
      <c r="G119" s="2614"/>
    </row>
    <row r="120" spans="1:7">
      <c r="A120" s="457"/>
      <c r="B120" s="3052"/>
      <c r="C120" s="3053"/>
      <c r="D120" s="1439"/>
      <c r="E120" s="1442" t="s">
        <v>914</v>
      </c>
      <c r="F120" s="1442" t="s">
        <v>906</v>
      </c>
      <c r="G120" s="2614"/>
    </row>
    <row r="121" spans="1:7">
      <c r="A121" s="457"/>
      <c r="B121" s="3052"/>
      <c r="C121" s="3054" t="s">
        <v>2454</v>
      </c>
      <c r="D121" s="3054"/>
      <c r="E121" s="1442" t="s">
        <v>903</v>
      </c>
      <c r="F121" s="1442" t="s">
        <v>885</v>
      </c>
      <c r="G121" s="2617"/>
    </row>
    <row r="122" spans="1:7">
      <c r="A122" s="457"/>
      <c r="B122" s="3052"/>
      <c r="C122" s="3053" t="s">
        <v>904</v>
      </c>
      <c r="D122" s="1439"/>
      <c r="E122" s="1446" t="s">
        <v>905</v>
      </c>
      <c r="F122" s="1442" t="s">
        <v>906</v>
      </c>
      <c r="G122" s="2614"/>
    </row>
    <row r="123" spans="1:7">
      <c r="A123" s="457"/>
      <c r="B123" s="3052"/>
      <c r="C123" s="3053" t="s">
        <v>907</v>
      </c>
      <c r="D123" s="1439"/>
      <c r="E123" s="1447" t="s">
        <v>908</v>
      </c>
      <c r="F123" s="1442" t="s">
        <v>906</v>
      </c>
      <c r="G123" s="2614"/>
    </row>
    <row r="124" spans="1:7" ht="37.15">
      <c r="A124" s="457"/>
      <c r="B124" s="3052"/>
      <c r="C124" s="3053" t="s">
        <v>909</v>
      </c>
      <c r="D124" s="1439"/>
      <c r="E124" s="1447" t="s">
        <v>910</v>
      </c>
      <c r="F124" s="1448" t="s">
        <v>906</v>
      </c>
      <c r="G124" s="2614"/>
    </row>
    <row r="125" spans="1:7">
      <c r="A125" s="457"/>
      <c r="B125" s="3052"/>
      <c r="C125" s="3053"/>
      <c r="D125" s="1439"/>
      <c r="E125" s="1447" t="s">
        <v>911</v>
      </c>
      <c r="F125" s="1448" t="s">
        <v>906</v>
      </c>
      <c r="G125" s="2614"/>
    </row>
    <row r="126" spans="1:7">
      <c r="A126" s="457"/>
      <c r="B126" s="3052"/>
      <c r="C126" s="3053"/>
      <c r="D126" s="1439"/>
      <c r="E126" s="1449" t="s">
        <v>912</v>
      </c>
      <c r="F126" s="1448" t="s">
        <v>906</v>
      </c>
      <c r="G126" s="2614"/>
    </row>
    <row r="127" spans="1:7">
      <c r="A127" s="457"/>
      <c r="B127" s="3052"/>
      <c r="C127" s="3053"/>
      <c r="D127" s="1439"/>
      <c r="E127" s="1450" t="s">
        <v>913</v>
      </c>
      <c r="F127" s="1442" t="s">
        <v>906</v>
      </c>
      <c r="G127" s="2614"/>
    </row>
    <row r="128" spans="1:7">
      <c r="A128" s="457"/>
      <c r="B128" s="3052"/>
      <c r="C128" s="3053"/>
      <c r="D128" s="1439"/>
      <c r="E128" s="1442" t="s">
        <v>914</v>
      </c>
      <c r="F128" s="1442" t="s">
        <v>906</v>
      </c>
      <c r="G128" s="2614"/>
    </row>
    <row r="129" spans="1:7">
      <c r="A129" s="457"/>
      <c r="B129" s="3052"/>
      <c r="C129" s="3054" t="s">
        <v>2455</v>
      </c>
      <c r="D129" s="3054"/>
      <c r="E129" s="1442" t="s">
        <v>903</v>
      </c>
      <c r="F129" s="1442" t="s">
        <v>885</v>
      </c>
      <c r="G129" s="2617"/>
    </row>
    <row r="130" spans="1:7">
      <c r="A130" s="457"/>
      <c r="B130" s="3052"/>
      <c r="C130" s="3053" t="s">
        <v>904</v>
      </c>
      <c r="D130" s="1439"/>
      <c r="E130" s="1446" t="s">
        <v>905</v>
      </c>
      <c r="F130" s="1442" t="s">
        <v>906</v>
      </c>
      <c r="G130" s="2614"/>
    </row>
    <row r="131" spans="1:7">
      <c r="A131" s="457"/>
      <c r="B131" s="3052"/>
      <c r="C131" s="3053" t="s">
        <v>907</v>
      </c>
      <c r="D131" s="1439"/>
      <c r="E131" s="1447" t="s">
        <v>908</v>
      </c>
      <c r="F131" s="1442" t="s">
        <v>906</v>
      </c>
      <c r="G131" s="2614"/>
    </row>
    <row r="132" spans="1:7" ht="37.15">
      <c r="A132" s="457"/>
      <c r="B132" s="3052"/>
      <c r="C132" s="3053" t="s">
        <v>909</v>
      </c>
      <c r="D132" s="1439"/>
      <c r="E132" s="1447" t="s">
        <v>910</v>
      </c>
      <c r="F132" s="1448" t="s">
        <v>906</v>
      </c>
      <c r="G132" s="2614"/>
    </row>
    <row r="133" spans="1:7">
      <c r="A133" s="457"/>
      <c r="B133" s="3052"/>
      <c r="C133" s="3053"/>
      <c r="D133" s="1439"/>
      <c r="E133" s="1447" t="s">
        <v>911</v>
      </c>
      <c r="F133" s="1448" t="s">
        <v>906</v>
      </c>
      <c r="G133" s="2614"/>
    </row>
    <row r="134" spans="1:7">
      <c r="A134" s="457"/>
      <c r="B134" s="3052"/>
      <c r="C134" s="3053"/>
      <c r="D134" s="1439"/>
      <c r="E134" s="1449" t="s">
        <v>912</v>
      </c>
      <c r="F134" s="1448" t="s">
        <v>906</v>
      </c>
      <c r="G134" s="2614"/>
    </row>
    <row r="135" spans="1:7">
      <c r="A135" s="457"/>
      <c r="B135" s="3052"/>
      <c r="C135" s="3053"/>
      <c r="D135" s="1439"/>
      <c r="E135" s="1450" t="s">
        <v>913</v>
      </c>
      <c r="F135" s="1442" t="s">
        <v>906</v>
      </c>
      <c r="G135" s="2614"/>
    </row>
    <row r="136" spans="1:7">
      <c r="A136" s="457"/>
      <c r="B136" s="3052"/>
      <c r="C136" s="3053"/>
      <c r="D136" s="1439"/>
      <c r="E136" s="1442" t="s">
        <v>914</v>
      </c>
      <c r="F136" s="1442" t="s">
        <v>906</v>
      </c>
      <c r="G136" s="2614"/>
    </row>
    <row r="137" spans="1:7">
      <c r="A137" s="457"/>
      <c r="B137" s="3052"/>
      <c r="C137" s="3054" t="s">
        <v>2456</v>
      </c>
      <c r="D137" s="3054"/>
      <c r="E137" s="1442" t="s">
        <v>903</v>
      </c>
      <c r="F137" s="1442" t="s">
        <v>885</v>
      </c>
      <c r="G137" s="2617"/>
    </row>
    <row r="138" spans="1:7">
      <c r="A138" s="457"/>
      <c r="B138" s="3052"/>
      <c r="C138" s="3053" t="s">
        <v>904</v>
      </c>
      <c r="D138" s="1439"/>
      <c r="E138" s="1446" t="s">
        <v>905</v>
      </c>
      <c r="F138" s="1442" t="s">
        <v>906</v>
      </c>
      <c r="G138" s="2614"/>
    </row>
    <row r="139" spans="1:7">
      <c r="A139" s="457"/>
      <c r="B139" s="3052"/>
      <c r="C139" s="3053" t="s">
        <v>907</v>
      </c>
      <c r="D139" s="1439"/>
      <c r="E139" s="1447" t="s">
        <v>908</v>
      </c>
      <c r="F139" s="1442" t="s">
        <v>906</v>
      </c>
      <c r="G139" s="2614"/>
    </row>
    <row r="140" spans="1:7" ht="37.15">
      <c r="A140" s="457"/>
      <c r="B140" s="3052"/>
      <c r="C140" s="3053" t="s">
        <v>909</v>
      </c>
      <c r="D140" s="1439"/>
      <c r="E140" s="1447" t="s">
        <v>910</v>
      </c>
      <c r="F140" s="1448" t="s">
        <v>906</v>
      </c>
      <c r="G140" s="2614"/>
    </row>
    <row r="141" spans="1:7">
      <c r="A141" s="457"/>
      <c r="B141" s="3052"/>
      <c r="C141" s="3053"/>
      <c r="D141" s="1439"/>
      <c r="E141" s="1447" t="s">
        <v>911</v>
      </c>
      <c r="F141" s="1448" t="s">
        <v>906</v>
      </c>
      <c r="G141" s="2614"/>
    </row>
    <row r="142" spans="1:7">
      <c r="A142" s="457"/>
      <c r="B142" s="3052"/>
      <c r="C142" s="3053"/>
      <c r="D142" s="1439"/>
      <c r="E142" s="1449" t="s">
        <v>912</v>
      </c>
      <c r="F142" s="1448" t="s">
        <v>906</v>
      </c>
      <c r="G142" s="2614"/>
    </row>
    <row r="143" spans="1:7">
      <c r="A143" s="457"/>
      <c r="B143" s="3052"/>
      <c r="C143" s="3053"/>
      <c r="D143" s="1439"/>
      <c r="E143" s="1450" t="s">
        <v>913</v>
      </c>
      <c r="F143" s="1442" t="s">
        <v>906</v>
      </c>
      <c r="G143" s="2614"/>
    </row>
    <row r="144" spans="1:7">
      <c r="A144" s="457"/>
      <c r="B144" s="3052"/>
      <c r="C144" s="3053"/>
      <c r="D144" s="1439"/>
      <c r="E144" s="1442" t="s">
        <v>914</v>
      </c>
      <c r="F144" s="1442" t="s">
        <v>906</v>
      </c>
      <c r="G144" s="2614"/>
    </row>
    <row r="145" spans="1:7">
      <c r="A145" s="457"/>
      <c r="B145" s="3052"/>
      <c r="C145" s="3054" t="s">
        <v>2457</v>
      </c>
      <c r="D145" s="3054"/>
      <c r="E145" s="1442" t="s">
        <v>903</v>
      </c>
      <c r="F145" s="1442" t="s">
        <v>885</v>
      </c>
      <c r="G145" s="2617"/>
    </row>
    <row r="146" spans="1:7">
      <c r="A146" s="457"/>
      <c r="B146" s="3052"/>
      <c r="C146" s="3053" t="s">
        <v>904</v>
      </c>
      <c r="D146" s="1439"/>
      <c r="E146" s="1446" t="s">
        <v>905</v>
      </c>
      <c r="F146" s="1442" t="s">
        <v>906</v>
      </c>
      <c r="G146" s="2614"/>
    </row>
    <row r="147" spans="1:7">
      <c r="A147" s="457"/>
      <c r="B147" s="3052"/>
      <c r="C147" s="3053" t="s">
        <v>907</v>
      </c>
      <c r="D147" s="1439"/>
      <c r="E147" s="1447" t="s">
        <v>908</v>
      </c>
      <c r="F147" s="1442" t="s">
        <v>906</v>
      </c>
      <c r="G147" s="2614"/>
    </row>
    <row r="148" spans="1:7" ht="37.15">
      <c r="A148" s="457"/>
      <c r="B148" s="3052"/>
      <c r="C148" s="3053" t="s">
        <v>909</v>
      </c>
      <c r="D148" s="1439"/>
      <c r="E148" s="1447" t="s">
        <v>910</v>
      </c>
      <c r="F148" s="1448" t="s">
        <v>906</v>
      </c>
      <c r="G148" s="2614"/>
    </row>
    <row r="149" spans="1:7">
      <c r="A149" s="457"/>
      <c r="B149" s="3052"/>
      <c r="C149" s="3053"/>
      <c r="D149" s="1439"/>
      <c r="E149" s="1447" t="s">
        <v>911</v>
      </c>
      <c r="F149" s="1448" t="s">
        <v>906</v>
      </c>
      <c r="G149" s="2614"/>
    </row>
    <row r="150" spans="1:7">
      <c r="A150" s="457"/>
      <c r="B150" s="3052"/>
      <c r="C150" s="3053"/>
      <c r="D150" s="1439"/>
      <c r="E150" s="1449" t="s">
        <v>912</v>
      </c>
      <c r="F150" s="1448" t="s">
        <v>906</v>
      </c>
      <c r="G150" s="2614"/>
    </row>
    <row r="151" spans="1:7">
      <c r="A151" s="457"/>
      <c r="B151" s="3052"/>
      <c r="C151" s="3053"/>
      <c r="D151" s="1439"/>
      <c r="E151" s="1450" t="s">
        <v>913</v>
      </c>
      <c r="F151" s="1442" t="s">
        <v>906</v>
      </c>
      <c r="G151" s="2614"/>
    </row>
    <row r="152" spans="1:7">
      <c r="A152" s="457"/>
      <c r="B152" s="3052"/>
      <c r="C152" s="3053"/>
      <c r="D152" s="1439"/>
      <c r="E152" s="1442" t="s">
        <v>914</v>
      </c>
      <c r="F152" s="1442" t="s">
        <v>906</v>
      </c>
      <c r="G152" s="2614"/>
    </row>
    <row r="153" spans="1:7">
      <c r="A153" s="457"/>
      <c r="B153" s="3052"/>
      <c r="C153" s="3054" t="s">
        <v>2458</v>
      </c>
      <c r="D153" s="3054"/>
      <c r="E153" s="1442" t="s">
        <v>903</v>
      </c>
      <c r="F153" s="1442" t="s">
        <v>885</v>
      </c>
      <c r="G153" s="2617"/>
    </row>
    <row r="154" spans="1:7">
      <c r="A154" s="457"/>
      <c r="B154" s="3052"/>
      <c r="C154" s="3053" t="s">
        <v>904</v>
      </c>
      <c r="D154" s="1439"/>
      <c r="E154" s="1446" t="s">
        <v>905</v>
      </c>
      <c r="F154" s="1442" t="s">
        <v>906</v>
      </c>
      <c r="G154" s="2614"/>
    </row>
    <row r="155" spans="1:7">
      <c r="A155" s="457"/>
      <c r="B155" s="3052"/>
      <c r="C155" s="3053" t="s">
        <v>907</v>
      </c>
      <c r="D155" s="1439"/>
      <c r="E155" s="1447" t="s">
        <v>908</v>
      </c>
      <c r="F155" s="1442" t="s">
        <v>906</v>
      </c>
      <c r="G155" s="2614"/>
    </row>
    <row r="156" spans="1:7" ht="37.15">
      <c r="A156" s="457"/>
      <c r="B156" s="3052"/>
      <c r="C156" s="3053" t="s">
        <v>909</v>
      </c>
      <c r="D156" s="1439"/>
      <c r="E156" s="1447" t="s">
        <v>910</v>
      </c>
      <c r="F156" s="1448" t="s">
        <v>906</v>
      </c>
      <c r="G156" s="2614"/>
    </row>
    <row r="157" spans="1:7">
      <c r="A157" s="457"/>
      <c r="B157" s="3052"/>
      <c r="C157" s="3053"/>
      <c r="D157" s="1439"/>
      <c r="E157" s="1447" t="s">
        <v>911</v>
      </c>
      <c r="F157" s="1448" t="s">
        <v>906</v>
      </c>
      <c r="G157" s="2614"/>
    </row>
    <row r="158" spans="1:7">
      <c r="A158" s="457"/>
      <c r="B158" s="3052"/>
      <c r="C158" s="3053"/>
      <c r="D158" s="1439"/>
      <c r="E158" s="1449" t="s">
        <v>912</v>
      </c>
      <c r="F158" s="1448" t="s">
        <v>906</v>
      </c>
      <c r="G158" s="2614"/>
    </row>
    <row r="159" spans="1:7">
      <c r="A159" s="457"/>
      <c r="B159" s="3052"/>
      <c r="C159" s="3053"/>
      <c r="D159" s="1439"/>
      <c r="E159" s="1450" t="s">
        <v>913</v>
      </c>
      <c r="F159" s="1442" t="s">
        <v>906</v>
      </c>
      <c r="G159" s="2614"/>
    </row>
    <row r="160" spans="1:7">
      <c r="A160" s="457"/>
      <c r="B160" s="3052"/>
      <c r="C160" s="3053"/>
      <c r="D160" s="1439"/>
      <c r="E160" s="1442" t="s">
        <v>914</v>
      </c>
      <c r="F160" s="1442" t="s">
        <v>906</v>
      </c>
      <c r="G160" s="2614"/>
    </row>
    <row r="161" spans="1:7">
      <c r="A161" s="457"/>
      <c r="B161" s="3052"/>
      <c r="C161" s="3054" t="s">
        <v>2459</v>
      </c>
      <c r="D161" s="3054"/>
      <c r="E161" s="1442" t="s">
        <v>903</v>
      </c>
      <c r="F161" s="1442" t="s">
        <v>885</v>
      </c>
      <c r="G161" s="2617"/>
    </row>
    <row r="162" spans="1:7">
      <c r="A162" s="457"/>
      <c r="B162" s="3052"/>
      <c r="C162" s="3053" t="s">
        <v>904</v>
      </c>
      <c r="D162" s="1439"/>
      <c r="E162" s="1446" t="s">
        <v>905</v>
      </c>
      <c r="F162" s="1442" t="s">
        <v>906</v>
      </c>
      <c r="G162" s="2614"/>
    </row>
    <row r="163" spans="1:7">
      <c r="A163" s="457"/>
      <c r="B163" s="3052"/>
      <c r="C163" s="3053" t="s">
        <v>907</v>
      </c>
      <c r="D163" s="1439"/>
      <c r="E163" s="1447" t="s">
        <v>908</v>
      </c>
      <c r="F163" s="1442" t="s">
        <v>906</v>
      </c>
      <c r="G163" s="2614"/>
    </row>
    <row r="164" spans="1:7" ht="37.15">
      <c r="A164" s="457"/>
      <c r="B164" s="3052"/>
      <c r="C164" s="3053" t="s">
        <v>909</v>
      </c>
      <c r="D164" s="1439"/>
      <c r="E164" s="1447" t="s">
        <v>910</v>
      </c>
      <c r="F164" s="1448" t="s">
        <v>906</v>
      </c>
      <c r="G164" s="2614"/>
    </row>
    <row r="165" spans="1:7">
      <c r="A165" s="457"/>
      <c r="B165" s="3052"/>
      <c r="C165" s="3053"/>
      <c r="D165" s="1439"/>
      <c r="E165" s="1447" t="s">
        <v>911</v>
      </c>
      <c r="F165" s="1448" t="s">
        <v>906</v>
      </c>
      <c r="G165" s="2614"/>
    </row>
    <row r="166" spans="1:7">
      <c r="A166" s="457"/>
      <c r="B166" s="3052"/>
      <c r="C166" s="3053"/>
      <c r="D166" s="1439"/>
      <c r="E166" s="1449" t="s">
        <v>912</v>
      </c>
      <c r="F166" s="1448" t="s">
        <v>906</v>
      </c>
      <c r="G166" s="2614"/>
    </row>
    <row r="167" spans="1:7">
      <c r="A167" s="457"/>
      <c r="B167" s="3052"/>
      <c r="C167" s="3053"/>
      <c r="D167" s="1439"/>
      <c r="E167" s="1450" t="s">
        <v>913</v>
      </c>
      <c r="F167" s="1442" t="s">
        <v>906</v>
      </c>
      <c r="G167" s="2614"/>
    </row>
    <row r="168" spans="1:7">
      <c r="A168" s="457"/>
      <c r="B168" s="3052"/>
      <c r="C168" s="3053"/>
      <c r="D168" s="1439"/>
      <c r="E168" s="1442" t="s">
        <v>914</v>
      </c>
      <c r="F168" s="1442" t="s">
        <v>906</v>
      </c>
      <c r="G168" s="2614"/>
    </row>
    <row r="169" spans="1:7">
      <c r="A169" s="457"/>
      <c r="B169" s="3052"/>
      <c r="C169" s="3054" t="s">
        <v>2460</v>
      </c>
      <c r="D169" s="3054"/>
      <c r="E169" s="1442" t="s">
        <v>903</v>
      </c>
      <c r="F169" s="1442" t="s">
        <v>885</v>
      </c>
      <c r="G169" s="2617"/>
    </row>
    <row r="170" spans="1:7">
      <c r="A170" s="457"/>
      <c r="B170" s="3052"/>
      <c r="C170" s="3053" t="s">
        <v>904</v>
      </c>
      <c r="D170" s="1439"/>
      <c r="E170" s="1446" t="s">
        <v>905</v>
      </c>
      <c r="F170" s="1442" t="s">
        <v>906</v>
      </c>
      <c r="G170" s="2614"/>
    </row>
    <row r="171" spans="1:7">
      <c r="A171" s="457"/>
      <c r="B171" s="3052"/>
      <c r="C171" s="3053" t="s">
        <v>907</v>
      </c>
      <c r="D171" s="1439"/>
      <c r="E171" s="1447" t="s">
        <v>908</v>
      </c>
      <c r="F171" s="1442" t="s">
        <v>906</v>
      </c>
      <c r="G171" s="2614"/>
    </row>
    <row r="172" spans="1:7" ht="37.15">
      <c r="A172" s="457"/>
      <c r="B172" s="3052"/>
      <c r="C172" s="3053" t="s">
        <v>909</v>
      </c>
      <c r="D172" s="1439"/>
      <c r="E172" s="1447" t="s">
        <v>910</v>
      </c>
      <c r="F172" s="1448" t="s">
        <v>906</v>
      </c>
      <c r="G172" s="2614"/>
    </row>
    <row r="173" spans="1:7">
      <c r="A173" s="457"/>
      <c r="B173" s="3052"/>
      <c r="C173" s="3053"/>
      <c r="D173" s="1439"/>
      <c r="E173" s="1447" t="s">
        <v>911</v>
      </c>
      <c r="F173" s="1448" t="s">
        <v>906</v>
      </c>
      <c r="G173" s="2614"/>
    </row>
    <row r="174" spans="1:7">
      <c r="A174" s="457"/>
      <c r="B174" s="3052"/>
      <c r="C174" s="3053"/>
      <c r="D174" s="1439"/>
      <c r="E174" s="1449" t="s">
        <v>912</v>
      </c>
      <c r="F174" s="1448" t="s">
        <v>906</v>
      </c>
      <c r="G174" s="2614"/>
    </row>
    <row r="175" spans="1:7">
      <c r="A175" s="457"/>
      <c r="B175" s="3052"/>
      <c r="C175" s="3053"/>
      <c r="D175" s="1439"/>
      <c r="E175" s="1450" t="s">
        <v>913</v>
      </c>
      <c r="F175" s="1442" t="s">
        <v>906</v>
      </c>
      <c r="G175" s="2614"/>
    </row>
    <row r="176" spans="1:7">
      <c r="A176" s="457"/>
      <c r="B176" s="3052"/>
      <c r="C176" s="3053"/>
      <c r="D176" s="1439"/>
      <c r="E176" s="1442" t="s">
        <v>914</v>
      </c>
      <c r="F176" s="1442" t="s">
        <v>906</v>
      </c>
      <c r="G176" s="2614"/>
    </row>
    <row r="177" spans="1:7">
      <c r="A177" s="457"/>
      <c r="B177" s="3052"/>
      <c r="C177" s="3054" t="s">
        <v>2461</v>
      </c>
      <c r="D177" s="3054"/>
      <c r="E177" s="1442" t="s">
        <v>903</v>
      </c>
      <c r="F177" s="1442" t="s">
        <v>885</v>
      </c>
      <c r="G177" s="2617"/>
    </row>
    <row r="178" spans="1:7">
      <c r="A178" s="457"/>
      <c r="B178" s="3052"/>
      <c r="C178" s="3053" t="s">
        <v>904</v>
      </c>
      <c r="D178" s="1439"/>
      <c r="E178" s="1446" t="s">
        <v>905</v>
      </c>
      <c r="F178" s="1442" t="s">
        <v>906</v>
      </c>
      <c r="G178" s="2614"/>
    </row>
    <row r="179" spans="1:7">
      <c r="A179" s="457"/>
      <c r="B179" s="3052"/>
      <c r="C179" s="3053" t="s">
        <v>907</v>
      </c>
      <c r="D179" s="1439"/>
      <c r="E179" s="1447" t="s">
        <v>908</v>
      </c>
      <c r="F179" s="1442" t="s">
        <v>906</v>
      </c>
      <c r="G179" s="2614"/>
    </row>
    <row r="180" spans="1:7" ht="37.15">
      <c r="A180" s="457"/>
      <c r="B180" s="3052"/>
      <c r="C180" s="3053" t="s">
        <v>909</v>
      </c>
      <c r="D180" s="1439"/>
      <c r="E180" s="1447" t="s">
        <v>910</v>
      </c>
      <c r="F180" s="1448" t="s">
        <v>906</v>
      </c>
      <c r="G180" s="2614"/>
    </row>
    <row r="181" spans="1:7">
      <c r="A181" s="457"/>
      <c r="B181" s="3052"/>
      <c r="C181" s="3053"/>
      <c r="D181" s="1439"/>
      <c r="E181" s="1447" t="s">
        <v>911</v>
      </c>
      <c r="F181" s="1448" t="s">
        <v>906</v>
      </c>
      <c r="G181" s="2614"/>
    </row>
    <row r="182" spans="1:7">
      <c r="A182" s="457"/>
      <c r="B182" s="3052"/>
      <c r="C182" s="3053"/>
      <c r="D182" s="1439"/>
      <c r="E182" s="1449" t="s">
        <v>912</v>
      </c>
      <c r="F182" s="1448" t="s">
        <v>906</v>
      </c>
      <c r="G182" s="2614"/>
    </row>
    <row r="183" spans="1:7">
      <c r="A183" s="457"/>
      <c r="B183" s="3052"/>
      <c r="C183" s="3053"/>
      <c r="D183" s="1439"/>
      <c r="E183" s="1450" t="s">
        <v>913</v>
      </c>
      <c r="F183" s="1442" t="s">
        <v>906</v>
      </c>
      <c r="G183" s="2614"/>
    </row>
    <row r="184" spans="1:7">
      <c r="A184" s="457"/>
      <c r="B184" s="3052"/>
      <c r="C184" s="3053"/>
      <c r="D184" s="1439"/>
      <c r="E184" s="1442" t="s">
        <v>914</v>
      </c>
      <c r="F184" s="1442" t="s">
        <v>906</v>
      </c>
      <c r="G184" s="2614"/>
    </row>
    <row r="185" spans="1:7">
      <c r="A185" s="457"/>
      <c r="B185" s="3052"/>
      <c r="C185" s="3054" t="s">
        <v>2462</v>
      </c>
      <c r="D185" s="3054"/>
      <c r="E185" s="1442" t="s">
        <v>903</v>
      </c>
      <c r="F185" s="1442" t="s">
        <v>885</v>
      </c>
      <c r="G185" s="2617"/>
    </row>
    <row r="186" spans="1:7">
      <c r="A186" s="457"/>
      <c r="B186" s="3052"/>
      <c r="C186" s="3053" t="s">
        <v>904</v>
      </c>
      <c r="D186" s="1439"/>
      <c r="E186" s="1446" t="s">
        <v>905</v>
      </c>
      <c r="F186" s="1442" t="s">
        <v>906</v>
      </c>
      <c r="G186" s="2614"/>
    </row>
    <row r="187" spans="1:7">
      <c r="A187" s="457"/>
      <c r="B187" s="3052"/>
      <c r="C187" s="3053" t="s">
        <v>907</v>
      </c>
      <c r="D187" s="1439"/>
      <c r="E187" s="1447" t="s">
        <v>908</v>
      </c>
      <c r="F187" s="1442" t="s">
        <v>906</v>
      </c>
      <c r="G187" s="2614"/>
    </row>
    <row r="188" spans="1:7" ht="37.15">
      <c r="A188" s="457"/>
      <c r="B188" s="3052"/>
      <c r="C188" s="3053" t="s">
        <v>909</v>
      </c>
      <c r="D188" s="1439"/>
      <c r="E188" s="1447" t="s">
        <v>910</v>
      </c>
      <c r="F188" s="1448" t="s">
        <v>906</v>
      </c>
      <c r="G188" s="2614"/>
    </row>
    <row r="189" spans="1:7">
      <c r="A189" s="457"/>
      <c r="B189" s="3052"/>
      <c r="C189" s="3053"/>
      <c r="D189" s="1439"/>
      <c r="E189" s="1447" t="s">
        <v>911</v>
      </c>
      <c r="F189" s="1448" t="s">
        <v>906</v>
      </c>
      <c r="G189" s="2614"/>
    </row>
    <row r="190" spans="1:7">
      <c r="A190" s="457"/>
      <c r="B190" s="3052"/>
      <c r="C190" s="3053"/>
      <c r="D190" s="1439"/>
      <c r="E190" s="1449" t="s">
        <v>912</v>
      </c>
      <c r="F190" s="1448" t="s">
        <v>906</v>
      </c>
      <c r="G190" s="2614"/>
    </row>
    <row r="191" spans="1:7">
      <c r="A191" s="457"/>
      <c r="B191" s="3052"/>
      <c r="C191" s="3053"/>
      <c r="D191" s="1439"/>
      <c r="E191" s="1450" t="s">
        <v>913</v>
      </c>
      <c r="F191" s="1442" t="s">
        <v>906</v>
      </c>
      <c r="G191" s="2614"/>
    </row>
    <row r="192" spans="1:7">
      <c r="A192" s="457"/>
      <c r="B192" s="3052"/>
      <c r="C192" s="3053"/>
      <c r="D192" s="1439"/>
      <c r="E192" s="1442" t="s">
        <v>914</v>
      </c>
      <c r="F192" s="1442" t="s">
        <v>906</v>
      </c>
      <c r="G192" s="2614"/>
    </row>
    <row r="193" spans="1:7">
      <c r="A193" s="457"/>
      <c r="B193" s="3052"/>
      <c r="C193" s="3054" t="s">
        <v>2463</v>
      </c>
      <c r="D193" s="3054"/>
      <c r="E193" s="1442" t="s">
        <v>903</v>
      </c>
      <c r="F193" s="1442" t="s">
        <v>885</v>
      </c>
      <c r="G193" s="2617"/>
    </row>
    <row r="194" spans="1:7">
      <c r="A194" s="457"/>
      <c r="B194" s="3052"/>
      <c r="C194" s="3053" t="s">
        <v>904</v>
      </c>
      <c r="D194" s="1439"/>
      <c r="E194" s="1446" t="s">
        <v>905</v>
      </c>
      <c r="F194" s="1442" t="s">
        <v>906</v>
      </c>
      <c r="G194" s="2614"/>
    </row>
    <row r="195" spans="1:7">
      <c r="A195" s="457"/>
      <c r="B195" s="3052"/>
      <c r="C195" s="3053" t="s">
        <v>907</v>
      </c>
      <c r="D195" s="1439"/>
      <c r="E195" s="1447" t="s">
        <v>908</v>
      </c>
      <c r="F195" s="1442" t="s">
        <v>906</v>
      </c>
      <c r="G195" s="2614"/>
    </row>
    <row r="196" spans="1:7" ht="37.15">
      <c r="A196" s="457"/>
      <c r="B196" s="3052"/>
      <c r="C196" s="3053" t="s">
        <v>909</v>
      </c>
      <c r="D196" s="1439"/>
      <c r="E196" s="1447" t="s">
        <v>910</v>
      </c>
      <c r="F196" s="1448" t="s">
        <v>906</v>
      </c>
      <c r="G196" s="2614"/>
    </row>
    <row r="197" spans="1:7">
      <c r="A197" s="457"/>
      <c r="B197" s="3052"/>
      <c r="C197" s="3053"/>
      <c r="D197" s="1439"/>
      <c r="E197" s="1447" t="s">
        <v>911</v>
      </c>
      <c r="F197" s="1448" t="s">
        <v>906</v>
      </c>
      <c r="G197" s="2614"/>
    </row>
    <row r="198" spans="1:7">
      <c r="A198" s="457"/>
      <c r="B198" s="3052"/>
      <c r="C198" s="3053"/>
      <c r="D198" s="1439"/>
      <c r="E198" s="1449" t="s">
        <v>912</v>
      </c>
      <c r="F198" s="1448" t="s">
        <v>906</v>
      </c>
      <c r="G198" s="2614"/>
    </row>
    <row r="199" spans="1:7">
      <c r="A199" s="457"/>
      <c r="B199" s="3052"/>
      <c r="C199" s="3053"/>
      <c r="D199" s="1439"/>
      <c r="E199" s="1450" t="s">
        <v>913</v>
      </c>
      <c r="F199" s="1442" t="s">
        <v>906</v>
      </c>
      <c r="G199" s="2614"/>
    </row>
    <row r="200" spans="1:7">
      <c r="A200" s="457"/>
      <c r="B200" s="3052"/>
      <c r="C200" s="3053"/>
      <c r="D200" s="1439"/>
      <c r="E200" s="1442" t="s">
        <v>914</v>
      </c>
      <c r="F200" s="1442" t="s">
        <v>906</v>
      </c>
      <c r="G200" s="2614"/>
    </row>
    <row r="201" spans="1:7">
      <c r="A201" s="457"/>
      <c r="B201" s="3052"/>
      <c r="C201" s="3054" t="s">
        <v>2464</v>
      </c>
      <c r="D201" s="3054"/>
      <c r="E201" s="1442" t="s">
        <v>903</v>
      </c>
      <c r="F201" s="1442" t="s">
        <v>885</v>
      </c>
      <c r="G201" s="2617"/>
    </row>
    <row r="202" spans="1:7">
      <c r="A202" s="457"/>
      <c r="B202" s="3052"/>
      <c r="C202" s="3053" t="s">
        <v>904</v>
      </c>
      <c r="D202" s="1439"/>
      <c r="E202" s="1446" t="s">
        <v>905</v>
      </c>
      <c r="F202" s="1442" t="s">
        <v>906</v>
      </c>
      <c r="G202" s="2614"/>
    </row>
    <row r="203" spans="1:7">
      <c r="A203" s="457"/>
      <c r="B203" s="3052"/>
      <c r="C203" s="3053" t="s">
        <v>907</v>
      </c>
      <c r="D203" s="1439"/>
      <c r="E203" s="1447" t="s">
        <v>908</v>
      </c>
      <c r="F203" s="1442" t="s">
        <v>906</v>
      </c>
      <c r="G203" s="2614"/>
    </row>
    <row r="204" spans="1:7" ht="37.15">
      <c r="A204" s="457"/>
      <c r="B204" s="3052"/>
      <c r="C204" s="3053" t="s">
        <v>909</v>
      </c>
      <c r="D204" s="1439"/>
      <c r="E204" s="1447" t="s">
        <v>910</v>
      </c>
      <c r="F204" s="1448" t="s">
        <v>906</v>
      </c>
      <c r="G204" s="2614"/>
    </row>
    <row r="205" spans="1:7">
      <c r="A205" s="457"/>
      <c r="B205" s="3052"/>
      <c r="C205" s="3053"/>
      <c r="D205" s="1439"/>
      <c r="E205" s="1447" t="s">
        <v>911</v>
      </c>
      <c r="F205" s="1448" t="s">
        <v>906</v>
      </c>
      <c r="G205" s="2614"/>
    </row>
    <row r="206" spans="1:7">
      <c r="A206" s="457"/>
      <c r="B206" s="3052"/>
      <c r="C206" s="3053"/>
      <c r="D206" s="1439"/>
      <c r="E206" s="1449" t="s">
        <v>912</v>
      </c>
      <c r="F206" s="1448" t="s">
        <v>906</v>
      </c>
      <c r="G206" s="2614"/>
    </row>
    <row r="207" spans="1:7">
      <c r="A207" s="457"/>
      <c r="B207" s="3052"/>
      <c r="C207" s="3053"/>
      <c r="D207" s="1439"/>
      <c r="E207" s="1450" t="s">
        <v>913</v>
      </c>
      <c r="F207" s="1442" t="s">
        <v>906</v>
      </c>
      <c r="G207" s="2614"/>
    </row>
    <row r="208" spans="1:7">
      <c r="A208" s="457"/>
      <c r="B208" s="3052"/>
      <c r="C208" s="3053"/>
      <c r="D208" s="1439"/>
      <c r="E208" s="1442" t="s">
        <v>914</v>
      </c>
      <c r="F208" s="1442" t="s">
        <v>906</v>
      </c>
      <c r="G208" s="2614"/>
    </row>
    <row r="209" spans="1:7">
      <c r="A209" s="457"/>
      <c r="B209" s="4052" t="s">
        <v>920</v>
      </c>
      <c r="C209" s="4053" t="s">
        <v>921</v>
      </c>
      <c r="D209" s="4053"/>
      <c r="E209" s="1441" t="s">
        <v>903</v>
      </c>
      <c r="F209" s="1441" t="s">
        <v>885</v>
      </c>
      <c r="G209" s="2618">
        <f>SUM(G73,G65, G57, G49, G41,G33,G25,G17,G9, G81,G89,G97,G105,G113,G121,G129,G137,G145,G153,G161,G169,G177,G185,G193,G201)</f>
        <v>0</v>
      </c>
    </row>
    <row r="210" spans="1:7" ht="12.75" customHeight="1">
      <c r="A210" s="457"/>
      <c r="B210" s="4052"/>
      <c r="C210" s="4053"/>
      <c r="D210" s="4053"/>
      <c r="E210" s="1445" t="s">
        <v>905</v>
      </c>
      <c r="F210" s="1441" t="s">
        <v>906</v>
      </c>
      <c r="G210" s="1451">
        <f>SUM(G10,G18,G26,G34,G42,G50, G58, G66,G74,G82,G90,G98,G106,G114,G122,G130,G138,G146,G154,G162,G170,G178,G186,G194,G202)</f>
        <v>0</v>
      </c>
    </row>
    <row r="211" spans="1:7">
      <c r="A211" s="457"/>
      <c r="B211" s="4052"/>
      <c r="C211" s="4053"/>
      <c r="D211" s="4053"/>
      <c r="E211" s="1452" t="s">
        <v>908</v>
      </c>
      <c r="F211" s="1441" t="s">
        <v>906</v>
      </c>
      <c r="G211" s="1451">
        <f>SUM(G75,G67, G59, G51,G43,G35,G27,G19,G11,G83,G91,G99,G107,G115,G123,G131,G139,G147,G155,G163,G171,G179,G187,G195,G203)</f>
        <v>0</v>
      </c>
    </row>
    <row r="212" spans="1:7" ht="12.75" customHeight="1">
      <c r="A212" s="457"/>
      <c r="B212" s="4052"/>
      <c r="C212" s="4053"/>
      <c r="D212" s="4053"/>
      <c r="E212" s="1452" t="s">
        <v>910</v>
      </c>
      <c r="F212" s="1453" t="s">
        <v>906</v>
      </c>
      <c r="G212" s="1451">
        <f>SUM(G76,G68,G60,G52,G44,G36,G28,G20,G12, G84,G92,G100,G108,G116,G124,G132,G140,G148,G156,G164,G172,G180,G188,G196,G204)</f>
        <v>0</v>
      </c>
    </row>
    <row r="213" spans="1:7" ht="12.75" customHeight="1">
      <c r="A213" s="457"/>
      <c r="B213" s="4052"/>
      <c r="C213" s="4053"/>
      <c r="D213" s="4053"/>
      <c r="E213" s="1452" t="s">
        <v>922</v>
      </c>
      <c r="F213" s="1453" t="s">
        <v>906</v>
      </c>
      <c r="G213" s="1451">
        <f>SUM(G77,G69,G61,G53,G45,G37,G29,G21,G13,G85,G93,G101,G109,G117,G125,G133,G141,G149,G157,G165,G173,G181,G189,G197,G205)</f>
        <v>0</v>
      </c>
    </row>
    <row r="214" spans="1:7" ht="12.75" customHeight="1">
      <c r="A214" s="457"/>
      <c r="B214" s="4052"/>
      <c r="C214" s="4053"/>
      <c r="D214" s="4053"/>
      <c r="E214" s="1454" t="s">
        <v>923</v>
      </c>
      <c r="F214" s="1453" t="s">
        <v>906</v>
      </c>
      <c r="G214" s="1451">
        <f>SUM(G78,G70,G62,G54,G46,G38,G30,G22,G14,G86,G94,G102,G110,G118,G126,G134,G142,G150,G158,G166,G174,G182,G190,G198,G206)</f>
        <v>0</v>
      </c>
    </row>
    <row r="215" spans="1:7" ht="12.75" customHeight="1">
      <c r="A215" s="457"/>
      <c r="B215" s="4052"/>
      <c r="C215" s="4053"/>
      <c r="D215" s="4053"/>
      <c r="E215" s="1455" t="s">
        <v>924</v>
      </c>
      <c r="F215" s="1441" t="s">
        <v>906</v>
      </c>
      <c r="G215" s="1451">
        <f>SUM(G79,G71,G63,G55,G47,G39,G31,G23,G15,G87,G95,G103,G111,G119,G127,G135,G143,G151,G159,G167,G175,G183,G191,G199,G207)</f>
        <v>0</v>
      </c>
    </row>
    <row r="216" spans="1:7">
      <c r="A216" s="457"/>
      <c r="B216" s="4052"/>
      <c r="C216" s="4053"/>
      <c r="D216" s="4053"/>
      <c r="E216" s="1441" t="s">
        <v>914</v>
      </c>
      <c r="F216" s="1441" t="s">
        <v>906</v>
      </c>
      <c r="G216" s="1451">
        <f>SUM(G80,G72,G64,G56,G48,G40,G32,G24,G16,G88,G96,G104,G112,G120,G128,G136,G144,G152,G160,G168,G176,G184,G192,G200,G208)</f>
        <v>0</v>
      </c>
    </row>
  </sheetData>
  <customSheetViews>
    <customSheetView guid="{CE066BD8-0FDF-4A69-A83A-AA53661F8FEE}" fitToPage="1" topLeftCell="A46">
      <selection activeCell="E33" sqref="E33"/>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fitToPage="1" topLeftCell="A46">
      <selection activeCell="E33" sqref="E33"/>
      <pageMargins left="0.70866141732283472" right="0.70866141732283472" top="0.74803149606299213" bottom="0.74803149606299213" header="0.31496062992125984" footer="0.31496062992125984"/>
      <pageSetup paperSize="8" scale="83" orientation="portrait" r:id="rId2"/>
    </customSheetView>
    <customSheetView guid="{19FDD237-8F16-4F3B-A94F-90481855813E}" fitToPage="1">
      <selection activeCell="I46" sqref="I46"/>
      <pageMargins left="0.70866141732283472" right="0.70866141732283472" top="0.74803149606299213" bottom="0.74803149606299213" header="0.31496062992125984" footer="0.31496062992125984"/>
      <pageSetup paperSize="8" scale="83" orientation="portrait" r:id="rId3"/>
    </customSheetView>
  </customSheetViews>
  <mergeCells count="16">
    <mergeCell ref="B209:B216"/>
    <mergeCell ref="C209:D216"/>
    <mergeCell ref="C44:C48"/>
    <mergeCell ref="C8:D8"/>
    <mergeCell ref="B9:B80"/>
    <mergeCell ref="C9:D9"/>
    <mergeCell ref="C12:C16"/>
    <mergeCell ref="C17:D17"/>
    <mergeCell ref="C20:C24"/>
    <mergeCell ref="C25:D25"/>
    <mergeCell ref="C28:C32"/>
    <mergeCell ref="C33:D33"/>
    <mergeCell ref="C36:C40"/>
    <mergeCell ref="C41:D41"/>
    <mergeCell ref="C73:D73"/>
    <mergeCell ref="C76:C80"/>
  </mergeCells>
  <pageMargins left="0.70866141732283472" right="0.70866141732283472" top="0.74803149606299213" bottom="0.74803149606299213" header="0.31496062992125984" footer="0.31496062992125984"/>
  <pageSetup paperSize="8" scale="3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ColWidth="9.1328125" defaultRowHeight="12.4"/>
  <cols>
    <col min="1" max="1" width="19.86328125" style="903" bestFit="1" customWidth="1"/>
    <col min="2" max="2" width="42.73046875" style="903" customWidth="1"/>
    <col min="3" max="3" width="17.3984375" style="903" bestFit="1" customWidth="1"/>
    <col min="4" max="16384" width="9.1328125" style="903"/>
  </cols>
  <sheetData>
    <row r="1" spans="1:8" s="48" customFormat="1" ht="25.15">
      <c r="A1" s="1766" t="str">
        <f>+'Universal data'!$A$1</f>
        <v>Regulatory Reporting Pack</v>
      </c>
      <c r="B1" s="127"/>
      <c r="C1" s="127"/>
      <c r="D1" s="127"/>
      <c r="E1" s="127"/>
      <c r="F1" s="127"/>
      <c r="G1" s="127"/>
      <c r="H1" s="127"/>
    </row>
    <row r="2" spans="1:8" s="48" customFormat="1" ht="25.15">
      <c r="A2" s="1766" t="str">
        <f>+'Universal data'!$A$2</f>
        <v>Master</v>
      </c>
      <c r="B2" s="127"/>
      <c r="C2" s="127"/>
      <c r="D2" s="127"/>
      <c r="E2" s="127"/>
      <c r="F2" s="127"/>
      <c r="G2" s="127"/>
      <c r="H2" s="127"/>
    </row>
    <row r="3" spans="1:8" s="48" customFormat="1" ht="25.15">
      <c r="A3" s="1766" t="str">
        <f>+'Universal data'!$A$3</f>
        <v>2017/18</v>
      </c>
      <c r="B3" s="127"/>
      <c r="C3" s="127"/>
      <c r="D3" s="127"/>
      <c r="E3" s="127"/>
      <c r="F3" s="127"/>
      <c r="G3" s="127"/>
      <c r="H3" s="127"/>
    </row>
    <row r="4" spans="1:8" s="589" customFormat="1" ht="25.15">
      <c r="B4" s="590"/>
    </row>
    <row r="5" spans="1:8" ht="14.65">
      <c r="A5" s="207" t="s">
        <v>1912</v>
      </c>
      <c r="C5" s="208"/>
    </row>
    <row r="6" spans="1:8" ht="14.65">
      <c r="B6" s="207"/>
      <c r="C6" s="207"/>
      <c r="D6" s="207"/>
    </row>
    <row r="7" spans="1:8" ht="14.65">
      <c r="C7" s="207"/>
      <c r="D7" s="207"/>
    </row>
    <row r="8" spans="1:8" ht="14.65">
      <c r="B8" s="209" t="s">
        <v>844</v>
      </c>
      <c r="C8" s="1693" t="s">
        <v>88</v>
      </c>
      <c r="D8" s="207"/>
    </row>
    <row r="9" spans="1:8" ht="14.65">
      <c r="B9" s="2562"/>
      <c r="C9" s="2562"/>
      <c r="D9" s="207"/>
    </row>
    <row r="10" spans="1:8" ht="14.65">
      <c r="B10" s="2562"/>
      <c r="C10" s="2562"/>
      <c r="D10" s="207"/>
    </row>
    <row r="11" spans="1:8" ht="14.65">
      <c r="B11" s="2562"/>
      <c r="C11" s="2562"/>
      <c r="D11" s="207"/>
    </row>
    <row r="12" spans="1:8" ht="14.65">
      <c r="B12" s="2562"/>
      <c r="C12" s="2562"/>
      <c r="D12" s="207"/>
    </row>
    <row r="13" spans="1:8" ht="14.65">
      <c r="B13" s="2562"/>
      <c r="C13" s="2562"/>
      <c r="D13" s="207"/>
    </row>
    <row r="14" spans="1:8" ht="14.65">
      <c r="B14" s="2562"/>
      <c r="C14" s="2562"/>
      <c r="D14" s="207"/>
    </row>
    <row r="15" spans="1:8" ht="14.65">
      <c r="B15" s="2562"/>
      <c r="C15" s="2562"/>
      <c r="D15" s="207"/>
    </row>
    <row r="16" spans="1:8" ht="14.65">
      <c r="B16" s="2562"/>
      <c r="C16" s="2562"/>
      <c r="D16" s="207"/>
    </row>
    <row r="17" spans="2:4" ht="14.65">
      <c r="B17" s="2562"/>
      <c r="C17" s="2562"/>
      <c r="D17" s="207"/>
    </row>
    <row r="18" spans="2:4" ht="14.65">
      <c r="B18" s="2562"/>
      <c r="C18" s="2562"/>
      <c r="D18" s="207"/>
    </row>
    <row r="19" spans="2:4" ht="14.65">
      <c r="B19" s="2562"/>
      <c r="C19" s="2562"/>
      <c r="D19" s="207"/>
    </row>
    <row r="20" spans="2:4" ht="14.65">
      <c r="B20" s="2562"/>
      <c r="C20" s="2562"/>
      <c r="D20" s="207"/>
    </row>
    <row r="21" spans="2:4" ht="14.65">
      <c r="B21" s="2562"/>
      <c r="C21" s="2562"/>
      <c r="D21" s="207"/>
    </row>
    <row r="22" spans="2:4" ht="14.65">
      <c r="B22" s="2562"/>
      <c r="C22" s="2562"/>
      <c r="D22" s="207"/>
    </row>
    <row r="23" spans="2:4" ht="14.65">
      <c r="B23" s="2562"/>
      <c r="C23" s="2562"/>
      <c r="D23" s="207"/>
    </row>
    <row r="24" spans="2:4" ht="14.65">
      <c r="B24" s="2562"/>
      <c r="C24" s="2562"/>
      <c r="D24" s="207"/>
    </row>
    <row r="25" spans="2:4" ht="14.65">
      <c r="B25" s="2562"/>
      <c r="C25" s="2562"/>
      <c r="D25" s="207"/>
    </row>
    <row r="26" spans="2:4" ht="14.65">
      <c r="B26" s="2562"/>
      <c r="C26" s="2562"/>
      <c r="D26" s="207"/>
    </row>
    <row r="27" spans="2:4" ht="14.65">
      <c r="B27" s="2562"/>
      <c r="C27" s="2562"/>
      <c r="D27" s="207"/>
    </row>
    <row r="28" spans="2:4" ht="14.65">
      <c r="B28" s="2562"/>
      <c r="C28" s="2562"/>
      <c r="D28" s="207"/>
    </row>
    <row r="29" spans="2:4" ht="14.65">
      <c r="B29" s="2562"/>
      <c r="C29" s="2562"/>
      <c r="D29" s="207"/>
    </row>
    <row r="30" spans="2:4" ht="14.65">
      <c r="B30" s="2562"/>
      <c r="C30" s="2562"/>
      <c r="D30" s="207"/>
    </row>
    <row r="31" spans="2:4" ht="14.65">
      <c r="B31" s="2562"/>
      <c r="C31" s="2562"/>
      <c r="D31" s="207"/>
    </row>
    <row r="32" spans="2:4" ht="14.65">
      <c r="B32" s="2562"/>
      <c r="C32" s="2562"/>
      <c r="D32" s="207"/>
    </row>
    <row r="33" spans="2:4" ht="14.65">
      <c r="B33" s="2562"/>
      <c r="C33" s="2562"/>
      <c r="D33" s="207"/>
    </row>
    <row r="34" spans="2:4" ht="14.65">
      <c r="B34" s="2562"/>
      <c r="C34" s="2562"/>
      <c r="D34" s="207"/>
    </row>
    <row r="35" spans="2:4" ht="14.65">
      <c r="B35" s="2562"/>
      <c r="C35" s="2562"/>
      <c r="D35" s="207"/>
    </row>
    <row r="36" spans="2:4" ht="14.65">
      <c r="B36" s="2562"/>
      <c r="C36" s="2562"/>
      <c r="D36" s="207"/>
    </row>
    <row r="37" spans="2:4" ht="14.65">
      <c r="B37" s="2562"/>
      <c r="C37" s="2562"/>
      <c r="D37" s="207"/>
    </row>
    <row r="38" spans="2:4" ht="14.65">
      <c r="B38" s="2562"/>
      <c r="C38" s="2562"/>
      <c r="D38" s="207"/>
    </row>
    <row r="39" spans="2:4" ht="14.65">
      <c r="B39" s="2562"/>
      <c r="C39" s="2562"/>
      <c r="D39" s="207"/>
    </row>
    <row r="40" spans="2:4" ht="14.65">
      <c r="B40" s="2562"/>
      <c r="C40" s="2562"/>
      <c r="D40" s="207"/>
    </row>
    <row r="41" spans="2:4" ht="14.65">
      <c r="B41" s="2562"/>
      <c r="C41" s="2562"/>
      <c r="D41" s="207"/>
    </row>
    <row r="42" spans="2:4" ht="14.65">
      <c r="B42" s="2562"/>
      <c r="C42" s="2562"/>
      <c r="D42" s="207"/>
    </row>
    <row r="43" spans="2:4" ht="14.65">
      <c r="B43" s="2562"/>
      <c r="C43" s="2562"/>
      <c r="D43" s="207"/>
    </row>
    <row r="44" spans="2:4" ht="14.65">
      <c r="B44" s="2562"/>
      <c r="C44" s="2562"/>
      <c r="D44" s="207"/>
    </row>
    <row r="45" spans="2:4" ht="14.65">
      <c r="B45" s="2562"/>
      <c r="C45" s="2562"/>
      <c r="D45" s="207"/>
    </row>
    <row r="46" spans="2:4" ht="14.65">
      <c r="B46" s="2562"/>
      <c r="C46" s="2562"/>
      <c r="D46" s="207"/>
    </row>
    <row r="47" spans="2:4" ht="14.65">
      <c r="B47" s="2562"/>
      <c r="C47" s="2562"/>
      <c r="D47" s="207"/>
    </row>
    <row r="48" spans="2:4" ht="14.65">
      <c r="B48" s="2562"/>
      <c r="C48" s="2562"/>
      <c r="D48" s="207"/>
    </row>
    <row r="49" spans="2:6" ht="14.65">
      <c r="B49" s="505" t="s">
        <v>84</v>
      </c>
      <c r="C49" s="506">
        <f>SUM(C9:C48)</f>
        <v>0</v>
      </c>
      <c r="D49" s="207"/>
    </row>
    <row r="50" spans="2:6" s="904" customFormat="1" ht="14.65">
      <c r="B50" s="502"/>
      <c r="C50" s="503"/>
      <c r="D50" s="207"/>
      <c r="E50" s="903"/>
      <c r="F50" s="903"/>
    </row>
    <row r="51" spans="2:6" s="904" customFormat="1" ht="14.65">
      <c r="B51" s="502"/>
      <c r="C51" s="503"/>
      <c r="D51" s="207"/>
      <c r="E51" s="903"/>
      <c r="F51" s="903"/>
    </row>
    <row r="52" spans="2:6" ht="14.65">
      <c r="D52" s="207"/>
    </row>
    <row r="53" spans="2:6" ht="14.65">
      <c r="B53" s="211" t="s">
        <v>845</v>
      </c>
    </row>
    <row r="54" spans="2:6" ht="14.65">
      <c r="B54" s="211"/>
      <c r="C54" s="1693" t="s">
        <v>88</v>
      </c>
    </row>
    <row r="55" spans="2:6">
      <c r="B55" s="905" t="s">
        <v>1396</v>
      </c>
      <c r="C55" s="2562"/>
    </row>
    <row r="56" spans="2:6">
      <c r="B56" s="905" t="s">
        <v>1397</v>
      </c>
      <c r="C56" s="2562"/>
    </row>
    <row r="57" spans="2:6">
      <c r="B57" s="905" t="s">
        <v>1398</v>
      </c>
      <c r="C57" s="2562"/>
    </row>
    <row r="58" spans="2:6">
      <c r="B58" s="905" t="s">
        <v>1399</v>
      </c>
      <c r="C58" s="2562"/>
    </row>
    <row r="59" spans="2:6">
      <c r="B59" s="210" t="s">
        <v>1400</v>
      </c>
      <c r="C59" s="504">
        <f>SUM(C55:C58)</f>
        <v>0</v>
      </c>
    </row>
    <row r="61" spans="2:6">
      <c r="B61" s="906" t="s">
        <v>848</v>
      </c>
      <c r="C61" s="907" t="str">
        <f>IF(ABS(C59-C49)&lt;0.1,"OK","Err")</f>
        <v>OK</v>
      </c>
    </row>
  </sheetData>
  <customSheetViews>
    <customSheetView guid="{CE066BD8-0FDF-4A69-A83A-AA53661F8FEE}" fitToPage="1">
      <selection activeCell="G56" sqref="G56"/>
      <pageMargins left="0.70866141732283472" right="0.70866141732283472" top="0.74803149606299213" bottom="0.74803149606299213" header="0.31496062992125984" footer="0.31496062992125984"/>
      <pageSetup paperSize="8" orientation="portrait" r:id="rId1"/>
    </customSheetView>
    <customSheetView guid="{97003408-5582-4B4E-BE5D-0A5F17467E22}" fitToPage="1">
      <selection activeCell="G56" sqref="G56"/>
      <pageMargins left="0.70866141732283472" right="0.70866141732283472" top="0.74803149606299213" bottom="0.74803149606299213" header="0.31496062992125984" footer="0.31496062992125984"/>
      <pageSetup paperSize="8" orientation="portrait" r:id="rId2"/>
    </customSheetView>
    <customSheetView guid="{19FDD237-8F16-4F3B-A94F-90481855813E}" fitToPage="1">
      <selection activeCell="G56" sqref="G56"/>
      <pageMargins left="0.70866141732283472" right="0.70866141732283472" top="0.74803149606299213" bottom="0.74803149606299213" header="0.31496062992125984" footer="0.31496062992125984"/>
      <pageSetup paperSize="8" orientation="portrait" r:id="rId3"/>
    </customSheetView>
  </customSheetViews>
  <conditionalFormatting sqref="C61">
    <cfRule type="cellIs" dxfId="1" priority="1" operator="equal">
      <formula>"Err"</formula>
    </cfRule>
  </conditionalFormatting>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91"/>
  <sheetViews>
    <sheetView workbookViewId="0">
      <selection activeCell="B79" sqref="B79"/>
    </sheetView>
  </sheetViews>
  <sheetFormatPr defaultColWidth="9.1328125" defaultRowHeight="12.4"/>
  <cols>
    <col min="1" max="1" width="19.86328125" style="2513" bestFit="1" customWidth="1"/>
    <col min="2" max="2" width="83.265625" style="2513" customWidth="1"/>
    <col min="3" max="3" width="17.3984375" style="2513" bestFit="1" customWidth="1"/>
    <col min="4" max="16384" width="9.1328125" style="2513"/>
  </cols>
  <sheetData>
    <row r="1" spans="1:3" s="48" customFormat="1" ht="25.15">
      <c r="A1" s="1766" t="str">
        <f>+'Universal data'!$A$1</f>
        <v>Regulatory Reporting Pack</v>
      </c>
      <c r="B1" s="127"/>
      <c r="C1" s="127"/>
    </row>
    <row r="2" spans="1:3" s="48" customFormat="1" ht="25.15">
      <c r="A2" s="1766" t="str">
        <f>+'Universal data'!$A$2</f>
        <v>Master</v>
      </c>
      <c r="B2" s="127"/>
      <c r="C2" s="127"/>
    </row>
    <row r="3" spans="1:3" s="48" customFormat="1" ht="25.15">
      <c r="A3" s="1766" t="str">
        <f>+'Universal data'!$A$3</f>
        <v>2017/18</v>
      </c>
      <c r="B3" s="127"/>
      <c r="C3" s="127"/>
    </row>
    <row r="4" spans="1:3" ht="14.65">
      <c r="B4" s="207"/>
      <c r="C4" s="208"/>
    </row>
    <row r="5" spans="1:3" ht="14.65">
      <c r="A5" s="207" t="s">
        <v>1913</v>
      </c>
      <c r="C5" s="208"/>
    </row>
    <row r="6" spans="1:3" ht="14.65">
      <c r="B6" s="207"/>
      <c r="C6" s="208"/>
    </row>
    <row r="7" spans="1:3" ht="14.65">
      <c r="B7" s="207" t="s">
        <v>1503</v>
      </c>
      <c r="C7" s="208"/>
    </row>
    <row r="9" spans="1:3">
      <c r="B9" s="2514" t="s">
        <v>2176</v>
      </c>
      <c r="C9" s="2515" t="s">
        <v>88</v>
      </c>
    </row>
    <row r="10" spans="1:3">
      <c r="B10" s="2565"/>
      <c r="C10" s="2619"/>
    </row>
    <row r="11" spans="1:3">
      <c r="B11" s="2565"/>
      <c r="C11" s="2619"/>
    </row>
    <row r="12" spans="1:3">
      <c r="B12" s="2565"/>
      <c r="C12" s="2619"/>
    </row>
    <row r="13" spans="1:3">
      <c r="B13" s="2565"/>
      <c r="C13" s="2619"/>
    </row>
    <row r="14" spans="1:3">
      <c r="B14" s="2565"/>
      <c r="C14" s="2619"/>
    </row>
    <row r="15" spans="1:3">
      <c r="B15" s="2565"/>
      <c r="C15" s="2619"/>
    </row>
    <row r="16" spans="1:3">
      <c r="B16" s="2565"/>
      <c r="C16" s="2619"/>
    </row>
    <row r="17" spans="2:3">
      <c r="B17" s="2565"/>
      <c r="C17" s="2619"/>
    </row>
    <row r="18" spans="2:3">
      <c r="B18" s="2565"/>
      <c r="C18" s="2619"/>
    </row>
    <row r="19" spans="2:3">
      <c r="B19" s="2565"/>
      <c r="C19" s="2619"/>
    </row>
    <row r="20" spans="2:3">
      <c r="B20" s="2565"/>
      <c r="C20" s="2619"/>
    </row>
    <row r="21" spans="2:3">
      <c r="B21" s="2565"/>
      <c r="C21" s="2619"/>
    </row>
    <row r="22" spans="2:3">
      <c r="B22" s="2565"/>
      <c r="C22" s="2619"/>
    </row>
    <row r="23" spans="2:3">
      <c r="B23" s="2565"/>
      <c r="C23" s="2619"/>
    </row>
    <row r="24" spans="2:3">
      <c r="B24" s="2565"/>
      <c r="C24" s="2619"/>
    </row>
    <row r="25" spans="2:3">
      <c r="B25" s="2565"/>
      <c r="C25" s="2619"/>
    </row>
    <row r="26" spans="2:3">
      <c r="B26" s="2565"/>
      <c r="C26" s="2619"/>
    </row>
    <row r="27" spans="2:3">
      <c r="B27" s="2565"/>
      <c r="C27" s="2619"/>
    </row>
    <row r="28" spans="2:3">
      <c r="B28" s="2565"/>
      <c r="C28" s="2619"/>
    </row>
    <row r="29" spans="2:3">
      <c r="B29" s="2565"/>
      <c r="C29" s="2619"/>
    </row>
    <row r="30" spans="2:3">
      <c r="B30" s="2565"/>
      <c r="C30" s="2619"/>
    </row>
    <row r="31" spans="2:3">
      <c r="B31" s="2565"/>
      <c r="C31" s="2619"/>
    </row>
    <row r="32" spans="2:3">
      <c r="B32" s="2565"/>
      <c r="C32" s="2619"/>
    </row>
    <row r="33" spans="2:3">
      <c r="B33" s="2565"/>
      <c r="C33" s="2619"/>
    </row>
    <row r="34" spans="2:3">
      <c r="B34" s="2565"/>
      <c r="C34" s="2619"/>
    </row>
    <row r="35" spans="2:3">
      <c r="B35" s="2565"/>
      <c r="C35" s="2619"/>
    </row>
    <row r="36" spans="2:3">
      <c r="B36" s="2565"/>
      <c r="C36" s="2619"/>
    </row>
    <row r="37" spans="2:3">
      <c r="B37" s="2565"/>
      <c r="C37" s="2619"/>
    </row>
    <row r="38" spans="2:3">
      <c r="B38" s="2565"/>
      <c r="C38" s="2619"/>
    </row>
    <row r="39" spans="2:3">
      <c r="B39" s="2565"/>
      <c r="C39" s="2619"/>
    </row>
    <row r="40" spans="2:3">
      <c r="B40" s="2565"/>
      <c r="C40" s="2619"/>
    </row>
    <row r="41" spans="2:3">
      <c r="B41" s="2565"/>
      <c r="C41" s="2619"/>
    </row>
    <row r="42" spans="2:3">
      <c r="B42" s="2565"/>
      <c r="C42" s="2619"/>
    </row>
    <row r="43" spans="2:3">
      <c r="B43" s="2565"/>
      <c r="C43" s="2619"/>
    </row>
    <row r="44" spans="2:3">
      <c r="B44" s="2565"/>
      <c r="C44" s="2619"/>
    </row>
    <row r="45" spans="2:3">
      <c r="B45" s="2565"/>
      <c r="C45" s="2619"/>
    </row>
    <row r="46" spans="2:3">
      <c r="B46" s="2565"/>
      <c r="C46" s="2619"/>
    </row>
    <row r="47" spans="2:3">
      <c r="B47" s="2565"/>
      <c r="C47" s="2619"/>
    </row>
    <row r="48" spans="2:3">
      <c r="B48" s="2565"/>
      <c r="C48" s="2619"/>
    </row>
    <row r="49" spans="2:3">
      <c r="B49" s="2565"/>
      <c r="C49" s="2619"/>
    </row>
    <row r="50" spans="2:3">
      <c r="B50" s="2565"/>
      <c r="C50" s="2619"/>
    </row>
    <row r="51" spans="2:3">
      <c r="B51" s="2565"/>
      <c r="C51" s="2619"/>
    </row>
    <row r="52" spans="2:3">
      <c r="B52" s="2565"/>
      <c r="C52" s="2619"/>
    </row>
    <row r="53" spans="2:3">
      <c r="B53" s="2565"/>
      <c r="C53" s="2619"/>
    </row>
    <row r="54" spans="2:3">
      <c r="B54" s="2565"/>
      <c r="C54" s="2619"/>
    </row>
    <row r="55" spans="2:3">
      <c r="B55" s="2565"/>
      <c r="C55" s="2619"/>
    </row>
    <row r="56" spans="2:3">
      <c r="B56" s="2565"/>
      <c r="C56" s="2619"/>
    </row>
    <row r="57" spans="2:3">
      <c r="B57" s="2565"/>
      <c r="C57" s="2619"/>
    </row>
    <row r="58" spans="2:3">
      <c r="B58" s="2565"/>
      <c r="C58" s="2619"/>
    </row>
    <row r="59" spans="2:3">
      <c r="B59" s="2565"/>
      <c r="C59" s="2619"/>
    </row>
    <row r="60" spans="2:3">
      <c r="B60" s="2565"/>
      <c r="C60" s="2619"/>
    </row>
    <row r="61" spans="2:3">
      <c r="B61" s="2565"/>
      <c r="C61" s="2619"/>
    </row>
    <row r="62" spans="2:3">
      <c r="B62" s="2565"/>
      <c r="C62" s="2619"/>
    </row>
    <row r="63" spans="2:3">
      <c r="B63" s="2565"/>
      <c r="C63" s="2619"/>
    </row>
    <row r="64" spans="2:3">
      <c r="B64" s="2565"/>
      <c r="C64" s="2619"/>
    </row>
    <row r="65" spans="2:3">
      <c r="B65" s="2565"/>
      <c r="C65" s="2619"/>
    </row>
    <row r="66" spans="2:3">
      <c r="B66" s="2565"/>
      <c r="C66" s="2619"/>
    </row>
    <row r="67" spans="2:3">
      <c r="B67" s="2565"/>
      <c r="C67" s="2619"/>
    </row>
    <row r="68" spans="2:3">
      <c r="B68" s="2565"/>
      <c r="C68" s="2619"/>
    </row>
    <row r="69" spans="2:3">
      <c r="B69" s="2565"/>
      <c r="C69" s="2619"/>
    </row>
    <row r="70" spans="2:3">
      <c r="B70" s="2565"/>
      <c r="C70" s="2619"/>
    </row>
    <row r="71" spans="2:3">
      <c r="B71" s="2565"/>
      <c r="C71" s="2619"/>
    </row>
    <row r="72" spans="2:3">
      <c r="B72" s="2565"/>
      <c r="C72" s="2619"/>
    </row>
    <row r="73" spans="2:3">
      <c r="B73" s="2565"/>
      <c r="C73" s="2619"/>
    </row>
    <row r="74" spans="2:3">
      <c r="B74" s="2565"/>
      <c r="C74" s="2619"/>
    </row>
    <row r="75" spans="2:3" customFormat="1" ht="12.75">
      <c r="B75" s="2517" t="s">
        <v>847</v>
      </c>
      <c r="C75" s="2669">
        <f>SUM(C10:C74)</f>
        <v>0</v>
      </c>
    </row>
    <row r="76" spans="2:3">
      <c r="B76" s="2518" t="s">
        <v>2029</v>
      </c>
      <c r="C76" s="2516"/>
    </row>
    <row r="77" spans="2:3">
      <c r="B77" s="2517" t="s">
        <v>2028</v>
      </c>
      <c r="C77" s="2669">
        <f>SUM(C75:C76)</f>
        <v>0</v>
      </c>
    </row>
    <row r="78" spans="2:3" ht="40.5" customHeight="1"/>
    <row r="79" spans="2:3" ht="14.65">
      <c r="B79" s="207" t="s">
        <v>1500</v>
      </c>
    </row>
    <row r="81" spans="2:3" ht="14.65">
      <c r="B81" s="2519" t="s">
        <v>849</v>
      </c>
    </row>
    <row r="82" spans="2:3">
      <c r="B82" s="2514"/>
      <c r="C82" s="2515" t="s">
        <v>88</v>
      </c>
    </row>
    <row r="83" spans="2:3">
      <c r="B83" s="2520" t="s">
        <v>1396</v>
      </c>
      <c r="C83" s="2516"/>
    </row>
    <row r="84" spans="2:3">
      <c r="B84" s="2520" t="s">
        <v>1397</v>
      </c>
      <c r="C84" s="2516"/>
    </row>
    <row r="85" spans="2:3">
      <c r="B85" s="2520" t="s">
        <v>1398</v>
      </c>
      <c r="C85" s="2619"/>
    </row>
    <row r="86" spans="2:3">
      <c r="B86" s="2520" t="s">
        <v>1399</v>
      </c>
      <c r="C86" s="2516"/>
    </row>
    <row r="87" spans="2:3">
      <c r="B87" s="2521" t="s">
        <v>1400</v>
      </c>
      <c r="C87" s="2620">
        <f>SUM(C83:C86)</f>
        <v>0</v>
      </c>
    </row>
    <row r="88" spans="2:3" ht="40.5" customHeight="1"/>
    <row r="89" spans="2:3">
      <c r="B89" s="2514" t="s">
        <v>848</v>
      </c>
      <c r="C89" s="2522" t="str">
        <f>IF(ABS(C77-C87)&lt;0.1,"OK","Err")</f>
        <v>OK</v>
      </c>
    </row>
    <row r="90" spans="2:3" ht="42.75" customHeight="1"/>
    <row r="91" spans="2:3">
      <c r="C91" s="2523"/>
    </row>
  </sheetData>
  <customSheetViews>
    <customSheetView guid="{CE066BD8-0FDF-4A69-A83A-AA53661F8FEE}" showPageBreaks="1" fitToPage="1" printArea="1" topLeftCell="A73">
      <selection activeCell="B78" sqref="B78"/>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topLeftCell="A58">
      <selection activeCell="C75" sqref="C75"/>
      <pageMargins left="0.70866141732283472" right="0.70866141732283472" top="0.74803149606299213" bottom="0.74803149606299213" header="0.31496062992125984" footer="0.31496062992125984"/>
      <pageSetup paperSize="8" scale="72" orientation="portrait" r:id="rId2"/>
    </customSheetView>
    <customSheetView guid="{19FDD237-8F16-4F3B-A94F-90481855813E}" showPageBreaks="1" fitToPage="1" printArea="1">
      <selection activeCell="B11" sqref="B11"/>
      <pageMargins left="0.70866141732283472" right="0.70866141732283472" top="0.74803149606299213" bottom="0.74803149606299213" header="0.31496062992125984" footer="0.31496062992125984"/>
      <pageSetup paperSize="8" scale="72" orientation="portrait" r:id="rId3"/>
    </customSheetView>
  </customSheetViews>
  <conditionalFormatting sqref="C89">
    <cfRule type="cellIs" dxfId="0" priority="1" operator="equal">
      <formula>"Err"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ColWidth="9.1328125" defaultRowHeight="9.75"/>
  <cols>
    <col min="1" max="1" width="19.86328125" style="213" bestFit="1" customWidth="1"/>
    <col min="2" max="2" width="39.1328125" style="213" customWidth="1"/>
    <col min="3" max="3" width="16.73046875" style="213" customWidth="1"/>
    <col min="4" max="4" width="9.1328125" style="213"/>
    <col min="5" max="5" width="27.265625" style="213" bestFit="1" customWidth="1"/>
    <col min="6" max="6" width="28.265625" style="213" bestFit="1" customWidth="1"/>
    <col min="7" max="16384" width="9.1328125" style="213"/>
  </cols>
  <sheetData>
    <row r="1" spans="1:8" s="48" customFormat="1" ht="25.15">
      <c r="A1" s="1766" t="str">
        <f>+'Universal data'!$A$1</f>
        <v>Regulatory Reporting Pack</v>
      </c>
      <c r="B1" s="127"/>
      <c r="C1" s="127"/>
      <c r="D1" s="127"/>
      <c r="E1" s="127"/>
      <c r="F1" s="127"/>
      <c r="G1" s="213"/>
      <c r="H1" s="213"/>
    </row>
    <row r="2" spans="1:8" s="48" customFormat="1" ht="25.15">
      <c r="A2" s="1766" t="str">
        <f>+'Universal data'!$A$2</f>
        <v>Master</v>
      </c>
      <c r="B2" s="127"/>
      <c r="C2" s="127"/>
      <c r="D2" s="127"/>
      <c r="E2" s="127"/>
      <c r="F2" s="127"/>
      <c r="G2" s="213"/>
      <c r="H2" s="213"/>
    </row>
    <row r="3" spans="1:8" s="48" customFormat="1" ht="25.15">
      <c r="A3" s="1766" t="str">
        <f>+'Universal data'!$A$3</f>
        <v>2017/18</v>
      </c>
      <c r="B3" s="127"/>
      <c r="C3" s="127"/>
      <c r="D3" s="127"/>
      <c r="E3" s="127"/>
      <c r="F3" s="127"/>
      <c r="G3" s="213"/>
      <c r="H3" s="213"/>
    </row>
    <row r="4" spans="1:8">
      <c r="B4" s="212"/>
      <c r="D4" s="1789"/>
      <c r="E4" s="1789"/>
      <c r="F4" s="1789"/>
    </row>
    <row r="5" spans="1:8" ht="14.65">
      <c r="A5" s="207" t="s">
        <v>1914</v>
      </c>
      <c r="D5" s="1789"/>
      <c r="E5" s="1789"/>
      <c r="F5" s="1789"/>
    </row>
    <row r="6" spans="1:8">
      <c r="A6" s="212"/>
      <c r="D6" s="1789"/>
      <c r="E6" s="1789"/>
      <c r="F6" s="1789"/>
    </row>
    <row r="7" spans="1:8">
      <c r="B7" s="214"/>
      <c r="C7" s="214"/>
      <c r="D7" s="1789"/>
      <c r="E7" s="1789"/>
      <c r="F7" s="1789"/>
    </row>
    <row r="8" spans="1:8" ht="12.4">
      <c r="B8" s="1694" t="s">
        <v>850</v>
      </c>
      <c r="C8" s="591" t="s">
        <v>88</v>
      </c>
      <c r="E8" s="214"/>
      <c r="F8" s="214"/>
    </row>
    <row r="9" spans="1:8" ht="12.4">
      <c r="B9" s="2564" t="s">
        <v>2561</v>
      </c>
      <c r="C9" s="2783"/>
    </row>
    <row r="10" spans="1:8" ht="12.4">
      <c r="B10" s="2564" t="s">
        <v>2334</v>
      </c>
      <c r="C10" s="1695"/>
    </row>
    <row r="11" spans="1:8" ht="12.4">
      <c r="B11" s="2564" t="s">
        <v>2335</v>
      </c>
      <c r="C11" s="1695"/>
    </row>
    <row r="12" spans="1:8" ht="12.4">
      <c r="B12" s="2564" t="s">
        <v>2336</v>
      </c>
      <c r="C12" s="1695"/>
    </row>
    <row r="13" spans="1:8" ht="12.4">
      <c r="B13" s="2564" t="s">
        <v>2337</v>
      </c>
      <c r="C13" s="1695"/>
    </row>
    <row r="14" spans="1:8" ht="12.4">
      <c r="B14" s="1692"/>
      <c r="C14" s="504">
        <f>SUM(C9:C13)</f>
        <v>0</v>
      </c>
    </row>
    <row r="15" spans="1:8" ht="12.4">
      <c r="B15" s="1696" t="s">
        <v>851</v>
      </c>
      <c r="C15" s="1692"/>
    </row>
    <row r="16" spans="1:8" ht="12.4">
      <c r="B16" s="2564" t="s">
        <v>2561</v>
      </c>
      <c r="C16" s="2783"/>
    </row>
    <row r="17" spans="2:3" ht="12.4">
      <c r="B17" s="2564" t="s">
        <v>2334</v>
      </c>
      <c r="C17" s="1695"/>
    </row>
    <row r="18" spans="2:3" ht="12.4">
      <c r="B18" s="2564" t="s">
        <v>2335</v>
      </c>
      <c r="C18" s="1695"/>
    </row>
    <row r="19" spans="2:3" ht="12.4">
      <c r="B19" s="2564" t="s">
        <v>2336</v>
      </c>
      <c r="C19" s="1695"/>
    </row>
    <row r="20" spans="2:3" ht="11.25" customHeight="1">
      <c r="B20" s="2564" t="s">
        <v>2337</v>
      </c>
      <c r="C20" s="1695"/>
    </row>
    <row r="21" spans="2:3" ht="12.4">
      <c r="B21" s="1692"/>
      <c r="C21" s="504">
        <f>SUM(C16:C20)</f>
        <v>0</v>
      </c>
    </row>
    <row r="22" spans="2:3" ht="12.4">
      <c r="B22" s="1696" t="s">
        <v>852</v>
      </c>
      <c r="C22" s="1692"/>
    </row>
    <row r="23" spans="2:3" ht="12.4">
      <c r="B23" s="2564" t="s">
        <v>2561</v>
      </c>
      <c r="C23" s="2783"/>
    </row>
    <row r="24" spans="2:3" ht="12.4">
      <c r="B24" s="2564" t="s">
        <v>2334</v>
      </c>
      <c r="C24" s="1695"/>
    </row>
    <row r="25" spans="2:3" ht="12.4">
      <c r="B25" s="2564" t="s">
        <v>2335</v>
      </c>
      <c r="C25" s="1695"/>
    </row>
    <row r="26" spans="2:3" ht="12.4">
      <c r="B26" s="2564" t="s">
        <v>2336</v>
      </c>
      <c r="C26" s="1695"/>
    </row>
    <row r="27" spans="2:3" ht="12.4">
      <c r="B27" s="2564" t="s">
        <v>2337</v>
      </c>
      <c r="C27" s="1695"/>
    </row>
    <row r="28" spans="2:3" ht="12.4">
      <c r="B28" s="1692"/>
      <c r="C28" s="504">
        <f>SUM(C23:C27)</f>
        <v>0</v>
      </c>
    </row>
    <row r="29" spans="2:3" ht="12.4">
      <c r="B29" s="1694" t="s">
        <v>853</v>
      </c>
      <c r="C29" s="1692"/>
    </row>
    <row r="30" spans="2:3" ht="12.4">
      <c r="B30" s="2564" t="s">
        <v>2561</v>
      </c>
      <c r="C30" s="2783"/>
    </row>
    <row r="31" spans="2:3" ht="12.4">
      <c r="B31" s="2564" t="s">
        <v>2334</v>
      </c>
      <c r="C31" s="1695"/>
    </row>
    <row r="32" spans="2:3" ht="12.4">
      <c r="B32" s="2564" t="s">
        <v>2335</v>
      </c>
      <c r="C32" s="1695"/>
    </row>
    <row r="33" spans="2:3" ht="12.4">
      <c r="B33" s="2564" t="s">
        <v>2336</v>
      </c>
      <c r="C33" s="1695"/>
    </row>
    <row r="34" spans="2:3" ht="12.4">
      <c r="B34" s="2564" t="s">
        <v>2337</v>
      </c>
      <c r="C34" s="1695"/>
    </row>
    <row r="35" spans="2:3" ht="12.4">
      <c r="B35" s="1692"/>
      <c r="C35" s="504">
        <f>SUM(C30:C34)</f>
        <v>0</v>
      </c>
    </row>
    <row r="36" spans="2:3" ht="12.4">
      <c r="B36" s="1692"/>
      <c r="C36" s="1692"/>
    </row>
    <row r="37" spans="2:3" ht="12.4">
      <c r="B37" s="1694" t="s">
        <v>854</v>
      </c>
      <c r="C37" s="1692"/>
    </row>
    <row r="38" spans="2:3" ht="12.4">
      <c r="B38" s="2564" t="s">
        <v>2561</v>
      </c>
      <c r="C38" s="2783"/>
    </row>
    <row r="39" spans="2:3" ht="12.4">
      <c r="B39" s="2564" t="s">
        <v>2334</v>
      </c>
      <c r="C39" s="1695"/>
    </row>
    <row r="40" spans="2:3" ht="12.4">
      <c r="B40" s="2564" t="s">
        <v>2335</v>
      </c>
      <c r="C40" s="1695"/>
    </row>
    <row r="41" spans="2:3" ht="12.4">
      <c r="B41" s="2564" t="s">
        <v>2336</v>
      </c>
      <c r="C41" s="1695"/>
    </row>
    <row r="42" spans="2:3" ht="12.4">
      <c r="B42" s="2564" t="s">
        <v>2337</v>
      </c>
      <c r="C42" s="1695"/>
    </row>
    <row r="43" spans="2:3" ht="12.4">
      <c r="B43" s="1692"/>
      <c r="C43" s="504">
        <f>SUM(C38:C42)</f>
        <v>0</v>
      </c>
    </row>
    <row r="44" spans="2:3" ht="12.4">
      <c r="B44" s="1692"/>
      <c r="C44" s="1692"/>
    </row>
    <row r="45" spans="2:3" ht="12.4">
      <c r="B45" s="1694" t="s">
        <v>855</v>
      </c>
      <c r="C45" s="1692"/>
    </row>
    <row r="46" spans="2:3" ht="12.4">
      <c r="B46" s="2564" t="s">
        <v>2561</v>
      </c>
      <c r="C46" s="2783"/>
    </row>
    <row r="47" spans="2:3" ht="12.4">
      <c r="B47" s="2564" t="s">
        <v>2334</v>
      </c>
      <c r="C47" s="1695"/>
    </row>
    <row r="48" spans="2:3" ht="12.4">
      <c r="B48" s="2564" t="s">
        <v>2335</v>
      </c>
      <c r="C48" s="1695"/>
    </row>
    <row r="49" spans="2:3" ht="12.4">
      <c r="B49" s="2564" t="s">
        <v>2336</v>
      </c>
      <c r="C49" s="1695"/>
    </row>
    <row r="50" spans="2:3" ht="12.4">
      <c r="B50" s="2564" t="s">
        <v>2337</v>
      </c>
      <c r="C50" s="1695"/>
    </row>
    <row r="51" spans="2:3" ht="12.4">
      <c r="B51" s="1692"/>
      <c r="C51" s="504">
        <f>SUM(C46:C50)</f>
        <v>0</v>
      </c>
    </row>
    <row r="52" spans="2:3" ht="12.4">
      <c r="B52" s="1694" t="s">
        <v>856</v>
      </c>
      <c r="C52" s="1692"/>
    </row>
    <row r="53" spans="2:3" ht="12.4">
      <c r="B53" s="2564" t="s">
        <v>2561</v>
      </c>
      <c r="C53" s="2783"/>
    </row>
    <row r="54" spans="2:3" ht="12.4">
      <c r="B54" s="2564" t="s">
        <v>2334</v>
      </c>
      <c r="C54" s="1695"/>
    </row>
    <row r="55" spans="2:3" ht="12.4">
      <c r="B55" s="2564" t="s">
        <v>2335</v>
      </c>
      <c r="C55" s="1695"/>
    </row>
    <row r="56" spans="2:3" ht="12.4">
      <c r="B56" s="2564" t="s">
        <v>2336</v>
      </c>
      <c r="C56" s="1695"/>
    </row>
    <row r="57" spans="2:3" ht="12.4">
      <c r="B57" s="2564" t="s">
        <v>2337</v>
      </c>
      <c r="C57" s="1695"/>
    </row>
    <row r="58" spans="2:3" ht="12.4">
      <c r="B58" s="1692"/>
      <c r="C58" s="504">
        <f>SUM(C53:C57)</f>
        <v>0</v>
      </c>
    </row>
  </sheetData>
  <customSheetViews>
    <customSheetView guid="{CE066BD8-0FDF-4A69-A83A-AA53661F8FEE}" showPageBreaks="1" fitToPage="1" printArea="1">
      <selection activeCell="C9" sqref="C9:C14"/>
      <pageMargins left="0.70866141732283472" right="0.70866141732283472" top="0.74803149606299213" bottom="0.74803149606299213" header="0.31496062992125984" footer="0.31496062992125984"/>
      <pageSetup paperSize="8" orientation="portrait" r:id="rId1"/>
    </customSheetView>
    <customSheetView guid="{97003408-5582-4B4E-BE5D-0A5F17467E22}" showPageBreaks="1" fitToPage="1" printArea="1">
      <selection activeCell="C9" sqref="C9:C14"/>
      <pageMargins left="0.70866141732283472" right="0.70866141732283472" top="0.74803149606299213" bottom="0.74803149606299213" header="0.31496062992125984" footer="0.31496062992125984"/>
      <pageSetup paperSize="8" orientation="portrait" r:id="rId2"/>
    </customSheetView>
    <customSheetView guid="{19FDD237-8F16-4F3B-A94F-90481855813E}" showPageBreaks="1" fitToPage="1" printArea="1">
      <selection activeCell="C9" sqref="C9:C14"/>
      <pageMargins left="0.70866141732283472" right="0.70866141732283472" top="0.74803149606299213" bottom="0.74803149606299213" header="0.31496062992125984" footer="0.31496062992125984"/>
      <pageSetup paperSize="8" orientation="portrait" r:id="rId3"/>
    </customSheetView>
  </customSheetViews>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topLeftCell="L1" workbookViewId="0">
      <selection activeCell="R7" sqref="R7:V7"/>
    </sheetView>
  </sheetViews>
  <sheetFormatPr defaultRowHeight="12.4"/>
  <cols>
    <col min="1" max="1" width="6.86328125" style="908" customWidth="1"/>
    <col min="2" max="2" width="66.59765625" style="908" customWidth="1"/>
    <col min="3" max="3" width="10" style="909" customWidth="1"/>
    <col min="4" max="4" width="12.3984375" style="909" customWidth="1"/>
    <col min="5" max="5" width="11.73046875" style="909" customWidth="1"/>
    <col min="6" max="6" width="11.86328125" style="909" customWidth="1"/>
    <col min="7" max="7" width="10.86328125" style="909" customWidth="1"/>
    <col min="8" max="8" width="10.86328125" style="908" customWidth="1"/>
    <col min="9" max="12" width="11.73046875" style="908" bestFit="1" customWidth="1"/>
    <col min="13" max="13" width="9.59765625" style="908" bestFit="1" customWidth="1"/>
    <col min="14" max="16" width="9.265625" style="908" bestFit="1" customWidth="1"/>
    <col min="17" max="17" width="10.86328125" style="908" bestFit="1" customWidth="1"/>
    <col min="18" max="21" width="9.265625" style="908" bestFit="1" customWidth="1"/>
    <col min="22" max="22" width="10.86328125" style="908" bestFit="1" customWidth="1"/>
    <col min="23" max="27" width="11.59765625" style="908" bestFit="1" customWidth="1"/>
    <col min="28" max="253" width="9.1328125" style="908"/>
    <col min="254" max="254" width="6.86328125" style="908" customWidth="1"/>
    <col min="255" max="255" width="41.59765625" style="908" customWidth="1"/>
    <col min="256" max="256" width="21.265625" style="908" customWidth="1"/>
    <col min="257" max="257" width="21.59765625" style="908" customWidth="1"/>
    <col min="258" max="258" width="27.265625" style="908" customWidth="1"/>
    <col min="259" max="259" width="30.86328125" style="908" customWidth="1"/>
    <col min="260" max="260" width="17.265625" style="908" customWidth="1"/>
    <col min="261" max="509" width="9.1328125" style="908"/>
    <col min="510" max="510" width="6.86328125" style="908" customWidth="1"/>
    <col min="511" max="511" width="41.59765625" style="908" customWidth="1"/>
    <col min="512" max="512" width="21.265625" style="908" customWidth="1"/>
    <col min="513" max="513" width="21.59765625" style="908" customWidth="1"/>
    <col min="514" max="514" width="27.265625" style="908" customWidth="1"/>
    <col min="515" max="515" width="30.86328125" style="908" customWidth="1"/>
    <col min="516" max="516" width="17.265625" style="908" customWidth="1"/>
    <col min="517" max="765" width="9.1328125" style="908"/>
    <col min="766" max="766" width="6.86328125" style="908" customWidth="1"/>
    <col min="767" max="767" width="41.59765625" style="908" customWidth="1"/>
    <col min="768" max="768" width="21.265625" style="908" customWidth="1"/>
    <col min="769" max="769" width="21.59765625" style="908" customWidth="1"/>
    <col min="770" max="770" width="27.265625" style="908" customWidth="1"/>
    <col min="771" max="771" width="30.86328125" style="908" customWidth="1"/>
    <col min="772" max="772" width="17.265625" style="908" customWidth="1"/>
    <col min="773" max="1021" width="9.1328125" style="908"/>
    <col min="1022" max="1022" width="6.86328125" style="908" customWidth="1"/>
    <col min="1023" max="1023" width="41.59765625" style="908" customWidth="1"/>
    <col min="1024" max="1024" width="21.265625" style="908" customWidth="1"/>
    <col min="1025" max="1025" width="21.59765625" style="908" customWidth="1"/>
    <col min="1026" max="1026" width="27.265625" style="908" customWidth="1"/>
    <col min="1027" max="1027" width="30.86328125" style="908" customWidth="1"/>
    <col min="1028" max="1028" width="17.265625" style="908" customWidth="1"/>
    <col min="1029" max="1277" width="9.1328125" style="908"/>
    <col min="1278" max="1278" width="6.86328125" style="908" customWidth="1"/>
    <col min="1279" max="1279" width="41.59765625" style="908" customWidth="1"/>
    <col min="1280" max="1280" width="21.265625" style="908" customWidth="1"/>
    <col min="1281" max="1281" width="21.59765625" style="908" customWidth="1"/>
    <col min="1282" max="1282" width="27.265625" style="908" customWidth="1"/>
    <col min="1283" max="1283" width="30.86328125" style="908" customWidth="1"/>
    <col min="1284" max="1284" width="17.265625" style="908" customWidth="1"/>
    <col min="1285" max="1533" width="9.1328125" style="908"/>
    <col min="1534" max="1534" width="6.86328125" style="908" customWidth="1"/>
    <col min="1535" max="1535" width="41.59765625" style="908" customWidth="1"/>
    <col min="1536" max="1536" width="21.265625" style="908" customWidth="1"/>
    <col min="1537" max="1537" width="21.59765625" style="908" customWidth="1"/>
    <col min="1538" max="1538" width="27.265625" style="908" customWidth="1"/>
    <col min="1539" max="1539" width="30.86328125" style="908" customWidth="1"/>
    <col min="1540" max="1540" width="17.265625" style="908" customWidth="1"/>
    <col min="1541" max="1789" width="9.1328125" style="908"/>
    <col min="1790" max="1790" width="6.86328125" style="908" customWidth="1"/>
    <col min="1791" max="1791" width="41.59765625" style="908" customWidth="1"/>
    <col min="1792" max="1792" width="21.265625" style="908" customWidth="1"/>
    <col min="1793" max="1793" width="21.59765625" style="908" customWidth="1"/>
    <col min="1794" max="1794" width="27.265625" style="908" customWidth="1"/>
    <col min="1795" max="1795" width="30.86328125" style="908" customWidth="1"/>
    <col min="1796" max="1796" width="17.265625" style="908" customWidth="1"/>
    <col min="1797" max="2045" width="9.1328125" style="908"/>
    <col min="2046" max="2046" width="6.86328125" style="908" customWidth="1"/>
    <col min="2047" max="2047" width="41.59765625" style="908" customWidth="1"/>
    <col min="2048" max="2048" width="21.265625" style="908" customWidth="1"/>
    <col min="2049" max="2049" width="21.59765625" style="908" customWidth="1"/>
    <col min="2050" max="2050" width="27.265625" style="908" customWidth="1"/>
    <col min="2051" max="2051" width="30.86328125" style="908" customWidth="1"/>
    <col min="2052" max="2052" width="17.265625" style="908" customWidth="1"/>
    <col min="2053" max="2301" width="9.1328125" style="908"/>
    <col min="2302" max="2302" width="6.86328125" style="908" customWidth="1"/>
    <col min="2303" max="2303" width="41.59765625" style="908" customWidth="1"/>
    <col min="2304" max="2304" width="21.265625" style="908" customWidth="1"/>
    <col min="2305" max="2305" width="21.59765625" style="908" customWidth="1"/>
    <col min="2306" max="2306" width="27.265625" style="908" customWidth="1"/>
    <col min="2307" max="2307" width="30.86328125" style="908" customWidth="1"/>
    <col min="2308" max="2308" width="17.265625" style="908" customWidth="1"/>
    <col min="2309" max="2557" width="9.1328125" style="908"/>
    <col min="2558" max="2558" width="6.86328125" style="908" customWidth="1"/>
    <col min="2559" max="2559" width="41.59765625" style="908" customWidth="1"/>
    <col min="2560" max="2560" width="21.265625" style="908" customWidth="1"/>
    <col min="2561" max="2561" width="21.59765625" style="908" customWidth="1"/>
    <col min="2562" max="2562" width="27.265625" style="908" customWidth="1"/>
    <col min="2563" max="2563" width="30.86328125" style="908" customWidth="1"/>
    <col min="2564" max="2564" width="17.265625" style="908" customWidth="1"/>
    <col min="2565" max="2813" width="9.1328125" style="908"/>
    <col min="2814" max="2814" width="6.86328125" style="908" customWidth="1"/>
    <col min="2815" max="2815" width="41.59765625" style="908" customWidth="1"/>
    <col min="2816" max="2816" width="21.265625" style="908" customWidth="1"/>
    <col min="2817" max="2817" width="21.59765625" style="908" customWidth="1"/>
    <col min="2818" max="2818" width="27.265625" style="908" customWidth="1"/>
    <col min="2819" max="2819" width="30.86328125" style="908" customWidth="1"/>
    <col min="2820" max="2820" width="17.265625" style="908" customWidth="1"/>
    <col min="2821" max="3069" width="9.1328125" style="908"/>
    <col min="3070" max="3070" width="6.86328125" style="908" customWidth="1"/>
    <col min="3071" max="3071" width="41.59765625" style="908" customWidth="1"/>
    <col min="3072" max="3072" width="21.265625" style="908" customWidth="1"/>
    <col min="3073" max="3073" width="21.59765625" style="908" customWidth="1"/>
    <col min="3074" max="3074" width="27.265625" style="908" customWidth="1"/>
    <col min="3075" max="3075" width="30.86328125" style="908" customWidth="1"/>
    <col min="3076" max="3076" width="17.265625" style="908" customWidth="1"/>
    <col min="3077" max="3325" width="9.1328125" style="908"/>
    <col min="3326" max="3326" width="6.86328125" style="908" customWidth="1"/>
    <col min="3327" max="3327" width="41.59765625" style="908" customWidth="1"/>
    <col min="3328" max="3328" width="21.265625" style="908" customWidth="1"/>
    <col min="3329" max="3329" width="21.59765625" style="908" customWidth="1"/>
    <col min="3330" max="3330" width="27.265625" style="908" customWidth="1"/>
    <col min="3331" max="3331" width="30.86328125" style="908" customWidth="1"/>
    <col min="3332" max="3332" width="17.265625" style="908" customWidth="1"/>
    <col min="3333" max="3581" width="9.1328125" style="908"/>
    <col min="3582" max="3582" width="6.86328125" style="908" customWidth="1"/>
    <col min="3583" max="3583" width="41.59765625" style="908" customWidth="1"/>
    <col min="3584" max="3584" width="21.265625" style="908" customWidth="1"/>
    <col min="3585" max="3585" width="21.59765625" style="908" customWidth="1"/>
    <col min="3586" max="3586" width="27.265625" style="908" customWidth="1"/>
    <col min="3587" max="3587" width="30.86328125" style="908" customWidth="1"/>
    <col min="3588" max="3588" width="17.265625" style="908" customWidth="1"/>
    <col min="3589" max="3837" width="9.1328125" style="908"/>
    <col min="3838" max="3838" width="6.86328125" style="908" customWidth="1"/>
    <col min="3839" max="3839" width="41.59765625" style="908" customWidth="1"/>
    <col min="3840" max="3840" width="21.265625" style="908" customWidth="1"/>
    <col min="3841" max="3841" width="21.59765625" style="908" customWidth="1"/>
    <col min="3842" max="3842" width="27.265625" style="908" customWidth="1"/>
    <col min="3843" max="3843" width="30.86328125" style="908" customWidth="1"/>
    <col min="3844" max="3844" width="17.265625" style="908" customWidth="1"/>
    <col min="3845" max="4093" width="9.1328125" style="908"/>
    <col min="4094" max="4094" width="6.86328125" style="908" customWidth="1"/>
    <col min="4095" max="4095" width="41.59765625" style="908" customWidth="1"/>
    <col min="4096" max="4096" width="21.265625" style="908" customWidth="1"/>
    <col min="4097" max="4097" width="21.59765625" style="908" customWidth="1"/>
    <col min="4098" max="4098" width="27.265625" style="908" customWidth="1"/>
    <col min="4099" max="4099" width="30.86328125" style="908" customWidth="1"/>
    <col min="4100" max="4100" width="17.265625" style="908" customWidth="1"/>
    <col min="4101" max="4349" width="9.1328125" style="908"/>
    <col min="4350" max="4350" width="6.86328125" style="908" customWidth="1"/>
    <col min="4351" max="4351" width="41.59765625" style="908" customWidth="1"/>
    <col min="4352" max="4352" width="21.265625" style="908" customWidth="1"/>
    <col min="4353" max="4353" width="21.59765625" style="908" customWidth="1"/>
    <col min="4354" max="4354" width="27.265625" style="908" customWidth="1"/>
    <col min="4355" max="4355" width="30.86328125" style="908" customWidth="1"/>
    <col min="4356" max="4356" width="17.265625" style="908" customWidth="1"/>
    <col min="4357" max="4605" width="9.1328125" style="908"/>
    <col min="4606" max="4606" width="6.86328125" style="908" customWidth="1"/>
    <col min="4607" max="4607" width="41.59765625" style="908" customWidth="1"/>
    <col min="4608" max="4608" width="21.265625" style="908" customWidth="1"/>
    <col min="4609" max="4609" width="21.59765625" style="908" customWidth="1"/>
    <col min="4610" max="4610" width="27.265625" style="908" customWidth="1"/>
    <col min="4611" max="4611" width="30.86328125" style="908" customWidth="1"/>
    <col min="4612" max="4612" width="17.265625" style="908" customWidth="1"/>
    <col min="4613" max="4861" width="9.1328125" style="908"/>
    <col min="4862" max="4862" width="6.86328125" style="908" customWidth="1"/>
    <col min="4863" max="4863" width="41.59765625" style="908" customWidth="1"/>
    <col min="4864" max="4864" width="21.265625" style="908" customWidth="1"/>
    <col min="4865" max="4865" width="21.59765625" style="908" customWidth="1"/>
    <col min="4866" max="4866" width="27.265625" style="908" customWidth="1"/>
    <col min="4867" max="4867" width="30.86328125" style="908" customWidth="1"/>
    <col min="4868" max="4868" width="17.265625" style="908" customWidth="1"/>
    <col min="4869" max="5117" width="9.1328125" style="908"/>
    <col min="5118" max="5118" width="6.86328125" style="908" customWidth="1"/>
    <col min="5119" max="5119" width="41.59765625" style="908" customWidth="1"/>
    <col min="5120" max="5120" width="21.265625" style="908" customWidth="1"/>
    <col min="5121" max="5121" width="21.59765625" style="908" customWidth="1"/>
    <col min="5122" max="5122" width="27.265625" style="908" customWidth="1"/>
    <col min="5123" max="5123" width="30.86328125" style="908" customWidth="1"/>
    <col min="5124" max="5124" width="17.265625" style="908" customWidth="1"/>
    <col min="5125" max="5373" width="9.1328125" style="908"/>
    <col min="5374" max="5374" width="6.86328125" style="908" customWidth="1"/>
    <col min="5375" max="5375" width="41.59765625" style="908" customWidth="1"/>
    <col min="5376" max="5376" width="21.265625" style="908" customWidth="1"/>
    <col min="5377" max="5377" width="21.59765625" style="908" customWidth="1"/>
    <col min="5378" max="5378" width="27.265625" style="908" customWidth="1"/>
    <col min="5379" max="5379" width="30.86328125" style="908" customWidth="1"/>
    <col min="5380" max="5380" width="17.265625" style="908" customWidth="1"/>
    <col min="5381" max="5629" width="9.1328125" style="908"/>
    <col min="5630" max="5630" width="6.86328125" style="908" customWidth="1"/>
    <col min="5631" max="5631" width="41.59765625" style="908" customWidth="1"/>
    <col min="5632" max="5632" width="21.265625" style="908" customWidth="1"/>
    <col min="5633" max="5633" width="21.59765625" style="908" customWidth="1"/>
    <col min="5634" max="5634" width="27.265625" style="908" customWidth="1"/>
    <col min="5635" max="5635" width="30.86328125" style="908" customWidth="1"/>
    <col min="5636" max="5636" width="17.265625" style="908" customWidth="1"/>
    <col min="5637" max="5885" width="9.1328125" style="908"/>
    <col min="5886" max="5886" width="6.86328125" style="908" customWidth="1"/>
    <col min="5887" max="5887" width="41.59765625" style="908" customWidth="1"/>
    <col min="5888" max="5888" width="21.265625" style="908" customWidth="1"/>
    <col min="5889" max="5889" width="21.59765625" style="908" customWidth="1"/>
    <col min="5890" max="5890" width="27.265625" style="908" customWidth="1"/>
    <col min="5891" max="5891" width="30.86328125" style="908" customWidth="1"/>
    <col min="5892" max="5892" width="17.265625" style="908" customWidth="1"/>
    <col min="5893" max="6141" width="9.1328125" style="908"/>
    <col min="6142" max="6142" width="6.86328125" style="908" customWidth="1"/>
    <col min="6143" max="6143" width="41.59765625" style="908" customWidth="1"/>
    <col min="6144" max="6144" width="21.265625" style="908" customWidth="1"/>
    <col min="6145" max="6145" width="21.59765625" style="908" customWidth="1"/>
    <col min="6146" max="6146" width="27.265625" style="908" customWidth="1"/>
    <col min="6147" max="6147" width="30.86328125" style="908" customWidth="1"/>
    <col min="6148" max="6148" width="17.265625" style="908" customWidth="1"/>
    <col min="6149" max="6397" width="9.1328125" style="908"/>
    <col min="6398" max="6398" width="6.86328125" style="908" customWidth="1"/>
    <col min="6399" max="6399" width="41.59765625" style="908" customWidth="1"/>
    <col min="6400" max="6400" width="21.265625" style="908" customWidth="1"/>
    <col min="6401" max="6401" width="21.59765625" style="908" customWidth="1"/>
    <col min="6402" max="6402" width="27.265625" style="908" customWidth="1"/>
    <col min="6403" max="6403" width="30.86328125" style="908" customWidth="1"/>
    <col min="6404" max="6404" width="17.265625" style="908" customWidth="1"/>
    <col min="6405" max="6653" width="9.1328125" style="908"/>
    <col min="6654" max="6654" width="6.86328125" style="908" customWidth="1"/>
    <col min="6655" max="6655" width="41.59765625" style="908" customWidth="1"/>
    <col min="6656" max="6656" width="21.265625" style="908" customWidth="1"/>
    <col min="6657" max="6657" width="21.59765625" style="908" customWidth="1"/>
    <col min="6658" max="6658" width="27.265625" style="908" customWidth="1"/>
    <col min="6659" max="6659" width="30.86328125" style="908" customWidth="1"/>
    <col min="6660" max="6660" width="17.265625" style="908" customWidth="1"/>
    <col min="6661" max="6909" width="9.1328125" style="908"/>
    <col min="6910" max="6910" width="6.86328125" style="908" customWidth="1"/>
    <col min="6911" max="6911" width="41.59765625" style="908" customWidth="1"/>
    <col min="6912" max="6912" width="21.265625" style="908" customWidth="1"/>
    <col min="6913" max="6913" width="21.59765625" style="908" customWidth="1"/>
    <col min="6914" max="6914" width="27.265625" style="908" customWidth="1"/>
    <col min="6915" max="6915" width="30.86328125" style="908" customWidth="1"/>
    <col min="6916" max="6916" width="17.265625" style="908" customWidth="1"/>
    <col min="6917" max="7165" width="9.1328125" style="908"/>
    <col min="7166" max="7166" width="6.86328125" style="908" customWidth="1"/>
    <col min="7167" max="7167" width="41.59765625" style="908" customWidth="1"/>
    <col min="7168" max="7168" width="21.265625" style="908" customWidth="1"/>
    <col min="7169" max="7169" width="21.59765625" style="908" customWidth="1"/>
    <col min="7170" max="7170" width="27.265625" style="908" customWidth="1"/>
    <col min="7171" max="7171" width="30.86328125" style="908" customWidth="1"/>
    <col min="7172" max="7172" width="17.265625" style="908" customWidth="1"/>
    <col min="7173" max="7421" width="9.1328125" style="908"/>
    <col min="7422" max="7422" width="6.86328125" style="908" customWidth="1"/>
    <col min="7423" max="7423" width="41.59765625" style="908" customWidth="1"/>
    <col min="7424" max="7424" width="21.265625" style="908" customWidth="1"/>
    <col min="7425" max="7425" width="21.59765625" style="908" customWidth="1"/>
    <col min="7426" max="7426" width="27.265625" style="908" customWidth="1"/>
    <col min="7427" max="7427" width="30.86328125" style="908" customWidth="1"/>
    <col min="7428" max="7428" width="17.265625" style="908" customWidth="1"/>
    <col min="7429" max="7677" width="9.1328125" style="908"/>
    <col min="7678" max="7678" width="6.86328125" style="908" customWidth="1"/>
    <col min="7679" max="7679" width="41.59765625" style="908" customWidth="1"/>
    <col min="7680" max="7680" width="21.265625" style="908" customWidth="1"/>
    <col min="7681" max="7681" width="21.59765625" style="908" customWidth="1"/>
    <col min="7682" max="7682" width="27.265625" style="908" customWidth="1"/>
    <col min="7683" max="7683" width="30.86328125" style="908" customWidth="1"/>
    <col min="7684" max="7684" width="17.265625" style="908" customWidth="1"/>
    <col min="7685" max="7933" width="9.1328125" style="908"/>
    <col min="7934" max="7934" width="6.86328125" style="908" customWidth="1"/>
    <col min="7935" max="7935" width="41.59765625" style="908" customWidth="1"/>
    <col min="7936" max="7936" width="21.265625" style="908" customWidth="1"/>
    <col min="7937" max="7937" width="21.59765625" style="908" customWidth="1"/>
    <col min="7938" max="7938" width="27.265625" style="908" customWidth="1"/>
    <col min="7939" max="7939" width="30.86328125" style="908" customWidth="1"/>
    <col min="7940" max="7940" width="17.265625" style="908" customWidth="1"/>
    <col min="7941" max="8189" width="9.1328125" style="908"/>
    <col min="8190" max="8190" width="6.86328125" style="908" customWidth="1"/>
    <col min="8191" max="8191" width="41.59765625" style="908" customWidth="1"/>
    <col min="8192" max="8192" width="21.265625" style="908" customWidth="1"/>
    <col min="8193" max="8193" width="21.59765625" style="908" customWidth="1"/>
    <col min="8194" max="8194" width="27.265625" style="908" customWidth="1"/>
    <col min="8195" max="8195" width="30.86328125" style="908" customWidth="1"/>
    <col min="8196" max="8196" width="17.265625" style="908" customWidth="1"/>
    <col min="8197" max="8445" width="9.1328125" style="908"/>
    <col min="8446" max="8446" width="6.86328125" style="908" customWidth="1"/>
    <col min="8447" max="8447" width="41.59765625" style="908" customWidth="1"/>
    <col min="8448" max="8448" width="21.265625" style="908" customWidth="1"/>
    <col min="8449" max="8449" width="21.59765625" style="908" customWidth="1"/>
    <col min="8450" max="8450" width="27.265625" style="908" customWidth="1"/>
    <col min="8451" max="8451" width="30.86328125" style="908" customWidth="1"/>
    <col min="8452" max="8452" width="17.265625" style="908" customWidth="1"/>
    <col min="8453" max="8701" width="9.1328125" style="908"/>
    <col min="8702" max="8702" width="6.86328125" style="908" customWidth="1"/>
    <col min="8703" max="8703" width="41.59765625" style="908" customWidth="1"/>
    <col min="8704" max="8704" width="21.265625" style="908" customWidth="1"/>
    <col min="8705" max="8705" width="21.59765625" style="908" customWidth="1"/>
    <col min="8706" max="8706" width="27.265625" style="908" customWidth="1"/>
    <col min="8707" max="8707" width="30.86328125" style="908" customWidth="1"/>
    <col min="8708" max="8708" width="17.265625" style="908" customWidth="1"/>
    <col min="8709" max="8957" width="9.1328125" style="908"/>
    <col min="8958" max="8958" width="6.86328125" style="908" customWidth="1"/>
    <col min="8959" max="8959" width="41.59765625" style="908" customWidth="1"/>
    <col min="8960" max="8960" width="21.265625" style="908" customWidth="1"/>
    <col min="8961" max="8961" width="21.59765625" style="908" customWidth="1"/>
    <col min="8962" max="8962" width="27.265625" style="908" customWidth="1"/>
    <col min="8963" max="8963" width="30.86328125" style="908" customWidth="1"/>
    <col min="8964" max="8964" width="17.265625" style="908" customWidth="1"/>
    <col min="8965" max="9213" width="9.1328125" style="908"/>
    <col min="9214" max="9214" width="6.86328125" style="908" customWidth="1"/>
    <col min="9215" max="9215" width="41.59765625" style="908" customWidth="1"/>
    <col min="9216" max="9216" width="21.265625" style="908" customWidth="1"/>
    <col min="9217" max="9217" width="21.59765625" style="908" customWidth="1"/>
    <col min="9218" max="9218" width="27.265625" style="908" customWidth="1"/>
    <col min="9219" max="9219" width="30.86328125" style="908" customWidth="1"/>
    <col min="9220" max="9220" width="17.265625" style="908" customWidth="1"/>
    <col min="9221" max="9469" width="9.1328125" style="908"/>
    <col min="9470" max="9470" width="6.86328125" style="908" customWidth="1"/>
    <col min="9471" max="9471" width="41.59765625" style="908" customWidth="1"/>
    <col min="9472" max="9472" width="21.265625" style="908" customWidth="1"/>
    <col min="9473" max="9473" width="21.59765625" style="908" customWidth="1"/>
    <col min="9474" max="9474" width="27.265625" style="908" customWidth="1"/>
    <col min="9475" max="9475" width="30.86328125" style="908" customWidth="1"/>
    <col min="9476" max="9476" width="17.265625" style="908" customWidth="1"/>
    <col min="9477" max="9725" width="9.1328125" style="908"/>
    <col min="9726" max="9726" width="6.86328125" style="908" customWidth="1"/>
    <col min="9727" max="9727" width="41.59765625" style="908" customWidth="1"/>
    <col min="9728" max="9728" width="21.265625" style="908" customWidth="1"/>
    <col min="9729" max="9729" width="21.59765625" style="908" customWidth="1"/>
    <col min="9730" max="9730" width="27.265625" style="908" customWidth="1"/>
    <col min="9731" max="9731" width="30.86328125" style="908" customWidth="1"/>
    <col min="9732" max="9732" width="17.265625" style="908" customWidth="1"/>
    <col min="9733" max="9981" width="9.1328125" style="908"/>
    <col min="9982" max="9982" width="6.86328125" style="908" customWidth="1"/>
    <col min="9983" max="9983" width="41.59765625" style="908" customWidth="1"/>
    <col min="9984" max="9984" width="21.265625" style="908" customWidth="1"/>
    <col min="9985" max="9985" width="21.59765625" style="908" customWidth="1"/>
    <col min="9986" max="9986" width="27.265625" style="908" customWidth="1"/>
    <col min="9987" max="9987" width="30.86328125" style="908" customWidth="1"/>
    <col min="9988" max="9988" width="17.265625" style="908" customWidth="1"/>
    <col min="9989" max="10237" width="9.1328125" style="908"/>
    <col min="10238" max="10238" width="6.86328125" style="908" customWidth="1"/>
    <col min="10239" max="10239" width="41.59765625" style="908" customWidth="1"/>
    <col min="10240" max="10240" width="21.265625" style="908" customWidth="1"/>
    <col min="10241" max="10241" width="21.59765625" style="908" customWidth="1"/>
    <col min="10242" max="10242" width="27.265625" style="908" customWidth="1"/>
    <col min="10243" max="10243" width="30.86328125" style="908" customWidth="1"/>
    <col min="10244" max="10244" width="17.265625" style="908" customWidth="1"/>
    <col min="10245" max="10493" width="9.1328125" style="908"/>
    <col min="10494" max="10494" width="6.86328125" style="908" customWidth="1"/>
    <col min="10495" max="10495" width="41.59765625" style="908" customWidth="1"/>
    <col min="10496" max="10496" width="21.265625" style="908" customWidth="1"/>
    <col min="10497" max="10497" width="21.59765625" style="908" customWidth="1"/>
    <col min="10498" max="10498" width="27.265625" style="908" customWidth="1"/>
    <col min="10499" max="10499" width="30.86328125" style="908" customWidth="1"/>
    <col min="10500" max="10500" width="17.265625" style="908" customWidth="1"/>
    <col min="10501" max="10749" width="9.1328125" style="908"/>
    <col min="10750" max="10750" width="6.86328125" style="908" customWidth="1"/>
    <col min="10751" max="10751" width="41.59765625" style="908" customWidth="1"/>
    <col min="10752" max="10752" width="21.265625" style="908" customWidth="1"/>
    <col min="10753" max="10753" width="21.59765625" style="908" customWidth="1"/>
    <col min="10754" max="10754" width="27.265625" style="908" customWidth="1"/>
    <col min="10755" max="10755" width="30.86328125" style="908" customWidth="1"/>
    <col min="10756" max="10756" width="17.265625" style="908" customWidth="1"/>
    <col min="10757" max="11005" width="9.1328125" style="908"/>
    <col min="11006" max="11006" width="6.86328125" style="908" customWidth="1"/>
    <col min="11007" max="11007" width="41.59765625" style="908" customWidth="1"/>
    <col min="11008" max="11008" width="21.265625" style="908" customWidth="1"/>
    <col min="11009" max="11009" width="21.59765625" style="908" customWidth="1"/>
    <col min="11010" max="11010" width="27.265625" style="908" customWidth="1"/>
    <col min="11011" max="11011" width="30.86328125" style="908" customWidth="1"/>
    <col min="11012" max="11012" width="17.265625" style="908" customWidth="1"/>
    <col min="11013" max="11261" width="9.1328125" style="908"/>
    <col min="11262" max="11262" width="6.86328125" style="908" customWidth="1"/>
    <col min="11263" max="11263" width="41.59765625" style="908" customWidth="1"/>
    <col min="11264" max="11264" width="21.265625" style="908" customWidth="1"/>
    <col min="11265" max="11265" width="21.59765625" style="908" customWidth="1"/>
    <col min="11266" max="11266" width="27.265625" style="908" customWidth="1"/>
    <col min="11267" max="11267" width="30.86328125" style="908" customWidth="1"/>
    <col min="11268" max="11268" width="17.265625" style="908" customWidth="1"/>
    <col min="11269" max="11517" width="9.1328125" style="908"/>
    <col min="11518" max="11518" width="6.86328125" style="908" customWidth="1"/>
    <col min="11519" max="11519" width="41.59765625" style="908" customWidth="1"/>
    <col min="11520" max="11520" width="21.265625" style="908" customWidth="1"/>
    <col min="11521" max="11521" width="21.59765625" style="908" customWidth="1"/>
    <col min="11522" max="11522" width="27.265625" style="908" customWidth="1"/>
    <col min="11523" max="11523" width="30.86328125" style="908" customWidth="1"/>
    <col min="11524" max="11524" width="17.265625" style="908" customWidth="1"/>
    <col min="11525" max="11773" width="9.1328125" style="908"/>
    <col min="11774" max="11774" width="6.86328125" style="908" customWidth="1"/>
    <col min="11775" max="11775" width="41.59765625" style="908" customWidth="1"/>
    <col min="11776" max="11776" width="21.265625" style="908" customWidth="1"/>
    <col min="11777" max="11777" width="21.59765625" style="908" customWidth="1"/>
    <col min="11778" max="11778" width="27.265625" style="908" customWidth="1"/>
    <col min="11779" max="11779" width="30.86328125" style="908" customWidth="1"/>
    <col min="11780" max="11780" width="17.265625" style="908" customWidth="1"/>
    <col min="11781" max="12029" width="9.1328125" style="908"/>
    <col min="12030" max="12030" width="6.86328125" style="908" customWidth="1"/>
    <col min="12031" max="12031" width="41.59765625" style="908" customWidth="1"/>
    <col min="12032" max="12032" width="21.265625" style="908" customWidth="1"/>
    <col min="12033" max="12033" width="21.59765625" style="908" customWidth="1"/>
    <col min="12034" max="12034" width="27.265625" style="908" customWidth="1"/>
    <col min="12035" max="12035" width="30.86328125" style="908" customWidth="1"/>
    <col min="12036" max="12036" width="17.265625" style="908" customWidth="1"/>
    <col min="12037" max="12285" width="9.1328125" style="908"/>
    <col min="12286" max="12286" width="6.86328125" style="908" customWidth="1"/>
    <col min="12287" max="12287" width="41.59765625" style="908" customWidth="1"/>
    <col min="12288" max="12288" width="21.265625" style="908" customWidth="1"/>
    <col min="12289" max="12289" width="21.59765625" style="908" customWidth="1"/>
    <col min="12290" max="12290" width="27.265625" style="908" customWidth="1"/>
    <col min="12291" max="12291" width="30.86328125" style="908" customWidth="1"/>
    <col min="12292" max="12292" width="17.265625" style="908" customWidth="1"/>
    <col min="12293" max="12541" width="9.1328125" style="908"/>
    <col min="12542" max="12542" width="6.86328125" style="908" customWidth="1"/>
    <col min="12543" max="12543" width="41.59765625" style="908" customWidth="1"/>
    <col min="12544" max="12544" width="21.265625" style="908" customWidth="1"/>
    <col min="12545" max="12545" width="21.59765625" style="908" customWidth="1"/>
    <col min="12546" max="12546" width="27.265625" style="908" customWidth="1"/>
    <col min="12547" max="12547" width="30.86328125" style="908" customWidth="1"/>
    <col min="12548" max="12548" width="17.265625" style="908" customWidth="1"/>
    <col min="12549" max="12797" width="9.1328125" style="908"/>
    <col min="12798" max="12798" width="6.86328125" style="908" customWidth="1"/>
    <col min="12799" max="12799" width="41.59765625" style="908" customWidth="1"/>
    <col min="12800" max="12800" width="21.265625" style="908" customWidth="1"/>
    <col min="12801" max="12801" width="21.59765625" style="908" customWidth="1"/>
    <col min="12802" max="12802" width="27.265625" style="908" customWidth="1"/>
    <col min="12803" max="12803" width="30.86328125" style="908" customWidth="1"/>
    <col min="12804" max="12804" width="17.265625" style="908" customWidth="1"/>
    <col min="12805" max="13053" width="9.1328125" style="908"/>
    <col min="13054" max="13054" width="6.86328125" style="908" customWidth="1"/>
    <col min="13055" max="13055" width="41.59765625" style="908" customWidth="1"/>
    <col min="13056" max="13056" width="21.265625" style="908" customWidth="1"/>
    <col min="13057" max="13057" width="21.59765625" style="908" customWidth="1"/>
    <col min="13058" max="13058" width="27.265625" style="908" customWidth="1"/>
    <col min="13059" max="13059" width="30.86328125" style="908" customWidth="1"/>
    <col min="13060" max="13060" width="17.265625" style="908" customWidth="1"/>
    <col min="13061" max="13309" width="9.1328125" style="908"/>
    <col min="13310" max="13310" width="6.86328125" style="908" customWidth="1"/>
    <col min="13311" max="13311" width="41.59765625" style="908" customWidth="1"/>
    <col min="13312" max="13312" width="21.265625" style="908" customWidth="1"/>
    <col min="13313" max="13313" width="21.59765625" style="908" customWidth="1"/>
    <col min="13314" max="13314" width="27.265625" style="908" customWidth="1"/>
    <col min="13315" max="13315" width="30.86328125" style="908" customWidth="1"/>
    <col min="13316" max="13316" width="17.265625" style="908" customWidth="1"/>
    <col min="13317" max="13565" width="9.1328125" style="908"/>
    <col min="13566" max="13566" width="6.86328125" style="908" customWidth="1"/>
    <col min="13567" max="13567" width="41.59765625" style="908" customWidth="1"/>
    <col min="13568" max="13568" width="21.265625" style="908" customWidth="1"/>
    <col min="13569" max="13569" width="21.59765625" style="908" customWidth="1"/>
    <col min="13570" max="13570" width="27.265625" style="908" customWidth="1"/>
    <col min="13571" max="13571" width="30.86328125" style="908" customWidth="1"/>
    <col min="13572" max="13572" width="17.265625" style="908" customWidth="1"/>
    <col min="13573" max="13821" width="9.1328125" style="908"/>
    <col min="13822" max="13822" width="6.86328125" style="908" customWidth="1"/>
    <col min="13823" max="13823" width="41.59765625" style="908" customWidth="1"/>
    <col min="13824" max="13824" width="21.265625" style="908" customWidth="1"/>
    <col min="13825" max="13825" width="21.59765625" style="908" customWidth="1"/>
    <col min="13826" max="13826" width="27.265625" style="908" customWidth="1"/>
    <col min="13827" max="13827" width="30.86328125" style="908" customWidth="1"/>
    <col min="13828" max="13828" width="17.265625" style="908" customWidth="1"/>
    <col min="13829" max="14077" width="9.1328125" style="908"/>
    <col min="14078" max="14078" width="6.86328125" style="908" customWidth="1"/>
    <col min="14079" max="14079" width="41.59765625" style="908" customWidth="1"/>
    <col min="14080" max="14080" width="21.265625" style="908" customWidth="1"/>
    <col min="14081" max="14081" width="21.59765625" style="908" customWidth="1"/>
    <col min="14082" max="14082" width="27.265625" style="908" customWidth="1"/>
    <col min="14083" max="14083" width="30.86328125" style="908" customWidth="1"/>
    <col min="14084" max="14084" width="17.265625" style="908" customWidth="1"/>
    <col min="14085" max="14333" width="9.1328125" style="908"/>
    <col min="14334" max="14334" width="6.86328125" style="908" customWidth="1"/>
    <col min="14335" max="14335" width="41.59765625" style="908" customWidth="1"/>
    <col min="14336" max="14336" width="21.265625" style="908" customWidth="1"/>
    <col min="14337" max="14337" width="21.59765625" style="908" customWidth="1"/>
    <col min="14338" max="14338" width="27.265625" style="908" customWidth="1"/>
    <col min="14339" max="14339" width="30.86328125" style="908" customWidth="1"/>
    <col min="14340" max="14340" width="17.265625" style="908" customWidth="1"/>
    <col min="14341" max="14589" width="9.1328125" style="908"/>
    <col min="14590" max="14590" width="6.86328125" style="908" customWidth="1"/>
    <col min="14591" max="14591" width="41.59765625" style="908" customWidth="1"/>
    <col min="14592" max="14592" width="21.265625" style="908" customWidth="1"/>
    <col min="14593" max="14593" width="21.59765625" style="908" customWidth="1"/>
    <col min="14594" max="14594" width="27.265625" style="908" customWidth="1"/>
    <col min="14595" max="14595" width="30.86328125" style="908" customWidth="1"/>
    <col min="14596" max="14596" width="17.265625" style="908" customWidth="1"/>
    <col min="14597" max="14845" width="9.1328125" style="908"/>
    <col min="14846" max="14846" width="6.86328125" style="908" customWidth="1"/>
    <col min="14847" max="14847" width="41.59765625" style="908" customWidth="1"/>
    <col min="14848" max="14848" width="21.265625" style="908" customWidth="1"/>
    <col min="14849" max="14849" width="21.59765625" style="908" customWidth="1"/>
    <col min="14850" max="14850" width="27.265625" style="908" customWidth="1"/>
    <col min="14851" max="14851" width="30.86328125" style="908" customWidth="1"/>
    <col min="14852" max="14852" width="17.265625" style="908" customWidth="1"/>
    <col min="14853" max="15101" width="9.1328125" style="908"/>
    <col min="15102" max="15102" width="6.86328125" style="908" customWidth="1"/>
    <col min="15103" max="15103" width="41.59765625" style="908" customWidth="1"/>
    <col min="15104" max="15104" width="21.265625" style="908" customWidth="1"/>
    <col min="15105" max="15105" width="21.59765625" style="908" customWidth="1"/>
    <col min="15106" max="15106" width="27.265625" style="908" customWidth="1"/>
    <col min="15107" max="15107" width="30.86328125" style="908" customWidth="1"/>
    <col min="15108" max="15108" width="17.265625" style="908" customWidth="1"/>
    <col min="15109" max="15357" width="9.1328125" style="908"/>
    <col min="15358" max="15358" width="6.86328125" style="908" customWidth="1"/>
    <col min="15359" max="15359" width="41.59765625" style="908" customWidth="1"/>
    <col min="15360" max="15360" width="21.265625" style="908" customWidth="1"/>
    <col min="15361" max="15361" width="21.59765625" style="908" customWidth="1"/>
    <col min="15362" max="15362" width="27.265625" style="908" customWidth="1"/>
    <col min="15363" max="15363" width="30.86328125" style="908" customWidth="1"/>
    <col min="15364" max="15364" width="17.265625" style="908" customWidth="1"/>
    <col min="15365" max="15613" width="9.1328125" style="908"/>
    <col min="15614" max="15614" width="6.86328125" style="908" customWidth="1"/>
    <col min="15615" max="15615" width="41.59765625" style="908" customWidth="1"/>
    <col min="15616" max="15616" width="21.265625" style="908" customWidth="1"/>
    <col min="15617" max="15617" width="21.59765625" style="908" customWidth="1"/>
    <col min="15618" max="15618" width="27.265625" style="908" customWidth="1"/>
    <col min="15619" max="15619" width="30.86328125" style="908" customWidth="1"/>
    <col min="15620" max="15620" width="17.265625" style="908" customWidth="1"/>
    <col min="15621" max="15869" width="9.1328125" style="908"/>
    <col min="15870" max="15870" width="6.86328125" style="908" customWidth="1"/>
    <col min="15871" max="15871" width="41.59765625" style="908" customWidth="1"/>
    <col min="15872" max="15872" width="21.265625" style="908" customWidth="1"/>
    <col min="15873" max="15873" width="21.59765625" style="908" customWidth="1"/>
    <col min="15874" max="15874" width="27.265625" style="908" customWidth="1"/>
    <col min="15875" max="15875" width="30.86328125" style="908" customWidth="1"/>
    <col min="15876" max="15876" width="17.265625" style="908" customWidth="1"/>
    <col min="15877" max="16125" width="9.1328125" style="908"/>
    <col min="16126" max="16126" width="6.86328125" style="908" customWidth="1"/>
    <col min="16127" max="16127" width="41.59765625" style="908" customWidth="1"/>
    <col min="16128" max="16128" width="21.265625" style="908" customWidth="1"/>
    <col min="16129" max="16129" width="21.59765625" style="908" customWidth="1"/>
    <col min="16130" max="16130" width="27.265625" style="908" customWidth="1"/>
    <col min="16131" max="16131" width="30.86328125" style="908" customWidth="1"/>
    <col min="16132" max="16132" width="17.265625" style="908" customWidth="1"/>
    <col min="16133" max="16384" width="9.1328125" style="908"/>
  </cols>
  <sheetData>
    <row r="1" spans="1:27"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row>
    <row r="2" spans="1:27"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c r="U2" s="127"/>
      <c r="V2" s="127"/>
    </row>
    <row r="3" spans="1:27"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c r="U3" s="127"/>
      <c r="V3" s="127"/>
    </row>
    <row r="5" spans="1:27" ht="19.899999999999999">
      <c r="A5" s="144" t="s">
        <v>1890</v>
      </c>
    </row>
    <row r="6" spans="1:27" ht="27" customHeight="1">
      <c r="B6" s="910" t="s">
        <v>960</v>
      </c>
      <c r="C6" s="910"/>
      <c r="D6" s="910"/>
      <c r="E6" s="910"/>
      <c r="F6" s="910"/>
    </row>
    <row r="7" spans="1:27" ht="52.5" customHeight="1">
      <c r="B7" s="911"/>
      <c r="C7" s="4058" t="s">
        <v>961</v>
      </c>
      <c r="D7" s="4058"/>
      <c r="E7" s="4058"/>
      <c r="F7" s="4058"/>
      <c r="G7" s="4058"/>
      <c r="H7" s="4058" t="s">
        <v>962</v>
      </c>
      <c r="I7" s="4058"/>
      <c r="J7" s="4058"/>
      <c r="K7" s="4058"/>
      <c r="L7" s="4058"/>
      <c r="M7" s="4058" t="s">
        <v>963</v>
      </c>
      <c r="N7" s="4058"/>
      <c r="O7" s="4058"/>
      <c r="P7" s="4058"/>
      <c r="Q7" s="4058"/>
      <c r="R7" s="4058" t="s">
        <v>964</v>
      </c>
      <c r="S7" s="4058"/>
      <c r="T7" s="4058"/>
      <c r="U7" s="4058"/>
      <c r="V7" s="4058"/>
      <c r="W7" s="4057" t="s">
        <v>84</v>
      </c>
      <c r="X7" s="4058"/>
      <c r="Y7" s="4058"/>
      <c r="Z7" s="4058"/>
      <c r="AA7" s="4058"/>
    </row>
    <row r="8" spans="1:27" ht="17.25" customHeight="1">
      <c r="A8" s="912"/>
      <c r="B8" s="912"/>
      <c r="C8" s="913" t="s">
        <v>965</v>
      </c>
      <c r="D8" s="913" t="s">
        <v>966</v>
      </c>
      <c r="E8" s="913" t="s">
        <v>967</v>
      </c>
      <c r="F8" s="913" t="s">
        <v>968</v>
      </c>
      <c r="G8" s="914" t="s">
        <v>84</v>
      </c>
      <c r="H8" s="913" t="s">
        <v>965</v>
      </c>
      <c r="I8" s="913" t="s">
        <v>966</v>
      </c>
      <c r="J8" s="913" t="s">
        <v>967</v>
      </c>
      <c r="K8" s="913" t="s">
        <v>968</v>
      </c>
      <c r="L8" s="914" t="s">
        <v>84</v>
      </c>
      <c r="M8" s="913" t="s">
        <v>965</v>
      </c>
      <c r="N8" s="913" t="s">
        <v>966</v>
      </c>
      <c r="O8" s="913" t="s">
        <v>967</v>
      </c>
      <c r="P8" s="913" t="s">
        <v>968</v>
      </c>
      <c r="Q8" s="914" t="s">
        <v>84</v>
      </c>
      <c r="R8" s="913" t="s">
        <v>965</v>
      </c>
      <c r="S8" s="913" t="s">
        <v>966</v>
      </c>
      <c r="T8" s="913" t="s">
        <v>967</v>
      </c>
      <c r="U8" s="913" t="s">
        <v>968</v>
      </c>
      <c r="V8" s="914" t="s">
        <v>84</v>
      </c>
      <c r="W8" s="913" t="s">
        <v>965</v>
      </c>
      <c r="X8" s="913" t="s">
        <v>966</v>
      </c>
      <c r="Y8" s="913" t="s">
        <v>967</v>
      </c>
      <c r="Z8" s="913" t="s">
        <v>968</v>
      </c>
      <c r="AA8" s="1793" t="s">
        <v>84</v>
      </c>
    </row>
    <row r="9" spans="1:27" ht="38.25" customHeight="1">
      <c r="A9" s="4059" t="s">
        <v>969</v>
      </c>
      <c r="B9" s="915" t="s">
        <v>970</v>
      </c>
      <c r="C9" s="2045"/>
      <c r="D9" s="2045"/>
      <c r="E9" s="2045"/>
      <c r="F9" s="2045"/>
      <c r="G9" s="1761">
        <f t="shared" ref="G9:G23" si="0">SUM(C9:F9)</f>
        <v>0</v>
      </c>
      <c r="H9" s="2045"/>
      <c r="I9" s="2045"/>
      <c r="J9" s="2045"/>
      <c r="K9" s="2045"/>
      <c r="L9" s="1761">
        <f t="shared" ref="L9:L23" si="1">SUM(H9:K9)</f>
        <v>0</v>
      </c>
      <c r="M9" s="2045"/>
      <c r="N9" s="2045"/>
      <c r="O9" s="2045"/>
      <c r="P9" s="2045"/>
      <c r="Q9" s="1761">
        <f t="shared" ref="Q9:Q23" si="2">SUM(M9:P9)</f>
        <v>0</v>
      </c>
      <c r="R9" s="2045"/>
      <c r="S9" s="2045"/>
      <c r="T9" s="2045"/>
      <c r="U9" s="2045"/>
      <c r="V9" s="1761">
        <f t="shared" ref="V9:V23" si="3">SUM(R9:U9)</f>
        <v>0</v>
      </c>
      <c r="W9" s="1761">
        <f t="shared" ref="W9:Z10" si="4">C9+H9+M9+R9</f>
        <v>0</v>
      </c>
      <c r="X9" s="1761">
        <f t="shared" si="4"/>
        <v>0</v>
      </c>
      <c r="Y9" s="1761">
        <f t="shared" si="4"/>
        <v>0</v>
      </c>
      <c r="Z9" s="1761">
        <f t="shared" si="4"/>
        <v>0</v>
      </c>
      <c r="AA9" s="1761">
        <f>SUM(W9:Z9)</f>
        <v>0</v>
      </c>
    </row>
    <row r="10" spans="1:27" ht="38.25" customHeight="1">
      <c r="A10" s="4060"/>
      <c r="B10" s="915" t="s">
        <v>971</v>
      </c>
      <c r="C10" s="2045"/>
      <c r="D10" s="2045"/>
      <c r="E10" s="2045"/>
      <c r="F10" s="2045"/>
      <c r="G10" s="1761">
        <f t="shared" si="0"/>
        <v>0</v>
      </c>
      <c r="H10" s="2045"/>
      <c r="I10" s="2045"/>
      <c r="J10" s="2045"/>
      <c r="K10" s="2045"/>
      <c r="L10" s="1761">
        <f t="shared" si="1"/>
        <v>0</v>
      </c>
      <c r="M10" s="2045"/>
      <c r="N10" s="2045"/>
      <c r="O10" s="2045"/>
      <c r="P10" s="2045"/>
      <c r="Q10" s="1761">
        <f t="shared" si="2"/>
        <v>0</v>
      </c>
      <c r="R10" s="2045"/>
      <c r="S10" s="2045"/>
      <c r="T10" s="2045"/>
      <c r="U10" s="2045"/>
      <c r="V10" s="1761">
        <f t="shared" si="3"/>
        <v>0</v>
      </c>
      <c r="W10" s="1761">
        <f t="shared" si="4"/>
        <v>0</v>
      </c>
      <c r="X10" s="1761">
        <f t="shared" si="4"/>
        <v>0</v>
      </c>
      <c r="Y10" s="1761">
        <f t="shared" si="4"/>
        <v>0</v>
      </c>
      <c r="Z10" s="1761">
        <f t="shared" si="4"/>
        <v>0</v>
      </c>
      <c r="AA10" s="1761">
        <f>SUM(W10:Z10)</f>
        <v>0</v>
      </c>
    </row>
    <row r="11" spans="1:27" ht="38.25" customHeight="1">
      <c r="A11" s="4060"/>
      <c r="B11" s="1762" t="s">
        <v>972</v>
      </c>
      <c r="C11" s="1763">
        <f t="shared" ref="C11:V11" si="5">SUM(C9:C10)</f>
        <v>0</v>
      </c>
      <c r="D11" s="1763">
        <f t="shared" si="5"/>
        <v>0</v>
      </c>
      <c r="E11" s="1763">
        <f t="shared" si="5"/>
        <v>0</v>
      </c>
      <c r="F11" s="1763">
        <f t="shared" si="5"/>
        <v>0</v>
      </c>
      <c r="G11" s="1761">
        <f t="shared" si="5"/>
        <v>0</v>
      </c>
      <c r="H11" s="1763">
        <f t="shared" si="5"/>
        <v>0</v>
      </c>
      <c r="I11" s="1763">
        <f t="shared" si="5"/>
        <v>0</v>
      </c>
      <c r="J11" s="1763">
        <f t="shared" si="5"/>
        <v>0</v>
      </c>
      <c r="K11" s="1763">
        <f t="shared" si="5"/>
        <v>0</v>
      </c>
      <c r="L11" s="1761">
        <f t="shared" si="5"/>
        <v>0</v>
      </c>
      <c r="M11" s="1763">
        <f t="shared" si="5"/>
        <v>0</v>
      </c>
      <c r="N11" s="1763">
        <f t="shared" si="5"/>
        <v>0</v>
      </c>
      <c r="O11" s="1763">
        <f t="shared" si="5"/>
        <v>0</v>
      </c>
      <c r="P11" s="1763">
        <f t="shared" si="5"/>
        <v>0</v>
      </c>
      <c r="Q11" s="1761">
        <f t="shared" si="5"/>
        <v>0</v>
      </c>
      <c r="R11" s="1763">
        <f t="shared" si="5"/>
        <v>0</v>
      </c>
      <c r="S11" s="1763">
        <f t="shared" si="5"/>
        <v>0</v>
      </c>
      <c r="T11" s="1763">
        <f t="shared" si="5"/>
        <v>0</v>
      </c>
      <c r="U11" s="1763">
        <f t="shared" si="5"/>
        <v>0</v>
      </c>
      <c r="V11" s="1761">
        <f t="shared" si="5"/>
        <v>0</v>
      </c>
      <c r="W11" s="1763">
        <f>SUM(W9:W10)</f>
        <v>0</v>
      </c>
      <c r="X11" s="1763">
        <f>SUM(X9:X10)</f>
        <v>0</v>
      </c>
      <c r="Y11" s="1763">
        <f>SUM(Y9:Y10)</f>
        <v>0</v>
      </c>
      <c r="Z11" s="1763">
        <f>SUM(Z9:Z10)</f>
        <v>0</v>
      </c>
      <c r="AA11" s="1761">
        <f>SUM(AA9:AA10)</f>
        <v>0</v>
      </c>
    </row>
    <row r="12" spans="1:27" ht="38.25" customHeight="1">
      <c r="A12" s="4060"/>
      <c r="B12" s="915" t="s">
        <v>973</v>
      </c>
      <c r="C12" s="2045"/>
      <c r="D12" s="2045"/>
      <c r="E12" s="2045"/>
      <c r="F12" s="2045"/>
      <c r="G12" s="1761">
        <f t="shared" si="0"/>
        <v>0</v>
      </c>
      <c r="H12" s="2045"/>
      <c r="I12" s="2045"/>
      <c r="J12" s="2045"/>
      <c r="K12" s="2045"/>
      <c r="L12" s="1761">
        <f t="shared" si="1"/>
        <v>0</v>
      </c>
      <c r="M12" s="2045"/>
      <c r="N12" s="2045"/>
      <c r="O12" s="2045"/>
      <c r="P12" s="2045"/>
      <c r="Q12" s="1761">
        <f t="shared" si="2"/>
        <v>0</v>
      </c>
      <c r="R12" s="2045"/>
      <c r="S12" s="2045"/>
      <c r="T12" s="2045"/>
      <c r="U12" s="2045"/>
      <c r="V12" s="1761">
        <f t="shared" si="3"/>
        <v>0</v>
      </c>
      <c r="W12" s="1761">
        <f>C12+H12+M12+R12</f>
        <v>0</v>
      </c>
      <c r="X12" s="1761">
        <f>D12+I12+N12+S12</f>
        <v>0</v>
      </c>
      <c r="Y12" s="1761">
        <f>E12+J12+O12+T12</f>
        <v>0</v>
      </c>
      <c r="Z12" s="1761">
        <f>F12+K12+P12+U12</f>
        <v>0</v>
      </c>
      <c r="AA12" s="1761">
        <f>SUM(W12:Z12)</f>
        <v>0</v>
      </c>
    </row>
    <row r="13" spans="1:27" ht="38.25" customHeight="1">
      <c r="A13" s="4060"/>
      <c r="B13" s="915" t="s">
        <v>974</v>
      </c>
      <c r="C13" s="1794" t="str">
        <f t="shared" ref="C13:AA13" si="6">IF(ISERROR(-(C12-C11)/C11),"",-(C12-C11)/C11)</f>
        <v/>
      </c>
      <c r="D13" s="1794" t="str">
        <f t="shared" si="6"/>
        <v/>
      </c>
      <c r="E13" s="1794" t="str">
        <f t="shared" si="6"/>
        <v/>
      </c>
      <c r="F13" s="1794" t="str">
        <f t="shared" si="6"/>
        <v/>
      </c>
      <c r="G13" s="1794" t="str">
        <f t="shared" si="6"/>
        <v/>
      </c>
      <c r="H13" s="1794" t="str">
        <f t="shared" si="6"/>
        <v/>
      </c>
      <c r="I13" s="1794" t="str">
        <f t="shared" si="6"/>
        <v/>
      </c>
      <c r="J13" s="1794" t="str">
        <f t="shared" si="6"/>
        <v/>
      </c>
      <c r="K13" s="1794" t="str">
        <f t="shared" si="6"/>
        <v/>
      </c>
      <c r="L13" s="1794" t="str">
        <f t="shared" si="6"/>
        <v/>
      </c>
      <c r="M13" s="1794" t="str">
        <f t="shared" si="6"/>
        <v/>
      </c>
      <c r="N13" s="1794" t="str">
        <f t="shared" si="6"/>
        <v/>
      </c>
      <c r="O13" s="1794" t="str">
        <f t="shared" si="6"/>
        <v/>
      </c>
      <c r="P13" s="1794" t="str">
        <f t="shared" si="6"/>
        <v/>
      </c>
      <c r="Q13" s="1794" t="str">
        <f t="shared" si="6"/>
        <v/>
      </c>
      <c r="R13" s="1794" t="str">
        <f t="shared" si="6"/>
        <v/>
      </c>
      <c r="S13" s="1794" t="str">
        <f t="shared" si="6"/>
        <v/>
      </c>
      <c r="T13" s="1794" t="str">
        <f t="shared" si="6"/>
        <v/>
      </c>
      <c r="U13" s="1794" t="str">
        <f t="shared" si="6"/>
        <v/>
      </c>
      <c r="V13" s="1794" t="str">
        <f t="shared" si="6"/>
        <v/>
      </c>
      <c r="W13" s="1794" t="str">
        <f t="shared" si="6"/>
        <v/>
      </c>
      <c r="X13" s="1794" t="str">
        <f t="shared" si="6"/>
        <v/>
      </c>
      <c r="Y13" s="1794" t="str">
        <f t="shared" si="6"/>
        <v/>
      </c>
      <c r="Z13" s="1794" t="str">
        <f t="shared" si="6"/>
        <v/>
      </c>
      <c r="AA13" s="1794" t="str">
        <f t="shared" si="6"/>
        <v/>
      </c>
    </row>
    <row r="14" spans="1:27" ht="38.25" customHeight="1">
      <c r="A14" s="4060"/>
      <c r="B14" s="916" t="s">
        <v>975</v>
      </c>
      <c r="C14" s="2045"/>
      <c r="D14" s="2045"/>
      <c r="E14" s="2045"/>
      <c r="F14" s="2045"/>
      <c r="G14" s="1761">
        <f t="shared" si="0"/>
        <v>0</v>
      </c>
      <c r="H14" s="2045"/>
      <c r="I14" s="2045"/>
      <c r="J14" s="2045"/>
      <c r="K14" s="2045"/>
      <c r="L14" s="1761">
        <f t="shared" si="1"/>
        <v>0</v>
      </c>
      <c r="M14" s="2045"/>
      <c r="N14" s="2045"/>
      <c r="O14" s="2045"/>
      <c r="P14" s="2045"/>
      <c r="Q14" s="1761">
        <f t="shared" si="2"/>
        <v>0</v>
      </c>
      <c r="R14" s="2045"/>
      <c r="S14" s="2045"/>
      <c r="T14" s="2045"/>
      <c r="U14" s="2045"/>
      <c r="V14" s="1761">
        <f t="shared" si="3"/>
        <v>0</v>
      </c>
      <c r="W14" s="1761">
        <f>C14+H14+M14+R14</f>
        <v>0</v>
      </c>
      <c r="X14" s="1761">
        <f>D14+I14+N14+S14</f>
        <v>0</v>
      </c>
      <c r="Y14" s="1761">
        <f>E14+J14+O14+T14</f>
        <v>0</v>
      </c>
      <c r="Z14" s="1761">
        <f>F14+K14+P14+U14</f>
        <v>0</v>
      </c>
      <c r="AA14" s="1761">
        <f>SUM(W14:Z14)</f>
        <v>0</v>
      </c>
    </row>
    <row r="15" spans="1:27" ht="38.25" customHeight="1">
      <c r="A15" s="4060"/>
      <c r="B15" s="916" t="s">
        <v>976</v>
      </c>
      <c r="C15" s="1794" t="str">
        <f>IF(ISERROR(-(C14+C12-C11)/C11),"",-(C14+C12-C11)/C11)</f>
        <v/>
      </c>
      <c r="D15" s="1794" t="str">
        <f t="shared" ref="D15:AA15" si="7">IF(ISERROR(-(D14+D12-D11)/D11),"",-(D14+D12-D11)/D11)</f>
        <v/>
      </c>
      <c r="E15" s="1794" t="str">
        <f t="shared" si="7"/>
        <v/>
      </c>
      <c r="F15" s="1794" t="str">
        <f t="shared" si="7"/>
        <v/>
      </c>
      <c r="G15" s="1794" t="str">
        <f t="shared" si="7"/>
        <v/>
      </c>
      <c r="H15" s="1794" t="str">
        <f t="shared" si="7"/>
        <v/>
      </c>
      <c r="I15" s="1794" t="str">
        <f t="shared" si="7"/>
        <v/>
      </c>
      <c r="J15" s="1794" t="str">
        <f t="shared" si="7"/>
        <v/>
      </c>
      <c r="K15" s="1794" t="str">
        <f t="shared" si="7"/>
        <v/>
      </c>
      <c r="L15" s="1794" t="str">
        <f t="shared" si="7"/>
        <v/>
      </c>
      <c r="M15" s="1794" t="str">
        <f t="shared" si="7"/>
        <v/>
      </c>
      <c r="N15" s="1794" t="str">
        <f t="shared" si="7"/>
        <v/>
      </c>
      <c r="O15" s="1794" t="str">
        <f t="shared" si="7"/>
        <v/>
      </c>
      <c r="P15" s="1794" t="str">
        <f t="shared" si="7"/>
        <v/>
      </c>
      <c r="Q15" s="1794" t="str">
        <f t="shared" si="7"/>
        <v/>
      </c>
      <c r="R15" s="1794" t="str">
        <f t="shared" si="7"/>
        <v/>
      </c>
      <c r="S15" s="1794" t="str">
        <f t="shared" si="7"/>
        <v/>
      </c>
      <c r="T15" s="1794" t="str">
        <f t="shared" si="7"/>
        <v/>
      </c>
      <c r="U15" s="1794" t="str">
        <f t="shared" si="7"/>
        <v/>
      </c>
      <c r="V15" s="1794" t="str">
        <f t="shared" si="7"/>
        <v/>
      </c>
      <c r="W15" s="1794" t="str">
        <f t="shared" si="7"/>
        <v/>
      </c>
      <c r="X15" s="1794" t="str">
        <f t="shared" si="7"/>
        <v/>
      </c>
      <c r="Y15" s="1794" t="str">
        <f t="shared" si="7"/>
        <v/>
      </c>
      <c r="Z15" s="1794" t="str">
        <f t="shared" si="7"/>
        <v/>
      </c>
      <c r="AA15" s="1794" t="str">
        <f t="shared" si="7"/>
        <v/>
      </c>
    </row>
    <row r="16" spans="1:27" ht="38.25" customHeight="1">
      <c r="A16" s="4060"/>
      <c r="B16" s="915" t="s">
        <v>977</v>
      </c>
      <c r="C16" s="2045"/>
      <c r="D16" s="2045"/>
      <c r="E16" s="2045"/>
      <c r="F16" s="2045"/>
      <c r="G16" s="1761">
        <f t="shared" si="0"/>
        <v>0</v>
      </c>
      <c r="H16" s="2045"/>
      <c r="I16" s="2045"/>
      <c r="J16" s="2045"/>
      <c r="K16" s="2045"/>
      <c r="L16" s="1761">
        <f t="shared" si="1"/>
        <v>0</v>
      </c>
      <c r="M16" s="2045"/>
      <c r="N16" s="2045"/>
      <c r="O16" s="2045"/>
      <c r="P16" s="2045"/>
      <c r="Q16" s="1761">
        <f t="shared" si="2"/>
        <v>0</v>
      </c>
      <c r="R16" s="2045"/>
      <c r="S16" s="2045"/>
      <c r="T16" s="2045"/>
      <c r="U16" s="2045"/>
      <c r="V16" s="1761">
        <f t="shared" si="3"/>
        <v>0</v>
      </c>
      <c r="W16" s="1761">
        <f>C16+H16+M16+R16</f>
        <v>0</v>
      </c>
      <c r="X16" s="1761">
        <f>D16+I16+N16+S16</f>
        <v>0</v>
      </c>
      <c r="Y16" s="1761">
        <f>E16+J16+O16+T16</f>
        <v>0</v>
      </c>
      <c r="Z16" s="1761">
        <f>F16+K16+P16+U16</f>
        <v>0</v>
      </c>
      <c r="AA16" s="1761">
        <f>SUM(W16:Z16)</f>
        <v>0</v>
      </c>
    </row>
    <row r="17" spans="1:27" ht="38.25" customHeight="1">
      <c r="A17" s="4060"/>
      <c r="B17" s="915" t="s">
        <v>978</v>
      </c>
      <c r="C17" s="1794" t="str">
        <f t="shared" ref="C17:AA17" si="8">IF(ISERROR(+C16/C$11),"",+C16/C$11)</f>
        <v/>
      </c>
      <c r="D17" s="1794" t="str">
        <f t="shared" si="8"/>
        <v/>
      </c>
      <c r="E17" s="1794" t="str">
        <f t="shared" si="8"/>
        <v/>
      </c>
      <c r="F17" s="1794" t="str">
        <f t="shared" si="8"/>
        <v/>
      </c>
      <c r="G17" s="1795" t="str">
        <f t="shared" si="8"/>
        <v/>
      </c>
      <c r="H17" s="1794" t="str">
        <f t="shared" si="8"/>
        <v/>
      </c>
      <c r="I17" s="1794" t="str">
        <f t="shared" si="8"/>
        <v/>
      </c>
      <c r="J17" s="1794" t="str">
        <f t="shared" si="8"/>
        <v/>
      </c>
      <c r="K17" s="1794" t="str">
        <f t="shared" si="8"/>
        <v/>
      </c>
      <c r="L17" s="1795" t="str">
        <f t="shared" si="8"/>
        <v/>
      </c>
      <c r="M17" s="1794" t="str">
        <f t="shared" si="8"/>
        <v/>
      </c>
      <c r="N17" s="1794" t="str">
        <f t="shared" si="8"/>
        <v/>
      </c>
      <c r="O17" s="1794" t="str">
        <f t="shared" si="8"/>
        <v/>
      </c>
      <c r="P17" s="1794" t="str">
        <f t="shared" si="8"/>
        <v/>
      </c>
      <c r="Q17" s="1795" t="str">
        <f t="shared" si="8"/>
        <v/>
      </c>
      <c r="R17" s="1794" t="str">
        <f t="shared" si="8"/>
        <v/>
      </c>
      <c r="S17" s="1794" t="str">
        <f t="shared" si="8"/>
        <v/>
      </c>
      <c r="T17" s="1794" t="str">
        <f t="shared" si="8"/>
        <v/>
      </c>
      <c r="U17" s="1794" t="str">
        <f t="shared" si="8"/>
        <v/>
      </c>
      <c r="V17" s="1795" t="str">
        <f t="shared" si="8"/>
        <v/>
      </c>
      <c r="W17" s="1794" t="str">
        <f t="shared" si="8"/>
        <v/>
      </c>
      <c r="X17" s="1794" t="str">
        <f t="shared" si="8"/>
        <v/>
      </c>
      <c r="Y17" s="1794" t="str">
        <f t="shared" si="8"/>
        <v/>
      </c>
      <c r="Z17" s="1794" t="str">
        <f t="shared" si="8"/>
        <v/>
      </c>
      <c r="AA17" s="1795" t="str">
        <f t="shared" si="8"/>
        <v/>
      </c>
    </row>
    <row r="18" spans="1:27" ht="38.25" customHeight="1">
      <c r="A18" s="4061"/>
      <c r="B18" s="915" t="s">
        <v>979</v>
      </c>
      <c r="C18" s="2045"/>
      <c r="D18" s="2045"/>
      <c r="E18" s="2045"/>
      <c r="F18" s="2045"/>
      <c r="G18" s="1761">
        <f t="shared" si="0"/>
        <v>0</v>
      </c>
      <c r="H18" s="2045"/>
      <c r="I18" s="2045"/>
      <c r="J18" s="2045"/>
      <c r="K18" s="2045"/>
      <c r="L18" s="1761">
        <f t="shared" si="1"/>
        <v>0</v>
      </c>
      <c r="M18" s="2045"/>
      <c r="N18" s="2045"/>
      <c r="O18" s="2045"/>
      <c r="P18" s="2045"/>
      <c r="Q18" s="1761">
        <f t="shared" si="2"/>
        <v>0</v>
      </c>
      <c r="R18" s="2045"/>
      <c r="S18" s="2045"/>
      <c r="T18" s="2045"/>
      <c r="U18" s="2045"/>
      <c r="V18" s="1761">
        <f t="shared" si="3"/>
        <v>0</v>
      </c>
      <c r="W18" s="1761">
        <f t="shared" ref="W18:Z20" si="9">C18+H18+M18+R18</f>
        <v>0</v>
      </c>
      <c r="X18" s="1761">
        <f t="shared" si="9"/>
        <v>0</v>
      </c>
      <c r="Y18" s="1761">
        <f t="shared" si="9"/>
        <v>0</v>
      </c>
      <c r="Z18" s="1761">
        <f t="shared" si="9"/>
        <v>0</v>
      </c>
      <c r="AA18" s="1761">
        <f>SUM(W18:Z18)</f>
        <v>0</v>
      </c>
    </row>
    <row r="19" spans="1:27" ht="38.25" customHeight="1">
      <c r="A19" s="4059" t="s">
        <v>980</v>
      </c>
      <c r="B19" s="917" t="s">
        <v>981</v>
      </c>
      <c r="C19" s="2045"/>
      <c r="D19" s="2045"/>
      <c r="E19" s="2045"/>
      <c r="F19" s="2045"/>
      <c r="G19" s="1761">
        <f t="shared" si="0"/>
        <v>0</v>
      </c>
      <c r="H19" s="2045"/>
      <c r="I19" s="2045"/>
      <c r="J19" s="2045"/>
      <c r="K19" s="2045"/>
      <c r="L19" s="1761">
        <f t="shared" si="1"/>
        <v>0</v>
      </c>
      <c r="M19" s="2045"/>
      <c r="N19" s="2045"/>
      <c r="O19" s="2045"/>
      <c r="P19" s="2045"/>
      <c r="Q19" s="1761">
        <f t="shared" si="2"/>
        <v>0</v>
      </c>
      <c r="R19" s="2045"/>
      <c r="S19" s="2045"/>
      <c r="T19" s="2045"/>
      <c r="U19" s="2045"/>
      <c r="V19" s="1761">
        <f t="shared" si="3"/>
        <v>0</v>
      </c>
      <c r="W19" s="1761">
        <f t="shared" si="9"/>
        <v>0</v>
      </c>
      <c r="X19" s="1761">
        <f t="shared" si="9"/>
        <v>0</v>
      </c>
      <c r="Y19" s="1761">
        <f t="shared" si="9"/>
        <v>0</v>
      </c>
      <c r="Z19" s="1761">
        <f t="shared" si="9"/>
        <v>0</v>
      </c>
      <c r="AA19" s="1761">
        <f>SUM(W19:Z19)</f>
        <v>0</v>
      </c>
    </row>
    <row r="20" spans="1:27" ht="38.25" customHeight="1">
      <c r="A20" s="4060"/>
      <c r="B20" s="917" t="s">
        <v>982</v>
      </c>
      <c r="C20" s="2045"/>
      <c r="D20" s="2045"/>
      <c r="E20" s="2045"/>
      <c r="F20" s="2045"/>
      <c r="G20" s="1761">
        <f t="shared" si="0"/>
        <v>0</v>
      </c>
      <c r="H20" s="2045"/>
      <c r="I20" s="2045"/>
      <c r="J20" s="2045"/>
      <c r="K20" s="2045"/>
      <c r="L20" s="1761">
        <f t="shared" si="1"/>
        <v>0</v>
      </c>
      <c r="M20" s="2045"/>
      <c r="N20" s="2045"/>
      <c r="O20" s="2045"/>
      <c r="P20" s="2045"/>
      <c r="Q20" s="1761">
        <f t="shared" si="2"/>
        <v>0</v>
      </c>
      <c r="R20" s="2045"/>
      <c r="S20" s="2045"/>
      <c r="T20" s="2045"/>
      <c r="U20" s="2045"/>
      <c r="V20" s="1761">
        <f t="shared" si="3"/>
        <v>0</v>
      </c>
      <c r="W20" s="1761">
        <f t="shared" si="9"/>
        <v>0</v>
      </c>
      <c r="X20" s="1761">
        <f t="shared" si="9"/>
        <v>0</v>
      </c>
      <c r="Y20" s="1761">
        <f t="shared" si="9"/>
        <v>0</v>
      </c>
      <c r="Z20" s="1761">
        <f t="shared" si="9"/>
        <v>0</v>
      </c>
      <c r="AA20" s="1761">
        <f>SUM(W20:Z20)</f>
        <v>0</v>
      </c>
    </row>
    <row r="21" spans="1:27" ht="38.25" customHeight="1">
      <c r="A21" s="4060"/>
      <c r="B21" s="915" t="s">
        <v>983</v>
      </c>
      <c r="C21" s="1763">
        <f t="shared" ref="C21:AA21" si="10">SUM(C19:C20)</f>
        <v>0</v>
      </c>
      <c r="D21" s="1763">
        <f t="shared" si="10"/>
        <v>0</v>
      </c>
      <c r="E21" s="1763">
        <f t="shared" si="10"/>
        <v>0</v>
      </c>
      <c r="F21" s="1763">
        <f t="shared" si="10"/>
        <v>0</v>
      </c>
      <c r="G21" s="1761">
        <f t="shared" si="10"/>
        <v>0</v>
      </c>
      <c r="H21" s="1763">
        <f t="shared" si="10"/>
        <v>0</v>
      </c>
      <c r="I21" s="1763">
        <f t="shared" si="10"/>
        <v>0</v>
      </c>
      <c r="J21" s="1763">
        <f t="shared" si="10"/>
        <v>0</v>
      </c>
      <c r="K21" s="1763">
        <f t="shared" si="10"/>
        <v>0</v>
      </c>
      <c r="L21" s="1761">
        <f t="shared" si="10"/>
        <v>0</v>
      </c>
      <c r="M21" s="1763">
        <f t="shared" si="10"/>
        <v>0</v>
      </c>
      <c r="N21" s="1763">
        <f t="shared" si="10"/>
        <v>0</v>
      </c>
      <c r="O21" s="1763">
        <f t="shared" si="10"/>
        <v>0</v>
      </c>
      <c r="P21" s="1763">
        <f t="shared" si="10"/>
        <v>0</v>
      </c>
      <c r="Q21" s="1761">
        <f t="shared" si="10"/>
        <v>0</v>
      </c>
      <c r="R21" s="1763">
        <f t="shared" si="10"/>
        <v>0</v>
      </c>
      <c r="S21" s="1763">
        <f t="shared" si="10"/>
        <v>0</v>
      </c>
      <c r="T21" s="1763">
        <f t="shared" si="10"/>
        <v>0</v>
      </c>
      <c r="U21" s="1763">
        <f t="shared" si="10"/>
        <v>0</v>
      </c>
      <c r="V21" s="1761">
        <f t="shared" si="10"/>
        <v>0</v>
      </c>
      <c r="W21" s="1763">
        <f t="shared" si="10"/>
        <v>0</v>
      </c>
      <c r="X21" s="1763">
        <f t="shared" si="10"/>
        <v>0</v>
      </c>
      <c r="Y21" s="1763">
        <f t="shared" si="10"/>
        <v>0</v>
      </c>
      <c r="Z21" s="1763">
        <f t="shared" si="10"/>
        <v>0</v>
      </c>
      <c r="AA21" s="1761">
        <f t="shared" si="10"/>
        <v>0</v>
      </c>
    </row>
    <row r="22" spans="1:27" ht="38.25" customHeight="1">
      <c r="A22" s="4060"/>
      <c r="B22" s="915" t="s">
        <v>984</v>
      </c>
      <c r="C22" s="2045"/>
      <c r="D22" s="2045"/>
      <c r="E22" s="2045"/>
      <c r="F22" s="2045"/>
      <c r="G22" s="1761">
        <f t="shared" si="0"/>
        <v>0</v>
      </c>
      <c r="H22" s="2045"/>
      <c r="I22" s="2045"/>
      <c r="J22" s="2045"/>
      <c r="K22" s="2045"/>
      <c r="L22" s="1761">
        <f t="shared" si="1"/>
        <v>0</v>
      </c>
      <c r="M22" s="2045"/>
      <c r="N22" s="2045"/>
      <c r="O22" s="2045"/>
      <c r="P22" s="2045"/>
      <c r="Q22" s="1761">
        <f t="shared" si="2"/>
        <v>0</v>
      </c>
      <c r="R22" s="2045"/>
      <c r="S22" s="2045"/>
      <c r="T22" s="2045"/>
      <c r="U22" s="2045"/>
      <c r="V22" s="1761">
        <f t="shared" si="3"/>
        <v>0</v>
      </c>
      <c r="W22" s="1761">
        <f t="shared" ref="W22:Z23" si="11">C22+H22+M22+R22</f>
        <v>0</v>
      </c>
      <c r="X22" s="1761">
        <f t="shared" si="11"/>
        <v>0</v>
      </c>
      <c r="Y22" s="1761">
        <f t="shared" si="11"/>
        <v>0</v>
      </c>
      <c r="Z22" s="1761">
        <f t="shared" si="11"/>
        <v>0</v>
      </c>
      <c r="AA22" s="1761">
        <f>SUM(W22:Z22)</f>
        <v>0</v>
      </c>
    </row>
    <row r="23" spans="1:27" ht="38.25" customHeight="1">
      <c r="A23" s="4060"/>
      <c r="B23" s="915" t="s">
        <v>985</v>
      </c>
      <c r="C23" s="2045"/>
      <c r="D23" s="2045"/>
      <c r="E23" s="2045"/>
      <c r="F23" s="2045"/>
      <c r="G23" s="1761">
        <f t="shared" si="0"/>
        <v>0</v>
      </c>
      <c r="H23" s="2045"/>
      <c r="I23" s="2045"/>
      <c r="J23" s="2045"/>
      <c r="K23" s="2045"/>
      <c r="L23" s="1761">
        <f t="shared" si="1"/>
        <v>0</v>
      </c>
      <c r="M23" s="2045"/>
      <c r="N23" s="2045"/>
      <c r="O23" s="2045"/>
      <c r="P23" s="2045"/>
      <c r="Q23" s="1761">
        <f t="shared" si="2"/>
        <v>0</v>
      </c>
      <c r="R23" s="2045"/>
      <c r="S23" s="2045"/>
      <c r="T23" s="2045"/>
      <c r="U23" s="2045"/>
      <c r="V23" s="1761">
        <f t="shared" si="3"/>
        <v>0</v>
      </c>
      <c r="W23" s="1761">
        <f t="shared" si="11"/>
        <v>0</v>
      </c>
      <c r="X23" s="1761">
        <f t="shared" si="11"/>
        <v>0</v>
      </c>
      <c r="Y23" s="1761">
        <f t="shared" si="11"/>
        <v>0</v>
      </c>
      <c r="Z23" s="1761">
        <f t="shared" si="11"/>
        <v>0</v>
      </c>
      <c r="AA23" s="1761">
        <f>SUM(W23:Z23)</f>
        <v>0</v>
      </c>
    </row>
    <row r="24" spans="1:27" ht="38.25" customHeight="1">
      <c r="A24" s="4061"/>
      <c r="B24" s="915" t="s">
        <v>1440</v>
      </c>
      <c r="C24" s="1794" t="str">
        <f t="shared" ref="C24:AA24" si="12">IF(ISERROR(+C23/C$11),"",+C23/C$11)</f>
        <v/>
      </c>
      <c r="D24" s="1794" t="str">
        <f t="shared" si="12"/>
        <v/>
      </c>
      <c r="E24" s="1794" t="str">
        <f t="shared" si="12"/>
        <v/>
      </c>
      <c r="F24" s="1794" t="str">
        <f t="shared" si="12"/>
        <v/>
      </c>
      <c r="G24" s="1794" t="str">
        <f t="shared" si="12"/>
        <v/>
      </c>
      <c r="H24" s="1794" t="str">
        <f t="shared" si="12"/>
        <v/>
      </c>
      <c r="I24" s="1794" t="str">
        <f t="shared" si="12"/>
        <v/>
      </c>
      <c r="J24" s="1794" t="str">
        <f t="shared" si="12"/>
        <v/>
      </c>
      <c r="K24" s="1794" t="str">
        <f t="shared" si="12"/>
        <v/>
      </c>
      <c r="L24" s="1794" t="str">
        <f t="shared" si="12"/>
        <v/>
      </c>
      <c r="M24" s="1794" t="str">
        <f t="shared" si="12"/>
        <v/>
      </c>
      <c r="N24" s="1794" t="str">
        <f t="shared" si="12"/>
        <v/>
      </c>
      <c r="O24" s="1794" t="str">
        <f t="shared" si="12"/>
        <v/>
      </c>
      <c r="P24" s="1794" t="str">
        <f t="shared" si="12"/>
        <v/>
      </c>
      <c r="Q24" s="1794" t="str">
        <f t="shared" si="12"/>
        <v/>
      </c>
      <c r="R24" s="1794" t="str">
        <f t="shared" si="12"/>
        <v/>
      </c>
      <c r="S24" s="1794" t="str">
        <f t="shared" si="12"/>
        <v/>
      </c>
      <c r="T24" s="1794" t="str">
        <f t="shared" si="12"/>
        <v/>
      </c>
      <c r="U24" s="1794" t="str">
        <f t="shared" si="12"/>
        <v/>
      </c>
      <c r="V24" s="1794" t="str">
        <f t="shared" si="12"/>
        <v/>
      </c>
      <c r="W24" s="1794" t="str">
        <f t="shared" si="12"/>
        <v/>
      </c>
      <c r="X24" s="1794" t="str">
        <f t="shared" si="12"/>
        <v/>
      </c>
      <c r="Y24" s="1794" t="str">
        <f t="shared" si="12"/>
        <v/>
      </c>
      <c r="Z24" s="1794" t="str">
        <f t="shared" si="12"/>
        <v/>
      </c>
      <c r="AA24" s="1794" t="str">
        <f t="shared" si="12"/>
        <v/>
      </c>
    </row>
    <row r="25" spans="1:27" ht="14.25" customHeight="1">
      <c r="A25" s="918"/>
      <c r="B25" s="919" t="s">
        <v>986</v>
      </c>
      <c r="C25" s="919"/>
      <c r="D25" s="919"/>
      <c r="E25" s="919"/>
      <c r="F25" s="919"/>
    </row>
    <row r="26" spans="1:27" ht="25.5" customHeight="1">
      <c r="B26" s="920" t="s">
        <v>987</v>
      </c>
      <c r="C26" s="921"/>
      <c r="D26" s="921"/>
      <c r="E26" s="921"/>
      <c r="F26" s="921"/>
    </row>
    <row r="27" spans="1:27" ht="12.75" customHeight="1">
      <c r="B27" s="922"/>
      <c r="C27" s="923"/>
      <c r="D27" s="923"/>
      <c r="E27" s="923"/>
      <c r="F27" s="923"/>
    </row>
    <row r="28" spans="1:27">
      <c r="B28" s="921"/>
    </row>
    <row r="29" spans="1:27">
      <c r="C29" s="908"/>
      <c r="D29" s="908"/>
      <c r="E29" s="908"/>
      <c r="F29" s="908"/>
      <c r="G29" s="908"/>
    </row>
    <row r="30" spans="1:27">
      <c r="B30" s="924"/>
    </row>
  </sheetData>
  <customSheetViews>
    <customSheetView guid="{CE066BD8-0FDF-4A69-A83A-AA53661F8FEE}" scale="70" showPageBreaks="1" fitToPage="1" printArea="1" topLeftCell="H1">
      <selection activeCell="R22" sqref="R22:U23"/>
      <pageMargins left="0.70866141732283472" right="0.70866141732283472" top="0.74803149606299213" bottom="0.74803149606299213" header="0.31496062992125984" footer="0.31496062992125984"/>
      <pageSetup paperSize="8" scale="39" orientation="portrait" r:id="rId1"/>
    </customSheetView>
    <customSheetView guid="{97003408-5582-4B4E-BE5D-0A5F17467E22}"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2"/>
    </customSheetView>
    <customSheetView guid="{19FDD237-8F16-4F3B-A94F-90481855813E}"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3"/>
    </customSheetView>
  </customSheetViews>
  <mergeCells count="7">
    <mergeCell ref="W7:AA7"/>
    <mergeCell ref="A19:A24"/>
    <mergeCell ref="C7:G7"/>
    <mergeCell ref="H7:L7"/>
    <mergeCell ref="M7:Q7"/>
    <mergeCell ref="R7:V7"/>
    <mergeCell ref="A9:A18"/>
  </mergeCells>
  <pageMargins left="0.70866141732283472" right="0.70866141732283472" top="0.74803149606299213" bottom="0.74803149606299213" header="0.31496062992125984" footer="0.31496062992125984"/>
  <pageSetup paperSize="8" scale="3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topLeftCell="A18" workbookViewId="0">
      <selection activeCell="N46" sqref="N46"/>
    </sheetView>
  </sheetViews>
  <sheetFormatPr defaultRowHeight="12.4"/>
  <cols>
    <col min="1" max="1" width="47.1328125" style="927" customWidth="1"/>
    <col min="2" max="2" width="10.86328125" style="927" customWidth="1"/>
    <col min="3" max="3" width="11" style="927" customWidth="1"/>
    <col min="4" max="11" width="7" style="927" customWidth="1"/>
    <col min="12" max="12" width="8.59765625" style="927" bestFit="1" customWidth="1"/>
    <col min="13" max="13" width="9.1328125" style="927"/>
    <col min="14" max="15" width="10.1328125" style="927" customWidth="1"/>
    <col min="16" max="16" width="10.3984375" style="927" bestFit="1" customWidth="1"/>
    <col min="17" max="17" width="4.73046875" style="927" customWidth="1"/>
    <col min="18" max="18" width="15.1328125" style="927" customWidth="1"/>
    <col min="19" max="19" width="26.73046875" style="927" customWidth="1"/>
    <col min="20" max="20" width="16" style="927" customWidth="1"/>
    <col min="21" max="21" width="16.3984375" style="927" customWidth="1"/>
    <col min="22" max="256" width="9.1328125" style="927"/>
    <col min="257" max="257" width="47.1328125" style="927" customWidth="1"/>
    <col min="258" max="258" width="10.86328125" style="927" customWidth="1"/>
    <col min="259" max="259" width="11" style="927" customWidth="1"/>
    <col min="260" max="267" width="7" style="927" customWidth="1"/>
    <col min="268" max="268" width="8.59765625" style="927" bestFit="1" customWidth="1"/>
    <col min="269" max="269" width="9.1328125" style="927"/>
    <col min="270" max="271" width="10.1328125" style="927" customWidth="1"/>
    <col min="272" max="272" width="10.3984375" style="927" bestFit="1" customWidth="1"/>
    <col min="273" max="273" width="4.73046875" style="927" customWidth="1"/>
    <col min="274" max="274" width="15.1328125" style="927" customWidth="1"/>
    <col min="275" max="275" width="26.73046875" style="927" customWidth="1"/>
    <col min="276" max="276" width="16" style="927" customWidth="1"/>
    <col min="277" max="277" width="16.3984375" style="927" customWidth="1"/>
    <col min="278" max="512" width="9.1328125" style="927"/>
    <col min="513" max="513" width="47.1328125" style="927" customWidth="1"/>
    <col min="514" max="514" width="10.86328125" style="927" customWidth="1"/>
    <col min="515" max="515" width="11" style="927" customWidth="1"/>
    <col min="516" max="523" width="7" style="927" customWidth="1"/>
    <col min="524" max="524" width="8.59765625" style="927" bestFit="1" customWidth="1"/>
    <col min="525" max="525" width="9.1328125" style="927"/>
    <col min="526" max="527" width="10.1328125" style="927" customWidth="1"/>
    <col min="528" max="528" width="10.3984375" style="927" bestFit="1" customWidth="1"/>
    <col min="529" max="529" width="4.73046875" style="927" customWidth="1"/>
    <col min="530" max="530" width="15.1328125" style="927" customWidth="1"/>
    <col min="531" max="531" width="26.73046875" style="927" customWidth="1"/>
    <col min="532" max="532" width="16" style="927" customWidth="1"/>
    <col min="533" max="533" width="16.3984375" style="927" customWidth="1"/>
    <col min="534" max="768" width="9.1328125" style="927"/>
    <col min="769" max="769" width="47.1328125" style="927" customWidth="1"/>
    <col min="770" max="770" width="10.86328125" style="927" customWidth="1"/>
    <col min="771" max="771" width="11" style="927" customWidth="1"/>
    <col min="772" max="779" width="7" style="927" customWidth="1"/>
    <col min="780" max="780" width="8.59765625" style="927" bestFit="1" customWidth="1"/>
    <col min="781" max="781" width="9.1328125" style="927"/>
    <col min="782" max="783" width="10.1328125" style="927" customWidth="1"/>
    <col min="784" max="784" width="10.3984375" style="927" bestFit="1" customWidth="1"/>
    <col min="785" max="785" width="4.73046875" style="927" customWidth="1"/>
    <col min="786" max="786" width="15.1328125" style="927" customWidth="1"/>
    <col min="787" max="787" width="26.73046875" style="927" customWidth="1"/>
    <col min="788" max="788" width="16" style="927" customWidth="1"/>
    <col min="789" max="789" width="16.3984375" style="927" customWidth="1"/>
    <col min="790" max="1024" width="9.1328125" style="927"/>
    <col min="1025" max="1025" width="47.1328125" style="927" customWidth="1"/>
    <col min="1026" max="1026" width="10.86328125" style="927" customWidth="1"/>
    <col min="1027" max="1027" width="11" style="927" customWidth="1"/>
    <col min="1028" max="1035" width="7" style="927" customWidth="1"/>
    <col min="1036" max="1036" width="8.59765625" style="927" bestFit="1" customWidth="1"/>
    <col min="1037" max="1037" width="9.1328125" style="927"/>
    <col min="1038" max="1039" width="10.1328125" style="927" customWidth="1"/>
    <col min="1040" max="1040" width="10.3984375" style="927" bestFit="1" customWidth="1"/>
    <col min="1041" max="1041" width="4.73046875" style="927" customWidth="1"/>
    <col min="1042" max="1042" width="15.1328125" style="927" customWidth="1"/>
    <col min="1043" max="1043" width="26.73046875" style="927" customWidth="1"/>
    <col min="1044" max="1044" width="16" style="927" customWidth="1"/>
    <col min="1045" max="1045" width="16.3984375" style="927" customWidth="1"/>
    <col min="1046" max="1280" width="9.1328125" style="927"/>
    <col min="1281" max="1281" width="47.1328125" style="927" customWidth="1"/>
    <col min="1282" max="1282" width="10.86328125" style="927" customWidth="1"/>
    <col min="1283" max="1283" width="11" style="927" customWidth="1"/>
    <col min="1284" max="1291" width="7" style="927" customWidth="1"/>
    <col min="1292" max="1292" width="8.59765625" style="927" bestFit="1" customWidth="1"/>
    <col min="1293" max="1293" width="9.1328125" style="927"/>
    <col min="1294" max="1295" width="10.1328125" style="927" customWidth="1"/>
    <col min="1296" max="1296" width="10.3984375" style="927" bestFit="1" customWidth="1"/>
    <col min="1297" max="1297" width="4.73046875" style="927" customWidth="1"/>
    <col min="1298" max="1298" width="15.1328125" style="927" customWidth="1"/>
    <col min="1299" max="1299" width="26.73046875" style="927" customWidth="1"/>
    <col min="1300" max="1300" width="16" style="927" customWidth="1"/>
    <col min="1301" max="1301" width="16.3984375" style="927" customWidth="1"/>
    <col min="1302" max="1536" width="9.1328125" style="927"/>
    <col min="1537" max="1537" width="47.1328125" style="927" customWidth="1"/>
    <col min="1538" max="1538" width="10.86328125" style="927" customWidth="1"/>
    <col min="1539" max="1539" width="11" style="927" customWidth="1"/>
    <col min="1540" max="1547" width="7" style="927" customWidth="1"/>
    <col min="1548" max="1548" width="8.59765625" style="927" bestFit="1" customWidth="1"/>
    <col min="1549" max="1549" width="9.1328125" style="927"/>
    <col min="1550" max="1551" width="10.1328125" style="927" customWidth="1"/>
    <col min="1552" max="1552" width="10.3984375" style="927" bestFit="1" customWidth="1"/>
    <col min="1553" max="1553" width="4.73046875" style="927" customWidth="1"/>
    <col min="1554" max="1554" width="15.1328125" style="927" customWidth="1"/>
    <col min="1555" max="1555" width="26.73046875" style="927" customWidth="1"/>
    <col min="1556" max="1556" width="16" style="927" customWidth="1"/>
    <col min="1557" max="1557" width="16.3984375" style="927" customWidth="1"/>
    <col min="1558" max="1792" width="9.1328125" style="927"/>
    <col min="1793" max="1793" width="47.1328125" style="927" customWidth="1"/>
    <col min="1794" max="1794" width="10.86328125" style="927" customWidth="1"/>
    <col min="1795" max="1795" width="11" style="927" customWidth="1"/>
    <col min="1796" max="1803" width="7" style="927" customWidth="1"/>
    <col min="1804" max="1804" width="8.59765625" style="927" bestFit="1" customWidth="1"/>
    <col min="1805" max="1805" width="9.1328125" style="927"/>
    <col min="1806" max="1807" width="10.1328125" style="927" customWidth="1"/>
    <col min="1808" max="1808" width="10.3984375" style="927" bestFit="1" customWidth="1"/>
    <col min="1809" max="1809" width="4.73046875" style="927" customWidth="1"/>
    <col min="1810" max="1810" width="15.1328125" style="927" customWidth="1"/>
    <col min="1811" max="1811" width="26.73046875" style="927" customWidth="1"/>
    <col min="1812" max="1812" width="16" style="927" customWidth="1"/>
    <col min="1813" max="1813" width="16.3984375" style="927" customWidth="1"/>
    <col min="1814" max="2048" width="9.1328125" style="927"/>
    <col min="2049" max="2049" width="47.1328125" style="927" customWidth="1"/>
    <col min="2050" max="2050" width="10.86328125" style="927" customWidth="1"/>
    <col min="2051" max="2051" width="11" style="927" customWidth="1"/>
    <col min="2052" max="2059" width="7" style="927" customWidth="1"/>
    <col min="2060" max="2060" width="8.59765625" style="927" bestFit="1" customWidth="1"/>
    <col min="2061" max="2061" width="9.1328125" style="927"/>
    <col min="2062" max="2063" width="10.1328125" style="927" customWidth="1"/>
    <col min="2064" max="2064" width="10.3984375" style="927" bestFit="1" customWidth="1"/>
    <col min="2065" max="2065" width="4.73046875" style="927" customWidth="1"/>
    <col min="2066" max="2066" width="15.1328125" style="927" customWidth="1"/>
    <col min="2067" max="2067" width="26.73046875" style="927" customWidth="1"/>
    <col min="2068" max="2068" width="16" style="927" customWidth="1"/>
    <col min="2069" max="2069" width="16.3984375" style="927" customWidth="1"/>
    <col min="2070" max="2304" width="9.1328125" style="927"/>
    <col min="2305" max="2305" width="47.1328125" style="927" customWidth="1"/>
    <col min="2306" max="2306" width="10.86328125" style="927" customWidth="1"/>
    <col min="2307" max="2307" width="11" style="927" customWidth="1"/>
    <col min="2308" max="2315" width="7" style="927" customWidth="1"/>
    <col min="2316" max="2316" width="8.59765625" style="927" bestFit="1" customWidth="1"/>
    <col min="2317" max="2317" width="9.1328125" style="927"/>
    <col min="2318" max="2319" width="10.1328125" style="927" customWidth="1"/>
    <col min="2320" max="2320" width="10.3984375" style="927" bestFit="1" customWidth="1"/>
    <col min="2321" max="2321" width="4.73046875" style="927" customWidth="1"/>
    <col min="2322" max="2322" width="15.1328125" style="927" customWidth="1"/>
    <col min="2323" max="2323" width="26.73046875" style="927" customWidth="1"/>
    <col min="2324" max="2324" width="16" style="927" customWidth="1"/>
    <col min="2325" max="2325" width="16.3984375" style="927" customWidth="1"/>
    <col min="2326" max="2560" width="9.1328125" style="927"/>
    <col min="2561" max="2561" width="47.1328125" style="927" customWidth="1"/>
    <col min="2562" max="2562" width="10.86328125" style="927" customWidth="1"/>
    <col min="2563" max="2563" width="11" style="927" customWidth="1"/>
    <col min="2564" max="2571" width="7" style="927" customWidth="1"/>
    <col min="2572" max="2572" width="8.59765625" style="927" bestFit="1" customWidth="1"/>
    <col min="2573" max="2573" width="9.1328125" style="927"/>
    <col min="2574" max="2575" width="10.1328125" style="927" customWidth="1"/>
    <col min="2576" max="2576" width="10.3984375" style="927" bestFit="1" customWidth="1"/>
    <col min="2577" max="2577" width="4.73046875" style="927" customWidth="1"/>
    <col min="2578" max="2578" width="15.1328125" style="927" customWidth="1"/>
    <col min="2579" max="2579" width="26.73046875" style="927" customWidth="1"/>
    <col min="2580" max="2580" width="16" style="927" customWidth="1"/>
    <col min="2581" max="2581" width="16.3984375" style="927" customWidth="1"/>
    <col min="2582" max="2816" width="9.1328125" style="927"/>
    <col min="2817" max="2817" width="47.1328125" style="927" customWidth="1"/>
    <col min="2818" max="2818" width="10.86328125" style="927" customWidth="1"/>
    <col min="2819" max="2819" width="11" style="927" customWidth="1"/>
    <col min="2820" max="2827" width="7" style="927" customWidth="1"/>
    <col min="2828" max="2828" width="8.59765625" style="927" bestFit="1" customWidth="1"/>
    <col min="2829" max="2829" width="9.1328125" style="927"/>
    <col min="2830" max="2831" width="10.1328125" style="927" customWidth="1"/>
    <col min="2832" max="2832" width="10.3984375" style="927" bestFit="1" customWidth="1"/>
    <col min="2833" max="2833" width="4.73046875" style="927" customWidth="1"/>
    <col min="2834" max="2834" width="15.1328125" style="927" customWidth="1"/>
    <col min="2835" max="2835" width="26.73046875" style="927" customWidth="1"/>
    <col min="2836" max="2836" width="16" style="927" customWidth="1"/>
    <col min="2837" max="2837" width="16.3984375" style="927" customWidth="1"/>
    <col min="2838" max="3072" width="9.1328125" style="927"/>
    <col min="3073" max="3073" width="47.1328125" style="927" customWidth="1"/>
    <col min="3074" max="3074" width="10.86328125" style="927" customWidth="1"/>
    <col min="3075" max="3075" width="11" style="927" customWidth="1"/>
    <col min="3076" max="3083" width="7" style="927" customWidth="1"/>
    <col min="3084" max="3084" width="8.59765625" style="927" bestFit="1" customWidth="1"/>
    <col min="3085" max="3085" width="9.1328125" style="927"/>
    <col min="3086" max="3087" width="10.1328125" style="927" customWidth="1"/>
    <col min="3088" max="3088" width="10.3984375" style="927" bestFit="1" customWidth="1"/>
    <col min="3089" max="3089" width="4.73046875" style="927" customWidth="1"/>
    <col min="3090" max="3090" width="15.1328125" style="927" customWidth="1"/>
    <col min="3091" max="3091" width="26.73046875" style="927" customWidth="1"/>
    <col min="3092" max="3092" width="16" style="927" customWidth="1"/>
    <col min="3093" max="3093" width="16.3984375" style="927" customWidth="1"/>
    <col min="3094" max="3328" width="9.1328125" style="927"/>
    <col min="3329" max="3329" width="47.1328125" style="927" customWidth="1"/>
    <col min="3330" max="3330" width="10.86328125" style="927" customWidth="1"/>
    <col min="3331" max="3331" width="11" style="927" customWidth="1"/>
    <col min="3332" max="3339" width="7" style="927" customWidth="1"/>
    <col min="3340" max="3340" width="8.59765625" style="927" bestFit="1" customWidth="1"/>
    <col min="3341" max="3341" width="9.1328125" style="927"/>
    <col min="3342" max="3343" width="10.1328125" style="927" customWidth="1"/>
    <col min="3344" max="3344" width="10.3984375" style="927" bestFit="1" customWidth="1"/>
    <col min="3345" max="3345" width="4.73046875" style="927" customWidth="1"/>
    <col min="3346" max="3346" width="15.1328125" style="927" customWidth="1"/>
    <col min="3347" max="3347" width="26.73046875" style="927" customWidth="1"/>
    <col min="3348" max="3348" width="16" style="927" customWidth="1"/>
    <col min="3349" max="3349" width="16.3984375" style="927" customWidth="1"/>
    <col min="3350" max="3584" width="9.1328125" style="927"/>
    <col min="3585" max="3585" width="47.1328125" style="927" customWidth="1"/>
    <col min="3586" max="3586" width="10.86328125" style="927" customWidth="1"/>
    <col min="3587" max="3587" width="11" style="927" customWidth="1"/>
    <col min="3588" max="3595" width="7" style="927" customWidth="1"/>
    <col min="3596" max="3596" width="8.59765625" style="927" bestFit="1" customWidth="1"/>
    <col min="3597" max="3597" width="9.1328125" style="927"/>
    <col min="3598" max="3599" width="10.1328125" style="927" customWidth="1"/>
    <col min="3600" max="3600" width="10.3984375" style="927" bestFit="1" customWidth="1"/>
    <col min="3601" max="3601" width="4.73046875" style="927" customWidth="1"/>
    <col min="3602" max="3602" width="15.1328125" style="927" customWidth="1"/>
    <col min="3603" max="3603" width="26.73046875" style="927" customWidth="1"/>
    <col min="3604" max="3604" width="16" style="927" customWidth="1"/>
    <col min="3605" max="3605" width="16.3984375" style="927" customWidth="1"/>
    <col min="3606" max="3840" width="9.1328125" style="927"/>
    <col min="3841" max="3841" width="47.1328125" style="927" customWidth="1"/>
    <col min="3842" max="3842" width="10.86328125" style="927" customWidth="1"/>
    <col min="3843" max="3843" width="11" style="927" customWidth="1"/>
    <col min="3844" max="3851" width="7" style="927" customWidth="1"/>
    <col min="3852" max="3852" width="8.59765625" style="927" bestFit="1" customWidth="1"/>
    <col min="3853" max="3853" width="9.1328125" style="927"/>
    <col min="3854" max="3855" width="10.1328125" style="927" customWidth="1"/>
    <col min="3856" max="3856" width="10.3984375" style="927" bestFit="1" customWidth="1"/>
    <col min="3857" max="3857" width="4.73046875" style="927" customWidth="1"/>
    <col min="3858" max="3858" width="15.1328125" style="927" customWidth="1"/>
    <col min="3859" max="3859" width="26.73046875" style="927" customWidth="1"/>
    <col min="3860" max="3860" width="16" style="927" customWidth="1"/>
    <col min="3861" max="3861" width="16.3984375" style="927" customWidth="1"/>
    <col min="3862" max="4096" width="9.1328125" style="927"/>
    <col min="4097" max="4097" width="47.1328125" style="927" customWidth="1"/>
    <col min="4098" max="4098" width="10.86328125" style="927" customWidth="1"/>
    <col min="4099" max="4099" width="11" style="927" customWidth="1"/>
    <col min="4100" max="4107" width="7" style="927" customWidth="1"/>
    <col min="4108" max="4108" width="8.59765625" style="927" bestFit="1" customWidth="1"/>
    <col min="4109" max="4109" width="9.1328125" style="927"/>
    <col min="4110" max="4111" width="10.1328125" style="927" customWidth="1"/>
    <col min="4112" max="4112" width="10.3984375" style="927" bestFit="1" customWidth="1"/>
    <col min="4113" max="4113" width="4.73046875" style="927" customWidth="1"/>
    <col min="4114" max="4114" width="15.1328125" style="927" customWidth="1"/>
    <col min="4115" max="4115" width="26.73046875" style="927" customWidth="1"/>
    <col min="4116" max="4116" width="16" style="927" customWidth="1"/>
    <col min="4117" max="4117" width="16.3984375" style="927" customWidth="1"/>
    <col min="4118" max="4352" width="9.1328125" style="927"/>
    <col min="4353" max="4353" width="47.1328125" style="927" customWidth="1"/>
    <col min="4354" max="4354" width="10.86328125" style="927" customWidth="1"/>
    <col min="4355" max="4355" width="11" style="927" customWidth="1"/>
    <col min="4356" max="4363" width="7" style="927" customWidth="1"/>
    <col min="4364" max="4364" width="8.59765625" style="927" bestFit="1" customWidth="1"/>
    <col min="4365" max="4365" width="9.1328125" style="927"/>
    <col min="4366" max="4367" width="10.1328125" style="927" customWidth="1"/>
    <col min="4368" max="4368" width="10.3984375" style="927" bestFit="1" customWidth="1"/>
    <col min="4369" max="4369" width="4.73046875" style="927" customWidth="1"/>
    <col min="4370" max="4370" width="15.1328125" style="927" customWidth="1"/>
    <col min="4371" max="4371" width="26.73046875" style="927" customWidth="1"/>
    <col min="4372" max="4372" width="16" style="927" customWidth="1"/>
    <col min="4373" max="4373" width="16.3984375" style="927" customWidth="1"/>
    <col min="4374" max="4608" width="9.1328125" style="927"/>
    <col min="4609" max="4609" width="47.1328125" style="927" customWidth="1"/>
    <col min="4610" max="4610" width="10.86328125" style="927" customWidth="1"/>
    <col min="4611" max="4611" width="11" style="927" customWidth="1"/>
    <col min="4612" max="4619" width="7" style="927" customWidth="1"/>
    <col min="4620" max="4620" width="8.59765625" style="927" bestFit="1" customWidth="1"/>
    <col min="4621" max="4621" width="9.1328125" style="927"/>
    <col min="4622" max="4623" width="10.1328125" style="927" customWidth="1"/>
    <col min="4624" max="4624" width="10.3984375" style="927" bestFit="1" customWidth="1"/>
    <col min="4625" max="4625" width="4.73046875" style="927" customWidth="1"/>
    <col min="4626" max="4626" width="15.1328125" style="927" customWidth="1"/>
    <col min="4627" max="4627" width="26.73046875" style="927" customWidth="1"/>
    <col min="4628" max="4628" width="16" style="927" customWidth="1"/>
    <col min="4629" max="4629" width="16.3984375" style="927" customWidth="1"/>
    <col min="4630" max="4864" width="9.1328125" style="927"/>
    <col min="4865" max="4865" width="47.1328125" style="927" customWidth="1"/>
    <col min="4866" max="4866" width="10.86328125" style="927" customWidth="1"/>
    <col min="4867" max="4867" width="11" style="927" customWidth="1"/>
    <col min="4868" max="4875" width="7" style="927" customWidth="1"/>
    <col min="4876" max="4876" width="8.59765625" style="927" bestFit="1" customWidth="1"/>
    <col min="4877" max="4877" width="9.1328125" style="927"/>
    <col min="4878" max="4879" width="10.1328125" style="927" customWidth="1"/>
    <col min="4880" max="4880" width="10.3984375" style="927" bestFit="1" customWidth="1"/>
    <col min="4881" max="4881" width="4.73046875" style="927" customWidth="1"/>
    <col min="4882" max="4882" width="15.1328125" style="927" customWidth="1"/>
    <col min="4883" max="4883" width="26.73046875" style="927" customWidth="1"/>
    <col min="4884" max="4884" width="16" style="927" customWidth="1"/>
    <col min="4885" max="4885" width="16.3984375" style="927" customWidth="1"/>
    <col min="4886" max="5120" width="9.1328125" style="927"/>
    <col min="5121" max="5121" width="47.1328125" style="927" customWidth="1"/>
    <col min="5122" max="5122" width="10.86328125" style="927" customWidth="1"/>
    <col min="5123" max="5123" width="11" style="927" customWidth="1"/>
    <col min="5124" max="5131" width="7" style="927" customWidth="1"/>
    <col min="5132" max="5132" width="8.59765625" style="927" bestFit="1" customWidth="1"/>
    <col min="5133" max="5133" width="9.1328125" style="927"/>
    <col min="5134" max="5135" width="10.1328125" style="927" customWidth="1"/>
    <col min="5136" max="5136" width="10.3984375" style="927" bestFit="1" customWidth="1"/>
    <col min="5137" max="5137" width="4.73046875" style="927" customWidth="1"/>
    <col min="5138" max="5138" width="15.1328125" style="927" customWidth="1"/>
    <col min="5139" max="5139" width="26.73046875" style="927" customWidth="1"/>
    <col min="5140" max="5140" width="16" style="927" customWidth="1"/>
    <col min="5141" max="5141" width="16.3984375" style="927" customWidth="1"/>
    <col min="5142" max="5376" width="9.1328125" style="927"/>
    <col min="5377" max="5377" width="47.1328125" style="927" customWidth="1"/>
    <col min="5378" max="5378" width="10.86328125" style="927" customWidth="1"/>
    <col min="5379" max="5379" width="11" style="927" customWidth="1"/>
    <col min="5380" max="5387" width="7" style="927" customWidth="1"/>
    <col min="5388" max="5388" width="8.59765625" style="927" bestFit="1" customWidth="1"/>
    <col min="5389" max="5389" width="9.1328125" style="927"/>
    <col min="5390" max="5391" width="10.1328125" style="927" customWidth="1"/>
    <col min="5392" max="5392" width="10.3984375" style="927" bestFit="1" customWidth="1"/>
    <col min="5393" max="5393" width="4.73046875" style="927" customWidth="1"/>
    <col min="5394" max="5394" width="15.1328125" style="927" customWidth="1"/>
    <col min="5395" max="5395" width="26.73046875" style="927" customWidth="1"/>
    <col min="5396" max="5396" width="16" style="927" customWidth="1"/>
    <col min="5397" max="5397" width="16.3984375" style="927" customWidth="1"/>
    <col min="5398" max="5632" width="9.1328125" style="927"/>
    <col min="5633" max="5633" width="47.1328125" style="927" customWidth="1"/>
    <col min="5634" max="5634" width="10.86328125" style="927" customWidth="1"/>
    <col min="5635" max="5635" width="11" style="927" customWidth="1"/>
    <col min="5636" max="5643" width="7" style="927" customWidth="1"/>
    <col min="5644" max="5644" width="8.59765625" style="927" bestFit="1" customWidth="1"/>
    <col min="5645" max="5645" width="9.1328125" style="927"/>
    <col min="5646" max="5647" width="10.1328125" style="927" customWidth="1"/>
    <col min="5648" max="5648" width="10.3984375" style="927" bestFit="1" customWidth="1"/>
    <col min="5649" max="5649" width="4.73046875" style="927" customWidth="1"/>
    <col min="5650" max="5650" width="15.1328125" style="927" customWidth="1"/>
    <col min="5651" max="5651" width="26.73046875" style="927" customWidth="1"/>
    <col min="5652" max="5652" width="16" style="927" customWidth="1"/>
    <col min="5653" max="5653" width="16.3984375" style="927" customWidth="1"/>
    <col min="5654" max="5888" width="9.1328125" style="927"/>
    <col min="5889" max="5889" width="47.1328125" style="927" customWidth="1"/>
    <col min="5890" max="5890" width="10.86328125" style="927" customWidth="1"/>
    <col min="5891" max="5891" width="11" style="927" customWidth="1"/>
    <col min="5892" max="5899" width="7" style="927" customWidth="1"/>
    <col min="5900" max="5900" width="8.59765625" style="927" bestFit="1" customWidth="1"/>
    <col min="5901" max="5901" width="9.1328125" style="927"/>
    <col min="5902" max="5903" width="10.1328125" style="927" customWidth="1"/>
    <col min="5904" max="5904" width="10.3984375" style="927" bestFit="1" customWidth="1"/>
    <col min="5905" max="5905" width="4.73046875" style="927" customWidth="1"/>
    <col min="5906" max="5906" width="15.1328125" style="927" customWidth="1"/>
    <col min="5907" max="5907" width="26.73046875" style="927" customWidth="1"/>
    <col min="5908" max="5908" width="16" style="927" customWidth="1"/>
    <col min="5909" max="5909" width="16.3984375" style="927" customWidth="1"/>
    <col min="5910" max="6144" width="9.1328125" style="927"/>
    <col min="6145" max="6145" width="47.1328125" style="927" customWidth="1"/>
    <col min="6146" max="6146" width="10.86328125" style="927" customWidth="1"/>
    <col min="6147" max="6147" width="11" style="927" customWidth="1"/>
    <col min="6148" max="6155" width="7" style="927" customWidth="1"/>
    <col min="6156" max="6156" width="8.59765625" style="927" bestFit="1" customWidth="1"/>
    <col min="6157" max="6157" width="9.1328125" style="927"/>
    <col min="6158" max="6159" width="10.1328125" style="927" customWidth="1"/>
    <col min="6160" max="6160" width="10.3984375" style="927" bestFit="1" customWidth="1"/>
    <col min="6161" max="6161" width="4.73046875" style="927" customWidth="1"/>
    <col min="6162" max="6162" width="15.1328125" style="927" customWidth="1"/>
    <col min="6163" max="6163" width="26.73046875" style="927" customWidth="1"/>
    <col min="6164" max="6164" width="16" style="927" customWidth="1"/>
    <col min="6165" max="6165" width="16.3984375" style="927" customWidth="1"/>
    <col min="6166" max="6400" width="9.1328125" style="927"/>
    <col min="6401" max="6401" width="47.1328125" style="927" customWidth="1"/>
    <col min="6402" max="6402" width="10.86328125" style="927" customWidth="1"/>
    <col min="6403" max="6403" width="11" style="927" customWidth="1"/>
    <col min="6404" max="6411" width="7" style="927" customWidth="1"/>
    <col min="6412" max="6412" width="8.59765625" style="927" bestFit="1" customWidth="1"/>
    <col min="6413" max="6413" width="9.1328125" style="927"/>
    <col min="6414" max="6415" width="10.1328125" style="927" customWidth="1"/>
    <col min="6416" max="6416" width="10.3984375" style="927" bestFit="1" customWidth="1"/>
    <col min="6417" max="6417" width="4.73046875" style="927" customWidth="1"/>
    <col min="6418" max="6418" width="15.1328125" style="927" customWidth="1"/>
    <col min="6419" max="6419" width="26.73046875" style="927" customWidth="1"/>
    <col min="6420" max="6420" width="16" style="927" customWidth="1"/>
    <col min="6421" max="6421" width="16.3984375" style="927" customWidth="1"/>
    <col min="6422" max="6656" width="9.1328125" style="927"/>
    <col min="6657" max="6657" width="47.1328125" style="927" customWidth="1"/>
    <col min="6658" max="6658" width="10.86328125" style="927" customWidth="1"/>
    <col min="6659" max="6659" width="11" style="927" customWidth="1"/>
    <col min="6660" max="6667" width="7" style="927" customWidth="1"/>
    <col min="6668" max="6668" width="8.59765625" style="927" bestFit="1" customWidth="1"/>
    <col min="6669" max="6669" width="9.1328125" style="927"/>
    <col min="6670" max="6671" width="10.1328125" style="927" customWidth="1"/>
    <col min="6672" max="6672" width="10.3984375" style="927" bestFit="1" customWidth="1"/>
    <col min="6673" max="6673" width="4.73046875" style="927" customWidth="1"/>
    <col min="6674" max="6674" width="15.1328125" style="927" customWidth="1"/>
    <col min="6675" max="6675" width="26.73046875" style="927" customWidth="1"/>
    <col min="6676" max="6676" width="16" style="927" customWidth="1"/>
    <col min="6677" max="6677" width="16.3984375" style="927" customWidth="1"/>
    <col min="6678" max="6912" width="9.1328125" style="927"/>
    <col min="6913" max="6913" width="47.1328125" style="927" customWidth="1"/>
    <col min="6914" max="6914" width="10.86328125" style="927" customWidth="1"/>
    <col min="6915" max="6915" width="11" style="927" customWidth="1"/>
    <col min="6916" max="6923" width="7" style="927" customWidth="1"/>
    <col min="6924" max="6924" width="8.59765625" style="927" bestFit="1" customWidth="1"/>
    <col min="6925" max="6925" width="9.1328125" style="927"/>
    <col min="6926" max="6927" width="10.1328125" style="927" customWidth="1"/>
    <col min="6928" max="6928" width="10.3984375" style="927" bestFit="1" customWidth="1"/>
    <col min="6929" max="6929" width="4.73046875" style="927" customWidth="1"/>
    <col min="6930" max="6930" width="15.1328125" style="927" customWidth="1"/>
    <col min="6931" max="6931" width="26.73046875" style="927" customWidth="1"/>
    <col min="6932" max="6932" width="16" style="927" customWidth="1"/>
    <col min="6933" max="6933" width="16.3984375" style="927" customWidth="1"/>
    <col min="6934" max="7168" width="9.1328125" style="927"/>
    <col min="7169" max="7169" width="47.1328125" style="927" customWidth="1"/>
    <col min="7170" max="7170" width="10.86328125" style="927" customWidth="1"/>
    <col min="7171" max="7171" width="11" style="927" customWidth="1"/>
    <col min="7172" max="7179" width="7" style="927" customWidth="1"/>
    <col min="7180" max="7180" width="8.59765625" style="927" bestFit="1" customWidth="1"/>
    <col min="7181" max="7181" width="9.1328125" style="927"/>
    <col min="7182" max="7183" width="10.1328125" style="927" customWidth="1"/>
    <col min="7184" max="7184" width="10.3984375" style="927" bestFit="1" customWidth="1"/>
    <col min="7185" max="7185" width="4.73046875" style="927" customWidth="1"/>
    <col min="7186" max="7186" width="15.1328125" style="927" customWidth="1"/>
    <col min="7187" max="7187" width="26.73046875" style="927" customWidth="1"/>
    <col min="7188" max="7188" width="16" style="927" customWidth="1"/>
    <col min="7189" max="7189" width="16.3984375" style="927" customWidth="1"/>
    <col min="7190" max="7424" width="9.1328125" style="927"/>
    <col min="7425" max="7425" width="47.1328125" style="927" customWidth="1"/>
    <col min="7426" max="7426" width="10.86328125" style="927" customWidth="1"/>
    <col min="7427" max="7427" width="11" style="927" customWidth="1"/>
    <col min="7428" max="7435" width="7" style="927" customWidth="1"/>
    <col min="7436" max="7436" width="8.59765625" style="927" bestFit="1" customWidth="1"/>
    <col min="7437" max="7437" width="9.1328125" style="927"/>
    <col min="7438" max="7439" width="10.1328125" style="927" customWidth="1"/>
    <col min="7440" max="7440" width="10.3984375" style="927" bestFit="1" customWidth="1"/>
    <col min="7441" max="7441" width="4.73046875" style="927" customWidth="1"/>
    <col min="7442" max="7442" width="15.1328125" style="927" customWidth="1"/>
    <col min="7443" max="7443" width="26.73046875" style="927" customWidth="1"/>
    <col min="7444" max="7444" width="16" style="927" customWidth="1"/>
    <col min="7445" max="7445" width="16.3984375" style="927" customWidth="1"/>
    <col min="7446" max="7680" width="9.1328125" style="927"/>
    <col min="7681" max="7681" width="47.1328125" style="927" customWidth="1"/>
    <col min="7682" max="7682" width="10.86328125" style="927" customWidth="1"/>
    <col min="7683" max="7683" width="11" style="927" customWidth="1"/>
    <col min="7684" max="7691" width="7" style="927" customWidth="1"/>
    <col min="7692" max="7692" width="8.59765625" style="927" bestFit="1" customWidth="1"/>
    <col min="7693" max="7693" width="9.1328125" style="927"/>
    <col min="7694" max="7695" width="10.1328125" style="927" customWidth="1"/>
    <col min="7696" max="7696" width="10.3984375" style="927" bestFit="1" customWidth="1"/>
    <col min="7697" max="7697" width="4.73046875" style="927" customWidth="1"/>
    <col min="7698" max="7698" width="15.1328125" style="927" customWidth="1"/>
    <col min="7699" max="7699" width="26.73046875" style="927" customWidth="1"/>
    <col min="7700" max="7700" width="16" style="927" customWidth="1"/>
    <col min="7701" max="7701" width="16.3984375" style="927" customWidth="1"/>
    <col min="7702" max="7936" width="9.1328125" style="927"/>
    <col min="7937" max="7937" width="47.1328125" style="927" customWidth="1"/>
    <col min="7938" max="7938" width="10.86328125" style="927" customWidth="1"/>
    <col min="7939" max="7939" width="11" style="927" customWidth="1"/>
    <col min="7940" max="7947" width="7" style="927" customWidth="1"/>
    <col min="7948" max="7948" width="8.59765625" style="927" bestFit="1" customWidth="1"/>
    <col min="7949" max="7949" width="9.1328125" style="927"/>
    <col min="7950" max="7951" width="10.1328125" style="927" customWidth="1"/>
    <col min="7952" max="7952" width="10.3984375" style="927" bestFit="1" customWidth="1"/>
    <col min="7953" max="7953" width="4.73046875" style="927" customWidth="1"/>
    <col min="7954" max="7954" width="15.1328125" style="927" customWidth="1"/>
    <col min="7955" max="7955" width="26.73046875" style="927" customWidth="1"/>
    <col min="7956" max="7956" width="16" style="927" customWidth="1"/>
    <col min="7957" max="7957" width="16.3984375" style="927" customWidth="1"/>
    <col min="7958" max="8192" width="9.1328125" style="927"/>
    <col min="8193" max="8193" width="47.1328125" style="927" customWidth="1"/>
    <col min="8194" max="8194" width="10.86328125" style="927" customWidth="1"/>
    <col min="8195" max="8195" width="11" style="927" customWidth="1"/>
    <col min="8196" max="8203" width="7" style="927" customWidth="1"/>
    <col min="8204" max="8204" width="8.59765625" style="927" bestFit="1" customWidth="1"/>
    <col min="8205" max="8205" width="9.1328125" style="927"/>
    <col min="8206" max="8207" width="10.1328125" style="927" customWidth="1"/>
    <col min="8208" max="8208" width="10.3984375" style="927" bestFit="1" customWidth="1"/>
    <col min="8209" max="8209" width="4.73046875" style="927" customWidth="1"/>
    <col min="8210" max="8210" width="15.1328125" style="927" customWidth="1"/>
    <col min="8211" max="8211" width="26.73046875" style="927" customWidth="1"/>
    <col min="8212" max="8212" width="16" style="927" customWidth="1"/>
    <col min="8213" max="8213" width="16.3984375" style="927" customWidth="1"/>
    <col min="8214" max="8448" width="9.1328125" style="927"/>
    <col min="8449" max="8449" width="47.1328125" style="927" customWidth="1"/>
    <col min="8450" max="8450" width="10.86328125" style="927" customWidth="1"/>
    <col min="8451" max="8451" width="11" style="927" customWidth="1"/>
    <col min="8452" max="8459" width="7" style="927" customWidth="1"/>
    <col min="8460" max="8460" width="8.59765625" style="927" bestFit="1" customWidth="1"/>
    <col min="8461" max="8461" width="9.1328125" style="927"/>
    <col min="8462" max="8463" width="10.1328125" style="927" customWidth="1"/>
    <col min="8464" max="8464" width="10.3984375" style="927" bestFit="1" customWidth="1"/>
    <col min="8465" max="8465" width="4.73046875" style="927" customWidth="1"/>
    <col min="8466" max="8466" width="15.1328125" style="927" customWidth="1"/>
    <col min="8467" max="8467" width="26.73046875" style="927" customWidth="1"/>
    <col min="8468" max="8468" width="16" style="927" customWidth="1"/>
    <col min="8469" max="8469" width="16.3984375" style="927" customWidth="1"/>
    <col min="8470" max="8704" width="9.1328125" style="927"/>
    <col min="8705" max="8705" width="47.1328125" style="927" customWidth="1"/>
    <col min="8706" max="8706" width="10.86328125" style="927" customWidth="1"/>
    <col min="8707" max="8707" width="11" style="927" customWidth="1"/>
    <col min="8708" max="8715" width="7" style="927" customWidth="1"/>
    <col min="8716" max="8716" width="8.59765625" style="927" bestFit="1" customWidth="1"/>
    <col min="8717" max="8717" width="9.1328125" style="927"/>
    <col min="8718" max="8719" width="10.1328125" style="927" customWidth="1"/>
    <col min="8720" max="8720" width="10.3984375" style="927" bestFit="1" customWidth="1"/>
    <col min="8721" max="8721" width="4.73046875" style="927" customWidth="1"/>
    <col min="8722" max="8722" width="15.1328125" style="927" customWidth="1"/>
    <col min="8723" max="8723" width="26.73046875" style="927" customWidth="1"/>
    <col min="8724" max="8724" width="16" style="927" customWidth="1"/>
    <col min="8725" max="8725" width="16.3984375" style="927" customWidth="1"/>
    <col min="8726" max="8960" width="9.1328125" style="927"/>
    <col min="8961" max="8961" width="47.1328125" style="927" customWidth="1"/>
    <col min="8962" max="8962" width="10.86328125" style="927" customWidth="1"/>
    <col min="8963" max="8963" width="11" style="927" customWidth="1"/>
    <col min="8964" max="8971" width="7" style="927" customWidth="1"/>
    <col min="8972" max="8972" width="8.59765625" style="927" bestFit="1" customWidth="1"/>
    <col min="8973" max="8973" width="9.1328125" style="927"/>
    <col min="8974" max="8975" width="10.1328125" style="927" customWidth="1"/>
    <col min="8976" max="8976" width="10.3984375" style="927" bestFit="1" customWidth="1"/>
    <col min="8977" max="8977" width="4.73046875" style="927" customWidth="1"/>
    <col min="8978" max="8978" width="15.1328125" style="927" customWidth="1"/>
    <col min="8979" max="8979" width="26.73046875" style="927" customWidth="1"/>
    <col min="8980" max="8980" width="16" style="927" customWidth="1"/>
    <col min="8981" max="8981" width="16.3984375" style="927" customWidth="1"/>
    <col min="8982" max="9216" width="9.1328125" style="927"/>
    <col min="9217" max="9217" width="47.1328125" style="927" customWidth="1"/>
    <col min="9218" max="9218" width="10.86328125" style="927" customWidth="1"/>
    <col min="9219" max="9219" width="11" style="927" customWidth="1"/>
    <col min="9220" max="9227" width="7" style="927" customWidth="1"/>
    <col min="9228" max="9228" width="8.59765625" style="927" bestFit="1" customWidth="1"/>
    <col min="9229" max="9229" width="9.1328125" style="927"/>
    <col min="9230" max="9231" width="10.1328125" style="927" customWidth="1"/>
    <col min="9232" max="9232" width="10.3984375" style="927" bestFit="1" customWidth="1"/>
    <col min="9233" max="9233" width="4.73046875" style="927" customWidth="1"/>
    <col min="9234" max="9234" width="15.1328125" style="927" customWidth="1"/>
    <col min="9235" max="9235" width="26.73046875" style="927" customWidth="1"/>
    <col min="9236" max="9236" width="16" style="927" customWidth="1"/>
    <col min="9237" max="9237" width="16.3984375" style="927" customWidth="1"/>
    <col min="9238" max="9472" width="9.1328125" style="927"/>
    <col min="9473" max="9473" width="47.1328125" style="927" customWidth="1"/>
    <col min="9474" max="9474" width="10.86328125" style="927" customWidth="1"/>
    <col min="9475" max="9475" width="11" style="927" customWidth="1"/>
    <col min="9476" max="9483" width="7" style="927" customWidth="1"/>
    <col min="9484" max="9484" width="8.59765625" style="927" bestFit="1" customWidth="1"/>
    <col min="9485" max="9485" width="9.1328125" style="927"/>
    <col min="9486" max="9487" width="10.1328125" style="927" customWidth="1"/>
    <col min="9488" max="9488" width="10.3984375" style="927" bestFit="1" customWidth="1"/>
    <col min="9489" max="9489" width="4.73046875" style="927" customWidth="1"/>
    <col min="9490" max="9490" width="15.1328125" style="927" customWidth="1"/>
    <col min="9491" max="9491" width="26.73046875" style="927" customWidth="1"/>
    <col min="9492" max="9492" width="16" style="927" customWidth="1"/>
    <col min="9493" max="9493" width="16.3984375" style="927" customWidth="1"/>
    <col min="9494" max="9728" width="9.1328125" style="927"/>
    <col min="9729" max="9729" width="47.1328125" style="927" customWidth="1"/>
    <col min="9730" max="9730" width="10.86328125" style="927" customWidth="1"/>
    <col min="9731" max="9731" width="11" style="927" customWidth="1"/>
    <col min="9732" max="9739" width="7" style="927" customWidth="1"/>
    <col min="9740" max="9740" width="8.59765625" style="927" bestFit="1" customWidth="1"/>
    <col min="9741" max="9741" width="9.1328125" style="927"/>
    <col min="9742" max="9743" width="10.1328125" style="927" customWidth="1"/>
    <col min="9744" max="9744" width="10.3984375" style="927" bestFit="1" customWidth="1"/>
    <col min="9745" max="9745" width="4.73046875" style="927" customWidth="1"/>
    <col min="9746" max="9746" width="15.1328125" style="927" customWidth="1"/>
    <col min="9747" max="9747" width="26.73046875" style="927" customWidth="1"/>
    <col min="9748" max="9748" width="16" style="927" customWidth="1"/>
    <col min="9749" max="9749" width="16.3984375" style="927" customWidth="1"/>
    <col min="9750" max="9984" width="9.1328125" style="927"/>
    <col min="9985" max="9985" width="47.1328125" style="927" customWidth="1"/>
    <col min="9986" max="9986" width="10.86328125" style="927" customWidth="1"/>
    <col min="9987" max="9987" width="11" style="927" customWidth="1"/>
    <col min="9988" max="9995" width="7" style="927" customWidth="1"/>
    <col min="9996" max="9996" width="8.59765625" style="927" bestFit="1" customWidth="1"/>
    <col min="9997" max="9997" width="9.1328125" style="927"/>
    <col min="9998" max="9999" width="10.1328125" style="927" customWidth="1"/>
    <col min="10000" max="10000" width="10.3984375" style="927" bestFit="1" customWidth="1"/>
    <col min="10001" max="10001" width="4.73046875" style="927" customWidth="1"/>
    <col min="10002" max="10002" width="15.1328125" style="927" customWidth="1"/>
    <col min="10003" max="10003" width="26.73046875" style="927" customWidth="1"/>
    <col min="10004" max="10004" width="16" style="927" customWidth="1"/>
    <col min="10005" max="10005" width="16.3984375" style="927" customWidth="1"/>
    <col min="10006" max="10240" width="9.1328125" style="927"/>
    <col min="10241" max="10241" width="47.1328125" style="927" customWidth="1"/>
    <col min="10242" max="10242" width="10.86328125" style="927" customWidth="1"/>
    <col min="10243" max="10243" width="11" style="927" customWidth="1"/>
    <col min="10244" max="10251" width="7" style="927" customWidth="1"/>
    <col min="10252" max="10252" width="8.59765625" style="927" bestFit="1" customWidth="1"/>
    <col min="10253" max="10253" width="9.1328125" style="927"/>
    <col min="10254" max="10255" width="10.1328125" style="927" customWidth="1"/>
    <col min="10256" max="10256" width="10.3984375" style="927" bestFit="1" customWidth="1"/>
    <col min="10257" max="10257" width="4.73046875" style="927" customWidth="1"/>
    <col min="10258" max="10258" width="15.1328125" style="927" customWidth="1"/>
    <col min="10259" max="10259" width="26.73046875" style="927" customWidth="1"/>
    <col min="10260" max="10260" width="16" style="927" customWidth="1"/>
    <col min="10261" max="10261" width="16.3984375" style="927" customWidth="1"/>
    <col min="10262" max="10496" width="9.1328125" style="927"/>
    <col min="10497" max="10497" width="47.1328125" style="927" customWidth="1"/>
    <col min="10498" max="10498" width="10.86328125" style="927" customWidth="1"/>
    <col min="10499" max="10499" width="11" style="927" customWidth="1"/>
    <col min="10500" max="10507" width="7" style="927" customWidth="1"/>
    <col min="10508" max="10508" width="8.59765625" style="927" bestFit="1" customWidth="1"/>
    <col min="10509" max="10509" width="9.1328125" style="927"/>
    <col min="10510" max="10511" width="10.1328125" style="927" customWidth="1"/>
    <col min="10512" max="10512" width="10.3984375" style="927" bestFit="1" customWidth="1"/>
    <col min="10513" max="10513" width="4.73046875" style="927" customWidth="1"/>
    <col min="10514" max="10514" width="15.1328125" style="927" customWidth="1"/>
    <col min="10515" max="10515" width="26.73046875" style="927" customWidth="1"/>
    <col min="10516" max="10516" width="16" style="927" customWidth="1"/>
    <col min="10517" max="10517" width="16.3984375" style="927" customWidth="1"/>
    <col min="10518" max="10752" width="9.1328125" style="927"/>
    <col min="10753" max="10753" width="47.1328125" style="927" customWidth="1"/>
    <col min="10754" max="10754" width="10.86328125" style="927" customWidth="1"/>
    <col min="10755" max="10755" width="11" style="927" customWidth="1"/>
    <col min="10756" max="10763" width="7" style="927" customWidth="1"/>
    <col min="10764" max="10764" width="8.59765625" style="927" bestFit="1" customWidth="1"/>
    <col min="10765" max="10765" width="9.1328125" style="927"/>
    <col min="10766" max="10767" width="10.1328125" style="927" customWidth="1"/>
    <col min="10768" max="10768" width="10.3984375" style="927" bestFit="1" customWidth="1"/>
    <col min="10769" max="10769" width="4.73046875" style="927" customWidth="1"/>
    <col min="10770" max="10770" width="15.1328125" style="927" customWidth="1"/>
    <col min="10771" max="10771" width="26.73046875" style="927" customWidth="1"/>
    <col min="10772" max="10772" width="16" style="927" customWidth="1"/>
    <col min="10773" max="10773" width="16.3984375" style="927" customWidth="1"/>
    <col min="10774" max="11008" width="9.1328125" style="927"/>
    <col min="11009" max="11009" width="47.1328125" style="927" customWidth="1"/>
    <col min="11010" max="11010" width="10.86328125" style="927" customWidth="1"/>
    <col min="11011" max="11011" width="11" style="927" customWidth="1"/>
    <col min="11012" max="11019" width="7" style="927" customWidth="1"/>
    <col min="11020" max="11020" width="8.59765625" style="927" bestFit="1" customWidth="1"/>
    <col min="11021" max="11021" width="9.1328125" style="927"/>
    <col min="11022" max="11023" width="10.1328125" style="927" customWidth="1"/>
    <col min="11024" max="11024" width="10.3984375" style="927" bestFit="1" customWidth="1"/>
    <col min="11025" max="11025" width="4.73046875" style="927" customWidth="1"/>
    <col min="11026" max="11026" width="15.1328125" style="927" customWidth="1"/>
    <col min="11027" max="11027" width="26.73046875" style="927" customWidth="1"/>
    <col min="11028" max="11028" width="16" style="927" customWidth="1"/>
    <col min="11029" max="11029" width="16.3984375" style="927" customWidth="1"/>
    <col min="11030" max="11264" width="9.1328125" style="927"/>
    <col min="11265" max="11265" width="47.1328125" style="927" customWidth="1"/>
    <col min="11266" max="11266" width="10.86328125" style="927" customWidth="1"/>
    <col min="11267" max="11267" width="11" style="927" customWidth="1"/>
    <col min="11268" max="11275" width="7" style="927" customWidth="1"/>
    <col min="11276" max="11276" width="8.59765625" style="927" bestFit="1" customWidth="1"/>
    <col min="11277" max="11277" width="9.1328125" style="927"/>
    <col min="11278" max="11279" width="10.1328125" style="927" customWidth="1"/>
    <col min="11280" max="11280" width="10.3984375" style="927" bestFit="1" customWidth="1"/>
    <col min="11281" max="11281" width="4.73046875" style="927" customWidth="1"/>
    <col min="11282" max="11282" width="15.1328125" style="927" customWidth="1"/>
    <col min="11283" max="11283" width="26.73046875" style="927" customWidth="1"/>
    <col min="11284" max="11284" width="16" style="927" customWidth="1"/>
    <col min="11285" max="11285" width="16.3984375" style="927" customWidth="1"/>
    <col min="11286" max="11520" width="9.1328125" style="927"/>
    <col min="11521" max="11521" width="47.1328125" style="927" customWidth="1"/>
    <col min="11522" max="11522" width="10.86328125" style="927" customWidth="1"/>
    <col min="11523" max="11523" width="11" style="927" customWidth="1"/>
    <col min="11524" max="11531" width="7" style="927" customWidth="1"/>
    <col min="11532" max="11532" width="8.59765625" style="927" bestFit="1" customWidth="1"/>
    <col min="11533" max="11533" width="9.1328125" style="927"/>
    <col min="11534" max="11535" width="10.1328125" style="927" customWidth="1"/>
    <col min="11536" max="11536" width="10.3984375" style="927" bestFit="1" customWidth="1"/>
    <col min="11537" max="11537" width="4.73046875" style="927" customWidth="1"/>
    <col min="11538" max="11538" width="15.1328125" style="927" customWidth="1"/>
    <col min="11539" max="11539" width="26.73046875" style="927" customWidth="1"/>
    <col min="11540" max="11540" width="16" style="927" customWidth="1"/>
    <col min="11541" max="11541" width="16.3984375" style="927" customWidth="1"/>
    <col min="11542" max="11776" width="9.1328125" style="927"/>
    <col min="11777" max="11777" width="47.1328125" style="927" customWidth="1"/>
    <col min="11778" max="11778" width="10.86328125" style="927" customWidth="1"/>
    <col min="11779" max="11779" width="11" style="927" customWidth="1"/>
    <col min="11780" max="11787" width="7" style="927" customWidth="1"/>
    <col min="11788" max="11788" width="8.59765625" style="927" bestFit="1" customWidth="1"/>
    <col min="11789" max="11789" width="9.1328125" style="927"/>
    <col min="11790" max="11791" width="10.1328125" style="927" customWidth="1"/>
    <col min="11792" max="11792" width="10.3984375" style="927" bestFit="1" customWidth="1"/>
    <col min="11793" max="11793" width="4.73046875" style="927" customWidth="1"/>
    <col min="11794" max="11794" width="15.1328125" style="927" customWidth="1"/>
    <col min="11795" max="11795" width="26.73046875" style="927" customWidth="1"/>
    <col min="11796" max="11796" width="16" style="927" customWidth="1"/>
    <col min="11797" max="11797" width="16.3984375" style="927" customWidth="1"/>
    <col min="11798" max="12032" width="9.1328125" style="927"/>
    <col min="12033" max="12033" width="47.1328125" style="927" customWidth="1"/>
    <col min="12034" max="12034" width="10.86328125" style="927" customWidth="1"/>
    <col min="12035" max="12035" width="11" style="927" customWidth="1"/>
    <col min="12036" max="12043" width="7" style="927" customWidth="1"/>
    <col min="12044" max="12044" width="8.59765625" style="927" bestFit="1" customWidth="1"/>
    <col min="12045" max="12045" width="9.1328125" style="927"/>
    <col min="12046" max="12047" width="10.1328125" style="927" customWidth="1"/>
    <col min="12048" max="12048" width="10.3984375" style="927" bestFit="1" customWidth="1"/>
    <col min="12049" max="12049" width="4.73046875" style="927" customWidth="1"/>
    <col min="12050" max="12050" width="15.1328125" style="927" customWidth="1"/>
    <col min="12051" max="12051" width="26.73046875" style="927" customWidth="1"/>
    <col min="12052" max="12052" width="16" style="927" customWidth="1"/>
    <col min="12053" max="12053" width="16.3984375" style="927" customWidth="1"/>
    <col min="12054" max="12288" width="9.1328125" style="927"/>
    <col min="12289" max="12289" width="47.1328125" style="927" customWidth="1"/>
    <col min="12290" max="12290" width="10.86328125" style="927" customWidth="1"/>
    <col min="12291" max="12291" width="11" style="927" customWidth="1"/>
    <col min="12292" max="12299" width="7" style="927" customWidth="1"/>
    <col min="12300" max="12300" width="8.59765625" style="927" bestFit="1" customWidth="1"/>
    <col min="12301" max="12301" width="9.1328125" style="927"/>
    <col min="12302" max="12303" width="10.1328125" style="927" customWidth="1"/>
    <col min="12304" max="12304" width="10.3984375" style="927" bestFit="1" customWidth="1"/>
    <col min="12305" max="12305" width="4.73046875" style="927" customWidth="1"/>
    <col min="12306" max="12306" width="15.1328125" style="927" customWidth="1"/>
    <col min="12307" max="12307" width="26.73046875" style="927" customWidth="1"/>
    <col min="12308" max="12308" width="16" style="927" customWidth="1"/>
    <col min="12309" max="12309" width="16.3984375" style="927" customWidth="1"/>
    <col min="12310" max="12544" width="9.1328125" style="927"/>
    <col min="12545" max="12545" width="47.1328125" style="927" customWidth="1"/>
    <col min="12546" max="12546" width="10.86328125" style="927" customWidth="1"/>
    <col min="12547" max="12547" width="11" style="927" customWidth="1"/>
    <col min="12548" max="12555" width="7" style="927" customWidth="1"/>
    <col min="12556" max="12556" width="8.59765625" style="927" bestFit="1" customWidth="1"/>
    <col min="12557" max="12557" width="9.1328125" style="927"/>
    <col min="12558" max="12559" width="10.1328125" style="927" customWidth="1"/>
    <col min="12560" max="12560" width="10.3984375" style="927" bestFit="1" customWidth="1"/>
    <col min="12561" max="12561" width="4.73046875" style="927" customWidth="1"/>
    <col min="12562" max="12562" width="15.1328125" style="927" customWidth="1"/>
    <col min="12563" max="12563" width="26.73046875" style="927" customWidth="1"/>
    <col min="12564" max="12564" width="16" style="927" customWidth="1"/>
    <col min="12565" max="12565" width="16.3984375" style="927" customWidth="1"/>
    <col min="12566" max="12800" width="9.1328125" style="927"/>
    <col min="12801" max="12801" width="47.1328125" style="927" customWidth="1"/>
    <col min="12802" max="12802" width="10.86328125" style="927" customWidth="1"/>
    <col min="12803" max="12803" width="11" style="927" customWidth="1"/>
    <col min="12804" max="12811" width="7" style="927" customWidth="1"/>
    <col min="12812" max="12812" width="8.59765625" style="927" bestFit="1" customWidth="1"/>
    <col min="12813" max="12813" width="9.1328125" style="927"/>
    <col min="12814" max="12815" width="10.1328125" style="927" customWidth="1"/>
    <col min="12816" max="12816" width="10.3984375" style="927" bestFit="1" customWidth="1"/>
    <col min="12817" max="12817" width="4.73046875" style="927" customWidth="1"/>
    <col min="12818" max="12818" width="15.1328125" style="927" customWidth="1"/>
    <col min="12819" max="12819" width="26.73046875" style="927" customWidth="1"/>
    <col min="12820" max="12820" width="16" style="927" customWidth="1"/>
    <col min="12821" max="12821" width="16.3984375" style="927" customWidth="1"/>
    <col min="12822" max="13056" width="9.1328125" style="927"/>
    <col min="13057" max="13057" width="47.1328125" style="927" customWidth="1"/>
    <col min="13058" max="13058" width="10.86328125" style="927" customWidth="1"/>
    <col min="13059" max="13059" width="11" style="927" customWidth="1"/>
    <col min="13060" max="13067" width="7" style="927" customWidth="1"/>
    <col min="13068" max="13068" width="8.59765625" style="927" bestFit="1" customWidth="1"/>
    <col min="13069" max="13069" width="9.1328125" style="927"/>
    <col min="13070" max="13071" width="10.1328125" style="927" customWidth="1"/>
    <col min="13072" max="13072" width="10.3984375" style="927" bestFit="1" customWidth="1"/>
    <col min="13073" max="13073" width="4.73046875" style="927" customWidth="1"/>
    <col min="13074" max="13074" width="15.1328125" style="927" customWidth="1"/>
    <col min="13075" max="13075" width="26.73046875" style="927" customWidth="1"/>
    <col min="13076" max="13076" width="16" style="927" customWidth="1"/>
    <col min="13077" max="13077" width="16.3984375" style="927" customWidth="1"/>
    <col min="13078" max="13312" width="9.1328125" style="927"/>
    <col min="13313" max="13313" width="47.1328125" style="927" customWidth="1"/>
    <col min="13314" max="13314" width="10.86328125" style="927" customWidth="1"/>
    <col min="13315" max="13315" width="11" style="927" customWidth="1"/>
    <col min="13316" max="13323" width="7" style="927" customWidth="1"/>
    <col min="13324" max="13324" width="8.59765625" style="927" bestFit="1" customWidth="1"/>
    <col min="13325" max="13325" width="9.1328125" style="927"/>
    <col min="13326" max="13327" width="10.1328125" style="927" customWidth="1"/>
    <col min="13328" max="13328" width="10.3984375" style="927" bestFit="1" customWidth="1"/>
    <col min="13329" max="13329" width="4.73046875" style="927" customWidth="1"/>
    <col min="13330" max="13330" width="15.1328125" style="927" customWidth="1"/>
    <col min="13331" max="13331" width="26.73046875" style="927" customWidth="1"/>
    <col min="13332" max="13332" width="16" style="927" customWidth="1"/>
    <col min="13333" max="13333" width="16.3984375" style="927" customWidth="1"/>
    <col min="13334" max="13568" width="9.1328125" style="927"/>
    <col min="13569" max="13569" width="47.1328125" style="927" customWidth="1"/>
    <col min="13570" max="13570" width="10.86328125" style="927" customWidth="1"/>
    <col min="13571" max="13571" width="11" style="927" customWidth="1"/>
    <col min="13572" max="13579" width="7" style="927" customWidth="1"/>
    <col min="13580" max="13580" width="8.59765625" style="927" bestFit="1" customWidth="1"/>
    <col min="13581" max="13581" width="9.1328125" style="927"/>
    <col min="13582" max="13583" width="10.1328125" style="927" customWidth="1"/>
    <col min="13584" max="13584" width="10.3984375" style="927" bestFit="1" customWidth="1"/>
    <col min="13585" max="13585" width="4.73046875" style="927" customWidth="1"/>
    <col min="13586" max="13586" width="15.1328125" style="927" customWidth="1"/>
    <col min="13587" max="13587" width="26.73046875" style="927" customWidth="1"/>
    <col min="13588" max="13588" width="16" style="927" customWidth="1"/>
    <col min="13589" max="13589" width="16.3984375" style="927" customWidth="1"/>
    <col min="13590" max="13824" width="9.1328125" style="927"/>
    <col min="13825" max="13825" width="47.1328125" style="927" customWidth="1"/>
    <col min="13826" max="13826" width="10.86328125" style="927" customWidth="1"/>
    <col min="13827" max="13827" width="11" style="927" customWidth="1"/>
    <col min="13828" max="13835" width="7" style="927" customWidth="1"/>
    <col min="13836" max="13836" width="8.59765625" style="927" bestFit="1" customWidth="1"/>
    <col min="13837" max="13837" width="9.1328125" style="927"/>
    <col min="13838" max="13839" width="10.1328125" style="927" customWidth="1"/>
    <col min="13840" max="13840" width="10.3984375" style="927" bestFit="1" customWidth="1"/>
    <col min="13841" max="13841" width="4.73046875" style="927" customWidth="1"/>
    <col min="13842" max="13842" width="15.1328125" style="927" customWidth="1"/>
    <col min="13843" max="13843" width="26.73046875" style="927" customWidth="1"/>
    <col min="13844" max="13844" width="16" style="927" customWidth="1"/>
    <col min="13845" max="13845" width="16.3984375" style="927" customWidth="1"/>
    <col min="13846" max="14080" width="9.1328125" style="927"/>
    <col min="14081" max="14081" width="47.1328125" style="927" customWidth="1"/>
    <col min="14082" max="14082" width="10.86328125" style="927" customWidth="1"/>
    <col min="14083" max="14083" width="11" style="927" customWidth="1"/>
    <col min="14084" max="14091" width="7" style="927" customWidth="1"/>
    <col min="14092" max="14092" width="8.59765625" style="927" bestFit="1" customWidth="1"/>
    <col min="14093" max="14093" width="9.1328125" style="927"/>
    <col min="14094" max="14095" width="10.1328125" style="927" customWidth="1"/>
    <col min="14096" max="14096" width="10.3984375" style="927" bestFit="1" customWidth="1"/>
    <col min="14097" max="14097" width="4.73046875" style="927" customWidth="1"/>
    <col min="14098" max="14098" width="15.1328125" style="927" customWidth="1"/>
    <col min="14099" max="14099" width="26.73046875" style="927" customWidth="1"/>
    <col min="14100" max="14100" width="16" style="927" customWidth="1"/>
    <col min="14101" max="14101" width="16.3984375" style="927" customWidth="1"/>
    <col min="14102" max="14336" width="9.1328125" style="927"/>
    <col min="14337" max="14337" width="47.1328125" style="927" customWidth="1"/>
    <col min="14338" max="14338" width="10.86328125" style="927" customWidth="1"/>
    <col min="14339" max="14339" width="11" style="927" customWidth="1"/>
    <col min="14340" max="14347" width="7" style="927" customWidth="1"/>
    <col min="14348" max="14348" width="8.59765625" style="927" bestFit="1" customWidth="1"/>
    <col min="14349" max="14349" width="9.1328125" style="927"/>
    <col min="14350" max="14351" width="10.1328125" style="927" customWidth="1"/>
    <col min="14352" max="14352" width="10.3984375" style="927" bestFit="1" customWidth="1"/>
    <col min="14353" max="14353" width="4.73046875" style="927" customWidth="1"/>
    <col min="14354" max="14354" width="15.1328125" style="927" customWidth="1"/>
    <col min="14355" max="14355" width="26.73046875" style="927" customWidth="1"/>
    <col min="14356" max="14356" width="16" style="927" customWidth="1"/>
    <col min="14357" max="14357" width="16.3984375" style="927" customWidth="1"/>
    <col min="14358" max="14592" width="9.1328125" style="927"/>
    <col min="14593" max="14593" width="47.1328125" style="927" customWidth="1"/>
    <col min="14594" max="14594" width="10.86328125" style="927" customWidth="1"/>
    <col min="14595" max="14595" width="11" style="927" customWidth="1"/>
    <col min="14596" max="14603" width="7" style="927" customWidth="1"/>
    <col min="14604" max="14604" width="8.59765625" style="927" bestFit="1" customWidth="1"/>
    <col min="14605" max="14605" width="9.1328125" style="927"/>
    <col min="14606" max="14607" width="10.1328125" style="927" customWidth="1"/>
    <col min="14608" max="14608" width="10.3984375" style="927" bestFit="1" customWidth="1"/>
    <col min="14609" max="14609" width="4.73046875" style="927" customWidth="1"/>
    <col min="14610" max="14610" width="15.1328125" style="927" customWidth="1"/>
    <col min="14611" max="14611" width="26.73046875" style="927" customWidth="1"/>
    <col min="14612" max="14612" width="16" style="927" customWidth="1"/>
    <col min="14613" max="14613" width="16.3984375" style="927" customWidth="1"/>
    <col min="14614" max="14848" width="9.1328125" style="927"/>
    <col min="14849" max="14849" width="47.1328125" style="927" customWidth="1"/>
    <col min="14850" max="14850" width="10.86328125" style="927" customWidth="1"/>
    <col min="14851" max="14851" width="11" style="927" customWidth="1"/>
    <col min="14852" max="14859" width="7" style="927" customWidth="1"/>
    <col min="14860" max="14860" width="8.59765625" style="927" bestFit="1" customWidth="1"/>
    <col min="14861" max="14861" width="9.1328125" style="927"/>
    <col min="14862" max="14863" width="10.1328125" style="927" customWidth="1"/>
    <col min="14864" max="14864" width="10.3984375" style="927" bestFit="1" customWidth="1"/>
    <col min="14865" max="14865" width="4.73046875" style="927" customWidth="1"/>
    <col min="14866" max="14866" width="15.1328125" style="927" customWidth="1"/>
    <col min="14867" max="14867" width="26.73046875" style="927" customWidth="1"/>
    <col min="14868" max="14868" width="16" style="927" customWidth="1"/>
    <col min="14869" max="14869" width="16.3984375" style="927" customWidth="1"/>
    <col min="14870" max="15104" width="9.1328125" style="927"/>
    <col min="15105" max="15105" width="47.1328125" style="927" customWidth="1"/>
    <col min="15106" max="15106" width="10.86328125" style="927" customWidth="1"/>
    <col min="15107" max="15107" width="11" style="927" customWidth="1"/>
    <col min="15108" max="15115" width="7" style="927" customWidth="1"/>
    <col min="15116" max="15116" width="8.59765625" style="927" bestFit="1" customWidth="1"/>
    <col min="15117" max="15117" width="9.1328125" style="927"/>
    <col min="15118" max="15119" width="10.1328125" style="927" customWidth="1"/>
    <col min="15120" max="15120" width="10.3984375" style="927" bestFit="1" customWidth="1"/>
    <col min="15121" max="15121" width="4.73046875" style="927" customWidth="1"/>
    <col min="15122" max="15122" width="15.1328125" style="927" customWidth="1"/>
    <col min="15123" max="15123" width="26.73046875" style="927" customWidth="1"/>
    <col min="15124" max="15124" width="16" style="927" customWidth="1"/>
    <col min="15125" max="15125" width="16.3984375" style="927" customWidth="1"/>
    <col min="15126" max="15360" width="9.1328125" style="927"/>
    <col min="15361" max="15361" width="47.1328125" style="927" customWidth="1"/>
    <col min="15362" max="15362" width="10.86328125" style="927" customWidth="1"/>
    <col min="15363" max="15363" width="11" style="927" customWidth="1"/>
    <col min="15364" max="15371" width="7" style="927" customWidth="1"/>
    <col min="15372" max="15372" width="8.59765625" style="927" bestFit="1" customWidth="1"/>
    <col min="15373" max="15373" width="9.1328125" style="927"/>
    <col min="15374" max="15375" width="10.1328125" style="927" customWidth="1"/>
    <col min="15376" max="15376" width="10.3984375" style="927" bestFit="1" customWidth="1"/>
    <col min="15377" max="15377" width="4.73046875" style="927" customWidth="1"/>
    <col min="15378" max="15378" width="15.1328125" style="927" customWidth="1"/>
    <col min="15379" max="15379" width="26.73046875" style="927" customWidth="1"/>
    <col min="15380" max="15380" width="16" style="927" customWidth="1"/>
    <col min="15381" max="15381" width="16.3984375" style="927" customWidth="1"/>
    <col min="15382" max="15616" width="9.1328125" style="927"/>
    <col min="15617" max="15617" width="47.1328125" style="927" customWidth="1"/>
    <col min="15618" max="15618" width="10.86328125" style="927" customWidth="1"/>
    <col min="15619" max="15619" width="11" style="927" customWidth="1"/>
    <col min="15620" max="15627" width="7" style="927" customWidth="1"/>
    <col min="15628" max="15628" width="8.59765625" style="927" bestFit="1" customWidth="1"/>
    <col min="15629" max="15629" width="9.1328125" style="927"/>
    <col min="15630" max="15631" width="10.1328125" style="927" customWidth="1"/>
    <col min="15632" max="15632" width="10.3984375" style="927" bestFit="1" customWidth="1"/>
    <col min="15633" max="15633" width="4.73046875" style="927" customWidth="1"/>
    <col min="15634" max="15634" width="15.1328125" style="927" customWidth="1"/>
    <col min="15635" max="15635" width="26.73046875" style="927" customWidth="1"/>
    <col min="15636" max="15636" width="16" style="927" customWidth="1"/>
    <col min="15637" max="15637" width="16.3984375" style="927" customWidth="1"/>
    <col min="15638" max="15872" width="9.1328125" style="927"/>
    <col min="15873" max="15873" width="47.1328125" style="927" customWidth="1"/>
    <col min="15874" max="15874" width="10.86328125" style="927" customWidth="1"/>
    <col min="15875" max="15875" width="11" style="927" customWidth="1"/>
    <col min="15876" max="15883" width="7" style="927" customWidth="1"/>
    <col min="15884" max="15884" width="8.59765625" style="927" bestFit="1" customWidth="1"/>
    <col min="15885" max="15885" width="9.1328125" style="927"/>
    <col min="15886" max="15887" width="10.1328125" style="927" customWidth="1"/>
    <col min="15888" max="15888" width="10.3984375" style="927" bestFit="1" customWidth="1"/>
    <col min="15889" max="15889" width="4.73046875" style="927" customWidth="1"/>
    <col min="15890" max="15890" width="15.1328125" style="927" customWidth="1"/>
    <col min="15891" max="15891" width="26.73046875" style="927" customWidth="1"/>
    <col min="15892" max="15892" width="16" style="927" customWidth="1"/>
    <col min="15893" max="15893" width="16.3984375" style="927" customWidth="1"/>
    <col min="15894" max="16128" width="9.1328125" style="927"/>
    <col min="16129" max="16129" width="47.1328125" style="927" customWidth="1"/>
    <col min="16130" max="16130" width="10.86328125" style="927" customWidth="1"/>
    <col min="16131" max="16131" width="11" style="927" customWidth="1"/>
    <col min="16132" max="16139" width="7" style="927" customWidth="1"/>
    <col min="16140" max="16140" width="8.59765625" style="927" bestFit="1" customWidth="1"/>
    <col min="16141" max="16141" width="9.1328125" style="927"/>
    <col min="16142" max="16143" width="10.1328125" style="927" customWidth="1"/>
    <col min="16144" max="16144" width="10.3984375" style="927" bestFit="1" customWidth="1"/>
    <col min="16145" max="16145" width="4.73046875" style="927" customWidth="1"/>
    <col min="16146" max="16146" width="15.1328125" style="927" customWidth="1"/>
    <col min="16147" max="16147" width="26.73046875" style="927" customWidth="1"/>
    <col min="16148" max="16148" width="16" style="927" customWidth="1"/>
    <col min="16149" max="16149" width="16.3984375" style="927" customWidth="1"/>
    <col min="16150" max="16384" width="9.1328125" style="927"/>
  </cols>
  <sheetData>
    <row r="1" spans="1:20" s="48" customFormat="1" ht="25.15">
      <c r="A1" s="1766" t="str">
        <f>+'Universal data'!$A$1</f>
        <v>Regulatory Reporting Pack</v>
      </c>
      <c r="B1" s="127"/>
      <c r="C1" s="127"/>
      <c r="D1" s="127"/>
      <c r="E1" s="127"/>
      <c r="F1" s="127"/>
      <c r="G1" s="127"/>
      <c r="H1" s="127"/>
      <c r="I1" s="127"/>
      <c r="J1" s="127"/>
      <c r="K1" s="127"/>
      <c r="L1" s="127"/>
      <c r="M1" s="127"/>
      <c r="N1" s="127"/>
      <c r="O1" s="127"/>
      <c r="P1" s="127"/>
      <c r="Q1" s="127"/>
      <c r="R1" s="127"/>
      <c r="S1" s="127"/>
      <c r="T1" s="127"/>
    </row>
    <row r="2" spans="1:20" s="48" customFormat="1" ht="25.15">
      <c r="A2" s="1766" t="str">
        <f>+'Universal data'!$A$2</f>
        <v>Master</v>
      </c>
      <c r="B2" s="127"/>
      <c r="C2" s="127"/>
      <c r="D2" s="127"/>
      <c r="E2" s="127"/>
      <c r="F2" s="127"/>
      <c r="G2" s="127"/>
      <c r="H2" s="127"/>
      <c r="I2" s="127"/>
      <c r="J2" s="127"/>
      <c r="K2" s="127"/>
      <c r="L2" s="127"/>
      <c r="M2" s="127"/>
      <c r="N2" s="127"/>
      <c r="O2" s="127"/>
      <c r="P2" s="127"/>
      <c r="Q2" s="127"/>
      <c r="R2" s="127"/>
      <c r="S2" s="127"/>
      <c r="T2" s="127"/>
    </row>
    <row r="3" spans="1:20" s="48" customFormat="1" ht="25.15">
      <c r="A3" s="1766" t="str">
        <f>+'Universal data'!$A$3</f>
        <v>2017/18</v>
      </c>
      <c r="B3" s="127"/>
      <c r="C3" s="127"/>
      <c r="D3" s="127"/>
      <c r="E3" s="127"/>
      <c r="F3" s="127"/>
      <c r="G3" s="127"/>
      <c r="H3" s="127"/>
      <c r="I3" s="127"/>
      <c r="J3" s="127"/>
      <c r="K3" s="127"/>
      <c r="L3" s="127"/>
      <c r="M3" s="127"/>
      <c r="N3" s="127"/>
      <c r="O3" s="127"/>
      <c r="P3" s="127"/>
      <c r="Q3" s="127"/>
      <c r="R3" s="127"/>
      <c r="S3" s="127"/>
      <c r="T3" s="127"/>
    </row>
    <row r="5" spans="1:20" ht="19.899999999999999">
      <c r="A5" s="925" t="s">
        <v>1891</v>
      </c>
      <c r="B5" s="926"/>
    </row>
    <row r="6" spans="1:20">
      <c r="A6" s="928" t="s">
        <v>989</v>
      </c>
    </row>
    <row r="7" spans="1:20">
      <c r="A7" s="929" t="s">
        <v>990</v>
      </c>
      <c r="B7" s="930"/>
      <c r="C7" s="930"/>
      <c r="D7" s="930"/>
      <c r="E7" s="930"/>
      <c r="F7" s="930"/>
      <c r="G7" s="930"/>
      <c r="H7" s="930"/>
      <c r="R7" s="926" t="s">
        <v>991</v>
      </c>
    </row>
    <row r="8" spans="1:20" ht="24.75">
      <c r="A8" s="931"/>
      <c r="B8" s="932">
        <v>1</v>
      </c>
      <c r="C8" s="932">
        <v>2</v>
      </c>
      <c r="D8" s="932">
        <v>3</v>
      </c>
      <c r="E8" s="932">
        <v>4</v>
      </c>
      <c r="F8" s="932">
        <v>5</v>
      </c>
      <c r="G8" s="933">
        <v>6</v>
      </c>
      <c r="H8" s="932">
        <v>7</v>
      </c>
      <c r="I8" s="932">
        <v>8</v>
      </c>
      <c r="J8" s="932">
        <v>9</v>
      </c>
      <c r="K8" s="932">
        <v>10</v>
      </c>
      <c r="L8" s="933" t="s">
        <v>82</v>
      </c>
      <c r="M8" s="933" t="s">
        <v>992</v>
      </c>
      <c r="N8" s="932" t="s">
        <v>993</v>
      </c>
      <c r="O8" s="932" t="s">
        <v>994</v>
      </c>
      <c r="P8" s="932" t="s">
        <v>995</v>
      </c>
      <c r="R8" s="934" t="s">
        <v>996</v>
      </c>
      <c r="S8" s="934" t="s">
        <v>997</v>
      </c>
      <c r="T8" s="934" t="s">
        <v>83</v>
      </c>
    </row>
    <row r="9" spans="1:20">
      <c r="A9" s="935" t="s">
        <v>998</v>
      </c>
      <c r="B9" s="936"/>
      <c r="C9" s="936"/>
      <c r="D9" s="936"/>
      <c r="E9" s="936"/>
      <c r="F9" s="936"/>
      <c r="G9" s="936"/>
      <c r="H9" s="936"/>
      <c r="I9" s="936"/>
      <c r="J9" s="936"/>
      <c r="K9" s="936"/>
      <c r="L9" s="937">
        <f t="shared" ref="L9:L16" si="0">SUM(B9:K9)</f>
        <v>0</v>
      </c>
      <c r="M9" s="936"/>
      <c r="N9" s="938" t="e">
        <f>(B9*1+C9*2+D9*3+E9*4+F9*5+G9*6+H9*7+I9*8+J9*9+K9*10)/(SUM(B9:K9))</f>
        <v>#DIV/0!</v>
      </c>
      <c r="O9" s="939" t="e">
        <f>N9+T9</f>
        <v>#DIV/0!</v>
      </c>
      <c r="P9" s="939" t="e">
        <f>N9-T9</f>
        <v>#DIV/0!</v>
      </c>
      <c r="R9" s="940" t="e">
        <f>((1-N9)^2)*B9+((2-N9))^2*C9+((3-N9))^2*D9+((4-N9)^2)*E9+((5-N9)^2)*F9+((6-N9)^2)*G9+((7-N9))^2*H9+((8-N9))^2*I9+((9-N9)^2)*J9+((10-N9)^2)*K9</f>
        <v>#DIV/0!</v>
      </c>
      <c r="S9" s="940" t="e">
        <f>SQRT((R9)/(L9-1))</f>
        <v>#DIV/0!</v>
      </c>
      <c r="T9" s="940" t="e">
        <f>CONFIDENCE(0.05,S9,L9)</f>
        <v>#DIV/0!</v>
      </c>
    </row>
    <row r="10" spans="1:20">
      <c r="A10" s="935" t="s">
        <v>999</v>
      </c>
      <c r="B10" s="936"/>
      <c r="C10" s="936"/>
      <c r="D10" s="936"/>
      <c r="E10" s="936"/>
      <c r="F10" s="936"/>
      <c r="G10" s="936"/>
      <c r="H10" s="936"/>
      <c r="I10" s="936"/>
      <c r="J10" s="936"/>
      <c r="K10" s="936"/>
      <c r="L10" s="937">
        <f t="shared" si="0"/>
        <v>0</v>
      </c>
      <c r="M10" s="936"/>
      <c r="N10" s="938" t="e">
        <f t="shared" ref="N10:N16" si="1">(B10*1+C10*2+D10*3+E10*4+F10*5+G10*6+H10*7+I10*8+J10*9+K10*10)/(SUM(B10:K10))</f>
        <v>#DIV/0!</v>
      </c>
      <c r="O10" s="939" t="e">
        <f t="shared" ref="O10:O16" si="2">N10+T10</f>
        <v>#DIV/0!</v>
      </c>
      <c r="P10" s="939" t="e">
        <f t="shared" ref="P10:P16" si="3">N10-T10</f>
        <v>#DIV/0!</v>
      </c>
      <c r="R10" s="940" t="e">
        <f t="shared" ref="R10:R16" si="4">((1-N10)^2)*B10+((2-N10))^2*C10+((3-N10))^2*D10+((4-N10)^2)*E10+((5-N10)^2)*F10+((6-N10)^2)*G10+((7-N10))^2*H10+((8-N10))^2*I10+((9-N10)^2)*J10+((10-N10)^2)*K10</f>
        <v>#DIV/0!</v>
      </c>
      <c r="S10" s="940" t="e">
        <f t="shared" ref="S10:S16" si="5">SQRT((R10)/(L10-1))</f>
        <v>#DIV/0!</v>
      </c>
      <c r="T10" s="940" t="e">
        <f t="shared" ref="T10:T16" si="6">CONFIDENCE(0.05,S10,L10)</f>
        <v>#DIV/0!</v>
      </c>
    </row>
    <row r="11" spans="1:20">
      <c r="A11" s="935" t="s">
        <v>1000</v>
      </c>
      <c r="B11" s="936"/>
      <c r="C11" s="936"/>
      <c r="D11" s="936"/>
      <c r="E11" s="936"/>
      <c r="F11" s="936"/>
      <c r="G11" s="936"/>
      <c r="H11" s="936"/>
      <c r="I11" s="936"/>
      <c r="J11" s="936"/>
      <c r="K11" s="936"/>
      <c r="L11" s="937">
        <f t="shared" si="0"/>
        <v>0</v>
      </c>
      <c r="M11" s="936"/>
      <c r="N11" s="938" t="e">
        <f t="shared" si="1"/>
        <v>#DIV/0!</v>
      </c>
      <c r="O11" s="939" t="e">
        <f t="shared" si="2"/>
        <v>#DIV/0!</v>
      </c>
      <c r="P11" s="939" t="e">
        <f t="shared" si="3"/>
        <v>#DIV/0!</v>
      </c>
      <c r="R11" s="940" t="e">
        <f t="shared" si="4"/>
        <v>#DIV/0!</v>
      </c>
      <c r="S11" s="940" t="e">
        <f t="shared" si="5"/>
        <v>#DIV/0!</v>
      </c>
      <c r="T11" s="940" t="e">
        <f t="shared" si="6"/>
        <v>#DIV/0!</v>
      </c>
    </row>
    <row r="12" spans="1:20" ht="24" customHeight="1">
      <c r="A12" s="935" t="s">
        <v>1001</v>
      </c>
      <c r="B12" s="936"/>
      <c r="C12" s="936"/>
      <c r="D12" s="936"/>
      <c r="E12" s="936"/>
      <c r="F12" s="936"/>
      <c r="G12" s="936"/>
      <c r="H12" s="936"/>
      <c r="I12" s="936"/>
      <c r="J12" s="936"/>
      <c r="K12" s="936"/>
      <c r="L12" s="937">
        <f t="shared" si="0"/>
        <v>0</v>
      </c>
      <c r="M12" s="936"/>
      <c r="N12" s="938" t="e">
        <f t="shared" si="1"/>
        <v>#DIV/0!</v>
      </c>
      <c r="O12" s="939" t="e">
        <f t="shared" si="2"/>
        <v>#DIV/0!</v>
      </c>
      <c r="P12" s="939" t="e">
        <f t="shared" si="3"/>
        <v>#DIV/0!</v>
      </c>
      <c r="R12" s="940" t="e">
        <f t="shared" si="4"/>
        <v>#DIV/0!</v>
      </c>
      <c r="S12" s="940" t="e">
        <f t="shared" si="5"/>
        <v>#DIV/0!</v>
      </c>
      <c r="T12" s="940" t="e">
        <f t="shared" si="6"/>
        <v>#DIV/0!</v>
      </c>
    </row>
    <row r="13" spans="1:20" ht="13.5" customHeight="1">
      <c r="A13" s="935" t="s">
        <v>1002</v>
      </c>
      <c r="B13" s="936"/>
      <c r="C13" s="936"/>
      <c r="D13" s="936"/>
      <c r="E13" s="936"/>
      <c r="F13" s="936"/>
      <c r="G13" s="936"/>
      <c r="H13" s="936"/>
      <c r="I13" s="936"/>
      <c r="J13" s="936"/>
      <c r="K13" s="936"/>
      <c r="L13" s="937">
        <f t="shared" si="0"/>
        <v>0</v>
      </c>
      <c r="M13" s="936"/>
      <c r="N13" s="938" t="e">
        <f t="shared" si="1"/>
        <v>#DIV/0!</v>
      </c>
      <c r="O13" s="939" t="e">
        <f t="shared" si="2"/>
        <v>#DIV/0!</v>
      </c>
      <c r="P13" s="939" t="e">
        <f t="shared" si="3"/>
        <v>#DIV/0!</v>
      </c>
      <c r="R13" s="940" t="e">
        <f t="shared" si="4"/>
        <v>#DIV/0!</v>
      </c>
      <c r="S13" s="940" t="e">
        <f t="shared" si="5"/>
        <v>#DIV/0!</v>
      </c>
      <c r="T13" s="940" t="e">
        <f t="shared" si="6"/>
        <v>#DIV/0!</v>
      </c>
    </row>
    <row r="14" spans="1:20">
      <c r="A14" s="935" t="s">
        <v>1003</v>
      </c>
      <c r="B14" s="936"/>
      <c r="C14" s="936"/>
      <c r="D14" s="936"/>
      <c r="E14" s="936"/>
      <c r="F14" s="936"/>
      <c r="G14" s="936"/>
      <c r="H14" s="936"/>
      <c r="I14" s="936"/>
      <c r="J14" s="936"/>
      <c r="K14" s="936"/>
      <c r="L14" s="937">
        <f t="shared" si="0"/>
        <v>0</v>
      </c>
      <c r="M14" s="936"/>
      <c r="N14" s="938" t="e">
        <f t="shared" si="1"/>
        <v>#DIV/0!</v>
      </c>
      <c r="O14" s="939" t="e">
        <f t="shared" si="2"/>
        <v>#DIV/0!</v>
      </c>
      <c r="P14" s="939" t="e">
        <f t="shared" si="3"/>
        <v>#DIV/0!</v>
      </c>
      <c r="R14" s="940" t="e">
        <f t="shared" si="4"/>
        <v>#DIV/0!</v>
      </c>
      <c r="S14" s="940" t="e">
        <f t="shared" si="5"/>
        <v>#DIV/0!</v>
      </c>
      <c r="T14" s="940" t="e">
        <f t="shared" si="6"/>
        <v>#DIV/0!</v>
      </c>
    </row>
    <row r="15" spans="1:20">
      <c r="A15" s="935" t="s">
        <v>1004</v>
      </c>
      <c r="B15" s="936"/>
      <c r="C15" s="936"/>
      <c r="D15" s="936"/>
      <c r="E15" s="936"/>
      <c r="F15" s="936"/>
      <c r="G15" s="936"/>
      <c r="H15" s="936"/>
      <c r="I15" s="936"/>
      <c r="J15" s="936"/>
      <c r="K15" s="936"/>
      <c r="L15" s="937">
        <f t="shared" si="0"/>
        <v>0</v>
      </c>
      <c r="M15" s="936"/>
      <c r="N15" s="938" t="e">
        <f t="shared" si="1"/>
        <v>#DIV/0!</v>
      </c>
      <c r="O15" s="939" t="e">
        <f t="shared" si="2"/>
        <v>#DIV/0!</v>
      </c>
      <c r="P15" s="939" t="e">
        <f t="shared" si="3"/>
        <v>#DIV/0!</v>
      </c>
      <c r="R15" s="940" t="e">
        <f t="shared" si="4"/>
        <v>#DIV/0!</v>
      </c>
      <c r="S15" s="940" t="e">
        <f t="shared" si="5"/>
        <v>#DIV/0!</v>
      </c>
      <c r="T15" s="940" t="e">
        <f t="shared" si="6"/>
        <v>#DIV/0!</v>
      </c>
    </row>
    <row r="16" spans="1:20">
      <c r="A16" s="941" t="s">
        <v>1005</v>
      </c>
      <c r="B16" s="936"/>
      <c r="C16" s="936"/>
      <c r="D16" s="936"/>
      <c r="E16" s="936"/>
      <c r="F16" s="936"/>
      <c r="G16" s="936"/>
      <c r="H16" s="936"/>
      <c r="I16" s="936"/>
      <c r="J16" s="936"/>
      <c r="K16" s="936"/>
      <c r="L16" s="937">
        <f t="shared" si="0"/>
        <v>0</v>
      </c>
      <c r="M16" s="936"/>
      <c r="N16" s="938" t="e">
        <f t="shared" si="1"/>
        <v>#DIV/0!</v>
      </c>
      <c r="O16" s="939" t="e">
        <f t="shared" si="2"/>
        <v>#DIV/0!</v>
      </c>
      <c r="P16" s="939" t="e">
        <f t="shared" si="3"/>
        <v>#DIV/0!</v>
      </c>
      <c r="R16" s="940" t="e">
        <f t="shared" si="4"/>
        <v>#DIV/0!</v>
      </c>
      <c r="S16" s="940" t="e">
        <f t="shared" si="5"/>
        <v>#DIV/0!</v>
      </c>
      <c r="T16" s="940" t="e">
        <f t="shared" si="6"/>
        <v>#DIV/0!</v>
      </c>
    </row>
    <row r="17" spans="1:20">
      <c r="A17" s="942"/>
      <c r="B17" s="942"/>
      <c r="C17" s="942"/>
      <c r="G17" s="943"/>
      <c r="H17" s="943"/>
      <c r="I17" s="943"/>
      <c r="O17" s="944"/>
      <c r="P17" s="944"/>
      <c r="T17" s="945"/>
    </row>
    <row r="19" spans="1:20">
      <c r="A19" s="928" t="s">
        <v>1006</v>
      </c>
    </row>
    <row r="20" spans="1:20">
      <c r="A20" s="930"/>
      <c r="B20" s="930"/>
      <c r="C20" s="930"/>
      <c r="D20" s="930"/>
      <c r="E20" s="930"/>
      <c r="F20" s="930"/>
      <c r="G20" s="930"/>
      <c r="H20" s="930"/>
      <c r="I20" s="930"/>
      <c r="J20" s="930"/>
      <c r="K20" s="930"/>
      <c r="L20" s="930"/>
      <c r="M20" s="930"/>
    </row>
    <row r="21" spans="1:20">
      <c r="A21" s="929" t="s">
        <v>1007</v>
      </c>
      <c r="B21" s="930"/>
      <c r="C21" s="930"/>
      <c r="D21" s="930"/>
      <c r="E21" s="930"/>
      <c r="F21" s="930"/>
      <c r="G21" s="930"/>
      <c r="H21" s="930"/>
      <c r="M21" s="926"/>
      <c r="R21" s="926" t="s">
        <v>991</v>
      </c>
    </row>
    <row r="22" spans="1:20" ht="24.75">
      <c r="A22" s="931"/>
      <c r="B22" s="932">
        <v>1</v>
      </c>
      <c r="C22" s="932">
        <v>2</v>
      </c>
      <c r="D22" s="932">
        <v>3</v>
      </c>
      <c r="E22" s="932">
        <v>4</v>
      </c>
      <c r="F22" s="932">
        <v>5</v>
      </c>
      <c r="G22" s="933">
        <v>6</v>
      </c>
      <c r="H22" s="932">
        <v>7</v>
      </c>
      <c r="I22" s="932">
        <v>8</v>
      </c>
      <c r="J22" s="932">
        <v>9</v>
      </c>
      <c r="K22" s="932">
        <v>10</v>
      </c>
      <c r="L22" s="933" t="s">
        <v>82</v>
      </c>
      <c r="M22" s="933" t="s">
        <v>992</v>
      </c>
      <c r="N22" s="932" t="s">
        <v>993</v>
      </c>
      <c r="O22" s="932" t="s">
        <v>994</v>
      </c>
      <c r="P22" s="932" t="s">
        <v>995</v>
      </c>
      <c r="R22" s="934" t="s">
        <v>996</v>
      </c>
      <c r="S22" s="934" t="s">
        <v>997</v>
      </c>
      <c r="T22" s="934" t="s">
        <v>83</v>
      </c>
    </row>
    <row r="23" spans="1:20">
      <c r="A23" s="946" t="s">
        <v>1008</v>
      </c>
      <c r="B23" s="936"/>
      <c r="C23" s="936"/>
      <c r="D23" s="936"/>
      <c r="E23" s="936"/>
      <c r="F23" s="936"/>
      <c r="G23" s="936"/>
      <c r="H23" s="936"/>
      <c r="I23" s="936"/>
      <c r="J23" s="936"/>
      <c r="K23" s="936"/>
      <c r="L23" s="937">
        <f t="shared" ref="L23:L30" si="7">SUM(B23:K23)</f>
        <v>0</v>
      </c>
      <c r="M23" s="936"/>
      <c r="N23" s="938" t="e">
        <f>(B23*1+C23*2+D23*3+E23*4+F23*5+G23*6+H23*7+I23*8+J23*9+K23*10)/(SUM(B23:K23))</f>
        <v>#DIV/0!</v>
      </c>
      <c r="O23" s="939" t="e">
        <f>N23+T23</f>
        <v>#DIV/0!</v>
      </c>
      <c r="P23" s="939" t="e">
        <f>N23-T23</f>
        <v>#DIV/0!</v>
      </c>
      <c r="R23" s="940" t="e">
        <f>((1-N23)^2)*B23+((2-N23))^2*C23+((3-N23))^2*D23+((4-N23)^2)*E23+((5-N23)^2)*F23+((6-N23)^2)*G23+((7-N23))^2*H23+((8-N23))^2*I23+((9-N23)^2)*J23+((10-N23)^2)*K23</f>
        <v>#DIV/0!</v>
      </c>
      <c r="S23" s="940" t="e">
        <f>SQRT((R23)/(L23-1))</f>
        <v>#DIV/0!</v>
      </c>
      <c r="T23" s="940" t="e">
        <f>CONFIDENCE(0.05,S23,L23)</f>
        <v>#DIV/0!</v>
      </c>
    </row>
    <row r="24" spans="1:20">
      <c r="A24" s="946" t="s">
        <v>1009</v>
      </c>
      <c r="B24" s="936"/>
      <c r="C24" s="936"/>
      <c r="D24" s="936"/>
      <c r="E24" s="936"/>
      <c r="F24" s="936"/>
      <c r="G24" s="936"/>
      <c r="H24" s="936"/>
      <c r="I24" s="936"/>
      <c r="J24" s="936"/>
      <c r="K24" s="936"/>
      <c r="L24" s="937">
        <f t="shared" si="7"/>
        <v>0</v>
      </c>
      <c r="M24" s="936"/>
      <c r="N24" s="938" t="e">
        <f t="shared" ref="N24:N29" si="8">(B24*1+C24*2+D24*3+E24*4+F24*5+G24*6+H24*7+I24*8+J24*9+K24*10)/(SUM(B24:K24))</f>
        <v>#DIV/0!</v>
      </c>
      <c r="O24" s="939" t="e">
        <f t="shared" ref="O24:O30" si="9">N24+T24</f>
        <v>#DIV/0!</v>
      </c>
      <c r="P24" s="939" t="e">
        <f t="shared" ref="P24:P30" si="10">N24-T24</f>
        <v>#DIV/0!</v>
      </c>
      <c r="R24" s="940" t="e">
        <f t="shared" ref="R24:R30" si="11">((1-N24)^2)*B24+((2-N24))^2*C24+((3-N24))^2*D24+((4-N24)^2)*E24+((5-N24)^2)*F24+((6-N24)^2)*G24+((7-N24))^2*H24+((8-N24))^2*I24+((9-N24)^2)*J24+((10-N24)^2)*K24</f>
        <v>#DIV/0!</v>
      </c>
      <c r="S24" s="940" t="e">
        <f t="shared" ref="S24:S30" si="12">SQRT((R24)/(L24-1))</f>
        <v>#DIV/0!</v>
      </c>
      <c r="T24" s="940" t="e">
        <f t="shared" ref="T24:T30" si="13">CONFIDENCE(0.05,S24,L24)</f>
        <v>#DIV/0!</v>
      </c>
    </row>
    <row r="25" spans="1:20" ht="14.25" customHeight="1">
      <c r="A25" s="935" t="s">
        <v>1010</v>
      </c>
      <c r="B25" s="936"/>
      <c r="C25" s="936"/>
      <c r="D25" s="936"/>
      <c r="E25" s="936"/>
      <c r="F25" s="936"/>
      <c r="G25" s="936"/>
      <c r="H25" s="936"/>
      <c r="I25" s="936"/>
      <c r="J25" s="936"/>
      <c r="K25" s="936"/>
      <c r="L25" s="937">
        <f t="shared" si="7"/>
        <v>0</v>
      </c>
      <c r="M25" s="936"/>
      <c r="N25" s="938" t="e">
        <f t="shared" si="8"/>
        <v>#DIV/0!</v>
      </c>
      <c r="O25" s="939" t="e">
        <f t="shared" si="9"/>
        <v>#DIV/0!</v>
      </c>
      <c r="P25" s="939" t="e">
        <f t="shared" si="10"/>
        <v>#DIV/0!</v>
      </c>
      <c r="R25" s="940" t="e">
        <f t="shared" si="11"/>
        <v>#DIV/0!</v>
      </c>
      <c r="S25" s="940" t="e">
        <f t="shared" si="12"/>
        <v>#DIV/0!</v>
      </c>
      <c r="T25" s="940" t="e">
        <f t="shared" si="13"/>
        <v>#DIV/0!</v>
      </c>
    </row>
    <row r="26" spans="1:20" ht="14.25" customHeight="1">
      <c r="A26" s="935" t="s">
        <v>1011</v>
      </c>
      <c r="B26" s="936"/>
      <c r="C26" s="936"/>
      <c r="D26" s="936"/>
      <c r="E26" s="936"/>
      <c r="F26" s="936"/>
      <c r="G26" s="936"/>
      <c r="H26" s="936"/>
      <c r="I26" s="936"/>
      <c r="J26" s="936"/>
      <c r="K26" s="936"/>
      <c r="L26" s="937">
        <f t="shared" si="7"/>
        <v>0</v>
      </c>
      <c r="M26" s="936"/>
      <c r="N26" s="938" t="e">
        <f t="shared" si="8"/>
        <v>#DIV/0!</v>
      </c>
      <c r="O26" s="939" t="e">
        <f t="shared" si="9"/>
        <v>#DIV/0!</v>
      </c>
      <c r="P26" s="939" t="e">
        <f t="shared" si="10"/>
        <v>#DIV/0!</v>
      </c>
      <c r="R26" s="940" t="e">
        <f t="shared" si="11"/>
        <v>#DIV/0!</v>
      </c>
      <c r="S26" s="940" t="e">
        <f t="shared" si="12"/>
        <v>#DIV/0!</v>
      </c>
      <c r="T26" s="940" t="e">
        <f t="shared" si="13"/>
        <v>#DIV/0!</v>
      </c>
    </row>
    <row r="27" spans="1:20" ht="14.25" customHeight="1">
      <c r="A27" s="935" t="s">
        <v>1012</v>
      </c>
      <c r="B27" s="936"/>
      <c r="C27" s="936"/>
      <c r="D27" s="936"/>
      <c r="E27" s="936"/>
      <c r="F27" s="936"/>
      <c r="G27" s="936"/>
      <c r="H27" s="936"/>
      <c r="I27" s="936"/>
      <c r="J27" s="936"/>
      <c r="K27" s="936"/>
      <c r="L27" s="937">
        <f t="shared" si="7"/>
        <v>0</v>
      </c>
      <c r="M27" s="936"/>
      <c r="N27" s="938" t="e">
        <f t="shared" si="8"/>
        <v>#DIV/0!</v>
      </c>
      <c r="O27" s="939" t="e">
        <f t="shared" si="9"/>
        <v>#DIV/0!</v>
      </c>
      <c r="P27" s="939" t="e">
        <f t="shared" si="10"/>
        <v>#DIV/0!</v>
      </c>
      <c r="R27" s="940" t="e">
        <f t="shared" si="11"/>
        <v>#DIV/0!</v>
      </c>
      <c r="S27" s="940" t="e">
        <f t="shared" si="12"/>
        <v>#DIV/0!</v>
      </c>
      <c r="T27" s="940" t="e">
        <f t="shared" si="13"/>
        <v>#DIV/0!</v>
      </c>
    </row>
    <row r="28" spans="1:20">
      <c r="A28" s="946" t="s">
        <v>1013</v>
      </c>
      <c r="B28" s="936"/>
      <c r="C28" s="936"/>
      <c r="D28" s="936"/>
      <c r="E28" s="936"/>
      <c r="F28" s="936"/>
      <c r="G28" s="936"/>
      <c r="H28" s="936"/>
      <c r="I28" s="936"/>
      <c r="J28" s="936"/>
      <c r="K28" s="936"/>
      <c r="L28" s="937">
        <f t="shared" si="7"/>
        <v>0</v>
      </c>
      <c r="M28" s="936"/>
      <c r="N28" s="938" t="e">
        <f t="shared" si="8"/>
        <v>#DIV/0!</v>
      </c>
      <c r="O28" s="939" t="e">
        <f t="shared" si="9"/>
        <v>#DIV/0!</v>
      </c>
      <c r="P28" s="939" t="e">
        <f t="shared" si="10"/>
        <v>#DIV/0!</v>
      </c>
      <c r="R28" s="940" t="e">
        <f t="shared" si="11"/>
        <v>#DIV/0!</v>
      </c>
      <c r="S28" s="940" t="e">
        <f t="shared" si="12"/>
        <v>#DIV/0!</v>
      </c>
      <c r="T28" s="940" t="e">
        <f t="shared" si="13"/>
        <v>#DIV/0!</v>
      </c>
    </row>
    <row r="29" spans="1:20">
      <c r="A29" s="946" t="s">
        <v>1014</v>
      </c>
      <c r="B29" s="936"/>
      <c r="C29" s="936"/>
      <c r="D29" s="936"/>
      <c r="E29" s="936"/>
      <c r="F29" s="936"/>
      <c r="G29" s="936"/>
      <c r="H29" s="936"/>
      <c r="I29" s="936"/>
      <c r="J29" s="936"/>
      <c r="K29" s="936"/>
      <c r="L29" s="937">
        <f t="shared" si="7"/>
        <v>0</v>
      </c>
      <c r="M29" s="936"/>
      <c r="N29" s="938" t="e">
        <f t="shared" si="8"/>
        <v>#DIV/0!</v>
      </c>
      <c r="O29" s="939" t="e">
        <f t="shared" si="9"/>
        <v>#DIV/0!</v>
      </c>
      <c r="P29" s="939" t="e">
        <f t="shared" si="10"/>
        <v>#DIV/0!</v>
      </c>
      <c r="R29" s="940" t="e">
        <f t="shared" si="11"/>
        <v>#DIV/0!</v>
      </c>
      <c r="S29" s="940" t="e">
        <f t="shared" si="12"/>
        <v>#DIV/0!</v>
      </c>
      <c r="T29" s="940" t="e">
        <f t="shared" si="13"/>
        <v>#DIV/0!</v>
      </c>
    </row>
    <row r="30" spans="1:20">
      <c r="A30" s="947" t="s">
        <v>1015</v>
      </c>
      <c r="B30" s="936"/>
      <c r="C30" s="936"/>
      <c r="D30" s="936"/>
      <c r="E30" s="936"/>
      <c r="F30" s="936"/>
      <c r="G30" s="936"/>
      <c r="H30" s="936"/>
      <c r="I30" s="936"/>
      <c r="J30" s="936"/>
      <c r="K30" s="936"/>
      <c r="L30" s="937">
        <f t="shared" si="7"/>
        <v>0</v>
      </c>
      <c r="M30" s="936"/>
      <c r="N30" s="938" t="e">
        <f>(B30*1+C30*2+D30*3+E30*4+F30*5+G30*6+H30*7+I30*8+J30*9+K30*10)/(SUM(B30:K30))</f>
        <v>#DIV/0!</v>
      </c>
      <c r="O30" s="939" t="e">
        <f t="shared" si="9"/>
        <v>#DIV/0!</v>
      </c>
      <c r="P30" s="939" t="e">
        <f t="shared" si="10"/>
        <v>#DIV/0!</v>
      </c>
      <c r="R30" s="940" t="e">
        <f t="shared" si="11"/>
        <v>#DIV/0!</v>
      </c>
      <c r="S30" s="940" t="e">
        <f t="shared" si="12"/>
        <v>#DIV/0!</v>
      </c>
      <c r="T30" s="940" t="e">
        <f t="shared" si="13"/>
        <v>#DIV/0!</v>
      </c>
    </row>
    <row r="31" spans="1:20">
      <c r="A31" s="942"/>
      <c r="B31" s="942"/>
      <c r="C31" s="942"/>
      <c r="G31" s="943"/>
      <c r="H31" s="943"/>
      <c r="I31" s="943"/>
      <c r="O31" s="944"/>
      <c r="P31" s="944"/>
      <c r="S31" s="945"/>
      <c r="T31" s="945"/>
    </row>
    <row r="32" spans="1:20">
      <c r="A32" s="942"/>
    </row>
    <row r="33" spans="1:21">
      <c r="A33" s="928" t="s">
        <v>1016</v>
      </c>
    </row>
    <row r="34" spans="1:21">
      <c r="A34" s="930"/>
      <c r="B34" s="930"/>
      <c r="C34" s="930"/>
      <c r="D34" s="930"/>
      <c r="E34" s="930"/>
      <c r="F34" s="930"/>
      <c r="G34" s="930"/>
      <c r="H34" s="930"/>
      <c r="I34" s="930"/>
      <c r="J34" s="930"/>
      <c r="K34" s="930"/>
      <c r="L34" s="930"/>
      <c r="M34" s="930"/>
    </row>
    <row r="35" spans="1:21">
      <c r="A35" s="929" t="s">
        <v>990</v>
      </c>
      <c r="B35" s="930"/>
      <c r="C35" s="930"/>
      <c r="D35" s="930"/>
      <c r="E35" s="930"/>
      <c r="F35" s="930"/>
      <c r="G35" s="930"/>
      <c r="H35" s="930"/>
      <c r="M35" s="926"/>
      <c r="R35" s="926" t="s">
        <v>991</v>
      </c>
    </row>
    <row r="36" spans="1:21" ht="24.75">
      <c r="A36" s="931"/>
      <c r="B36" s="932">
        <v>1</v>
      </c>
      <c r="C36" s="932">
        <v>2</v>
      </c>
      <c r="D36" s="932">
        <v>3</v>
      </c>
      <c r="E36" s="932">
        <v>4</v>
      </c>
      <c r="F36" s="932">
        <v>5</v>
      </c>
      <c r="G36" s="933">
        <v>6</v>
      </c>
      <c r="H36" s="932">
        <v>7</v>
      </c>
      <c r="I36" s="932">
        <v>8</v>
      </c>
      <c r="J36" s="932">
        <v>9</v>
      </c>
      <c r="K36" s="932">
        <v>10</v>
      </c>
      <c r="L36" s="933" t="s">
        <v>82</v>
      </c>
      <c r="M36" s="933" t="s">
        <v>992</v>
      </c>
      <c r="N36" s="932" t="s">
        <v>993</v>
      </c>
      <c r="O36" s="932" t="s">
        <v>994</v>
      </c>
      <c r="P36" s="932" t="s">
        <v>995</v>
      </c>
      <c r="R36" s="934" t="s">
        <v>996</v>
      </c>
      <c r="S36" s="934" t="s">
        <v>997</v>
      </c>
      <c r="T36" s="934" t="s">
        <v>83</v>
      </c>
    </row>
    <row r="37" spans="1:21">
      <c r="A37" s="948" t="s">
        <v>1017</v>
      </c>
      <c r="B37" s="936"/>
      <c r="C37" s="936"/>
      <c r="D37" s="936"/>
      <c r="E37" s="936"/>
      <c r="F37" s="936"/>
      <c r="G37" s="936"/>
      <c r="H37" s="936"/>
      <c r="I37" s="936"/>
      <c r="J37" s="936"/>
      <c r="K37" s="936"/>
      <c r="L37" s="937">
        <f t="shared" ref="L37:L46" si="14">SUM(B37:K37)</f>
        <v>0</v>
      </c>
      <c r="M37" s="936"/>
      <c r="N37" s="938" t="e">
        <f>(B37*1+C37*2+D37*3+E37*4+F37*5+G37*6+H37*7+I37*8+J37*9+K37*10)/(SUM(B37:K37))</f>
        <v>#DIV/0!</v>
      </c>
      <c r="O37" s="939" t="e">
        <f>N37+T37</f>
        <v>#DIV/0!</v>
      </c>
      <c r="P37" s="939" t="e">
        <f>N37-T37</f>
        <v>#DIV/0!</v>
      </c>
      <c r="R37" s="940" t="e">
        <f>((1-N37)^2)*B37+((2-N37))^2*C37+((3-N37))^2*D37+((4-N37)^2)*E37+((5-N37)^2)*F37+((6-N37)^2)*G37+((7-N37))^2*H37+((8-N37))^2*I37+((9-N37)^2)*J37+((10-N37)^2)*K37</f>
        <v>#DIV/0!</v>
      </c>
      <c r="S37" s="940" t="e">
        <f>SQRT((R37)/(L37-1))</f>
        <v>#DIV/0!</v>
      </c>
      <c r="T37" s="940" t="e">
        <f>CONFIDENCE(0.05,S37,L37)</f>
        <v>#DIV/0!</v>
      </c>
      <c r="U37" s="949"/>
    </row>
    <row r="38" spans="1:21">
      <c r="A38" s="946" t="s">
        <v>1018</v>
      </c>
      <c r="B38" s="936"/>
      <c r="C38" s="936"/>
      <c r="D38" s="936"/>
      <c r="E38" s="936"/>
      <c r="F38" s="936"/>
      <c r="G38" s="936"/>
      <c r="H38" s="936"/>
      <c r="I38" s="936"/>
      <c r="J38" s="936"/>
      <c r="K38" s="936"/>
      <c r="L38" s="937">
        <f t="shared" si="14"/>
        <v>0</v>
      </c>
      <c r="M38" s="936"/>
      <c r="N38" s="938" t="e">
        <f t="shared" ref="N38:N46" si="15">(B38*1+C38*2+D38*3+E38*4+F38*5+G38*6+H38*7+I38*8+J38*9+K38*10)/(SUM(B38:K38))</f>
        <v>#DIV/0!</v>
      </c>
      <c r="O38" s="939" t="e">
        <f t="shared" ref="O38:O46" si="16">N38+T38</f>
        <v>#DIV/0!</v>
      </c>
      <c r="P38" s="939" t="e">
        <f t="shared" ref="P38:P46" si="17">N38-T38</f>
        <v>#DIV/0!</v>
      </c>
      <c r="R38" s="940" t="e">
        <f t="shared" ref="R38:R46" si="18">((1-N38)^2)*B38+((2-N38))^2*C38+((3-N38))^2*D38+((4-N38)^2)*E38+((5-N38)^2)*F38+((6-N38)^2)*G38+((7-N38))^2*H38+((8-N38))^2*I38+((9-N38)^2)*J38+((10-N38)^2)*K38</f>
        <v>#DIV/0!</v>
      </c>
      <c r="S38" s="940" t="e">
        <f t="shared" ref="S38:S46" si="19">SQRT((R38)/(L38-1))</f>
        <v>#DIV/0!</v>
      </c>
      <c r="T38" s="940" t="e">
        <f t="shared" ref="T38:T46" si="20">CONFIDENCE(0.05,S38,L38)</f>
        <v>#DIV/0!</v>
      </c>
      <c r="U38" s="949"/>
    </row>
    <row r="39" spans="1:21" ht="14.25" customHeight="1">
      <c r="A39" s="935" t="s">
        <v>1019</v>
      </c>
      <c r="B39" s="936"/>
      <c r="C39" s="936"/>
      <c r="D39" s="936"/>
      <c r="E39" s="936"/>
      <c r="F39" s="936"/>
      <c r="G39" s="936"/>
      <c r="H39" s="936"/>
      <c r="I39" s="936"/>
      <c r="J39" s="936"/>
      <c r="K39" s="936"/>
      <c r="L39" s="937">
        <f t="shared" si="14"/>
        <v>0</v>
      </c>
      <c r="M39" s="936"/>
      <c r="N39" s="938" t="e">
        <f t="shared" si="15"/>
        <v>#DIV/0!</v>
      </c>
      <c r="O39" s="939" t="e">
        <f t="shared" si="16"/>
        <v>#DIV/0!</v>
      </c>
      <c r="P39" s="939" t="e">
        <f t="shared" si="17"/>
        <v>#DIV/0!</v>
      </c>
      <c r="R39" s="940" t="e">
        <f t="shared" si="18"/>
        <v>#DIV/0!</v>
      </c>
      <c r="S39" s="940" t="e">
        <f t="shared" si="19"/>
        <v>#DIV/0!</v>
      </c>
      <c r="T39" s="940" t="e">
        <f t="shared" si="20"/>
        <v>#DIV/0!</v>
      </c>
      <c r="U39" s="949"/>
    </row>
    <row r="40" spans="1:21" ht="14.25" customHeight="1">
      <c r="A40" s="935" t="s">
        <v>1020</v>
      </c>
      <c r="B40" s="936"/>
      <c r="C40" s="936"/>
      <c r="D40" s="936"/>
      <c r="E40" s="936"/>
      <c r="F40" s="936"/>
      <c r="G40" s="936"/>
      <c r="H40" s="936"/>
      <c r="I40" s="936"/>
      <c r="J40" s="936"/>
      <c r="K40" s="936"/>
      <c r="L40" s="937">
        <f t="shared" si="14"/>
        <v>0</v>
      </c>
      <c r="M40" s="936"/>
      <c r="N40" s="938" t="e">
        <f t="shared" si="15"/>
        <v>#DIV/0!</v>
      </c>
      <c r="O40" s="939" t="e">
        <f t="shared" si="16"/>
        <v>#DIV/0!</v>
      </c>
      <c r="P40" s="939" t="e">
        <f t="shared" si="17"/>
        <v>#DIV/0!</v>
      </c>
      <c r="R40" s="940" t="e">
        <f t="shared" si="18"/>
        <v>#DIV/0!</v>
      </c>
      <c r="S40" s="940" t="e">
        <f t="shared" si="19"/>
        <v>#DIV/0!</v>
      </c>
      <c r="T40" s="940" t="e">
        <f t="shared" si="20"/>
        <v>#DIV/0!</v>
      </c>
      <c r="U40" s="949"/>
    </row>
    <row r="41" spans="1:21" ht="14.25" customHeight="1">
      <c r="A41" s="946" t="s">
        <v>1021</v>
      </c>
      <c r="B41" s="936"/>
      <c r="C41" s="936"/>
      <c r="D41" s="936"/>
      <c r="E41" s="936"/>
      <c r="F41" s="936"/>
      <c r="G41" s="936"/>
      <c r="H41" s="936"/>
      <c r="I41" s="936"/>
      <c r="J41" s="936"/>
      <c r="K41" s="936"/>
      <c r="L41" s="937">
        <f t="shared" si="14"/>
        <v>0</v>
      </c>
      <c r="M41" s="936"/>
      <c r="N41" s="938" t="e">
        <f t="shared" si="15"/>
        <v>#DIV/0!</v>
      </c>
      <c r="O41" s="939" t="e">
        <f t="shared" si="16"/>
        <v>#DIV/0!</v>
      </c>
      <c r="P41" s="939" t="e">
        <f t="shared" si="17"/>
        <v>#DIV/0!</v>
      </c>
      <c r="R41" s="940" t="e">
        <f t="shared" si="18"/>
        <v>#DIV/0!</v>
      </c>
      <c r="S41" s="940" t="e">
        <f t="shared" si="19"/>
        <v>#DIV/0!</v>
      </c>
      <c r="T41" s="940" t="e">
        <f t="shared" si="20"/>
        <v>#DIV/0!</v>
      </c>
      <c r="U41" s="949"/>
    </row>
    <row r="42" spans="1:21" ht="14.25" customHeight="1">
      <c r="A42" s="946" t="s">
        <v>1022</v>
      </c>
      <c r="B42" s="936"/>
      <c r="C42" s="936"/>
      <c r="D42" s="936"/>
      <c r="E42" s="936"/>
      <c r="F42" s="936"/>
      <c r="G42" s="936"/>
      <c r="H42" s="936"/>
      <c r="I42" s="936"/>
      <c r="J42" s="936"/>
      <c r="K42" s="936"/>
      <c r="L42" s="937">
        <f t="shared" si="14"/>
        <v>0</v>
      </c>
      <c r="M42" s="936"/>
      <c r="N42" s="938" t="e">
        <f t="shared" si="15"/>
        <v>#DIV/0!</v>
      </c>
      <c r="O42" s="939" t="e">
        <f t="shared" si="16"/>
        <v>#DIV/0!</v>
      </c>
      <c r="P42" s="939" t="e">
        <f t="shared" si="17"/>
        <v>#DIV/0!</v>
      </c>
      <c r="R42" s="940" t="e">
        <f t="shared" si="18"/>
        <v>#DIV/0!</v>
      </c>
      <c r="S42" s="940" t="e">
        <f t="shared" si="19"/>
        <v>#DIV/0!</v>
      </c>
      <c r="T42" s="940" t="e">
        <f t="shared" si="20"/>
        <v>#DIV/0!</v>
      </c>
      <c r="U42" s="949"/>
    </row>
    <row r="43" spans="1:21" ht="14.25" customHeight="1">
      <c r="A43" s="946" t="s">
        <v>1023</v>
      </c>
      <c r="B43" s="936"/>
      <c r="C43" s="936"/>
      <c r="D43" s="936"/>
      <c r="E43" s="936"/>
      <c r="F43" s="936"/>
      <c r="G43" s="936"/>
      <c r="H43" s="936"/>
      <c r="I43" s="936"/>
      <c r="J43" s="936"/>
      <c r="K43" s="936"/>
      <c r="L43" s="937">
        <f t="shared" si="14"/>
        <v>0</v>
      </c>
      <c r="M43" s="936"/>
      <c r="N43" s="938" t="e">
        <f t="shared" si="15"/>
        <v>#DIV/0!</v>
      </c>
      <c r="O43" s="939" t="e">
        <f t="shared" si="16"/>
        <v>#DIV/0!</v>
      </c>
      <c r="P43" s="939" t="e">
        <f t="shared" si="17"/>
        <v>#DIV/0!</v>
      </c>
      <c r="R43" s="940" t="e">
        <f t="shared" si="18"/>
        <v>#DIV/0!</v>
      </c>
      <c r="S43" s="940" t="e">
        <f t="shared" si="19"/>
        <v>#DIV/0!</v>
      </c>
      <c r="T43" s="940" t="e">
        <f t="shared" si="20"/>
        <v>#DIV/0!</v>
      </c>
      <c r="U43" s="949"/>
    </row>
    <row r="44" spans="1:21">
      <c r="A44" s="946" t="s">
        <v>1024</v>
      </c>
      <c r="B44" s="936"/>
      <c r="C44" s="936"/>
      <c r="D44" s="936"/>
      <c r="E44" s="936"/>
      <c r="F44" s="936"/>
      <c r="G44" s="936"/>
      <c r="H44" s="936"/>
      <c r="I44" s="936"/>
      <c r="J44" s="936"/>
      <c r="K44" s="936"/>
      <c r="L44" s="937">
        <f t="shared" si="14"/>
        <v>0</v>
      </c>
      <c r="M44" s="936"/>
      <c r="N44" s="938" t="e">
        <f t="shared" si="15"/>
        <v>#DIV/0!</v>
      </c>
      <c r="O44" s="939" t="e">
        <f t="shared" si="16"/>
        <v>#DIV/0!</v>
      </c>
      <c r="P44" s="939" t="e">
        <f t="shared" si="17"/>
        <v>#DIV/0!</v>
      </c>
      <c r="R44" s="940" t="e">
        <f t="shared" si="18"/>
        <v>#DIV/0!</v>
      </c>
      <c r="S44" s="940" t="e">
        <f t="shared" si="19"/>
        <v>#DIV/0!</v>
      </c>
      <c r="T44" s="940" t="e">
        <f t="shared" si="20"/>
        <v>#DIV/0!</v>
      </c>
      <c r="U44" s="949"/>
    </row>
    <row r="45" spans="1:21">
      <c r="A45" s="946" t="s">
        <v>1025</v>
      </c>
      <c r="B45" s="936"/>
      <c r="C45" s="936"/>
      <c r="D45" s="936"/>
      <c r="E45" s="936"/>
      <c r="F45" s="936"/>
      <c r="G45" s="936"/>
      <c r="H45" s="936"/>
      <c r="I45" s="936"/>
      <c r="J45" s="936"/>
      <c r="K45" s="936"/>
      <c r="L45" s="937">
        <f t="shared" si="14"/>
        <v>0</v>
      </c>
      <c r="M45" s="936"/>
      <c r="N45" s="938" t="e">
        <f t="shared" si="15"/>
        <v>#DIV/0!</v>
      </c>
      <c r="O45" s="939" t="e">
        <f t="shared" si="16"/>
        <v>#DIV/0!</v>
      </c>
      <c r="P45" s="939" t="e">
        <f t="shared" si="17"/>
        <v>#DIV/0!</v>
      </c>
      <c r="R45" s="940" t="e">
        <f t="shared" si="18"/>
        <v>#DIV/0!</v>
      </c>
      <c r="S45" s="940" t="e">
        <f t="shared" si="19"/>
        <v>#DIV/0!</v>
      </c>
      <c r="T45" s="940" t="e">
        <f t="shared" si="20"/>
        <v>#DIV/0!</v>
      </c>
      <c r="U45" s="949"/>
    </row>
    <row r="46" spans="1:21">
      <c r="A46" s="947" t="s">
        <v>1026</v>
      </c>
      <c r="B46" s="936"/>
      <c r="C46" s="936"/>
      <c r="D46" s="936"/>
      <c r="E46" s="936"/>
      <c r="F46" s="936"/>
      <c r="G46" s="936"/>
      <c r="H46" s="936"/>
      <c r="I46" s="936"/>
      <c r="J46" s="936"/>
      <c r="K46" s="936"/>
      <c r="L46" s="937">
        <f t="shared" si="14"/>
        <v>0</v>
      </c>
      <c r="M46" s="936"/>
      <c r="N46" s="938" t="e">
        <f t="shared" si="15"/>
        <v>#DIV/0!</v>
      </c>
      <c r="O46" s="939" t="e">
        <f t="shared" si="16"/>
        <v>#DIV/0!</v>
      </c>
      <c r="P46" s="939" t="e">
        <f t="shared" si="17"/>
        <v>#DIV/0!</v>
      </c>
      <c r="R46" s="940" t="e">
        <f t="shared" si="18"/>
        <v>#DIV/0!</v>
      </c>
      <c r="S46" s="940" t="e">
        <f t="shared" si="19"/>
        <v>#DIV/0!</v>
      </c>
      <c r="T46" s="940" t="e">
        <f t="shared" si="20"/>
        <v>#DIV/0!</v>
      </c>
      <c r="U46" s="949"/>
    </row>
  </sheetData>
  <customSheetViews>
    <customSheetView guid="{CE066BD8-0FDF-4A69-A83A-AA53661F8FEE}" fitToPage="1">
      <selection activeCell="M1" sqref="M1:M1048576"/>
      <pageMargins left="0.70866141732283472" right="0.70866141732283472" top="0.74803149606299213" bottom="0.74803149606299213" header="0.31496062992125984" footer="0.31496062992125984"/>
      <pageSetup paperSize="8" scale="56" orientation="portrait" r:id="rId1"/>
    </customSheetView>
    <customSheetView guid="{97003408-5582-4B4E-BE5D-0A5F17467E22}" fitToPage="1">
      <selection activeCell="M1" sqref="M1:M1048576"/>
      <pageMargins left="0.70866141732283472" right="0.70866141732283472" top="0.74803149606299213" bottom="0.74803149606299213" header="0.31496062992125984" footer="0.31496062992125984"/>
      <pageSetup paperSize="8" scale="56" orientation="portrait" r:id="rId2"/>
    </customSheetView>
    <customSheetView guid="{19FDD237-8F16-4F3B-A94F-90481855813E}" fitToPage="1">
      <selection activeCell="M1" sqref="M1:M1048576"/>
      <pageMargins left="0.70866141732283472" right="0.70866141732283472" top="0.74803149606299213" bottom="0.74803149606299213" header="0.31496062992125984" footer="0.31496062992125984"/>
      <pageSetup paperSize="8" scale="56" orientation="portrait" r:id="rId3"/>
    </customSheetView>
  </customSheetViews>
  <pageMargins left="0.70866141732283472" right="0.70866141732283472" top="0.74803149606299213" bottom="0.74803149606299213" header="0.31496062992125984" footer="0.31496062992125984"/>
  <pageSetup paperSize="8" scale="5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61"/>
  <sheetViews>
    <sheetView topLeftCell="A145" workbookViewId="0">
      <selection activeCell="S23" sqref="S23"/>
    </sheetView>
  </sheetViews>
  <sheetFormatPr defaultColWidth="9.1328125" defaultRowHeight="12.4"/>
  <cols>
    <col min="1" max="1" width="11.265625" style="950" customWidth="1"/>
    <col min="2" max="4" width="9.1328125" style="950"/>
    <col min="5" max="5" width="10.3984375" style="950" customWidth="1"/>
    <col min="6" max="6" width="8" style="950" customWidth="1"/>
    <col min="7" max="8" width="9.1328125" style="950"/>
    <col min="9" max="9" width="12.73046875" style="950" customWidth="1"/>
    <col min="10" max="10" width="17.86328125" style="950" customWidth="1"/>
    <col min="11" max="11" width="19.59765625" style="950" customWidth="1"/>
    <col min="12" max="12" width="28.59765625" style="950" customWidth="1"/>
    <col min="13" max="16384" width="9.1328125" style="950"/>
  </cols>
  <sheetData>
    <row r="1" spans="1:12" s="48" customFormat="1" ht="25.15">
      <c r="A1" s="1766" t="str">
        <f>+'Universal data'!$A$1</f>
        <v>Regulatory Reporting Pack</v>
      </c>
      <c r="B1" s="127"/>
      <c r="C1" s="127"/>
      <c r="D1" s="127"/>
      <c r="E1" s="127"/>
      <c r="F1" s="127"/>
      <c r="G1" s="127"/>
      <c r="H1" s="127"/>
      <c r="I1" s="127"/>
      <c r="J1" s="127"/>
    </row>
    <row r="2" spans="1:12" s="48" customFormat="1" ht="25.15">
      <c r="A2" s="1766" t="str">
        <f>+'Universal data'!$A$2</f>
        <v>Master</v>
      </c>
      <c r="B2" s="127"/>
      <c r="C2" s="127"/>
      <c r="D2" s="127"/>
      <c r="E2" s="127"/>
      <c r="F2" s="127"/>
      <c r="G2" s="127"/>
      <c r="H2" s="127"/>
      <c r="I2" s="127"/>
      <c r="J2" s="127"/>
    </row>
    <row r="3" spans="1:12" s="48" customFormat="1" ht="25.15">
      <c r="A3" s="1766" t="str">
        <f>+'Universal data'!$A$3</f>
        <v>2017/18</v>
      </c>
      <c r="B3" s="127"/>
      <c r="C3" s="127"/>
      <c r="D3" s="127"/>
      <c r="E3" s="127"/>
      <c r="F3" s="127"/>
      <c r="G3" s="127"/>
      <c r="H3" s="127"/>
      <c r="I3" s="127"/>
      <c r="J3" s="127"/>
    </row>
    <row r="4" spans="1:12">
      <c r="A4" s="951"/>
      <c r="B4" s="951"/>
      <c r="C4" s="951"/>
      <c r="D4" s="951"/>
      <c r="E4" s="951"/>
      <c r="F4" s="951"/>
      <c r="G4" s="951"/>
      <c r="H4" s="951"/>
      <c r="I4" s="951"/>
    </row>
    <row r="5" spans="1:12" ht="19.899999999999999">
      <c r="A5" s="925" t="s">
        <v>1892</v>
      </c>
      <c r="B5" s="951"/>
      <c r="C5" s="951"/>
      <c r="D5" s="951"/>
      <c r="E5" s="951"/>
      <c r="F5" s="951"/>
      <c r="G5" s="951"/>
      <c r="H5" s="951"/>
      <c r="I5" s="951"/>
    </row>
    <row r="6" spans="1:12">
      <c r="A6" s="951"/>
      <c r="B6" s="951"/>
      <c r="C6" s="951"/>
      <c r="D6" s="951"/>
      <c r="E6" s="951"/>
      <c r="F6" s="951"/>
      <c r="G6" s="951"/>
      <c r="H6" s="951"/>
      <c r="I6" s="951"/>
    </row>
    <row r="7" spans="1:12">
      <c r="A7" s="951"/>
      <c r="B7" s="951"/>
      <c r="C7" s="951"/>
      <c r="D7" s="951"/>
      <c r="E7" s="951"/>
      <c r="F7" s="951"/>
      <c r="G7" s="951"/>
      <c r="H7" s="951"/>
      <c r="I7" s="951"/>
    </row>
    <row r="8" spans="1:12">
      <c r="A8" s="952" t="s">
        <v>1027</v>
      </c>
      <c r="B8" s="953"/>
      <c r="C8" s="953"/>
      <c r="D8" s="953"/>
      <c r="E8" s="953"/>
      <c r="F8" s="953"/>
      <c r="G8" s="953"/>
      <c r="H8" s="953"/>
      <c r="I8" s="953"/>
      <c r="J8" s="953"/>
    </row>
    <row r="9" spans="1:12">
      <c r="A9" s="954" t="s">
        <v>1028</v>
      </c>
      <c r="B9" s="955"/>
      <c r="C9" s="955"/>
      <c r="D9" s="955"/>
      <c r="E9" s="955"/>
      <c r="F9" s="955"/>
      <c r="G9" s="955"/>
      <c r="H9" s="955"/>
      <c r="I9" s="955"/>
      <c r="J9" s="956"/>
      <c r="L9" s="3266" t="s">
        <v>2845</v>
      </c>
    </row>
    <row r="10" spans="1:12">
      <c r="A10" s="3220" t="s">
        <v>2866</v>
      </c>
      <c r="B10" s="3221"/>
      <c r="C10" s="3221"/>
      <c r="D10" s="3221"/>
      <c r="E10" s="3221"/>
      <c r="F10" s="3221"/>
      <c r="G10" s="3221"/>
      <c r="H10" s="3221"/>
      <c r="I10" s="3222"/>
      <c r="J10" s="3210"/>
      <c r="K10" s="3219"/>
    </row>
    <row r="11" spans="1:12">
      <c r="A11" s="957" t="s">
        <v>1029</v>
      </c>
      <c r="B11" s="958"/>
      <c r="C11" s="958"/>
      <c r="D11" s="958"/>
      <c r="E11" s="958"/>
      <c r="F11" s="958"/>
      <c r="G11" s="958"/>
      <c r="H11" s="958"/>
      <c r="I11" s="959"/>
      <c r="J11" s="2046"/>
    </row>
    <row r="12" spans="1:12">
      <c r="A12" s="957" t="s">
        <v>1030</v>
      </c>
      <c r="B12" s="958"/>
      <c r="C12" s="958"/>
      <c r="D12" s="958"/>
      <c r="E12" s="958"/>
      <c r="F12" s="958"/>
      <c r="G12" s="958"/>
      <c r="H12" s="958"/>
      <c r="I12" s="959"/>
      <c r="J12" s="2046"/>
    </row>
    <row r="13" spans="1:12">
      <c r="A13" s="957" t="s">
        <v>1031</v>
      </c>
      <c r="B13" s="958"/>
      <c r="C13" s="958"/>
      <c r="D13" s="958"/>
      <c r="E13" s="958"/>
      <c r="F13" s="958"/>
      <c r="G13" s="958"/>
      <c r="H13" s="958"/>
      <c r="I13" s="959"/>
      <c r="J13" s="2046"/>
      <c r="L13" s="3210"/>
    </row>
    <row r="14" spans="1:12">
      <c r="A14" s="957" t="s">
        <v>1032</v>
      </c>
      <c r="B14" s="958"/>
      <c r="C14" s="958"/>
      <c r="D14" s="958"/>
      <c r="E14" s="958"/>
      <c r="F14" s="958"/>
      <c r="G14" s="958"/>
      <c r="H14" s="958"/>
      <c r="I14" s="959"/>
      <c r="J14" s="960">
        <f>J13*30</f>
        <v>0</v>
      </c>
      <c r="L14" s="3210"/>
    </row>
    <row r="15" spans="1:12">
      <c r="A15" s="957" t="s">
        <v>1033</v>
      </c>
      <c r="B15" s="958"/>
      <c r="C15" s="958"/>
      <c r="D15" s="958"/>
      <c r="E15" s="958"/>
      <c r="F15" s="958"/>
      <c r="G15" s="958"/>
      <c r="H15" s="958"/>
      <c r="I15" s="959"/>
      <c r="J15" s="2046"/>
      <c r="L15" s="3210"/>
    </row>
    <row r="16" spans="1:12">
      <c r="A16" s="957" t="s">
        <v>1034</v>
      </c>
      <c r="B16" s="958"/>
      <c r="C16" s="958"/>
      <c r="D16" s="958"/>
      <c r="E16" s="958"/>
      <c r="F16" s="958"/>
      <c r="G16" s="958"/>
      <c r="H16" s="958"/>
      <c r="I16" s="959"/>
      <c r="J16" s="961">
        <f>J15*30</f>
        <v>0</v>
      </c>
      <c r="L16" s="3210"/>
    </row>
    <row r="17" spans="1:12">
      <c r="A17" s="957" t="s">
        <v>1035</v>
      </c>
      <c r="B17" s="958"/>
      <c r="C17" s="958"/>
      <c r="D17" s="958"/>
      <c r="E17" s="958"/>
      <c r="F17" s="958"/>
      <c r="G17" s="958"/>
      <c r="H17" s="958"/>
      <c r="I17" s="959"/>
      <c r="J17" s="2046"/>
    </row>
    <row r="18" spans="1:12">
      <c r="A18" s="962" t="s">
        <v>1036</v>
      </c>
      <c r="B18" s="958"/>
      <c r="C18" s="958"/>
      <c r="D18" s="958"/>
      <c r="E18" s="958"/>
      <c r="F18" s="958"/>
      <c r="G18" s="958"/>
      <c r="H18" s="958"/>
      <c r="I18" s="959"/>
      <c r="J18" s="963">
        <f>J14+J16</f>
        <v>0</v>
      </c>
      <c r="L18" s="3212">
        <f>L14+L16</f>
        <v>0</v>
      </c>
    </row>
    <row r="19" spans="1:12">
      <c r="A19" s="3270" t="s">
        <v>2846</v>
      </c>
      <c r="B19" s="3271"/>
      <c r="C19" s="3271"/>
      <c r="D19" s="3271"/>
      <c r="E19" s="3271"/>
      <c r="F19" s="3271"/>
      <c r="G19" s="3271"/>
      <c r="H19" s="3271"/>
      <c r="I19" s="3272"/>
      <c r="J19" s="3273" t="e">
        <f>1-(J11+J12)/(J10)</f>
        <v>#DIV/0!</v>
      </c>
      <c r="K19" s="3269"/>
    </row>
    <row r="20" spans="1:12">
      <c r="A20" s="951"/>
      <c r="B20" s="951"/>
      <c r="C20" s="951"/>
      <c r="D20" s="951"/>
      <c r="E20" s="951"/>
      <c r="F20" s="951"/>
      <c r="G20" s="951"/>
      <c r="H20" s="951"/>
      <c r="I20" s="951"/>
      <c r="J20" s="951"/>
      <c r="K20" s="3213"/>
    </row>
    <row r="21" spans="1:12">
      <c r="A21" s="954" t="s">
        <v>176</v>
      </c>
      <c r="B21" s="955"/>
      <c r="C21" s="955"/>
      <c r="D21" s="955"/>
      <c r="E21" s="955"/>
      <c r="F21" s="955"/>
      <c r="G21" s="955"/>
      <c r="H21" s="955"/>
      <c r="I21" s="955"/>
      <c r="J21" s="956"/>
    </row>
    <row r="22" spans="1:12">
      <c r="A22" s="3220" t="s">
        <v>2867</v>
      </c>
      <c r="B22" s="3221"/>
      <c r="C22" s="3221"/>
      <c r="D22" s="3221"/>
      <c r="E22" s="3221"/>
      <c r="F22" s="3221"/>
      <c r="G22" s="3221"/>
      <c r="H22" s="3221"/>
      <c r="I22" s="3222"/>
      <c r="J22" s="3210"/>
      <c r="K22" s="3219"/>
    </row>
    <row r="23" spans="1:12">
      <c r="A23" s="957" t="s">
        <v>1029</v>
      </c>
      <c r="B23" s="958"/>
      <c r="C23" s="958"/>
      <c r="D23" s="958"/>
      <c r="E23" s="958"/>
      <c r="F23" s="958"/>
      <c r="G23" s="958"/>
      <c r="H23" s="958"/>
      <c r="I23" s="959"/>
      <c r="J23" s="2046"/>
    </row>
    <row r="24" spans="1:12">
      <c r="A24" s="957" t="s">
        <v>1030</v>
      </c>
      <c r="B24" s="958"/>
      <c r="C24" s="958"/>
      <c r="D24" s="958"/>
      <c r="E24" s="958"/>
      <c r="F24" s="958"/>
      <c r="G24" s="958"/>
      <c r="H24" s="958"/>
      <c r="I24" s="959"/>
      <c r="J24" s="2046"/>
    </row>
    <row r="25" spans="1:12">
      <c r="A25" s="957" t="s">
        <v>1031</v>
      </c>
      <c r="B25" s="958"/>
      <c r="C25" s="958"/>
      <c r="D25" s="958"/>
      <c r="E25" s="958"/>
      <c r="F25" s="958"/>
      <c r="G25" s="958"/>
      <c r="H25" s="958"/>
      <c r="I25" s="959"/>
      <c r="J25" s="2046"/>
      <c r="L25" s="3210"/>
    </row>
    <row r="26" spans="1:12">
      <c r="A26" s="957" t="s">
        <v>1032</v>
      </c>
      <c r="B26" s="958"/>
      <c r="C26" s="958"/>
      <c r="D26" s="958"/>
      <c r="E26" s="958"/>
      <c r="F26" s="958"/>
      <c r="G26" s="958"/>
      <c r="H26" s="958"/>
      <c r="I26" s="959"/>
      <c r="J26" s="960">
        <f>J25*50</f>
        <v>0</v>
      </c>
      <c r="L26" s="3210"/>
    </row>
    <row r="27" spans="1:12">
      <c r="A27" s="957" t="s">
        <v>1033</v>
      </c>
      <c r="B27" s="958"/>
      <c r="C27" s="958"/>
      <c r="D27" s="958"/>
      <c r="E27" s="958"/>
      <c r="F27" s="958"/>
      <c r="G27" s="958"/>
      <c r="H27" s="958"/>
      <c r="I27" s="959"/>
      <c r="J27" s="2046"/>
      <c r="L27" s="3210"/>
    </row>
    <row r="28" spans="1:12">
      <c r="A28" s="957" t="s">
        <v>1034</v>
      </c>
      <c r="B28" s="958"/>
      <c r="C28" s="958"/>
      <c r="D28" s="958"/>
      <c r="E28" s="958"/>
      <c r="F28" s="958"/>
      <c r="G28" s="958"/>
      <c r="H28" s="958"/>
      <c r="I28" s="959"/>
      <c r="J28" s="961">
        <f>J27*50</f>
        <v>0</v>
      </c>
      <c r="L28" s="3210"/>
    </row>
    <row r="29" spans="1:12">
      <c r="A29" s="957" t="s">
        <v>1035</v>
      </c>
      <c r="B29" s="958"/>
      <c r="C29" s="958"/>
      <c r="D29" s="958"/>
      <c r="E29" s="958"/>
      <c r="F29" s="958"/>
      <c r="G29" s="958"/>
      <c r="H29" s="958"/>
      <c r="I29" s="959"/>
      <c r="J29" s="2046"/>
    </row>
    <row r="30" spans="1:12">
      <c r="A30" s="962" t="s">
        <v>1037</v>
      </c>
      <c r="B30" s="958"/>
      <c r="C30" s="958"/>
      <c r="D30" s="958"/>
      <c r="E30" s="958"/>
      <c r="F30" s="958"/>
      <c r="G30" s="958"/>
      <c r="H30" s="958"/>
      <c r="I30" s="959"/>
      <c r="J30" s="963">
        <f>J26+J28</f>
        <v>0</v>
      </c>
      <c r="L30" s="3212">
        <f>L26+L28</f>
        <v>0</v>
      </c>
    </row>
    <row r="31" spans="1:12">
      <c r="A31" s="3270" t="s">
        <v>2847</v>
      </c>
      <c r="B31" s="3267"/>
      <c r="C31" s="3267"/>
      <c r="D31" s="3267"/>
      <c r="E31" s="3267"/>
      <c r="F31" s="3267"/>
      <c r="G31" s="3267"/>
      <c r="H31" s="3267"/>
      <c r="I31" s="3268"/>
      <c r="J31" s="3273" t="e">
        <f>1-(J23+J24)/(J22)</f>
        <v>#DIV/0!</v>
      </c>
      <c r="K31" s="3274"/>
    </row>
    <row r="32" spans="1:12">
      <c r="A32" s="962" t="s">
        <v>1038</v>
      </c>
      <c r="B32" s="964"/>
      <c r="C32" s="964"/>
      <c r="D32" s="964"/>
      <c r="E32" s="964"/>
      <c r="F32" s="964"/>
      <c r="G32" s="964"/>
      <c r="H32" s="964"/>
      <c r="I32" s="965"/>
      <c r="J32" s="963">
        <f>SUM(J30,J18)</f>
        <v>0</v>
      </c>
      <c r="L32" s="3212">
        <f>SUM(L30,L18)</f>
        <v>0</v>
      </c>
    </row>
    <row r="33" spans="1:12">
      <c r="A33" s="3270" t="s">
        <v>2848</v>
      </c>
      <c r="B33" s="3275"/>
      <c r="C33" s="3275"/>
      <c r="D33" s="3275"/>
      <c r="E33" s="3275"/>
      <c r="F33" s="3275"/>
      <c r="G33" s="3275"/>
      <c r="H33" s="3275"/>
      <c r="I33" s="3276"/>
      <c r="J33" s="3273" t="e">
        <f>1-(J23+J24+J11+J12)/(J22+J10)</f>
        <v>#DIV/0!</v>
      </c>
    </row>
    <row r="34" spans="1:12">
      <c r="A34" s="951"/>
      <c r="B34" s="951"/>
      <c r="C34" s="951"/>
      <c r="D34" s="951"/>
      <c r="E34" s="951"/>
      <c r="F34" s="951"/>
      <c r="G34" s="951"/>
      <c r="H34" s="951"/>
      <c r="I34" s="951"/>
      <c r="J34" s="951"/>
    </row>
    <row r="35" spans="1:12">
      <c r="A35" s="966" t="s">
        <v>1039</v>
      </c>
      <c r="B35" s="953"/>
      <c r="C35" s="953"/>
      <c r="D35" s="953"/>
      <c r="E35" s="953"/>
      <c r="F35" s="953"/>
      <c r="G35" s="953"/>
      <c r="H35" s="953"/>
      <c r="I35" s="953"/>
      <c r="J35" s="953"/>
    </row>
    <row r="36" spans="1:12">
      <c r="A36" s="954" t="s">
        <v>1028</v>
      </c>
      <c r="B36" s="955"/>
      <c r="C36" s="955"/>
      <c r="D36" s="955"/>
      <c r="E36" s="955"/>
      <c r="F36" s="955"/>
      <c r="G36" s="955"/>
      <c r="H36" s="955"/>
      <c r="I36" s="955"/>
      <c r="J36" s="956"/>
      <c r="L36" s="3266" t="s">
        <v>2845</v>
      </c>
    </row>
    <row r="37" spans="1:12">
      <c r="A37" s="967" t="s">
        <v>1040</v>
      </c>
      <c r="B37" s="967"/>
      <c r="C37" s="967"/>
      <c r="D37" s="967"/>
      <c r="E37" s="967"/>
      <c r="F37" s="967"/>
      <c r="G37" s="967"/>
      <c r="H37" s="967"/>
      <c r="I37" s="967"/>
      <c r="J37" s="2046"/>
    </row>
    <row r="38" spans="1:12">
      <c r="A38" s="957" t="s">
        <v>1041</v>
      </c>
      <c r="B38" s="958"/>
      <c r="C38" s="958"/>
      <c r="D38" s="958"/>
      <c r="E38" s="958"/>
      <c r="F38" s="958"/>
      <c r="G38" s="958"/>
      <c r="H38" s="958"/>
      <c r="I38" s="959"/>
      <c r="J38" s="2046"/>
    </row>
    <row r="39" spans="1:12">
      <c r="A39" s="957" t="s">
        <v>1042</v>
      </c>
      <c r="B39" s="958"/>
      <c r="C39" s="958"/>
      <c r="D39" s="958"/>
      <c r="E39" s="958"/>
      <c r="F39" s="958"/>
      <c r="G39" s="958"/>
      <c r="H39" s="958"/>
      <c r="I39" s="959"/>
      <c r="J39" s="2046"/>
    </row>
    <row r="40" spans="1:12">
      <c r="A40" s="957" t="s">
        <v>1043</v>
      </c>
      <c r="B40" s="958"/>
      <c r="C40" s="958"/>
      <c r="D40" s="958"/>
      <c r="E40" s="958"/>
      <c r="F40" s="958"/>
      <c r="G40" s="958"/>
      <c r="H40" s="958"/>
      <c r="I40" s="959"/>
      <c r="J40" s="2046"/>
      <c r="L40" s="3210"/>
    </row>
    <row r="41" spans="1:12">
      <c r="A41" s="957" t="s">
        <v>1044</v>
      </c>
      <c r="B41" s="958"/>
      <c r="C41" s="958"/>
      <c r="D41" s="958"/>
      <c r="E41" s="958"/>
      <c r="F41" s="958"/>
      <c r="G41" s="958"/>
      <c r="H41" s="958"/>
      <c r="I41" s="959"/>
      <c r="J41" s="960">
        <f>J40*50</f>
        <v>0</v>
      </c>
      <c r="L41" s="3210"/>
    </row>
    <row r="42" spans="1:12">
      <c r="A42" s="957" t="s">
        <v>1045</v>
      </c>
      <c r="B42" s="958"/>
      <c r="C42" s="958"/>
      <c r="D42" s="958"/>
      <c r="E42" s="958"/>
      <c r="F42" s="958"/>
      <c r="G42" s="958"/>
      <c r="H42" s="958"/>
      <c r="I42" s="959"/>
      <c r="J42" s="2046"/>
      <c r="L42" s="3210"/>
    </row>
    <row r="43" spans="1:12">
      <c r="A43" s="957" t="s">
        <v>1046</v>
      </c>
      <c r="B43" s="958"/>
      <c r="C43" s="958"/>
      <c r="D43" s="958"/>
      <c r="E43" s="958"/>
      <c r="F43" s="958"/>
      <c r="G43" s="958"/>
      <c r="H43" s="958"/>
      <c r="I43" s="959"/>
      <c r="J43" s="960">
        <f>J42*50</f>
        <v>0</v>
      </c>
      <c r="L43" s="3211">
        <f>L42*50</f>
        <v>0</v>
      </c>
    </row>
    <row r="44" spans="1:12">
      <c r="A44" s="957" t="s">
        <v>1047</v>
      </c>
      <c r="B44" s="958"/>
      <c r="C44" s="958"/>
      <c r="D44" s="958"/>
      <c r="E44" s="958"/>
      <c r="F44" s="958"/>
      <c r="G44" s="958"/>
      <c r="H44" s="958"/>
      <c r="I44" s="959"/>
      <c r="J44" s="960">
        <f>J41+J43</f>
        <v>0</v>
      </c>
      <c r="L44" s="3211">
        <f>L41+L43</f>
        <v>0</v>
      </c>
    </row>
    <row r="45" spans="1:12">
      <c r="A45" s="3270" t="s">
        <v>2859</v>
      </c>
      <c r="B45" s="3271"/>
      <c r="C45" s="3271"/>
      <c r="D45" s="3271"/>
      <c r="E45" s="3271"/>
      <c r="F45" s="3271"/>
      <c r="G45" s="3271"/>
      <c r="H45" s="3271"/>
      <c r="I45" s="3272"/>
      <c r="J45" s="3273" t="e">
        <f>1-(J38+J39)/(J37)</f>
        <v>#DIV/0!</v>
      </c>
      <c r="K45" s="3269"/>
    </row>
    <row r="46" spans="1:12">
      <c r="A46" s="954" t="s">
        <v>176</v>
      </c>
      <c r="B46" s="968"/>
      <c r="C46" s="968"/>
      <c r="D46" s="968"/>
      <c r="E46" s="968"/>
      <c r="F46" s="968"/>
      <c r="G46" s="968"/>
      <c r="H46" s="968"/>
      <c r="I46" s="968"/>
      <c r="J46" s="956"/>
    </row>
    <row r="47" spans="1:12">
      <c r="A47" s="957" t="s">
        <v>1040</v>
      </c>
      <c r="B47" s="958"/>
      <c r="C47" s="958"/>
      <c r="D47" s="958"/>
      <c r="E47" s="958"/>
      <c r="F47" s="958"/>
      <c r="G47" s="958"/>
      <c r="H47" s="958"/>
      <c r="I47" s="959"/>
      <c r="J47" s="2046"/>
      <c r="L47" s="3213"/>
    </row>
    <row r="48" spans="1:12">
      <c r="A48" s="957" t="s">
        <v>1041</v>
      </c>
      <c r="B48" s="958"/>
      <c r="C48" s="958"/>
      <c r="D48" s="958"/>
      <c r="E48" s="958"/>
      <c r="F48" s="958"/>
      <c r="G48" s="958"/>
      <c r="H48" s="958"/>
      <c r="I48" s="959"/>
      <c r="J48" s="2046"/>
      <c r="L48" s="3213"/>
    </row>
    <row r="49" spans="1:12">
      <c r="A49" s="957" t="s">
        <v>1042</v>
      </c>
      <c r="B49" s="958"/>
      <c r="C49" s="958"/>
      <c r="D49" s="958"/>
      <c r="E49" s="958"/>
      <c r="F49" s="958"/>
      <c r="G49" s="958"/>
      <c r="H49" s="958"/>
      <c r="I49" s="959"/>
      <c r="J49" s="2046"/>
      <c r="L49" s="3213"/>
    </row>
    <row r="50" spans="1:12">
      <c r="A50" s="957" t="s">
        <v>1043</v>
      </c>
      <c r="B50" s="958"/>
      <c r="C50" s="958"/>
      <c r="D50" s="958"/>
      <c r="E50" s="958"/>
      <c r="F50" s="958"/>
      <c r="G50" s="958"/>
      <c r="H50" s="958"/>
      <c r="I50" s="959"/>
      <c r="J50" s="2046"/>
      <c r="L50" s="3210"/>
    </row>
    <row r="51" spans="1:12">
      <c r="A51" s="957" t="s">
        <v>1044</v>
      </c>
      <c r="B51" s="958"/>
      <c r="C51" s="958"/>
      <c r="D51" s="958"/>
      <c r="E51" s="958"/>
      <c r="F51" s="958"/>
      <c r="G51" s="958"/>
      <c r="H51" s="958"/>
      <c r="I51" s="959"/>
      <c r="J51" s="960">
        <f>J50*100</f>
        <v>0</v>
      </c>
      <c r="L51" s="3210"/>
    </row>
    <row r="52" spans="1:12">
      <c r="A52" s="957" t="s">
        <v>1045</v>
      </c>
      <c r="B52" s="958"/>
      <c r="C52" s="958"/>
      <c r="D52" s="958"/>
      <c r="E52" s="958"/>
      <c r="F52" s="958"/>
      <c r="G52" s="958"/>
      <c r="H52" s="958"/>
      <c r="I52" s="959"/>
      <c r="J52" s="2046"/>
      <c r="L52" s="3210"/>
    </row>
    <row r="53" spans="1:12">
      <c r="A53" s="957" t="s">
        <v>1046</v>
      </c>
      <c r="B53" s="958"/>
      <c r="C53" s="958"/>
      <c r="D53" s="958"/>
      <c r="E53" s="958"/>
      <c r="F53" s="958"/>
      <c r="G53" s="958"/>
      <c r="H53" s="958"/>
      <c r="I53" s="959"/>
      <c r="J53" s="960">
        <f>J52*100</f>
        <v>0</v>
      </c>
      <c r="L53" s="3210"/>
    </row>
    <row r="54" spans="1:12">
      <c r="A54" s="957" t="s">
        <v>1048</v>
      </c>
      <c r="B54" s="964"/>
      <c r="C54" s="964"/>
      <c r="D54" s="964"/>
      <c r="E54" s="964"/>
      <c r="F54" s="964"/>
      <c r="G54" s="964"/>
      <c r="H54" s="964"/>
      <c r="I54" s="965"/>
      <c r="J54" s="960">
        <f>J51+J53</f>
        <v>0</v>
      </c>
      <c r="L54" s="3211">
        <f>L51+L53</f>
        <v>0</v>
      </c>
    </row>
    <row r="55" spans="1:12">
      <c r="A55" s="3270" t="s">
        <v>2860</v>
      </c>
      <c r="B55" s="3271"/>
      <c r="C55" s="3271"/>
      <c r="D55" s="3271"/>
      <c r="E55" s="3271"/>
      <c r="F55" s="3271"/>
      <c r="G55" s="3271"/>
      <c r="H55" s="3271"/>
      <c r="I55" s="3272"/>
      <c r="J55" s="3273" t="e">
        <f>1-(J48+J49)/(J47)</f>
        <v>#DIV/0!</v>
      </c>
      <c r="K55" s="3269"/>
    </row>
    <row r="56" spans="1:12">
      <c r="A56" s="962" t="s">
        <v>1049</v>
      </c>
      <c r="B56" s="964"/>
      <c r="C56" s="964"/>
      <c r="D56" s="964"/>
      <c r="E56" s="964"/>
      <c r="F56" s="964"/>
      <c r="G56" s="964"/>
      <c r="H56" s="964"/>
      <c r="I56" s="965"/>
      <c r="J56" s="963">
        <f>J44+J54</f>
        <v>0</v>
      </c>
      <c r="L56" s="3212">
        <f>L44+L54</f>
        <v>0</v>
      </c>
    </row>
    <row r="57" spans="1:12">
      <c r="A57" s="3270" t="s">
        <v>2861</v>
      </c>
      <c r="B57" s="3271"/>
      <c r="C57" s="3271"/>
      <c r="D57" s="3271"/>
      <c r="E57" s="3271"/>
      <c r="F57" s="3271"/>
      <c r="G57" s="3271"/>
      <c r="H57" s="3271"/>
      <c r="I57" s="3272"/>
      <c r="J57" s="3273" t="e">
        <f>1-(J48+J49+J38+J39)/(J47+J37)</f>
        <v>#DIV/0!</v>
      </c>
      <c r="K57" s="3269"/>
    </row>
    <row r="58" spans="1:12">
      <c r="A58" s="951"/>
      <c r="B58" s="951"/>
      <c r="C58" s="951"/>
      <c r="D58" s="951"/>
      <c r="E58" s="951"/>
      <c r="F58" s="951"/>
      <c r="G58" s="951"/>
      <c r="H58" s="951"/>
      <c r="I58" s="951"/>
      <c r="J58" s="951"/>
    </row>
    <row r="59" spans="1:12">
      <c r="A59" s="952" t="s">
        <v>1050</v>
      </c>
      <c r="B59" s="953"/>
      <c r="C59" s="953"/>
      <c r="D59" s="953"/>
      <c r="E59" s="953"/>
      <c r="F59" s="953"/>
      <c r="G59" s="953"/>
      <c r="H59" s="953"/>
      <c r="I59" s="953"/>
      <c r="J59" s="953"/>
    </row>
    <row r="60" spans="1:12">
      <c r="A60" s="971"/>
      <c r="B60" s="951"/>
      <c r="C60" s="951"/>
      <c r="D60" s="951"/>
      <c r="E60" s="951"/>
      <c r="F60" s="951"/>
      <c r="G60" s="951"/>
      <c r="H60" s="951"/>
      <c r="I60" s="951"/>
      <c r="J60" s="956"/>
      <c r="L60" s="3266" t="s">
        <v>2845</v>
      </c>
    </row>
    <row r="61" spans="1:12">
      <c r="A61" s="957" t="s">
        <v>1051</v>
      </c>
      <c r="B61" s="958"/>
      <c r="C61" s="958"/>
      <c r="D61" s="958"/>
      <c r="E61" s="958"/>
      <c r="F61" s="958"/>
      <c r="G61" s="958"/>
      <c r="H61" s="958"/>
      <c r="I61" s="959"/>
      <c r="J61" s="972">
        <f>J63+J67+J71</f>
        <v>0</v>
      </c>
    </row>
    <row r="62" spans="1:12">
      <c r="A62" s="973" t="s">
        <v>1052</v>
      </c>
      <c r="B62" s="974"/>
      <c r="C62" s="974"/>
      <c r="D62" s="974"/>
      <c r="E62" s="974"/>
      <c r="F62" s="974"/>
      <c r="G62" s="974"/>
      <c r="H62" s="974"/>
      <c r="I62" s="974"/>
      <c r="J62" s="974"/>
    </row>
    <row r="63" spans="1:12">
      <c r="A63" s="957" t="s">
        <v>1053</v>
      </c>
      <c r="B63" s="958"/>
      <c r="C63" s="958"/>
      <c r="D63" s="958"/>
      <c r="E63" s="958"/>
      <c r="F63" s="958"/>
      <c r="G63" s="958"/>
      <c r="H63" s="958"/>
      <c r="I63" s="959"/>
      <c r="J63" s="2046"/>
    </row>
    <row r="64" spans="1:12">
      <c r="A64" s="957" t="s">
        <v>1054</v>
      </c>
      <c r="B64" s="958"/>
      <c r="C64" s="958"/>
      <c r="D64" s="958"/>
      <c r="E64" s="958"/>
      <c r="F64" s="958"/>
      <c r="G64" s="958"/>
      <c r="H64" s="958"/>
      <c r="I64" s="959"/>
      <c r="J64" s="2046"/>
      <c r="L64" s="3210"/>
    </row>
    <row r="65" spans="1:12">
      <c r="A65" s="957" t="s">
        <v>1055</v>
      </c>
      <c r="B65" s="958"/>
      <c r="C65" s="958"/>
      <c r="D65" s="958"/>
      <c r="E65" s="958"/>
      <c r="F65" s="958"/>
      <c r="G65" s="958"/>
      <c r="H65" s="958"/>
      <c r="I65" s="975"/>
      <c r="J65" s="976">
        <f>J64*24</f>
        <v>0</v>
      </c>
      <c r="L65" s="3210"/>
    </row>
    <row r="66" spans="1:12">
      <c r="A66" s="973" t="s">
        <v>1056</v>
      </c>
      <c r="B66" s="974"/>
      <c r="C66" s="974"/>
      <c r="D66" s="974"/>
      <c r="E66" s="974"/>
      <c r="F66" s="974"/>
      <c r="G66" s="974"/>
      <c r="H66" s="974"/>
      <c r="I66" s="974"/>
      <c r="J66" s="974"/>
      <c r="L66" s="3213"/>
    </row>
    <row r="67" spans="1:12" ht="25.5" customHeight="1">
      <c r="A67" s="4062" t="s">
        <v>1057</v>
      </c>
      <c r="B67" s="4063"/>
      <c r="C67" s="4063"/>
      <c r="D67" s="4063"/>
      <c r="E67" s="4063"/>
      <c r="F67" s="4063"/>
      <c r="G67" s="4063"/>
      <c r="H67" s="4063"/>
      <c r="I67" s="4064"/>
      <c r="J67" s="2046"/>
      <c r="L67" s="3213"/>
    </row>
    <row r="68" spans="1:12">
      <c r="A68" s="957" t="s">
        <v>1058</v>
      </c>
      <c r="B68" s="958"/>
      <c r="C68" s="958"/>
      <c r="D68" s="958"/>
      <c r="E68" s="958"/>
      <c r="F68" s="958"/>
      <c r="G68" s="958"/>
      <c r="H68" s="958"/>
      <c r="I68" s="959"/>
      <c r="J68" s="2046"/>
      <c r="L68" s="3210"/>
    </row>
    <row r="69" spans="1:12">
      <c r="A69" s="957" t="s">
        <v>1059</v>
      </c>
      <c r="B69" s="958"/>
      <c r="C69" s="958"/>
      <c r="D69" s="958"/>
      <c r="E69" s="958"/>
      <c r="F69" s="958"/>
      <c r="G69" s="958"/>
      <c r="H69" s="958"/>
      <c r="I69" s="975"/>
      <c r="J69" s="976">
        <f>J68*24</f>
        <v>0</v>
      </c>
      <c r="L69" s="3210"/>
    </row>
    <row r="70" spans="1:12">
      <c r="A70" s="973" t="s">
        <v>1060</v>
      </c>
      <c r="B70" s="974"/>
      <c r="C70" s="974"/>
      <c r="D70" s="974"/>
      <c r="E70" s="974"/>
      <c r="F70" s="974"/>
      <c r="G70" s="974"/>
      <c r="H70" s="974"/>
      <c r="I70" s="974"/>
      <c r="J70" s="974"/>
      <c r="L70" s="3213"/>
    </row>
    <row r="71" spans="1:12" ht="25.5" customHeight="1">
      <c r="A71" s="4062" t="s">
        <v>1061</v>
      </c>
      <c r="B71" s="4063"/>
      <c r="C71" s="4063"/>
      <c r="D71" s="4063"/>
      <c r="E71" s="4063"/>
      <c r="F71" s="4063"/>
      <c r="G71" s="4063"/>
      <c r="H71" s="4063"/>
      <c r="I71" s="4064"/>
      <c r="J71" s="2046"/>
      <c r="L71" s="3213"/>
    </row>
    <row r="72" spans="1:12">
      <c r="A72" s="957" t="s">
        <v>1062</v>
      </c>
      <c r="B72" s="958"/>
      <c r="C72" s="958"/>
      <c r="D72" s="958"/>
      <c r="E72" s="958"/>
      <c r="F72" s="958"/>
      <c r="G72" s="958"/>
      <c r="H72" s="958"/>
      <c r="I72" s="959"/>
      <c r="J72" s="2046"/>
      <c r="L72" s="3210"/>
    </row>
    <row r="73" spans="1:12">
      <c r="A73" s="957" t="s">
        <v>1063</v>
      </c>
      <c r="B73" s="958"/>
      <c r="C73" s="958"/>
      <c r="D73" s="958"/>
      <c r="E73" s="958"/>
      <c r="F73" s="958"/>
      <c r="G73" s="958"/>
      <c r="H73" s="958"/>
      <c r="I73" s="975"/>
      <c r="J73" s="976">
        <f>J72*24</f>
        <v>0</v>
      </c>
      <c r="L73" s="3210"/>
    </row>
    <row r="74" spans="1:12">
      <c r="A74" s="957"/>
      <c r="B74" s="958"/>
      <c r="C74" s="958"/>
      <c r="D74" s="958"/>
      <c r="E74" s="958"/>
      <c r="F74" s="958"/>
      <c r="G74" s="958"/>
      <c r="H74" s="958"/>
      <c r="I74" s="958"/>
      <c r="J74" s="977"/>
      <c r="L74" s="3214"/>
    </row>
    <row r="75" spans="1:12">
      <c r="A75" s="962" t="s">
        <v>1064</v>
      </c>
      <c r="B75" s="964"/>
      <c r="C75" s="964"/>
      <c r="D75" s="964"/>
      <c r="E75" s="964"/>
      <c r="F75" s="964"/>
      <c r="G75" s="964"/>
      <c r="H75" s="964"/>
      <c r="I75" s="978"/>
      <c r="J75" s="979">
        <f>J65+J69+J73</f>
        <v>0</v>
      </c>
      <c r="L75" s="3215">
        <f>L65+L69+L73</f>
        <v>0</v>
      </c>
    </row>
    <row r="76" spans="1:12">
      <c r="A76" s="969"/>
      <c r="B76" s="969"/>
      <c r="C76" s="969"/>
      <c r="D76" s="969"/>
      <c r="E76" s="969"/>
      <c r="F76" s="969"/>
      <c r="G76" s="969"/>
      <c r="H76" s="969"/>
      <c r="I76" s="969"/>
      <c r="J76" s="970"/>
    </row>
    <row r="77" spans="1:12">
      <c r="A77" s="969"/>
      <c r="B77" s="969"/>
      <c r="C77" s="969"/>
      <c r="D77" s="969"/>
      <c r="E77" s="969"/>
      <c r="F77" s="969"/>
      <c r="G77" s="969"/>
      <c r="H77" s="969"/>
      <c r="I77" s="969"/>
      <c r="J77" s="970"/>
    </row>
    <row r="78" spans="1:12">
      <c r="A78" s="980" t="s">
        <v>1065</v>
      </c>
      <c r="B78" s="953"/>
      <c r="C78" s="953"/>
      <c r="D78" s="953"/>
      <c r="E78" s="953"/>
      <c r="F78" s="953"/>
      <c r="G78" s="953"/>
      <c r="H78" s="953"/>
      <c r="I78" s="953"/>
      <c r="J78" s="953"/>
      <c r="K78" s="953"/>
    </row>
    <row r="79" spans="1:12" ht="24.75">
      <c r="A79" s="981"/>
      <c r="B79" s="981"/>
      <c r="C79" s="981"/>
      <c r="D79" s="981"/>
      <c r="E79" s="981"/>
      <c r="F79" s="981"/>
      <c r="G79" s="981"/>
      <c r="H79" s="981"/>
      <c r="I79" s="981"/>
      <c r="J79" s="956"/>
      <c r="K79" s="956" t="s">
        <v>1066</v>
      </c>
      <c r="L79" s="3277" t="s">
        <v>2852</v>
      </c>
    </row>
    <row r="80" spans="1:12">
      <c r="A80" s="982" t="s">
        <v>1067</v>
      </c>
      <c r="B80" s="983"/>
      <c r="C80" s="983"/>
      <c r="D80" s="983"/>
      <c r="E80" s="983"/>
      <c r="F80" s="983"/>
      <c r="G80" s="983"/>
      <c r="H80" s="983"/>
      <c r="I80" s="984"/>
      <c r="J80" s="985">
        <f>J81+J82</f>
        <v>0</v>
      </c>
      <c r="K80" s="985">
        <f>K81+K82</f>
        <v>0</v>
      </c>
    </row>
    <row r="81" spans="1:12">
      <c r="A81" s="982" t="s">
        <v>1068</v>
      </c>
      <c r="B81" s="983"/>
      <c r="C81" s="983"/>
      <c r="D81" s="983"/>
      <c r="E81" s="983"/>
      <c r="F81" s="983"/>
      <c r="G81" s="983"/>
      <c r="H81" s="983"/>
      <c r="I81" s="984"/>
      <c r="J81" s="2046"/>
      <c r="K81" s="2046"/>
    </row>
    <row r="82" spans="1:12">
      <c r="A82" s="982" t="s">
        <v>1069</v>
      </c>
      <c r="B82" s="983"/>
      <c r="C82" s="983"/>
      <c r="D82" s="983"/>
      <c r="E82" s="983"/>
      <c r="F82" s="983"/>
      <c r="G82" s="983"/>
      <c r="H82" s="983"/>
      <c r="I82" s="984"/>
      <c r="J82" s="2046"/>
      <c r="K82" s="2046"/>
    </row>
    <row r="83" spans="1:12">
      <c r="A83" s="982" t="s">
        <v>1070</v>
      </c>
      <c r="B83" s="983"/>
      <c r="C83" s="983"/>
      <c r="D83" s="983"/>
      <c r="E83" s="983"/>
      <c r="F83" s="983"/>
      <c r="G83" s="983"/>
      <c r="H83" s="983"/>
      <c r="I83" s="984"/>
      <c r="J83" s="2046"/>
      <c r="K83" s="2046"/>
      <c r="L83" s="2046"/>
    </row>
    <row r="84" spans="1:12">
      <c r="A84" s="982" t="s">
        <v>1071</v>
      </c>
      <c r="B84" s="983"/>
      <c r="C84" s="983"/>
      <c r="D84" s="983"/>
      <c r="E84" s="983"/>
      <c r="F84" s="983"/>
      <c r="G84" s="983"/>
      <c r="H84" s="983"/>
      <c r="I84" s="984"/>
      <c r="J84" s="2046"/>
      <c r="K84" s="2046"/>
    </row>
    <row r="85" spans="1:12">
      <c r="A85" s="986" t="s">
        <v>1072</v>
      </c>
      <c r="B85" s="983"/>
      <c r="C85" s="983"/>
      <c r="D85" s="983"/>
      <c r="E85" s="983"/>
      <c r="F85" s="983"/>
      <c r="G85" s="983"/>
      <c r="H85" s="983"/>
      <c r="I85" s="984"/>
      <c r="J85" s="2046"/>
      <c r="K85" s="2046"/>
      <c r="L85" s="2046"/>
    </row>
    <row r="86" spans="1:12">
      <c r="A86" s="981"/>
      <c r="B86" s="981"/>
      <c r="C86" s="981"/>
      <c r="D86" s="981"/>
      <c r="E86" s="981"/>
      <c r="F86" s="981"/>
      <c r="G86" s="981"/>
      <c r="H86" s="981"/>
      <c r="I86" s="981"/>
      <c r="J86" s="987"/>
    </row>
    <row r="87" spans="1:12">
      <c r="A87" s="981"/>
      <c r="B87" s="981"/>
      <c r="C87" s="981"/>
      <c r="D87" s="981"/>
      <c r="E87" s="981"/>
      <c r="F87" s="981"/>
      <c r="G87" s="981"/>
      <c r="H87" s="981"/>
      <c r="I87" s="981"/>
      <c r="J87" s="956" t="s">
        <v>1073</v>
      </c>
    </row>
    <row r="88" spans="1:12">
      <c r="A88" s="4062" t="s">
        <v>1074</v>
      </c>
      <c r="B88" s="4063"/>
      <c r="C88" s="4063"/>
      <c r="D88" s="4063"/>
      <c r="E88" s="4063"/>
      <c r="F88" s="4063"/>
      <c r="G88" s="4063"/>
      <c r="H88" s="4063"/>
      <c r="I88" s="4064"/>
      <c r="J88" s="2046"/>
    </row>
    <row r="89" spans="1:12">
      <c r="A89" s="957" t="s">
        <v>1075</v>
      </c>
      <c r="B89" s="964"/>
      <c r="C89" s="964"/>
      <c r="D89" s="964"/>
      <c r="E89" s="964"/>
      <c r="F89" s="964"/>
      <c r="G89" s="964"/>
      <c r="H89" s="964"/>
      <c r="I89" s="964"/>
      <c r="J89" s="2046"/>
    </row>
    <row r="90" spans="1:12">
      <c r="A90" s="957" t="s">
        <v>1076</v>
      </c>
      <c r="B90" s="964"/>
      <c r="C90" s="964"/>
      <c r="D90" s="964"/>
      <c r="E90" s="964"/>
      <c r="F90" s="964"/>
      <c r="G90" s="964"/>
      <c r="H90" s="964"/>
      <c r="I90" s="964"/>
      <c r="J90" s="2046"/>
    </row>
    <row r="91" spans="1:12">
      <c r="A91" s="957" t="s">
        <v>1077</v>
      </c>
      <c r="B91" s="964"/>
      <c r="C91" s="964"/>
      <c r="D91" s="964"/>
      <c r="E91" s="964"/>
      <c r="F91" s="964"/>
      <c r="G91" s="964"/>
      <c r="H91" s="964"/>
      <c r="I91" s="964"/>
      <c r="J91" s="2046"/>
    </row>
    <row r="92" spans="1:12" ht="26.25" customHeight="1">
      <c r="A92" s="4062" t="s">
        <v>1078</v>
      </c>
      <c r="B92" s="4063"/>
      <c r="C92" s="4063"/>
      <c r="D92" s="4063"/>
      <c r="E92" s="4063"/>
      <c r="F92" s="4063"/>
      <c r="G92" s="4063"/>
      <c r="H92" s="4063"/>
      <c r="I92" s="4064"/>
      <c r="J92" s="2046"/>
    </row>
    <row r="93" spans="1:12">
      <c r="A93" s="981"/>
      <c r="B93" s="981"/>
      <c r="C93" s="981"/>
      <c r="D93" s="981"/>
      <c r="E93" s="981"/>
      <c r="F93" s="981"/>
      <c r="G93" s="981"/>
      <c r="H93" s="981"/>
      <c r="I93" s="981"/>
      <c r="J93" s="987"/>
    </row>
    <row r="94" spans="1:12">
      <c r="A94" s="980" t="s">
        <v>1079</v>
      </c>
      <c r="B94" s="953"/>
      <c r="C94" s="953"/>
      <c r="D94" s="953"/>
      <c r="E94" s="953"/>
      <c r="F94" s="953"/>
      <c r="G94" s="953"/>
      <c r="H94" s="953"/>
      <c r="I94" s="953"/>
      <c r="J94" s="953"/>
      <c r="K94" s="953"/>
    </row>
    <row r="95" spans="1:12" ht="24.75">
      <c r="A95" s="969"/>
      <c r="B95" s="969"/>
      <c r="C95" s="969"/>
      <c r="D95" s="969"/>
      <c r="E95" s="969"/>
      <c r="F95" s="969"/>
      <c r="G95" s="969"/>
      <c r="H95" s="969"/>
      <c r="I95" s="969"/>
      <c r="J95" s="956"/>
      <c r="K95" s="956" t="s">
        <v>1066</v>
      </c>
      <c r="L95" s="3277" t="s">
        <v>2852</v>
      </c>
    </row>
    <row r="96" spans="1:12">
      <c r="A96" s="982" t="s">
        <v>1080</v>
      </c>
      <c r="B96" s="983"/>
      <c r="C96" s="983"/>
      <c r="D96" s="983"/>
      <c r="E96" s="983"/>
      <c r="F96" s="983"/>
      <c r="G96" s="983"/>
      <c r="H96" s="983"/>
      <c r="I96" s="984"/>
      <c r="J96" s="985">
        <f>J97+J98</f>
        <v>0</v>
      </c>
      <c r="K96" s="985">
        <f>K97+K98</f>
        <v>0</v>
      </c>
    </row>
    <row r="97" spans="1:12">
      <c r="A97" s="982" t="s">
        <v>1081</v>
      </c>
      <c r="B97" s="983"/>
      <c r="C97" s="983"/>
      <c r="D97" s="983"/>
      <c r="E97" s="983"/>
      <c r="F97" s="983"/>
      <c r="G97" s="983"/>
      <c r="H97" s="983"/>
      <c r="I97" s="984"/>
      <c r="J97" s="2046"/>
      <c r="K97" s="2046"/>
    </row>
    <row r="98" spans="1:12">
      <c r="A98" s="982" t="s">
        <v>1082</v>
      </c>
      <c r="B98" s="983"/>
      <c r="C98" s="983"/>
      <c r="D98" s="983"/>
      <c r="E98" s="983"/>
      <c r="F98" s="983"/>
      <c r="G98" s="983"/>
      <c r="H98" s="983"/>
      <c r="I98" s="984"/>
      <c r="J98" s="2046"/>
      <c r="K98" s="2046"/>
    </row>
    <row r="99" spans="1:12">
      <c r="A99" s="982" t="s">
        <v>1083</v>
      </c>
      <c r="B99" s="983"/>
      <c r="C99" s="983"/>
      <c r="D99" s="983"/>
      <c r="E99" s="983"/>
      <c r="F99" s="983"/>
      <c r="G99" s="983"/>
      <c r="H99" s="983"/>
      <c r="I99" s="984"/>
      <c r="J99" s="2046"/>
      <c r="K99" s="2046"/>
      <c r="L99" s="2046"/>
    </row>
    <row r="100" spans="1:12">
      <c r="A100" s="982" t="s">
        <v>1071</v>
      </c>
      <c r="B100" s="983"/>
      <c r="C100" s="983"/>
      <c r="D100" s="983"/>
      <c r="E100" s="983"/>
      <c r="F100" s="983"/>
      <c r="G100" s="983"/>
      <c r="H100" s="983"/>
      <c r="I100" s="984"/>
      <c r="J100" s="2046"/>
      <c r="K100" s="2046"/>
    </row>
    <row r="101" spans="1:12">
      <c r="A101" s="986" t="s">
        <v>1084</v>
      </c>
      <c r="B101" s="983"/>
      <c r="C101" s="983"/>
      <c r="D101" s="983"/>
      <c r="E101" s="983"/>
      <c r="F101" s="983"/>
      <c r="G101" s="983"/>
      <c r="H101" s="983"/>
      <c r="I101" s="984"/>
      <c r="J101" s="2046"/>
      <c r="K101" s="2046"/>
      <c r="L101" s="2046"/>
    </row>
    <row r="102" spans="1:12">
      <c r="A102" s="981"/>
      <c r="B102" s="981"/>
      <c r="C102" s="981"/>
      <c r="D102" s="981"/>
      <c r="E102" s="981"/>
      <c r="F102" s="981"/>
      <c r="G102" s="981"/>
      <c r="H102" s="981"/>
      <c r="I102" s="981"/>
      <c r="J102" s="987"/>
    </row>
    <row r="103" spans="1:12">
      <c r="A103" s="981"/>
      <c r="B103" s="981"/>
      <c r="C103" s="981"/>
      <c r="D103" s="981"/>
      <c r="E103" s="981"/>
      <c r="F103" s="981"/>
      <c r="G103" s="981"/>
      <c r="H103" s="981"/>
      <c r="I103" s="981"/>
      <c r="J103" s="956" t="s">
        <v>1073</v>
      </c>
    </row>
    <row r="104" spans="1:12">
      <c r="A104" s="957" t="s">
        <v>1085</v>
      </c>
      <c r="B104" s="964"/>
      <c r="C104" s="964"/>
      <c r="D104" s="964"/>
      <c r="E104" s="964"/>
      <c r="F104" s="964"/>
      <c r="G104" s="964"/>
      <c r="H104" s="964"/>
      <c r="I104" s="964"/>
      <c r="J104" s="2046"/>
    </row>
    <row r="105" spans="1:12">
      <c r="A105" s="957" t="s">
        <v>1086</v>
      </c>
      <c r="B105" s="964"/>
      <c r="C105" s="964"/>
      <c r="D105" s="964"/>
      <c r="E105" s="964"/>
      <c r="F105" s="964"/>
      <c r="G105" s="964"/>
      <c r="H105" s="964"/>
      <c r="I105" s="964"/>
      <c r="J105" s="2046"/>
    </row>
    <row r="106" spans="1:12">
      <c r="A106" s="957" t="s">
        <v>1087</v>
      </c>
      <c r="B106" s="964"/>
      <c r="C106" s="964"/>
      <c r="D106" s="964"/>
      <c r="E106" s="964"/>
      <c r="F106" s="964"/>
      <c r="G106" s="964"/>
      <c r="H106" s="964"/>
      <c r="I106" s="964"/>
      <c r="J106" s="2046"/>
    </row>
    <row r="107" spans="1:12">
      <c r="A107" s="957" t="s">
        <v>1077</v>
      </c>
      <c r="B107" s="964"/>
      <c r="C107" s="964"/>
      <c r="D107" s="964"/>
      <c r="E107" s="964"/>
      <c r="F107" s="964"/>
      <c r="G107" s="964"/>
      <c r="H107" s="964"/>
      <c r="I107" s="964"/>
      <c r="J107" s="2046"/>
    </row>
    <row r="108" spans="1:12" ht="25.5" customHeight="1">
      <c r="A108" s="4062" t="s">
        <v>1078</v>
      </c>
      <c r="B108" s="4063"/>
      <c r="C108" s="4063"/>
      <c r="D108" s="4063"/>
      <c r="E108" s="4063"/>
      <c r="F108" s="4063"/>
      <c r="G108" s="4063"/>
      <c r="H108" s="4063"/>
      <c r="I108" s="4064"/>
      <c r="J108" s="2046"/>
    </row>
    <row r="109" spans="1:12">
      <c r="A109" s="981"/>
      <c r="B109" s="981"/>
      <c r="C109" s="981"/>
      <c r="D109" s="981"/>
      <c r="E109" s="981"/>
      <c r="F109" s="981"/>
      <c r="G109" s="981"/>
      <c r="H109" s="981"/>
      <c r="I109" s="981"/>
      <c r="J109" s="987"/>
    </row>
    <row r="110" spans="1:12">
      <c r="A110" s="980" t="s">
        <v>1088</v>
      </c>
      <c r="B110" s="953"/>
      <c r="C110" s="953"/>
      <c r="D110" s="953"/>
      <c r="E110" s="953"/>
      <c r="F110" s="953"/>
      <c r="G110" s="953"/>
      <c r="H110" s="953"/>
      <c r="I110" s="953"/>
      <c r="J110" s="953"/>
      <c r="K110" s="953"/>
    </row>
    <row r="111" spans="1:12" ht="24.75">
      <c r="A111" s="981"/>
      <c r="B111" s="981"/>
      <c r="C111" s="981"/>
      <c r="D111" s="981"/>
      <c r="E111" s="981"/>
      <c r="F111" s="981"/>
      <c r="G111" s="981"/>
      <c r="H111" s="981"/>
      <c r="I111" s="981"/>
      <c r="J111" s="956"/>
      <c r="K111" s="956" t="s">
        <v>1066</v>
      </c>
      <c r="L111" s="3277" t="s">
        <v>2852</v>
      </c>
    </row>
    <row r="112" spans="1:12">
      <c r="A112" s="982" t="s">
        <v>1089</v>
      </c>
      <c r="B112" s="983"/>
      <c r="C112" s="983"/>
      <c r="D112" s="983"/>
      <c r="E112" s="983"/>
      <c r="F112" s="983"/>
      <c r="G112" s="983"/>
      <c r="H112" s="983"/>
      <c r="I112" s="984"/>
      <c r="J112" s="985">
        <f>J113+J114</f>
        <v>0</v>
      </c>
      <c r="K112" s="985">
        <f>K113+K114</f>
        <v>0</v>
      </c>
    </row>
    <row r="113" spans="1:12">
      <c r="A113" s="982" t="s">
        <v>1090</v>
      </c>
      <c r="B113" s="983"/>
      <c r="C113" s="983"/>
      <c r="D113" s="983"/>
      <c r="E113" s="983"/>
      <c r="F113" s="983"/>
      <c r="G113" s="983"/>
      <c r="H113" s="983"/>
      <c r="I113" s="984"/>
      <c r="J113" s="2046"/>
      <c r="K113" s="2046"/>
    </row>
    <row r="114" spans="1:12">
      <c r="A114" s="982" t="s">
        <v>1091</v>
      </c>
      <c r="B114" s="983"/>
      <c r="C114" s="983"/>
      <c r="D114" s="983"/>
      <c r="E114" s="983"/>
      <c r="F114" s="983"/>
      <c r="G114" s="983"/>
      <c r="H114" s="983"/>
      <c r="I114" s="984"/>
      <c r="J114" s="2046"/>
      <c r="K114" s="2046"/>
    </row>
    <row r="115" spans="1:12">
      <c r="A115" s="982" t="s">
        <v>1092</v>
      </c>
      <c r="B115" s="983"/>
      <c r="C115" s="983"/>
      <c r="D115" s="983"/>
      <c r="E115" s="983"/>
      <c r="F115" s="983"/>
      <c r="G115" s="983"/>
      <c r="H115" s="983"/>
      <c r="I115" s="984"/>
      <c r="J115" s="2046"/>
      <c r="K115" s="2046"/>
      <c r="L115" s="2046"/>
    </row>
    <row r="116" spans="1:12">
      <c r="A116" s="982" t="s">
        <v>1093</v>
      </c>
      <c r="B116" s="983"/>
      <c r="C116" s="983"/>
      <c r="D116" s="983"/>
      <c r="E116" s="983"/>
      <c r="F116" s="983"/>
      <c r="G116" s="983"/>
      <c r="H116" s="983"/>
      <c r="I116" s="984"/>
      <c r="J116" s="2046"/>
      <c r="K116" s="2046"/>
    </row>
    <row r="117" spans="1:12">
      <c r="A117" s="986" t="s">
        <v>1094</v>
      </c>
      <c r="B117" s="983"/>
      <c r="C117" s="983"/>
      <c r="D117" s="983"/>
      <c r="E117" s="983"/>
      <c r="F117" s="983"/>
      <c r="G117" s="983"/>
      <c r="H117" s="983"/>
      <c r="I117" s="984"/>
      <c r="J117" s="2046"/>
      <c r="K117" s="2046"/>
      <c r="L117" s="2046"/>
    </row>
    <row r="118" spans="1:12">
      <c r="A118" s="981"/>
      <c r="B118" s="981"/>
      <c r="C118" s="981"/>
      <c r="D118" s="981"/>
      <c r="E118" s="981"/>
      <c r="F118" s="981"/>
      <c r="G118" s="981"/>
      <c r="H118" s="981"/>
      <c r="I118" s="981"/>
      <c r="J118" s="987"/>
    </row>
    <row r="119" spans="1:12">
      <c r="A119" s="981"/>
      <c r="B119" s="981"/>
      <c r="C119" s="981"/>
      <c r="D119" s="981"/>
      <c r="E119" s="981"/>
      <c r="F119" s="981"/>
      <c r="G119" s="981"/>
      <c r="H119" s="981"/>
      <c r="I119" s="981"/>
      <c r="J119" s="956" t="s">
        <v>1073</v>
      </c>
    </row>
    <row r="120" spans="1:12">
      <c r="A120" s="957" t="s">
        <v>1085</v>
      </c>
      <c r="B120" s="964"/>
      <c r="C120" s="964"/>
      <c r="D120" s="964"/>
      <c r="E120" s="964"/>
      <c r="F120" s="964"/>
      <c r="G120" s="964"/>
      <c r="H120" s="964"/>
      <c r="I120" s="964"/>
      <c r="J120" s="2046"/>
    </row>
    <row r="121" spans="1:12">
      <c r="A121" s="957" t="s">
        <v>1086</v>
      </c>
      <c r="B121" s="964"/>
      <c r="C121" s="964"/>
      <c r="D121" s="964"/>
      <c r="E121" s="964"/>
      <c r="F121" s="964"/>
      <c r="G121" s="964"/>
      <c r="H121" s="964"/>
      <c r="I121" s="964"/>
      <c r="J121" s="2046"/>
    </row>
    <row r="122" spans="1:12">
      <c r="A122" s="957" t="s">
        <v>1087</v>
      </c>
      <c r="B122" s="964"/>
      <c r="C122" s="964"/>
      <c r="D122" s="964"/>
      <c r="E122" s="964"/>
      <c r="F122" s="964"/>
      <c r="G122" s="964"/>
      <c r="H122" s="964"/>
      <c r="I122" s="964"/>
      <c r="J122" s="2046"/>
    </row>
    <row r="123" spans="1:12">
      <c r="A123" s="957" t="s">
        <v>1077</v>
      </c>
      <c r="B123" s="964"/>
      <c r="C123" s="964"/>
      <c r="D123" s="964"/>
      <c r="E123" s="964"/>
      <c r="F123" s="964"/>
      <c r="G123" s="964"/>
      <c r="H123" s="964"/>
      <c r="I123" s="964"/>
      <c r="J123" s="2046"/>
    </row>
    <row r="124" spans="1:12" ht="25.5" customHeight="1">
      <c r="A124" s="4062" t="s">
        <v>1078</v>
      </c>
      <c r="B124" s="4063"/>
      <c r="C124" s="4063"/>
      <c r="D124" s="4063"/>
      <c r="E124" s="4063"/>
      <c r="F124" s="4063"/>
      <c r="G124" s="4063"/>
      <c r="H124" s="4063"/>
      <c r="I124" s="4064"/>
      <c r="J124" s="2046"/>
    </row>
    <row r="125" spans="1:12">
      <c r="A125" s="981"/>
      <c r="B125" s="981"/>
      <c r="C125" s="981"/>
      <c r="D125" s="981"/>
      <c r="E125" s="981"/>
      <c r="F125" s="981"/>
      <c r="G125" s="981"/>
      <c r="H125" s="981"/>
      <c r="I125" s="981"/>
      <c r="J125" s="987"/>
    </row>
    <row r="126" spans="1:12">
      <c r="A126" s="980" t="s">
        <v>1095</v>
      </c>
      <c r="B126" s="953"/>
      <c r="C126" s="953"/>
      <c r="D126" s="953"/>
      <c r="E126" s="953"/>
      <c r="F126" s="953"/>
      <c r="G126" s="953"/>
      <c r="H126" s="953"/>
      <c r="I126" s="953"/>
      <c r="J126" s="953"/>
      <c r="K126" s="953"/>
    </row>
    <row r="127" spans="1:12" ht="24.75">
      <c r="A127" s="969"/>
      <c r="B127" s="951"/>
      <c r="C127" s="951"/>
      <c r="D127" s="951"/>
      <c r="E127" s="951"/>
      <c r="F127" s="951"/>
      <c r="G127" s="951"/>
      <c r="H127" s="951"/>
      <c r="I127" s="951"/>
      <c r="J127" s="956"/>
      <c r="K127" s="956" t="s">
        <v>1066</v>
      </c>
      <c r="L127" s="3277" t="s">
        <v>2852</v>
      </c>
    </row>
    <row r="128" spans="1:12">
      <c r="A128" s="957" t="s">
        <v>1096</v>
      </c>
      <c r="B128" s="964"/>
      <c r="C128" s="964"/>
      <c r="D128" s="964"/>
      <c r="E128" s="964"/>
      <c r="F128" s="964"/>
      <c r="G128" s="964"/>
      <c r="H128" s="964"/>
      <c r="I128" s="965"/>
      <c r="J128" s="2046"/>
      <c r="K128" s="2046"/>
    </row>
    <row r="129" spans="1:12">
      <c r="A129" s="957" t="s">
        <v>1097</v>
      </c>
      <c r="B129" s="964"/>
      <c r="C129" s="964"/>
      <c r="D129" s="964"/>
      <c r="E129" s="964"/>
      <c r="F129" s="964"/>
      <c r="G129" s="964"/>
      <c r="H129" s="964"/>
      <c r="I129" s="965"/>
      <c r="J129" s="2046"/>
      <c r="K129" s="2046"/>
    </row>
    <row r="130" spans="1:12">
      <c r="A130" s="982" t="s">
        <v>1098</v>
      </c>
      <c r="B130" s="964"/>
      <c r="C130" s="964"/>
      <c r="D130" s="964"/>
      <c r="E130" s="964"/>
      <c r="F130" s="964"/>
      <c r="G130" s="964"/>
      <c r="H130" s="964"/>
      <c r="I130" s="965"/>
      <c r="J130" s="2046"/>
      <c r="K130" s="2046"/>
      <c r="L130" s="2046"/>
    </row>
    <row r="131" spans="1:12">
      <c r="A131" s="986" t="s">
        <v>1099</v>
      </c>
      <c r="B131" s="964"/>
      <c r="C131" s="964"/>
      <c r="D131" s="964"/>
      <c r="E131" s="964"/>
      <c r="F131" s="964"/>
      <c r="G131" s="964"/>
      <c r="H131" s="964"/>
      <c r="I131" s="965"/>
      <c r="J131" s="2046"/>
      <c r="K131" s="2046"/>
      <c r="L131" s="2046"/>
    </row>
    <row r="132" spans="1:12">
      <c r="A132" s="981"/>
      <c r="B132" s="969"/>
      <c r="C132" s="969"/>
      <c r="D132" s="969"/>
      <c r="E132" s="969"/>
      <c r="F132" s="969"/>
      <c r="G132" s="969"/>
      <c r="H132" s="969"/>
      <c r="I132" s="969"/>
    </row>
    <row r="133" spans="1:12">
      <c r="A133" s="981"/>
      <c r="B133" s="969"/>
      <c r="C133" s="969"/>
      <c r="D133" s="969"/>
      <c r="E133" s="969"/>
      <c r="F133" s="969"/>
      <c r="G133" s="969"/>
      <c r="H133" s="969"/>
      <c r="I133" s="969"/>
      <c r="J133" s="956" t="s">
        <v>1073</v>
      </c>
    </row>
    <row r="134" spans="1:12">
      <c r="A134" s="957" t="s">
        <v>1085</v>
      </c>
      <c r="B134" s="964"/>
      <c r="C134" s="964"/>
      <c r="D134" s="964"/>
      <c r="E134" s="964"/>
      <c r="F134" s="964"/>
      <c r="G134" s="964"/>
      <c r="H134" s="964"/>
      <c r="I134" s="964"/>
      <c r="J134" s="2046"/>
    </row>
    <row r="135" spans="1:12">
      <c r="A135" s="957" t="s">
        <v>1086</v>
      </c>
      <c r="B135" s="964"/>
      <c r="C135" s="964"/>
      <c r="D135" s="964"/>
      <c r="E135" s="964"/>
      <c r="F135" s="964"/>
      <c r="G135" s="964"/>
      <c r="H135" s="964"/>
      <c r="I135" s="964"/>
      <c r="J135" s="2046"/>
    </row>
    <row r="136" spans="1:12">
      <c r="A136" s="957" t="s">
        <v>1087</v>
      </c>
      <c r="B136" s="964"/>
      <c r="C136" s="964"/>
      <c r="D136" s="964"/>
      <c r="E136" s="964"/>
      <c r="F136" s="964"/>
      <c r="G136" s="964"/>
      <c r="H136" s="964"/>
      <c r="I136" s="964"/>
      <c r="J136" s="2046"/>
    </row>
    <row r="137" spans="1:12">
      <c r="A137" s="957" t="s">
        <v>1077</v>
      </c>
      <c r="B137" s="964"/>
      <c r="C137" s="964"/>
      <c r="D137" s="964"/>
      <c r="E137" s="964"/>
      <c r="F137" s="964"/>
      <c r="G137" s="964"/>
      <c r="H137" s="964"/>
      <c r="I137" s="964"/>
      <c r="J137" s="2046"/>
    </row>
    <row r="138" spans="1:12" ht="24.75" customHeight="1">
      <c r="A138" s="4062" t="s">
        <v>1078</v>
      </c>
      <c r="B138" s="4063"/>
      <c r="C138" s="4063"/>
      <c r="D138" s="4063"/>
      <c r="E138" s="4063"/>
      <c r="F138" s="4063"/>
      <c r="G138" s="4063"/>
      <c r="H138" s="4063"/>
      <c r="I138" s="4064"/>
      <c r="J138" s="2046"/>
    </row>
    <row r="139" spans="1:12">
      <c r="A139" s="969"/>
      <c r="B139" s="951"/>
      <c r="C139" s="951"/>
      <c r="D139" s="951"/>
      <c r="E139" s="951"/>
      <c r="F139" s="951"/>
      <c r="G139" s="951"/>
      <c r="H139" s="951"/>
      <c r="I139" s="951"/>
    </row>
    <row r="140" spans="1:12">
      <c r="A140" s="980" t="s">
        <v>1100</v>
      </c>
      <c r="B140" s="953"/>
      <c r="C140" s="953"/>
      <c r="D140" s="953"/>
      <c r="E140" s="953"/>
      <c r="F140" s="953"/>
      <c r="G140" s="953"/>
      <c r="H140" s="953"/>
      <c r="I140" s="953"/>
      <c r="J140" s="953"/>
      <c r="K140" s="953"/>
    </row>
    <row r="141" spans="1:12" ht="24.75">
      <c r="A141" s="981"/>
      <c r="B141" s="988"/>
      <c r="C141" s="988"/>
      <c r="D141" s="988"/>
      <c r="E141" s="988"/>
      <c r="F141" s="988"/>
      <c r="G141" s="988"/>
      <c r="H141" s="988"/>
      <c r="I141" s="988"/>
      <c r="J141" s="956"/>
      <c r="K141" s="956" t="s">
        <v>1066</v>
      </c>
      <c r="L141" s="3277" t="s">
        <v>2852</v>
      </c>
    </row>
    <row r="142" spans="1:12">
      <c r="A142" s="982" t="s">
        <v>1101</v>
      </c>
      <c r="B142" s="989"/>
      <c r="C142" s="989"/>
      <c r="D142" s="989"/>
      <c r="E142" s="989"/>
      <c r="F142" s="989"/>
      <c r="G142" s="989"/>
      <c r="H142" s="989"/>
      <c r="I142" s="990"/>
      <c r="J142" s="985">
        <f>J143+J144</f>
        <v>0</v>
      </c>
      <c r="K142" s="985">
        <f>K143+K144</f>
        <v>0</v>
      </c>
    </row>
    <row r="143" spans="1:12">
      <c r="A143" s="982" t="s">
        <v>1102</v>
      </c>
      <c r="B143" s="989"/>
      <c r="C143" s="989"/>
      <c r="D143" s="989"/>
      <c r="E143" s="989"/>
      <c r="F143" s="989"/>
      <c r="G143" s="989"/>
      <c r="H143" s="989"/>
      <c r="I143" s="990"/>
      <c r="J143" s="3255"/>
      <c r="K143" s="3255"/>
    </row>
    <row r="144" spans="1:12">
      <c r="A144" s="982" t="s">
        <v>1103</v>
      </c>
      <c r="B144" s="989"/>
      <c r="C144" s="989"/>
      <c r="D144" s="989"/>
      <c r="E144" s="989"/>
      <c r="F144" s="989"/>
      <c r="G144" s="989"/>
      <c r="H144" s="989"/>
      <c r="I144" s="990"/>
      <c r="J144" s="2046"/>
      <c r="K144" s="2046"/>
    </row>
    <row r="145" spans="1:12">
      <c r="A145" s="982" t="s">
        <v>1104</v>
      </c>
      <c r="B145" s="989"/>
      <c r="C145" s="989"/>
      <c r="D145" s="989"/>
      <c r="E145" s="989"/>
      <c r="F145" s="989"/>
      <c r="G145" s="989"/>
      <c r="H145" s="989"/>
      <c r="I145" s="990"/>
      <c r="J145" s="2046"/>
      <c r="K145" s="2046"/>
      <c r="L145" s="2046"/>
    </row>
    <row r="146" spans="1:12">
      <c r="A146" s="982" t="s">
        <v>1105</v>
      </c>
      <c r="B146" s="989"/>
      <c r="C146" s="989"/>
      <c r="D146" s="989"/>
      <c r="E146" s="989"/>
      <c r="F146" s="989"/>
      <c r="G146" s="989"/>
      <c r="H146" s="989"/>
      <c r="I146" s="990"/>
      <c r="J146" s="2046"/>
      <c r="K146" s="2046"/>
    </row>
    <row r="147" spans="1:12">
      <c r="A147" s="986" t="s">
        <v>1106</v>
      </c>
      <c r="B147" s="989"/>
      <c r="C147" s="989"/>
      <c r="D147" s="989"/>
      <c r="E147" s="989"/>
      <c r="F147" s="989"/>
      <c r="G147" s="989"/>
      <c r="H147" s="989"/>
      <c r="I147" s="990"/>
      <c r="J147" s="2046"/>
      <c r="K147" s="2046"/>
      <c r="L147" s="2046"/>
    </row>
    <row r="148" spans="1:12">
      <c r="A148" s="981"/>
      <c r="B148" s="991"/>
      <c r="C148" s="991"/>
      <c r="D148" s="991"/>
      <c r="E148" s="991"/>
      <c r="F148" s="991"/>
      <c r="G148" s="991"/>
      <c r="H148" s="991"/>
      <c r="I148" s="991"/>
      <c r="J148" s="987"/>
    </row>
    <row r="149" spans="1:12">
      <c r="A149" s="981"/>
      <c r="B149" s="991"/>
      <c r="C149" s="991"/>
      <c r="D149" s="991"/>
      <c r="E149" s="991"/>
      <c r="F149" s="991"/>
      <c r="G149" s="991"/>
      <c r="H149" s="991"/>
      <c r="I149" s="991"/>
      <c r="J149" s="956" t="s">
        <v>1073</v>
      </c>
    </row>
    <row r="150" spans="1:12">
      <c r="A150" s="957" t="s">
        <v>1085</v>
      </c>
      <c r="B150" s="964"/>
      <c r="C150" s="964"/>
      <c r="D150" s="964"/>
      <c r="E150" s="964"/>
      <c r="F150" s="964"/>
      <c r="G150" s="964"/>
      <c r="H150" s="964"/>
      <c r="I150" s="964"/>
      <c r="J150" s="2046"/>
    </row>
    <row r="151" spans="1:12">
      <c r="A151" s="957" t="s">
        <v>1086</v>
      </c>
      <c r="B151" s="964"/>
      <c r="C151" s="964"/>
      <c r="D151" s="964"/>
      <c r="E151" s="964"/>
      <c r="F151" s="964"/>
      <c r="G151" s="964"/>
      <c r="H151" s="964"/>
      <c r="I151" s="964"/>
      <c r="J151" s="2046"/>
    </row>
    <row r="152" spans="1:12">
      <c r="A152" s="957" t="s">
        <v>1087</v>
      </c>
      <c r="B152" s="964"/>
      <c r="C152" s="964"/>
      <c r="D152" s="964"/>
      <c r="E152" s="964"/>
      <c r="F152" s="964"/>
      <c r="G152" s="964"/>
      <c r="H152" s="964"/>
      <c r="I152" s="964"/>
      <c r="J152" s="2046"/>
    </row>
    <row r="153" spans="1:12">
      <c r="A153" s="957" t="s">
        <v>1077</v>
      </c>
      <c r="B153" s="964"/>
      <c r="C153" s="964"/>
      <c r="D153" s="964"/>
      <c r="E153" s="964"/>
      <c r="F153" s="964"/>
      <c r="G153" s="964"/>
      <c r="H153" s="964"/>
      <c r="I153" s="964"/>
      <c r="J153" s="2046"/>
    </row>
    <row r="154" spans="1:12" ht="26.25" customHeight="1">
      <c r="A154" s="4062" t="s">
        <v>1078</v>
      </c>
      <c r="B154" s="4063"/>
      <c r="C154" s="4063"/>
      <c r="D154" s="4063"/>
      <c r="E154" s="4063"/>
      <c r="F154" s="4063"/>
      <c r="G154" s="4063"/>
      <c r="H154" s="4063"/>
      <c r="I154" s="4064"/>
      <c r="J154" s="2046"/>
    </row>
    <row r="155" spans="1:12">
      <c r="A155" s="969"/>
      <c r="B155" s="951"/>
      <c r="C155" s="951"/>
      <c r="D155" s="951"/>
      <c r="E155" s="951"/>
      <c r="F155" s="951"/>
      <c r="G155" s="951"/>
      <c r="H155" s="951"/>
      <c r="I155" s="951"/>
      <c r="J155" s="951"/>
    </row>
    <row r="156" spans="1:12">
      <c r="A156" s="980" t="s">
        <v>1107</v>
      </c>
      <c r="B156" s="953"/>
      <c r="C156" s="953"/>
      <c r="D156" s="953"/>
      <c r="E156" s="953"/>
      <c r="F156" s="953"/>
      <c r="G156" s="953"/>
      <c r="H156" s="953"/>
      <c r="I156" s="953"/>
      <c r="J156" s="953"/>
      <c r="K156" s="953"/>
    </row>
    <row r="157" spans="1:12" ht="24.75">
      <c r="A157" s="969"/>
      <c r="B157" s="951"/>
      <c r="C157" s="951"/>
      <c r="D157" s="951"/>
      <c r="E157" s="951"/>
      <c r="F157" s="951"/>
      <c r="G157" s="951"/>
      <c r="H157" s="951"/>
      <c r="I157" s="951"/>
      <c r="J157" s="956"/>
      <c r="K157" s="956" t="s">
        <v>1108</v>
      </c>
      <c r="L157" s="3277" t="s">
        <v>2852</v>
      </c>
    </row>
    <row r="158" spans="1:12">
      <c r="A158" s="982" t="s">
        <v>1109</v>
      </c>
      <c r="B158" s="989"/>
      <c r="C158" s="989"/>
      <c r="D158" s="989"/>
      <c r="E158" s="989"/>
      <c r="F158" s="989"/>
      <c r="G158" s="989"/>
      <c r="H158" s="989"/>
      <c r="I158" s="990"/>
      <c r="J158" s="985">
        <f>J159+J160</f>
        <v>0</v>
      </c>
      <c r="K158" s="985">
        <f>K159+K160</f>
        <v>0</v>
      </c>
    </row>
    <row r="159" spans="1:12">
      <c r="A159" s="982" t="s">
        <v>1110</v>
      </c>
      <c r="B159" s="989"/>
      <c r="C159" s="989"/>
      <c r="D159" s="989"/>
      <c r="E159" s="989"/>
      <c r="F159" s="989"/>
      <c r="G159" s="989"/>
      <c r="H159" s="989"/>
      <c r="I159" s="990"/>
      <c r="J159" s="2046"/>
      <c r="K159" s="2046"/>
    </row>
    <row r="160" spans="1:12">
      <c r="A160" s="982" t="s">
        <v>1111</v>
      </c>
      <c r="B160" s="989"/>
      <c r="C160" s="989"/>
      <c r="D160" s="989"/>
      <c r="E160" s="989"/>
      <c r="F160" s="989"/>
      <c r="G160" s="989"/>
      <c r="H160" s="989"/>
      <c r="I160" s="990"/>
      <c r="J160" s="2046"/>
      <c r="K160" s="2046"/>
    </row>
    <row r="161" spans="1:12">
      <c r="A161" s="982" t="s">
        <v>1112</v>
      </c>
      <c r="B161" s="989"/>
      <c r="C161" s="989"/>
      <c r="D161" s="989"/>
      <c r="E161" s="989"/>
      <c r="F161" s="989"/>
      <c r="G161" s="989"/>
      <c r="H161" s="989"/>
      <c r="I161" s="990"/>
      <c r="J161" s="3255"/>
      <c r="K161" s="3255"/>
      <c r="L161" s="2046"/>
    </row>
    <row r="162" spans="1:12">
      <c r="A162" s="982" t="s">
        <v>1113</v>
      </c>
      <c r="B162" s="989"/>
      <c r="C162" s="989"/>
      <c r="D162" s="989"/>
      <c r="E162" s="989"/>
      <c r="F162" s="989"/>
      <c r="G162" s="989"/>
      <c r="H162" s="989"/>
      <c r="I162" s="990"/>
      <c r="J162" s="2046"/>
      <c r="K162" s="2046"/>
    </row>
    <row r="163" spans="1:12">
      <c r="A163" s="986" t="s">
        <v>1114</v>
      </c>
      <c r="B163" s="989"/>
      <c r="C163" s="989"/>
      <c r="D163" s="989"/>
      <c r="E163" s="989"/>
      <c r="F163" s="989"/>
      <c r="G163" s="989"/>
      <c r="H163" s="989"/>
      <c r="I163" s="990"/>
      <c r="J163" s="2046"/>
      <c r="K163" s="2046"/>
      <c r="L163" s="2046"/>
    </row>
    <row r="164" spans="1:12">
      <c r="A164" s="981"/>
      <c r="B164" s="991"/>
      <c r="C164" s="991"/>
      <c r="D164" s="991"/>
      <c r="E164" s="991"/>
      <c r="F164" s="991"/>
      <c r="G164" s="991"/>
      <c r="H164" s="991"/>
      <c r="I164" s="991"/>
      <c r="J164" s="987"/>
    </row>
    <row r="165" spans="1:12">
      <c r="A165" s="980" t="s">
        <v>1115</v>
      </c>
      <c r="B165" s="953"/>
      <c r="C165" s="953"/>
      <c r="D165" s="953"/>
      <c r="E165" s="953"/>
      <c r="F165" s="953"/>
      <c r="G165" s="953"/>
      <c r="H165" s="953"/>
      <c r="I165" s="953"/>
      <c r="J165" s="953"/>
      <c r="K165" s="953"/>
    </row>
    <row r="166" spans="1:12" ht="24.75">
      <c r="A166" s="969"/>
      <c r="B166" s="951"/>
      <c r="C166" s="951"/>
      <c r="D166" s="951"/>
      <c r="E166" s="951"/>
      <c r="F166" s="951"/>
      <c r="G166" s="951"/>
      <c r="H166" s="951"/>
      <c r="I166" s="951"/>
      <c r="J166" s="956"/>
      <c r="K166" s="956" t="s">
        <v>1066</v>
      </c>
      <c r="L166" s="3277" t="s">
        <v>2852</v>
      </c>
    </row>
    <row r="167" spans="1:12">
      <c r="A167" s="982" t="s">
        <v>1116</v>
      </c>
      <c r="B167" s="989"/>
      <c r="C167" s="989"/>
      <c r="D167" s="989"/>
      <c r="E167" s="989"/>
      <c r="F167" s="989"/>
      <c r="G167" s="989"/>
      <c r="H167" s="989"/>
      <c r="I167" s="990"/>
      <c r="J167" s="985">
        <f>J168+J169</f>
        <v>0</v>
      </c>
      <c r="K167" s="985">
        <f>K168+K169</f>
        <v>0</v>
      </c>
    </row>
    <row r="168" spans="1:12">
      <c r="A168" s="982" t="s">
        <v>1117</v>
      </c>
      <c r="B168" s="989"/>
      <c r="C168" s="989"/>
      <c r="D168" s="989"/>
      <c r="E168" s="989"/>
      <c r="F168" s="989"/>
      <c r="G168" s="989"/>
      <c r="H168" s="989"/>
      <c r="I168" s="990"/>
      <c r="J168" s="2046"/>
      <c r="K168" s="2046"/>
    </row>
    <row r="169" spans="1:12">
      <c r="A169" s="982" t="s">
        <v>1118</v>
      </c>
      <c r="B169" s="989"/>
      <c r="C169" s="989"/>
      <c r="D169" s="989"/>
      <c r="E169" s="989"/>
      <c r="F169" s="989"/>
      <c r="G169" s="989"/>
      <c r="H169" s="989"/>
      <c r="I169" s="990"/>
      <c r="J169" s="2046"/>
      <c r="K169" s="2046"/>
    </row>
    <row r="170" spans="1:12">
      <c r="A170" s="982" t="s">
        <v>1119</v>
      </c>
      <c r="B170" s="989"/>
      <c r="C170" s="989"/>
      <c r="D170" s="989"/>
      <c r="E170" s="989"/>
      <c r="F170" s="989"/>
      <c r="G170" s="989"/>
      <c r="H170" s="989"/>
      <c r="I170" s="990"/>
      <c r="J170" s="2046"/>
      <c r="K170" s="2046"/>
      <c r="L170" s="2046"/>
    </row>
    <row r="171" spans="1:12">
      <c r="A171" s="982" t="s">
        <v>1120</v>
      </c>
      <c r="B171" s="989"/>
      <c r="C171" s="989"/>
      <c r="D171" s="989"/>
      <c r="E171" s="989"/>
      <c r="F171" s="989"/>
      <c r="G171" s="989"/>
      <c r="H171" s="989"/>
      <c r="I171" s="990"/>
      <c r="J171" s="2046"/>
      <c r="K171" s="2046"/>
    </row>
    <row r="172" spans="1:12">
      <c r="A172" s="986" t="s">
        <v>1121</v>
      </c>
      <c r="B172" s="989"/>
      <c r="C172" s="989"/>
      <c r="D172" s="989"/>
      <c r="E172" s="989"/>
      <c r="F172" s="989"/>
      <c r="G172" s="989"/>
      <c r="H172" s="989"/>
      <c r="I172" s="990"/>
      <c r="J172" s="2046"/>
      <c r="K172" s="2046"/>
      <c r="L172" s="2046"/>
    </row>
    <row r="173" spans="1:12">
      <c r="A173" s="981"/>
      <c r="B173" s="991"/>
      <c r="C173" s="991"/>
      <c r="D173" s="991"/>
      <c r="E173" s="991"/>
      <c r="F173" s="991"/>
      <c r="G173" s="991"/>
      <c r="H173" s="991"/>
      <c r="I173" s="991"/>
      <c r="J173" s="987"/>
    </row>
    <row r="174" spans="1:12">
      <c r="A174" s="980" t="s">
        <v>1122</v>
      </c>
      <c r="B174" s="953"/>
      <c r="C174" s="953"/>
      <c r="D174" s="953"/>
      <c r="E174" s="953"/>
      <c r="F174" s="953"/>
      <c r="G174" s="953"/>
      <c r="H174" s="953"/>
      <c r="I174" s="953"/>
      <c r="J174" s="953"/>
      <c r="K174" s="953"/>
    </row>
    <row r="175" spans="1:12" ht="24.75">
      <c r="A175" s="954" t="s">
        <v>1123</v>
      </c>
      <c r="B175" s="968"/>
      <c r="C175" s="968"/>
      <c r="D175" s="968"/>
      <c r="E175" s="968"/>
      <c r="F175" s="968"/>
      <c r="G175" s="968"/>
      <c r="H175" s="968"/>
      <c r="I175" s="968"/>
      <c r="J175" s="956"/>
      <c r="K175" s="956" t="s">
        <v>1066</v>
      </c>
      <c r="L175" s="3277" t="s">
        <v>2852</v>
      </c>
    </row>
    <row r="176" spans="1:12">
      <c r="A176" s="957" t="s">
        <v>1124</v>
      </c>
      <c r="B176" s="958"/>
      <c r="C176" s="958"/>
      <c r="D176" s="958"/>
      <c r="E176" s="958"/>
      <c r="F176" s="958"/>
      <c r="G176" s="958"/>
      <c r="H176" s="958"/>
      <c r="I176" s="959"/>
      <c r="J176" s="3255"/>
      <c r="K176" s="3255"/>
    </row>
    <row r="177" spans="1:12">
      <c r="A177" s="957" t="s">
        <v>1125</v>
      </c>
      <c r="B177" s="958"/>
      <c r="C177" s="958"/>
      <c r="D177" s="958"/>
      <c r="E177" s="958"/>
      <c r="F177" s="958"/>
      <c r="G177" s="958"/>
      <c r="H177" s="958"/>
      <c r="I177" s="959"/>
      <c r="J177" s="2046"/>
      <c r="K177" s="2046"/>
    </row>
    <row r="178" spans="1:12">
      <c r="A178" s="957" t="s">
        <v>1126</v>
      </c>
      <c r="B178" s="958"/>
      <c r="C178" s="958"/>
      <c r="D178" s="958"/>
      <c r="E178" s="958"/>
      <c r="F178" s="958"/>
      <c r="G178" s="958"/>
      <c r="H178" s="958"/>
      <c r="I178" s="959"/>
      <c r="J178" s="3255"/>
      <c r="K178" s="3255"/>
      <c r="L178" s="2046"/>
    </row>
    <row r="179" spans="1:12">
      <c r="A179" s="957" t="s">
        <v>1127</v>
      </c>
      <c r="B179" s="958"/>
      <c r="C179" s="958"/>
      <c r="D179" s="958"/>
      <c r="E179" s="958"/>
      <c r="F179" s="958"/>
      <c r="G179" s="958"/>
      <c r="H179" s="958"/>
      <c r="I179" s="959"/>
      <c r="J179" s="2046"/>
      <c r="K179" s="2046"/>
    </row>
    <row r="180" spans="1:12">
      <c r="A180" s="962" t="s">
        <v>1128</v>
      </c>
      <c r="B180" s="958"/>
      <c r="C180" s="958"/>
      <c r="D180" s="958"/>
      <c r="E180" s="958"/>
      <c r="F180" s="958"/>
      <c r="G180" s="958"/>
      <c r="H180" s="958"/>
      <c r="I180" s="959"/>
      <c r="J180" s="2046"/>
      <c r="K180" s="2046"/>
      <c r="L180" s="2046"/>
    </row>
    <row r="181" spans="1:12">
      <c r="A181" s="951"/>
      <c r="B181" s="951"/>
      <c r="C181" s="951"/>
      <c r="D181" s="951"/>
      <c r="E181" s="951"/>
      <c r="F181" s="951"/>
      <c r="G181" s="951"/>
      <c r="H181" s="951"/>
      <c r="I181" s="951"/>
      <c r="J181" s="951"/>
      <c r="K181" s="992"/>
    </row>
    <row r="182" spans="1:12" ht="24.75">
      <c r="A182" s="954" t="s">
        <v>1129</v>
      </c>
      <c r="B182" s="968"/>
      <c r="C182" s="968"/>
      <c r="D182" s="968"/>
      <c r="E182" s="968"/>
      <c r="F182" s="968"/>
      <c r="G182" s="968"/>
      <c r="H182" s="968"/>
      <c r="I182" s="968"/>
      <c r="J182" s="956"/>
      <c r="K182" s="956" t="s">
        <v>1066</v>
      </c>
      <c r="L182" s="3277" t="s">
        <v>2852</v>
      </c>
    </row>
    <row r="183" spans="1:12">
      <c r="A183" s="957" t="s">
        <v>1130</v>
      </c>
      <c r="B183" s="958"/>
      <c r="C183" s="958"/>
      <c r="D183" s="958"/>
      <c r="E183" s="958"/>
      <c r="F183" s="958"/>
      <c r="G183" s="958"/>
      <c r="H183" s="958"/>
      <c r="I183" s="959"/>
      <c r="J183" s="2046"/>
      <c r="K183" s="2046"/>
    </row>
    <row r="184" spans="1:12">
      <c r="A184" s="957" t="s">
        <v>1131</v>
      </c>
      <c r="B184" s="958"/>
      <c r="C184" s="958"/>
      <c r="D184" s="958"/>
      <c r="E184" s="958"/>
      <c r="F184" s="958"/>
      <c r="G184" s="958"/>
      <c r="H184" s="958"/>
      <c r="I184" s="959"/>
      <c r="J184" s="2046"/>
      <c r="K184" s="2046"/>
    </row>
    <row r="185" spans="1:12">
      <c r="A185" s="957" t="s">
        <v>1132</v>
      </c>
      <c r="B185" s="958"/>
      <c r="C185" s="958"/>
      <c r="D185" s="958"/>
      <c r="E185" s="958"/>
      <c r="F185" s="958"/>
      <c r="G185" s="958"/>
      <c r="H185" s="958"/>
      <c r="I185" s="959"/>
      <c r="J185" s="3255"/>
      <c r="K185" s="3255"/>
      <c r="L185" s="2046"/>
    </row>
    <row r="186" spans="1:12">
      <c r="A186" s="957" t="s">
        <v>1133</v>
      </c>
      <c r="B186" s="958"/>
      <c r="C186" s="958"/>
      <c r="D186" s="958"/>
      <c r="E186" s="958"/>
      <c r="F186" s="958"/>
      <c r="G186" s="958"/>
      <c r="H186" s="958"/>
      <c r="I186" s="959"/>
      <c r="J186" s="2046"/>
      <c r="K186" s="2046"/>
    </row>
    <row r="187" spans="1:12">
      <c r="A187" s="962" t="s">
        <v>1134</v>
      </c>
      <c r="B187" s="958"/>
      <c r="C187" s="958"/>
      <c r="D187" s="958"/>
      <c r="E187" s="958"/>
      <c r="F187" s="958"/>
      <c r="G187" s="958"/>
      <c r="H187" s="958"/>
      <c r="I187" s="959"/>
      <c r="J187" s="2046"/>
      <c r="K187" s="2046"/>
      <c r="L187" s="2046"/>
    </row>
    <row r="188" spans="1:12">
      <c r="A188" s="951"/>
      <c r="B188" s="951"/>
      <c r="C188" s="951"/>
      <c r="D188" s="951"/>
      <c r="E188" s="951"/>
      <c r="F188" s="951"/>
      <c r="G188" s="951"/>
      <c r="H188" s="951"/>
      <c r="I188" s="951"/>
      <c r="J188" s="951"/>
      <c r="K188" s="992"/>
    </row>
    <row r="189" spans="1:12" ht="24.75">
      <c r="A189" s="954" t="s">
        <v>1135</v>
      </c>
      <c r="B189" s="968"/>
      <c r="C189" s="968"/>
      <c r="D189" s="968"/>
      <c r="E189" s="968"/>
      <c r="F189" s="968"/>
      <c r="G189" s="968"/>
      <c r="H189" s="968"/>
      <c r="I189" s="968"/>
      <c r="J189" s="956"/>
      <c r="K189" s="956" t="s">
        <v>1066</v>
      </c>
      <c r="L189" s="3277" t="s">
        <v>2852</v>
      </c>
    </row>
    <row r="190" spans="1:12">
      <c r="A190" s="957" t="s">
        <v>1136</v>
      </c>
      <c r="B190" s="958"/>
      <c r="C190" s="958"/>
      <c r="D190" s="958"/>
      <c r="E190" s="958"/>
      <c r="F190" s="958"/>
      <c r="G190" s="958"/>
      <c r="H190" s="958"/>
      <c r="I190" s="959"/>
      <c r="J190" s="2046"/>
      <c r="K190" s="2046"/>
    </row>
    <row r="191" spans="1:12">
      <c r="A191" s="957" t="s">
        <v>1137</v>
      </c>
      <c r="B191" s="958"/>
      <c r="C191" s="958"/>
      <c r="D191" s="958"/>
      <c r="E191" s="958"/>
      <c r="F191" s="958"/>
      <c r="G191" s="958"/>
      <c r="H191" s="958"/>
      <c r="I191" s="959"/>
      <c r="J191" s="2046"/>
      <c r="K191" s="2046"/>
    </row>
    <row r="192" spans="1:12">
      <c r="A192" s="957" t="s">
        <v>1138</v>
      </c>
      <c r="B192" s="958"/>
      <c r="C192" s="958"/>
      <c r="D192" s="958"/>
      <c r="E192" s="958"/>
      <c r="F192" s="958"/>
      <c r="G192" s="958"/>
      <c r="H192" s="958"/>
      <c r="I192" s="959"/>
      <c r="J192" s="3255"/>
      <c r="K192" s="3255"/>
      <c r="L192" s="2046"/>
    </row>
    <row r="193" spans="1:12">
      <c r="A193" s="957" t="s">
        <v>1133</v>
      </c>
      <c r="B193" s="958"/>
      <c r="C193" s="958"/>
      <c r="D193" s="958"/>
      <c r="E193" s="958"/>
      <c r="F193" s="958"/>
      <c r="G193" s="958"/>
      <c r="H193" s="958"/>
      <c r="I193" s="959"/>
      <c r="J193" s="2046"/>
      <c r="K193" s="2046"/>
    </row>
    <row r="194" spans="1:12">
      <c r="A194" s="962" t="s">
        <v>1139</v>
      </c>
      <c r="B194" s="958"/>
      <c r="C194" s="958"/>
      <c r="D194" s="958"/>
      <c r="E194" s="958"/>
      <c r="F194" s="958"/>
      <c r="G194" s="958"/>
      <c r="H194" s="958"/>
      <c r="I194" s="959"/>
      <c r="J194" s="2046"/>
      <c r="K194" s="2046"/>
      <c r="L194" s="2046"/>
    </row>
    <row r="195" spans="1:12">
      <c r="A195" s="951"/>
      <c r="B195" s="951"/>
      <c r="C195" s="951"/>
      <c r="D195" s="951"/>
      <c r="E195" s="951"/>
      <c r="F195" s="951"/>
      <c r="G195" s="951"/>
      <c r="H195" s="951"/>
      <c r="I195" s="951"/>
      <c r="J195" s="951"/>
      <c r="K195" s="992"/>
    </row>
    <row r="196" spans="1:12" ht="24.75">
      <c r="A196" s="954" t="s">
        <v>1140</v>
      </c>
      <c r="B196" s="968"/>
      <c r="C196" s="968"/>
      <c r="D196" s="968"/>
      <c r="E196" s="968"/>
      <c r="F196" s="968"/>
      <c r="G196" s="968"/>
      <c r="H196" s="968"/>
      <c r="I196" s="968"/>
      <c r="J196" s="956"/>
      <c r="K196" s="956" t="s">
        <v>1066</v>
      </c>
      <c r="L196" s="3277" t="s">
        <v>2852</v>
      </c>
    </row>
    <row r="197" spans="1:12">
      <c r="A197" s="957" t="s">
        <v>1141</v>
      </c>
      <c r="B197" s="958"/>
      <c r="C197" s="958"/>
      <c r="D197" s="958"/>
      <c r="E197" s="958"/>
      <c r="F197" s="958"/>
      <c r="G197" s="958"/>
      <c r="H197" s="958"/>
      <c r="I197" s="959"/>
      <c r="J197" s="2046"/>
      <c r="K197" s="2046"/>
    </row>
    <row r="198" spans="1:12">
      <c r="A198" s="957" t="s">
        <v>1142</v>
      </c>
      <c r="B198" s="958"/>
      <c r="C198" s="958"/>
      <c r="D198" s="958"/>
      <c r="E198" s="958"/>
      <c r="F198" s="958"/>
      <c r="G198" s="958"/>
      <c r="H198" s="958"/>
      <c r="I198" s="959"/>
      <c r="J198" s="2046"/>
      <c r="K198" s="2046"/>
    </row>
    <row r="199" spans="1:12">
      <c r="A199" s="957" t="s">
        <v>1143</v>
      </c>
      <c r="B199" s="958"/>
      <c r="C199" s="958"/>
      <c r="D199" s="958"/>
      <c r="E199" s="958"/>
      <c r="F199" s="958"/>
      <c r="G199" s="958"/>
      <c r="H199" s="958"/>
      <c r="I199" s="959"/>
      <c r="J199" s="2046"/>
      <c r="K199" s="2046"/>
      <c r="L199" s="2046"/>
    </row>
    <row r="200" spans="1:12">
      <c r="A200" s="957" t="s">
        <v>1144</v>
      </c>
      <c r="B200" s="958"/>
      <c r="C200" s="958"/>
      <c r="D200" s="958"/>
      <c r="E200" s="958"/>
      <c r="F200" s="958"/>
      <c r="G200" s="958"/>
      <c r="H200" s="958"/>
      <c r="I200" s="959"/>
      <c r="J200" s="2046"/>
      <c r="K200" s="2046"/>
    </row>
    <row r="201" spans="1:12">
      <c r="A201" s="962" t="s">
        <v>1145</v>
      </c>
      <c r="B201" s="964"/>
      <c r="C201" s="964"/>
      <c r="D201" s="964"/>
      <c r="E201" s="964"/>
      <c r="F201" s="964"/>
      <c r="G201" s="964"/>
      <c r="H201" s="964"/>
      <c r="I201" s="965"/>
      <c r="J201" s="2046"/>
      <c r="K201" s="2046"/>
      <c r="L201" s="2046"/>
    </row>
    <row r="202" spans="1:12">
      <c r="A202" s="951"/>
      <c r="B202" s="951"/>
      <c r="C202" s="951"/>
      <c r="D202" s="951"/>
      <c r="E202" s="951"/>
      <c r="F202" s="951"/>
      <c r="G202" s="951"/>
      <c r="H202" s="951"/>
      <c r="I202" s="951"/>
      <c r="J202" s="988"/>
      <c r="K202" s="993"/>
    </row>
    <row r="203" spans="1:12" ht="24.75">
      <c r="A203" s="954" t="s">
        <v>1146</v>
      </c>
      <c r="B203" s="968"/>
      <c r="C203" s="968"/>
      <c r="D203" s="968"/>
      <c r="E203" s="968"/>
      <c r="F203" s="968"/>
      <c r="G203" s="968"/>
      <c r="H203" s="968"/>
      <c r="I203" s="968"/>
      <c r="J203" s="956"/>
      <c r="K203" s="956" t="s">
        <v>1066</v>
      </c>
      <c r="L203" s="3277" t="s">
        <v>2852</v>
      </c>
    </row>
    <row r="204" spans="1:12">
      <c r="A204" s="957" t="s">
        <v>1147</v>
      </c>
      <c r="B204" s="958"/>
      <c r="C204" s="958"/>
      <c r="D204" s="958"/>
      <c r="E204" s="958"/>
      <c r="F204" s="958"/>
      <c r="G204" s="958"/>
      <c r="H204" s="958"/>
      <c r="I204" s="959"/>
      <c r="J204" s="2046"/>
      <c r="K204" s="2046"/>
    </row>
    <row r="205" spans="1:12">
      <c r="A205" s="957" t="s">
        <v>1148</v>
      </c>
      <c r="B205" s="958"/>
      <c r="C205" s="958"/>
      <c r="D205" s="958"/>
      <c r="E205" s="958"/>
      <c r="F205" s="958"/>
      <c r="G205" s="958"/>
      <c r="H205" s="958"/>
      <c r="I205" s="959"/>
      <c r="J205" s="2046"/>
      <c r="K205" s="2046"/>
    </row>
    <row r="206" spans="1:12">
      <c r="A206" s="957" t="s">
        <v>1149</v>
      </c>
      <c r="B206" s="958"/>
      <c r="C206" s="958"/>
      <c r="D206" s="958"/>
      <c r="E206" s="958"/>
      <c r="F206" s="958"/>
      <c r="G206" s="958"/>
      <c r="H206" s="958"/>
      <c r="I206" s="959"/>
      <c r="J206" s="2046"/>
      <c r="K206" s="2046"/>
      <c r="L206" s="2046"/>
    </row>
    <row r="207" spans="1:12">
      <c r="A207" s="957" t="s">
        <v>1150</v>
      </c>
      <c r="B207" s="958"/>
      <c r="C207" s="958"/>
      <c r="D207" s="958"/>
      <c r="E207" s="958"/>
      <c r="F207" s="958"/>
      <c r="G207" s="958"/>
      <c r="H207" s="958"/>
      <c r="I207" s="959"/>
      <c r="J207" s="2046"/>
      <c r="K207" s="2046"/>
    </row>
    <row r="208" spans="1:12">
      <c r="A208" s="962" t="s">
        <v>1151</v>
      </c>
      <c r="B208" s="964"/>
      <c r="C208" s="964"/>
      <c r="D208" s="964"/>
      <c r="E208" s="964"/>
      <c r="F208" s="964"/>
      <c r="G208" s="964"/>
      <c r="H208" s="964"/>
      <c r="I208" s="965"/>
      <c r="J208" s="2046"/>
      <c r="K208" s="2046"/>
      <c r="L208" s="2046"/>
    </row>
    <row r="209" spans="1:12">
      <c r="A209" s="951"/>
      <c r="B209" s="951"/>
      <c r="C209" s="951"/>
      <c r="D209" s="951"/>
      <c r="E209" s="951"/>
      <c r="F209" s="951"/>
      <c r="G209" s="951"/>
      <c r="H209" s="951"/>
      <c r="I209" s="951"/>
      <c r="J209" s="951"/>
      <c r="K209" s="992"/>
    </row>
    <row r="210" spans="1:12" ht="24.75">
      <c r="A210" s="994" t="s">
        <v>1152</v>
      </c>
      <c r="B210" s="955"/>
      <c r="C210" s="955"/>
      <c r="D210" s="955"/>
      <c r="E210" s="955"/>
      <c r="F210" s="955"/>
      <c r="G210" s="955"/>
      <c r="H210" s="955"/>
      <c r="I210" s="955"/>
      <c r="J210" s="956"/>
      <c r="K210" s="956" t="s">
        <v>1066</v>
      </c>
      <c r="L210" s="3277" t="s">
        <v>2852</v>
      </c>
    </row>
    <row r="211" spans="1:12">
      <c r="A211" s="957" t="s">
        <v>1153</v>
      </c>
      <c r="B211" s="958"/>
      <c r="C211" s="958"/>
      <c r="D211" s="958"/>
      <c r="E211" s="958"/>
      <c r="F211" s="958"/>
      <c r="G211" s="958"/>
      <c r="H211" s="958"/>
      <c r="I211" s="959"/>
      <c r="J211" s="995">
        <f>J212+J213</f>
        <v>0</v>
      </c>
      <c r="K211" s="995">
        <f>K212+K213</f>
        <v>0</v>
      </c>
    </row>
    <row r="212" spans="1:12">
      <c r="A212" s="957" t="s">
        <v>1154</v>
      </c>
      <c r="B212" s="958"/>
      <c r="C212" s="958"/>
      <c r="D212" s="958"/>
      <c r="E212" s="958"/>
      <c r="F212" s="958"/>
      <c r="G212" s="958"/>
      <c r="H212" s="958"/>
      <c r="I212" s="959"/>
      <c r="J212" s="995">
        <f t="shared" ref="J212:L216" si="0">J176+J183+J190+J197+J204</f>
        <v>0</v>
      </c>
      <c r="K212" s="995">
        <f t="shared" si="0"/>
        <v>0</v>
      </c>
    </row>
    <row r="213" spans="1:12">
      <c r="A213" s="957" t="s">
        <v>1155</v>
      </c>
      <c r="B213" s="958"/>
      <c r="C213" s="958"/>
      <c r="D213" s="958"/>
      <c r="E213" s="958"/>
      <c r="F213" s="958"/>
      <c r="G213" s="958"/>
      <c r="H213" s="958"/>
      <c r="I213" s="959"/>
      <c r="J213" s="995">
        <f t="shared" si="0"/>
        <v>0</v>
      </c>
      <c r="K213" s="995">
        <f t="shared" si="0"/>
        <v>0</v>
      </c>
    </row>
    <row r="214" spans="1:12">
      <c r="A214" s="957" t="s">
        <v>1156</v>
      </c>
      <c r="B214" s="958"/>
      <c r="C214" s="958"/>
      <c r="D214" s="958"/>
      <c r="E214" s="958"/>
      <c r="F214" s="958"/>
      <c r="G214" s="958"/>
      <c r="H214" s="958"/>
      <c r="I214" s="959"/>
      <c r="J214" s="996">
        <f t="shared" si="0"/>
        <v>0</v>
      </c>
      <c r="K214" s="996">
        <f t="shared" si="0"/>
        <v>0</v>
      </c>
      <c r="L214" s="996">
        <f t="shared" si="0"/>
        <v>0</v>
      </c>
    </row>
    <row r="215" spans="1:12">
      <c r="A215" s="957" t="s">
        <v>1157</v>
      </c>
      <c r="B215" s="958"/>
      <c r="C215" s="958"/>
      <c r="D215" s="958"/>
      <c r="E215" s="958"/>
      <c r="F215" s="958"/>
      <c r="G215" s="958"/>
      <c r="H215" s="958"/>
      <c r="I215" s="959"/>
      <c r="J215" s="995">
        <f t="shared" si="0"/>
        <v>0</v>
      </c>
      <c r="K215" s="995">
        <f t="shared" si="0"/>
        <v>0</v>
      </c>
    </row>
    <row r="216" spans="1:12">
      <c r="A216" s="962" t="s">
        <v>1158</v>
      </c>
      <c r="B216" s="964"/>
      <c r="C216" s="964"/>
      <c r="D216" s="964"/>
      <c r="E216" s="964"/>
      <c r="F216" s="964"/>
      <c r="G216" s="964"/>
      <c r="H216" s="964"/>
      <c r="I216" s="965"/>
      <c r="J216" s="997">
        <f t="shared" si="0"/>
        <v>0</v>
      </c>
      <c r="K216" s="997">
        <f t="shared" si="0"/>
        <v>0</v>
      </c>
      <c r="L216" s="997">
        <f t="shared" si="0"/>
        <v>0</v>
      </c>
    </row>
    <row r="217" spans="1:12">
      <c r="A217" s="969"/>
      <c r="B217" s="967"/>
      <c r="C217" s="967"/>
      <c r="D217" s="967"/>
      <c r="E217" s="967"/>
      <c r="F217" s="967"/>
      <c r="G217" s="967"/>
      <c r="H217" s="967"/>
      <c r="I217" s="967"/>
      <c r="J217" s="998"/>
    </row>
    <row r="218" spans="1:12">
      <c r="A218" s="999" t="s">
        <v>1159</v>
      </c>
      <c r="B218" s="953"/>
      <c r="C218" s="953"/>
      <c r="D218" s="953"/>
      <c r="E218" s="953"/>
      <c r="F218" s="953"/>
      <c r="G218" s="953"/>
      <c r="H218" s="953"/>
      <c r="I218" s="953"/>
      <c r="J218" s="953"/>
    </row>
    <row r="219" spans="1:12">
      <c r="A219" s="954" t="s">
        <v>1028</v>
      </c>
      <c r="B219" s="955"/>
      <c r="C219" s="955"/>
      <c r="D219" s="955"/>
      <c r="E219" s="955"/>
      <c r="F219" s="955"/>
      <c r="G219" s="955"/>
      <c r="H219" s="955"/>
      <c r="I219" s="955"/>
      <c r="J219" s="956"/>
      <c r="L219" s="3266" t="s">
        <v>2845</v>
      </c>
    </row>
    <row r="220" spans="1:12">
      <c r="A220" s="1000" t="s">
        <v>1160</v>
      </c>
      <c r="B220" s="1001"/>
      <c r="C220" s="1001"/>
      <c r="D220" s="1001"/>
      <c r="E220" s="1001"/>
      <c r="F220" s="1001"/>
      <c r="G220" s="1001"/>
      <c r="H220" s="1001"/>
      <c r="I220" s="1001"/>
      <c r="J220" s="2046"/>
    </row>
    <row r="221" spans="1:12">
      <c r="A221" s="950" t="s">
        <v>1161</v>
      </c>
      <c r="J221" s="2046"/>
    </row>
    <row r="222" spans="1:12">
      <c r="A222" s="957" t="s">
        <v>1162</v>
      </c>
      <c r="B222" s="958"/>
      <c r="C222" s="958"/>
      <c r="D222" s="958"/>
      <c r="E222" s="958"/>
      <c r="F222" s="958"/>
      <c r="G222" s="958"/>
      <c r="H222" s="958"/>
      <c r="I222" s="959"/>
      <c r="J222" s="2046"/>
      <c r="L222" s="3210"/>
    </row>
    <row r="223" spans="1:12">
      <c r="A223" s="957" t="s">
        <v>1163</v>
      </c>
      <c r="B223" s="958"/>
      <c r="C223" s="958"/>
      <c r="D223" s="958"/>
      <c r="E223" s="958"/>
      <c r="F223" s="958"/>
      <c r="G223" s="958"/>
      <c r="H223" s="958"/>
      <c r="I223" s="959"/>
      <c r="J223" s="1002">
        <f>J222*20</f>
        <v>0</v>
      </c>
      <c r="L223" s="3210"/>
    </row>
    <row r="224" spans="1:12">
      <c r="A224" s="3270" t="s">
        <v>2862</v>
      </c>
      <c r="B224" s="967"/>
      <c r="C224" s="967"/>
      <c r="D224" s="967"/>
      <c r="E224" s="967"/>
      <c r="F224" s="967"/>
      <c r="G224" s="967"/>
      <c r="H224" s="967"/>
      <c r="I224" s="967"/>
      <c r="J224" s="3273" t="e">
        <f>1-(J221)/(J220)</f>
        <v>#DIV/0!</v>
      </c>
    </row>
    <row r="225" spans="1:12">
      <c r="A225" s="954" t="s">
        <v>176</v>
      </c>
      <c r="B225" s="955"/>
      <c r="C225" s="955"/>
      <c r="D225" s="955"/>
      <c r="E225" s="955"/>
      <c r="F225" s="955"/>
      <c r="G225" s="955"/>
      <c r="H225" s="955"/>
      <c r="I225" s="955"/>
      <c r="L225" s="3213"/>
    </row>
    <row r="226" spans="1:12">
      <c r="A226" s="1000" t="s">
        <v>1160</v>
      </c>
      <c r="B226" s="1001"/>
      <c r="C226" s="1001"/>
      <c r="D226" s="1001"/>
      <c r="E226" s="1001"/>
      <c r="F226" s="1001"/>
      <c r="G226" s="1001"/>
      <c r="H226" s="1001"/>
      <c r="I226" s="1001"/>
      <c r="J226" s="2046"/>
      <c r="L226" s="3213"/>
    </row>
    <row r="227" spans="1:12">
      <c r="A227" s="950" t="s">
        <v>1161</v>
      </c>
      <c r="J227" s="2046"/>
      <c r="L227" s="3213"/>
    </row>
    <row r="228" spans="1:12">
      <c r="A228" s="957" t="s">
        <v>1162</v>
      </c>
      <c r="B228" s="958"/>
      <c r="C228" s="958"/>
      <c r="D228" s="958"/>
      <c r="E228" s="958"/>
      <c r="F228" s="958"/>
      <c r="G228" s="958"/>
      <c r="H228" s="958"/>
      <c r="I228" s="959"/>
      <c r="J228" s="2046"/>
      <c r="L228" s="3210"/>
    </row>
    <row r="229" spans="1:12">
      <c r="A229" s="957" t="s">
        <v>1163</v>
      </c>
      <c r="B229" s="958"/>
      <c r="C229" s="958"/>
      <c r="D229" s="958"/>
      <c r="E229" s="958"/>
      <c r="F229" s="958"/>
      <c r="G229" s="958"/>
      <c r="H229" s="958"/>
      <c r="I229" s="959"/>
      <c r="J229" s="960">
        <f>J228*50</f>
        <v>0</v>
      </c>
      <c r="L229" s="3210"/>
    </row>
    <row r="230" spans="1:12">
      <c r="A230" s="3270" t="s">
        <v>2863</v>
      </c>
      <c r="B230" s="3267"/>
      <c r="C230" s="3267"/>
      <c r="D230" s="3267"/>
      <c r="E230" s="3267"/>
      <c r="F230" s="3267"/>
      <c r="G230" s="3267"/>
      <c r="H230" s="3267"/>
      <c r="I230" s="3268"/>
      <c r="J230" s="3273" t="e">
        <f>1-(J227)/(J226)</f>
        <v>#DIV/0!</v>
      </c>
    </row>
    <row r="231" spans="1:12">
      <c r="A231" s="962" t="s">
        <v>1164</v>
      </c>
      <c r="B231" s="958"/>
      <c r="C231" s="958"/>
      <c r="D231" s="958"/>
      <c r="E231" s="958"/>
      <c r="F231" s="958"/>
      <c r="G231" s="958"/>
      <c r="H231" s="958"/>
      <c r="I231" s="959"/>
      <c r="J231" s="963">
        <f>J223+J229</f>
        <v>0</v>
      </c>
      <c r="L231" s="3212">
        <f>L223+L229</f>
        <v>0</v>
      </c>
    </row>
    <row r="232" spans="1:12">
      <c r="A232" s="3270" t="s">
        <v>2864</v>
      </c>
      <c r="B232" s="967"/>
      <c r="C232" s="967"/>
      <c r="D232" s="967"/>
      <c r="E232" s="967"/>
      <c r="F232" s="967"/>
      <c r="G232" s="967"/>
      <c r="H232" s="967"/>
      <c r="I232" s="967"/>
      <c r="J232" s="3273" t="e">
        <f>1-(J227+J221)/(J226+J220)</f>
        <v>#DIV/0!</v>
      </c>
    </row>
    <row r="234" spans="1:12" ht="12.75" customHeight="1">
      <c r="A234" s="1003" t="s">
        <v>1165</v>
      </c>
      <c r="B234" s="953"/>
      <c r="C234" s="953"/>
      <c r="D234" s="953"/>
      <c r="E234" s="953"/>
      <c r="F234" s="953"/>
      <c r="G234" s="953"/>
      <c r="H234" s="953"/>
      <c r="I234" s="953"/>
      <c r="J234" s="953"/>
    </row>
    <row r="235" spans="1:12">
      <c r="C235" s="951"/>
      <c r="D235" s="951"/>
      <c r="E235" s="951"/>
      <c r="F235" s="951"/>
      <c r="G235" s="951"/>
      <c r="H235" s="951"/>
      <c r="I235" s="951"/>
      <c r="J235" s="956"/>
      <c r="L235" s="3266" t="s">
        <v>2845</v>
      </c>
    </row>
    <row r="236" spans="1:12">
      <c r="A236" s="1000" t="s">
        <v>1166</v>
      </c>
      <c r="B236" s="1001"/>
      <c r="C236" s="1001"/>
      <c r="D236" s="1001"/>
      <c r="E236" s="1001"/>
      <c r="F236" s="1001"/>
      <c r="G236" s="1001"/>
      <c r="H236" s="1001"/>
      <c r="I236" s="1001"/>
      <c r="J236" s="2046"/>
    </row>
    <row r="237" spans="1:12">
      <c r="A237" s="1004" t="s">
        <v>1167</v>
      </c>
      <c r="B237" s="1004"/>
      <c r="C237" s="1004"/>
      <c r="D237" s="1004"/>
      <c r="E237" s="1004"/>
      <c r="F237" s="1004"/>
      <c r="G237" s="1004"/>
      <c r="H237" s="1004"/>
      <c r="I237" s="1005"/>
      <c r="J237" s="2046"/>
    </row>
    <row r="238" spans="1:12">
      <c r="A238" s="957" t="s">
        <v>1168</v>
      </c>
      <c r="B238" s="958"/>
      <c r="C238" s="958"/>
      <c r="D238" s="958"/>
      <c r="E238" s="958"/>
      <c r="F238" s="958"/>
      <c r="G238" s="958"/>
      <c r="H238" s="958"/>
      <c r="I238" s="959"/>
      <c r="J238" s="2046"/>
      <c r="L238" s="3210"/>
    </row>
    <row r="239" spans="1:12">
      <c r="A239" s="957" t="s">
        <v>1169</v>
      </c>
      <c r="B239" s="958"/>
      <c r="C239" s="958"/>
      <c r="D239" s="958"/>
      <c r="E239" s="958"/>
      <c r="F239" s="958"/>
      <c r="G239" s="958"/>
      <c r="H239" s="958"/>
      <c r="I239" s="959"/>
      <c r="J239" s="2046"/>
      <c r="L239" s="3213"/>
    </row>
    <row r="240" spans="1:12" s="1007" customFormat="1">
      <c r="A240" s="962" t="s">
        <v>1170</v>
      </c>
      <c r="B240" s="964"/>
      <c r="C240" s="964"/>
      <c r="D240" s="964"/>
      <c r="E240" s="964"/>
      <c r="F240" s="964"/>
      <c r="G240" s="964"/>
      <c r="H240" s="964"/>
      <c r="I240" s="965"/>
      <c r="J240" s="1006">
        <f>J238*20</f>
        <v>0</v>
      </c>
      <c r="L240" s="3210"/>
    </row>
    <row r="241" spans="1:14">
      <c r="A241" s="3270" t="s">
        <v>2865</v>
      </c>
      <c r="B241" s="967"/>
      <c r="C241" s="967"/>
      <c r="D241" s="967"/>
      <c r="E241" s="967"/>
      <c r="F241" s="967"/>
      <c r="G241" s="967"/>
      <c r="H241" s="967"/>
      <c r="I241" s="967"/>
      <c r="J241" s="3281" t="e">
        <f>1-(J237)/(J236)</f>
        <v>#DIV/0!</v>
      </c>
    </row>
    <row r="242" spans="1:14" ht="12.75" customHeight="1">
      <c r="L242" s="1007"/>
    </row>
    <row r="243" spans="1:14" ht="12.4" customHeight="1">
      <c r="A243" s="952" t="s">
        <v>1171</v>
      </c>
      <c r="B243" s="952"/>
      <c r="C243" s="952"/>
      <c r="D243" s="952"/>
      <c r="E243" s="952"/>
      <c r="F243" s="952"/>
      <c r="G243" s="952"/>
      <c r="H243" s="952"/>
      <c r="I243" s="952"/>
      <c r="J243" s="952"/>
      <c r="K243" s="4065" t="s">
        <v>2868</v>
      </c>
    </row>
    <row r="244" spans="1:14">
      <c r="A244" s="954" t="s">
        <v>1028</v>
      </c>
      <c r="B244" s="955"/>
      <c r="C244" s="955"/>
      <c r="D244" s="955"/>
      <c r="E244" s="955"/>
      <c r="F244" s="955"/>
      <c r="G244" s="955"/>
      <c r="H244" s="955"/>
      <c r="I244" s="955"/>
      <c r="J244" s="956"/>
      <c r="K244" s="4066"/>
      <c r="L244" s="3266" t="s">
        <v>2845</v>
      </c>
    </row>
    <row r="245" spans="1:14">
      <c r="A245" s="957" t="s">
        <v>1172</v>
      </c>
      <c r="B245" s="958"/>
      <c r="C245" s="958"/>
      <c r="D245" s="958"/>
      <c r="E245" s="958"/>
      <c r="F245" s="958"/>
      <c r="G245" s="958"/>
      <c r="H245" s="958"/>
      <c r="I245" s="959"/>
      <c r="J245" s="2046"/>
      <c r="L245" s="3210"/>
    </row>
    <row r="246" spans="1:14">
      <c r="A246" s="3220" t="s">
        <v>2849</v>
      </c>
      <c r="B246" s="3267"/>
      <c r="C246" s="3267"/>
      <c r="D246" s="3267"/>
      <c r="E246" s="3267"/>
      <c r="F246" s="3267"/>
      <c r="G246" s="3267"/>
      <c r="H246" s="3267"/>
      <c r="I246" s="3268"/>
      <c r="J246" s="2046"/>
      <c r="L246" s="3210"/>
    </row>
    <row r="247" spans="1:14">
      <c r="A247" s="3220" t="s">
        <v>2850</v>
      </c>
      <c r="B247" s="3267"/>
      <c r="C247" s="3267"/>
      <c r="D247" s="3267"/>
      <c r="E247" s="3267"/>
      <c r="F247" s="3267"/>
      <c r="G247" s="3267"/>
      <c r="H247" s="3267"/>
      <c r="I247" s="3268"/>
      <c r="J247" s="2046"/>
      <c r="K247" s="3223"/>
      <c r="L247" s="3210"/>
    </row>
    <row r="248" spans="1:14">
      <c r="A248" s="957" t="s">
        <v>1173</v>
      </c>
      <c r="B248" s="958"/>
      <c r="C248" s="958"/>
      <c r="D248" s="958"/>
      <c r="E248" s="958"/>
      <c r="F248" s="958"/>
      <c r="G248" s="958"/>
      <c r="H248" s="958"/>
      <c r="I248" s="959"/>
      <c r="J248" s="1002">
        <f>J245*20</f>
        <v>0</v>
      </c>
      <c r="K248" s="3223"/>
      <c r="L248" s="3210"/>
    </row>
    <row r="249" spans="1:14" s="3213" customFormat="1">
      <c r="A249" s="3270" t="s">
        <v>2856</v>
      </c>
      <c r="B249" s="3271"/>
      <c r="C249" s="3271"/>
      <c r="D249" s="3271"/>
      <c r="E249" s="3271"/>
      <c r="F249" s="3271"/>
      <c r="G249" s="3271"/>
      <c r="H249" s="3271"/>
      <c r="I249" s="3272"/>
      <c r="J249" s="3273" t="e">
        <f>(J247)/(J245)</f>
        <v>#DIV/0!</v>
      </c>
      <c r="K249" s="3269"/>
    </row>
    <row r="250" spans="1:14">
      <c r="A250" s="954" t="s">
        <v>176</v>
      </c>
      <c r="B250" s="955"/>
      <c r="C250" s="955"/>
      <c r="D250" s="955"/>
      <c r="E250" s="955"/>
      <c r="F250" s="955"/>
      <c r="G250" s="955"/>
      <c r="H250" s="955"/>
      <c r="I250" s="955"/>
      <c r="K250" s="3213"/>
      <c r="L250" s="3224"/>
    </row>
    <row r="251" spans="1:14">
      <c r="A251" s="957" t="s">
        <v>1172</v>
      </c>
      <c r="B251" s="958"/>
      <c r="C251" s="958"/>
      <c r="D251" s="958"/>
      <c r="E251" s="958"/>
      <c r="F251" s="958"/>
      <c r="G251" s="958"/>
      <c r="H251" s="958"/>
      <c r="I251" s="959"/>
      <c r="J251" s="2046"/>
      <c r="K251" s="3269"/>
      <c r="L251" s="3210"/>
    </row>
    <row r="252" spans="1:14">
      <c r="A252" s="3220" t="s">
        <v>2849</v>
      </c>
      <c r="B252" s="3267"/>
      <c r="C252" s="3267"/>
      <c r="D252" s="3267"/>
      <c r="E252" s="3267"/>
      <c r="F252" s="3267"/>
      <c r="G252" s="3267"/>
      <c r="H252" s="3267"/>
      <c r="I252" s="3268"/>
      <c r="J252" s="2046"/>
      <c r="K252" s="3269"/>
      <c r="L252" s="3210"/>
    </row>
    <row r="253" spans="1:14">
      <c r="A253" s="3220" t="s">
        <v>2851</v>
      </c>
      <c r="B253" s="3267"/>
      <c r="C253" s="3267"/>
      <c r="D253" s="3267"/>
      <c r="E253" s="3267"/>
      <c r="F253" s="3267"/>
      <c r="G253" s="3267"/>
      <c r="H253" s="3267"/>
      <c r="I253" s="3268"/>
      <c r="J253" s="2046"/>
      <c r="K253" s="3223"/>
      <c r="L253" s="3210"/>
    </row>
    <row r="254" spans="1:14">
      <c r="A254" s="957" t="s">
        <v>1174</v>
      </c>
      <c r="B254" s="958"/>
      <c r="C254" s="958"/>
      <c r="D254" s="958"/>
      <c r="E254" s="958"/>
      <c r="F254" s="958"/>
      <c r="G254" s="958"/>
      <c r="H254" s="958"/>
      <c r="I254" s="959"/>
      <c r="J254" s="960">
        <f>J251*20</f>
        <v>0</v>
      </c>
      <c r="K254" s="3223"/>
      <c r="L254" s="3210"/>
      <c r="N254" s="1777"/>
    </row>
    <row r="255" spans="1:14" s="3213" customFormat="1">
      <c r="A255" s="3270" t="s">
        <v>2857</v>
      </c>
      <c r="B255" s="3271"/>
      <c r="C255" s="3271"/>
      <c r="D255" s="3271"/>
      <c r="E255" s="3271"/>
      <c r="F255" s="3271"/>
      <c r="G255" s="3271"/>
      <c r="H255" s="3271"/>
      <c r="I255" s="3272"/>
      <c r="J255" s="3273" t="e">
        <f>(J253)/(J251)</f>
        <v>#DIV/0!</v>
      </c>
      <c r="K255" s="3269"/>
    </row>
    <row r="256" spans="1:14">
      <c r="A256" s="962" t="s">
        <v>1175</v>
      </c>
      <c r="B256" s="958"/>
      <c r="C256" s="958"/>
      <c r="D256" s="958"/>
      <c r="E256" s="958"/>
      <c r="F256" s="958"/>
      <c r="G256" s="958"/>
      <c r="H256" s="958"/>
      <c r="I256" s="959"/>
      <c r="J256" s="963">
        <f>J248+J254</f>
        <v>0</v>
      </c>
      <c r="K256" s="3269"/>
      <c r="L256" s="3225">
        <f>L248+L254</f>
        <v>0</v>
      </c>
    </row>
    <row r="257" spans="1:12">
      <c r="A257" s="3270" t="s">
        <v>2858</v>
      </c>
      <c r="B257" s="967"/>
      <c r="C257" s="967"/>
      <c r="D257" s="967"/>
      <c r="E257" s="967"/>
      <c r="F257" s="967"/>
      <c r="G257" s="967"/>
      <c r="H257" s="967"/>
      <c r="I257" s="967"/>
      <c r="J257" s="3273" t="e">
        <f>(J247+J253)/(J245+J251)</f>
        <v>#DIV/0!</v>
      </c>
      <c r="K257" s="3269"/>
    </row>
    <row r="258" spans="1:12">
      <c r="A258" s="969"/>
      <c r="B258" s="967"/>
      <c r="C258" s="967"/>
      <c r="D258" s="967"/>
      <c r="E258" s="967"/>
      <c r="F258" s="967"/>
      <c r="G258" s="967"/>
      <c r="H258" s="967"/>
      <c r="I258" s="967"/>
      <c r="J258" s="970"/>
    </row>
    <row r="259" spans="1:12" ht="37.5" thickBot="1">
      <c r="A259" s="967"/>
      <c r="B259" s="951"/>
      <c r="C259" s="951"/>
      <c r="D259" s="951"/>
      <c r="E259" s="951"/>
      <c r="F259" s="951"/>
      <c r="G259" s="951"/>
      <c r="H259" s="951"/>
      <c r="I259" s="951"/>
      <c r="J259" s="3278" t="s">
        <v>2853</v>
      </c>
      <c r="K259" s="1776" t="s">
        <v>1066</v>
      </c>
      <c r="L259" s="3277" t="s">
        <v>2852</v>
      </c>
    </row>
    <row r="260" spans="1:12" ht="12.75" thickBot="1">
      <c r="A260" s="3279" t="s">
        <v>2854</v>
      </c>
      <c r="B260" s="1008"/>
      <c r="C260" s="1008"/>
      <c r="D260" s="1008"/>
      <c r="E260" s="1008"/>
      <c r="F260" s="1008"/>
      <c r="G260" s="1008"/>
      <c r="H260" s="1008"/>
      <c r="I260" s="1008"/>
      <c r="J260" s="1778">
        <f>J256+J240+J231+J216+J172+J163+J147+J131+J117+J101+J85+J75+J56+J32</f>
        <v>0</v>
      </c>
      <c r="K260" s="1778">
        <f>K216+K172+K163+K147+K131+K117+K101+K85</f>
        <v>0</v>
      </c>
      <c r="L260" s="1778">
        <f>L256+L240+L231+L216+L172+L163+L147+L131+L117+L101+L85+L75+L56+L32</f>
        <v>0</v>
      </c>
    </row>
    <row r="261" spans="1:12">
      <c r="A261" s="951"/>
      <c r="B261" s="951"/>
      <c r="C261" s="951"/>
      <c r="D261" s="951"/>
      <c r="E261" s="951"/>
      <c r="F261" s="951"/>
      <c r="G261" s="951"/>
      <c r="H261" s="951"/>
      <c r="I261" s="951"/>
    </row>
  </sheetData>
  <sheetProtection selectLockedCells="1"/>
  <customSheetViews>
    <customSheetView guid="{CE066BD8-0FDF-4A69-A83A-AA53661F8FE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34" orientation="portrait" r:id="rId2"/>
    </customSheetView>
    <customSheetView guid="{19FDD237-8F16-4F3B-A94F-90481855813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9">
    <mergeCell ref="A138:I138"/>
    <mergeCell ref="A154:I154"/>
    <mergeCell ref="A88:I88"/>
    <mergeCell ref="K243:K244"/>
    <mergeCell ref="A67:I67"/>
    <mergeCell ref="A71:I71"/>
    <mergeCell ref="A92:I92"/>
    <mergeCell ref="A108:I108"/>
    <mergeCell ref="A124:I124"/>
  </mergeCells>
  <pageMargins left="0.70866141732283472" right="0.70866141732283472" top="0.74803149606299213" bottom="0.74803149606299213" header="0.31496062992125984" footer="0.31496062992125984"/>
  <pageSetup paperSize="8" scale="3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93" max="16383" man="1"/>
    <brk id="17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zoomScale="85" zoomScaleNormal="85" workbookViewId="0">
      <selection activeCell="C12" sqref="C12"/>
    </sheetView>
  </sheetViews>
  <sheetFormatPr defaultColWidth="0" defaultRowHeight="12.4" zeroHeight="1"/>
  <cols>
    <col min="1" max="1" width="7.86328125" style="3018" customWidth="1"/>
    <col min="2" max="2" width="53.86328125" style="3018" customWidth="1"/>
    <col min="3" max="6" width="19.3984375" style="3018" customWidth="1"/>
    <col min="7" max="7" width="2.73046875" style="3018" customWidth="1"/>
    <col min="8" max="13" width="0" style="3018" hidden="1" customWidth="1"/>
    <col min="14" max="16384" width="10.265625" style="3018" hidden="1"/>
  </cols>
  <sheetData>
    <row r="1" spans="1:7">
      <c r="A1" s="3032" t="str">
        <f>+'Universal data'!$A$1</f>
        <v>Regulatory Reporting Pack</v>
      </c>
      <c r="B1" s="3033"/>
      <c r="C1" s="3033"/>
      <c r="D1" s="3033"/>
      <c r="E1" s="3032"/>
      <c r="F1" s="3032"/>
      <c r="G1" s="3032"/>
    </row>
    <row r="2" spans="1:7">
      <c r="A2" s="3034" t="str">
        <f>+'Universal data'!$A$2</f>
        <v>Master</v>
      </c>
      <c r="B2" s="3033"/>
      <c r="C2" s="3033"/>
      <c r="D2" s="3033"/>
      <c r="E2" s="3035"/>
      <c r="F2" s="3035"/>
      <c r="G2" s="3035"/>
    </row>
    <row r="3" spans="1:7">
      <c r="A3" s="3036" t="str">
        <f>+'Universal data'!$A$3</f>
        <v>2017/18</v>
      </c>
      <c r="B3" s="3033"/>
      <c r="C3" s="3033"/>
      <c r="D3" s="3033"/>
      <c r="E3" s="3035"/>
      <c r="F3" s="3035"/>
      <c r="G3" s="3035"/>
    </row>
    <row r="4" spans="1:7" s="3037" customFormat="1">
      <c r="A4" s="3147"/>
      <c r="B4" s="713"/>
      <c r="C4" s="713"/>
      <c r="D4" s="713"/>
      <c r="E4" s="3148"/>
      <c r="F4" s="3148"/>
      <c r="G4" s="3148"/>
    </row>
    <row r="5" spans="1:7" s="3037" customFormat="1" ht="15">
      <c r="A5" s="3150" t="s">
        <v>2720</v>
      </c>
      <c r="B5" s="713"/>
      <c r="C5" s="713"/>
      <c r="D5" s="713"/>
      <c r="E5" s="3148"/>
      <c r="F5" s="3148"/>
      <c r="G5" s="3148"/>
    </row>
    <row r="6" spans="1:7" s="3037" customFormat="1"/>
    <row r="7" spans="1:7" ht="57.75" customHeight="1">
      <c r="A7" s="3372" t="s">
        <v>2616</v>
      </c>
      <c r="B7" s="3372"/>
      <c r="C7" s="3372"/>
      <c r="D7" s="3372"/>
      <c r="E7" s="3372"/>
      <c r="F7" s="3372"/>
      <c r="G7" s="3037"/>
    </row>
    <row r="8" spans="1:7" s="3037" customFormat="1" ht="15" customHeight="1">
      <c r="A8" s="3022"/>
      <c r="B8" s="3022"/>
      <c r="C8" s="3022"/>
      <c r="D8" s="3022"/>
      <c r="E8" s="3022"/>
      <c r="F8" s="3022"/>
    </row>
    <row r="9" spans="1:7" s="3037" customFormat="1" ht="15.75" customHeight="1">
      <c r="A9" s="3022"/>
      <c r="B9" s="3023" t="str">
        <f>"£m " &amp; 'Universal data'!$C$10-1 &amp; "/" &amp; RIGHT('Universal data'!$C$10,2) &amp; " Prices"</f>
        <v>£m 2017/18 Prices</v>
      </c>
      <c r="C9" s="3022"/>
      <c r="D9" s="3022"/>
      <c r="E9" s="3022"/>
      <c r="F9" s="3022"/>
    </row>
    <row r="10" spans="1:7" s="3037" customFormat="1" ht="15.75" customHeight="1">
      <c r="A10" s="3022"/>
      <c r="B10" s="3038"/>
      <c r="C10" s="3022"/>
      <c r="D10" s="3022"/>
      <c r="E10" s="3022"/>
      <c r="F10" s="3022"/>
    </row>
    <row r="11" spans="1:7" s="3037" customFormat="1" ht="15.75" customHeight="1">
      <c r="A11" s="3039"/>
      <c r="B11" s="3023" t="s">
        <v>2617</v>
      </c>
      <c r="C11" s="3047" t="s">
        <v>2618</v>
      </c>
      <c r="D11" s="3047" t="s">
        <v>2619</v>
      </c>
      <c r="E11" s="3047" t="s">
        <v>2620</v>
      </c>
      <c r="F11" s="3047" t="s">
        <v>84</v>
      </c>
    </row>
    <row r="12" spans="1:7" s="3037" customFormat="1" ht="15.75" customHeight="1">
      <c r="A12" s="3040" t="s">
        <v>1376</v>
      </c>
      <c r="B12" s="3024" t="s">
        <v>2621</v>
      </c>
      <c r="C12" s="2379"/>
      <c r="D12"/>
      <c r="E12"/>
      <c r="F12" s="3143">
        <f>SUM(C12:E12)</f>
        <v>0</v>
      </c>
    </row>
    <row r="13" spans="1:7" s="3037" customFormat="1" ht="15.75" customHeight="1">
      <c r="A13" s="3040" t="s">
        <v>1377</v>
      </c>
      <c r="B13" s="3024" t="s">
        <v>1594</v>
      </c>
      <c r="C13" s="2379"/>
      <c r="D13"/>
      <c r="E13"/>
      <c r="F13" s="3143">
        <f t="shared" ref="F13:F19" si="0">SUM(C13:E13)</f>
        <v>0</v>
      </c>
    </row>
    <row r="14" spans="1:7" s="3037" customFormat="1" ht="15.75" customHeight="1">
      <c r="A14" s="3040" t="s">
        <v>1378</v>
      </c>
      <c r="B14" s="3024" t="s">
        <v>1379</v>
      </c>
      <c r="C14" s="2379"/>
      <c r="D14" s="2379"/>
      <c r="E14" s="2379"/>
      <c r="F14" s="3143">
        <f t="shared" si="0"/>
        <v>0</v>
      </c>
    </row>
    <row r="15" spans="1:7" s="3037" customFormat="1" ht="15.75" customHeight="1">
      <c r="A15" s="3040" t="s">
        <v>1796</v>
      </c>
      <c r="B15" s="3024" t="s">
        <v>1380</v>
      </c>
      <c r="C15" s="2379"/>
      <c r="D15" s="2379"/>
      <c r="E15" s="2379"/>
      <c r="F15" s="3143">
        <f t="shared" si="0"/>
        <v>0</v>
      </c>
    </row>
    <row r="16" spans="1:7" s="3037" customFormat="1" ht="15.75" customHeight="1">
      <c r="A16" s="3040" t="s">
        <v>1797</v>
      </c>
      <c r="B16" s="3024" t="s">
        <v>1381</v>
      </c>
      <c r="C16" s="2379"/>
      <c r="D16" s="2379"/>
      <c r="E16" s="2379"/>
      <c r="F16" s="3143">
        <f t="shared" si="0"/>
        <v>0</v>
      </c>
    </row>
    <row r="17" spans="1:6" s="3037" customFormat="1" ht="15.75" customHeight="1">
      <c r="A17" s="3040" t="s">
        <v>1798</v>
      </c>
      <c r="B17" s="3024" t="s">
        <v>2622</v>
      </c>
      <c r="C17" s="2379"/>
      <c r="D17" s="2379"/>
      <c r="E17" s="2379"/>
      <c r="F17" s="3143">
        <f t="shared" si="0"/>
        <v>0</v>
      </c>
    </row>
    <row r="18" spans="1:6" s="3037" customFormat="1" ht="15.75" customHeight="1">
      <c r="A18" s="3040" t="s">
        <v>1588</v>
      </c>
      <c r="B18" s="3024" t="s">
        <v>2623</v>
      </c>
      <c r="C18" s="2379"/>
      <c r="D18" s="2379"/>
      <c r="E18" s="2379"/>
      <c r="F18" s="3143">
        <f t="shared" si="0"/>
        <v>0</v>
      </c>
    </row>
    <row r="19" spans="1:6" s="3037" customFormat="1" ht="15.75" customHeight="1">
      <c r="A19" s="3040" t="s">
        <v>1799</v>
      </c>
      <c r="B19" s="3024" t="s">
        <v>2627</v>
      </c>
      <c r="C19" s="2379"/>
      <c r="D19" s="2379"/>
      <c r="E19" s="2379"/>
      <c r="F19" s="3143">
        <f t="shared" si="0"/>
        <v>0</v>
      </c>
    </row>
    <row r="20" spans="1:6" s="3037" customFormat="1" ht="15.75" customHeight="1">
      <c r="A20" s="3041"/>
      <c r="B20" s="3026" t="s">
        <v>2708</v>
      </c>
      <c r="C20" s="3143">
        <f>SUM(C12:C19)</f>
        <v>0</v>
      </c>
      <c r="D20" s="3143">
        <f>SUM(D12:D19)</f>
        <v>0</v>
      </c>
      <c r="E20" s="3143">
        <f>SUM(E12:E19)</f>
        <v>0</v>
      </c>
      <c r="F20" s="3143">
        <f>SUM(F12:F19)</f>
        <v>0</v>
      </c>
    </row>
    <row r="21" spans="1:6" s="3037" customFormat="1" ht="15.75" customHeight="1">
      <c r="A21" s="3042"/>
      <c r="B21" s="3024"/>
      <c r="C21"/>
      <c r="D21"/>
      <c r="E21"/>
      <c r="F21" s="3048"/>
    </row>
    <row r="22" spans="1:6" s="3037" customFormat="1" ht="15.75" customHeight="1">
      <c r="A22" s="3042"/>
      <c r="B22" s="3023" t="s">
        <v>2709</v>
      </c>
      <c r="C22"/>
      <c r="D22"/>
      <c r="E22"/>
      <c r="F22" s="3048"/>
    </row>
    <row r="23" spans="1:6" s="3037" customFormat="1" ht="15.75" customHeight="1">
      <c r="A23" s="3042"/>
      <c r="B23" s="3379" t="s">
        <v>707</v>
      </c>
      <c r="C23" s="3379"/>
      <c r="D23" s="3379"/>
      <c r="E23" s="3383"/>
      <c r="F23" s="3143">
        <f>F20</f>
        <v>0</v>
      </c>
    </row>
    <row r="24" spans="1:6" s="3037" customFormat="1" ht="15.75" customHeight="1">
      <c r="A24" s="3042"/>
      <c r="B24" s="3379" t="s">
        <v>2624</v>
      </c>
      <c r="C24" s="3379"/>
      <c r="D24" s="3379"/>
      <c r="E24" s="3383"/>
      <c r="F24" s="2379"/>
    </row>
    <row r="25" spans="1:6" s="3037" customFormat="1" ht="15.75" customHeight="1">
      <c r="A25" s="3042"/>
      <c r="B25" s="3379" t="s">
        <v>2625</v>
      </c>
      <c r="C25" s="3379"/>
      <c r="D25" s="3379"/>
      <c r="E25" s="3383"/>
      <c r="F25" s="2379"/>
    </row>
    <row r="26" spans="1:6" s="3037" customFormat="1" ht="15.75" customHeight="1">
      <c r="A26" s="3042"/>
      <c r="B26" s="3379" t="s">
        <v>706</v>
      </c>
      <c r="C26" s="3379"/>
      <c r="D26" s="3379"/>
      <c r="E26" s="3383"/>
      <c r="F26" s="2379"/>
    </row>
    <row r="27" spans="1:6" s="3037" customFormat="1" ht="15.75" customHeight="1">
      <c r="A27" s="3042"/>
      <c r="B27" s="3379" t="s">
        <v>2626</v>
      </c>
      <c r="C27" s="3379"/>
      <c r="D27" s="3379"/>
      <c r="E27" s="3383"/>
      <c r="F27" s="2379"/>
    </row>
    <row r="28" spans="1:6" s="3037" customFormat="1" ht="15.75" customHeight="1">
      <c r="A28" s="3042"/>
      <c r="B28" s="3373" t="s">
        <v>2609</v>
      </c>
      <c r="C28" s="3374"/>
      <c r="D28" s="3374"/>
      <c r="E28" s="3375"/>
      <c r="F28" s="2379"/>
    </row>
    <row r="29" spans="1:6" s="3037" customFormat="1" ht="15.75" customHeight="1">
      <c r="A29" s="3042"/>
      <c r="B29" s="3373" t="s">
        <v>2609</v>
      </c>
      <c r="C29" s="3374"/>
      <c r="D29" s="3374"/>
      <c r="E29" s="3375"/>
      <c r="F29" s="2379"/>
    </row>
    <row r="30" spans="1:6" s="3037" customFormat="1" ht="15.75" customHeight="1">
      <c r="A30" s="3042"/>
      <c r="B30" s="3373" t="s">
        <v>2609</v>
      </c>
      <c r="C30" s="3374"/>
      <c r="D30" s="3374"/>
      <c r="E30" s="3375"/>
      <c r="F30" s="2379"/>
    </row>
    <row r="31" spans="1:6" s="3037" customFormat="1" ht="15.75" customHeight="1">
      <c r="A31" s="3042"/>
      <c r="B31" s="3373" t="s">
        <v>2609</v>
      </c>
      <c r="C31" s="3374"/>
      <c r="D31" s="3374"/>
      <c r="E31" s="3375"/>
      <c r="F31" s="2379"/>
    </row>
    <row r="32" spans="1:6" s="3037" customFormat="1" ht="15.75" customHeight="1">
      <c r="A32" s="3042"/>
      <c r="B32" s="3373" t="s">
        <v>2609</v>
      </c>
      <c r="C32" s="3374"/>
      <c r="D32" s="3374"/>
      <c r="E32" s="3375"/>
      <c r="F32" s="2379"/>
    </row>
    <row r="33" spans="1:6" s="3037" customFormat="1" ht="15.75" customHeight="1">
      <c r="A33" s="3042"/>
      <c r="B33" s="3379" t="s">
        <v>2722</v>
      </c>
      <c r="C33" s="3379"/>
      <c r="D33" s="3379"/>
      <c r="E33" s="3383"/>
      <c r="F33" s="3143">
        <f>SUM(F23:F32)</f>
        <v>0</v>
      </c>
    </row>
    <row r="34" spans="1:6" s="3037" customFormat="1" ht="15.75" customHeight="1">
      <c r="A34" s="3042"/>
      <c r="B34" s="3043"/>
      <c r="C34"/>
      <c r="D34"/>
      <c r="E34"/>
      <c r="F34" s="3048"/>
    </row>
    <row r="35" spans="1:6" s="3037" customFormat="1" ht="15.75" customHeight="1">
      <c r="A35" s="3042"/>
      <c r="B35" s="3023" t="s">
        <v>2627</v>
      </c>
      <c r="C35" s="3047" t="s">
        <v>2618</v>
      </c>
      <c r="D35" s="3047" t="s">
        <v>2619</v>
      </c>
      <c r="E35" s="3047" t="s">
        <v>2620</v>
      </c>
      <c r="F35" s="3047" t="s">
        <v>84</v>
      </c>
    </row>
    <row r="36" spans="1:6" s="3037" customFormat="1" ht="15.75" customHeight="1">
      <c r="A36" s="3040" t="s">
        <v>1590</v>
      </c>
      <c r="B36" s="3024" t="s">
        <v>1382</v>
      </c>
      <c r="C36" s="2379"/>
      <c r="D36" s="2379"/>
      <c r="E36" s="2379"/>
      <c r="F36" s="3143">
        <f t="shared" ref="F36:F42" si="1">SUM(C36:E36)</f>
        <v>0</v>
      </c>
    </row>
    <row r="37" spans="1:6" s="3037" customFormat="1" ht="15.75" customHeight="1">
      <c r="A37" s="3040" t="s">
        <v>709</v>
      </c>
      <c r="B37" s="3024" t="s">
        <v>1589</v>
      </c>
      <c r="C37" s="2379"/>
      <c r="D37" s="2379"/>
      <c r="E37" s="2379"/>
      <c r="F37" s="3143">
        <f t="shared" si="1"/>
        <v>0</v>
      </c>
    </row>
    <row r="38" spans="1:6" s="3037" customFormat="1" ht="15.75" customHeight="1">
      <c r="A38" s="3040" t="s">
        <v>710</v>
      </c>
      <c r="B38" s="3024" t="s">
        <v>1591</v>
      </c>
      <c r="C38" s="2379"/>
      <c r="D38" s="2379"/>
      <c r="E38" s="2379"/>
      <c r="F38" s="3143">
        <f t="shared" si="1"/>
        <v>0</v>
      </c>
    </row>
    <row r="39" spans="1:6" s="3037" customFormat="1" ht="15.75" customHeight="1">
      <c r="A39" s="3040" t="s">
        <v>711</v>
      </c>
      <c r="B39" s="3024" t="s">
        <v>2628</v>
      </c>
      <c r="C39" s="2379"/>
      <c r="D39" s="2379"/>
      <c r="E39" s="2379"/>
      <c r="F39" s="3143">
        <f t="shared" si="1"/>
        <v>0</v>
      </c>
    </row>
    <row r="40" spans="1:6" s="3037" customFormat="1" ht="15.75" customHeight="1">
      <c r="A40" s="3040" t="s">
        <v>1592</v>
      </c>
      <c r="B40" s="3024" t="s">
        <v>2629</v>
      </c>
      <c r="C40" s="2379"/>
      <c r="D40" s="2379"/>
      <c r="E40" s="2379"/>
      <c r="F40" s="3143">
        <f t="shared" si="1"/>
        <v>0</v>
      </c>
    </row>
    <row r="41" spans="1:6" s="3037" customFormat="1" ht="15.75" customHeight="1">
      <c r="A41" s="3040" t="s">
        <v>1231</v>
      </c>
      <c r="B41" s="3024" t="s">
        <v>2630</v>
      </c>
      <c r="C41" s="2379"/>
      <c r="D41" s="2379"/>
      <c r="E41" s="2379"/>
      <c r="F41" s="3143">
        <f t="shared" si="1"/>
        <v>0</v>
      </c>
    </row>
    <row r="42" spans="1:6" s="3037" customFormat="1" ht="15.75" customHeight="1">
      <c r="A42" s="3040" t="s">
        <v>2710</v>
      </c>
      <c r="B42" s="3024" t="s">
        <v>2631</v>
      </c>
      <c r="C42" s="2379"/>
      <c r="D42" s="2379"/>
      <c r="E42" s="2379"/>
      <c r="F42" s="3143">
        <f t="shared" si="1"/>
        <v>0</v>
      </c>
    </row>
    <row r="43" spans="1:6" s="3037" customFormat="1" ht="15.75" customHeight="1">
      <c r="A43" s="3042"/>
      <c r="B43" s="3026" t="s">
        <v>2632</v>
      </c>
      <c r="C43" s="3143">
        <f>SUM(C36:C42)</f>
        <v>0</v>
      </c>
      <c r="D43" s="3143">
        <f t="shared" ref="D43:E43" si="2">SUM(D36:D42)</f>
        <v>0</v>
      </c>
      <c r="E43" s="3143">
        <f t="shared" si="2"/>
        <v>0</v>
      </c>
      <c r="F43" s="3143">
        <f>SUM(F36:F42)</f>
        <v>0</v>
      </c>
    </row>
    <row r="44" spans="1:6" s="3037" customFormat="1" ht="15.75" customHeight="1">
      <c r="A44" s="3022"/>
      <c r="B44" s="3022"/>
      <c r="C44" s="3048"/>
      <c r="D44" s="3048"/>
      <c r="E44" s="3048"/>
      <c r="F44" s="3048"/>
    </row>
    <row r="45" spans="1:6" s="3037" customFormat="1" ht="15.75" customHeight="1">
      <c r="A45" s="3040" t="s">
        <v>712</v>
      </c>
      <c r="B45" s="3023" t="s">
        <v>2633</v>
      </c>
      <c r="C45" s="3048"/>
      <c r="D45" s="3048"/>
      <c r="E45" s="3048"/>
      <c r="F45" s="3048"/>
    </row>
    <row r="46" spans="1:6" s="3037" customFormat="1" ht="15.75" customHeight="1">
      <c r="A46" s="3040" t="s">
        <v>1376</v>
      </c>
      <c r="B46" s="3373"/>
      <c r="C46" s="3374"/>
      <c r="D46" s="3374"/>
      <c r="E46" s="3374"/>
      <c r="F46" s="3375"/>
    </row>
    <row r="47" spans="1:6" s="3037" customFormat="1" ht="15.75" customHeight="1">
      <c r="A47" s="3040" t="s">
        <v>1377</v>
      </c>
      <c r="B47" s="3373"/>
      <c r="C47" s="3374"/>
      <c r="D47" s="3374"/>
      <c r="E47" s="3374"/>
      <c r="F47" s="3375"/>
    </row>
    <row r="48" spans="1:6" s="3037" customFormat="1" ht="15.75" customHeight="1">
      <c r="A48" s="3040" t="s">
        <v>1378</v>
      </c>
      <c r="B48" s="3373"/>
      <c r="C48" s="3374"/>
      <c r="D48" s="3374"/>
      <c r="E48" s="3374"/>
      <c r="F48" s="3375"/>
    </row>
    <row r="49" spans="1:6" s="3037" customFormat="1" ht="15.75" customHeight="1">
      <c r="A49" s="3040" t="s">
        <v>1796</v>
      </c>
      <c r="B49" s="3373"/>
      <c r="C49" s="3374"/>
      <c r="D49" s="3374"/>
      <c r="E49" s="3374"/>
      <c r="F49" s="3375"/>
    </row>
    <row r="50" spans="1:6" s="3037" customFormat="1" ht="15.75" customHeight="1">
      <c r="A50" s="3040" t="s">
        <v>1797</v>
      </c>
      <c r="B50" s="3373"/>
      <c r="C50" s="3374"/>
      <c r="D50" s="3374"/>
      <c r="E50" s="3374"/>
      <c r="F50" s="3375"/>
    </row>
    <row r="51" spans="1:6" s="3037" customFormat="1" ht="15.75" customHeight="1">
      <c r="A51" s="3040" t="s">
        <v>1798</v>
      </c>
      <c r="B51" s="3373"/>
      <c r="C51" s="3374"/>
      <c r="D51" s="3374"/>
      <c r="E51" s="3374"/>
      <c r="F51" s="3375"/>
    </row>
    <row r="52" spans="1:6" s="3037" customFormat="1" ht="15.75" customHeight="1">
      <c r="A52" s="3040" t="s">
        <v>1588</v>
      </c>
      <c r="B52" s="3373"/>
      <c r="C52" s="3374"/>
      <c r="D52" s="3374"/>
      <c r="E52" s="3374"/>
      <c r="F52" s="3375"/>
    </row>
    <row r="53" spans="1:6" s="3037" customFormat="1" ht="15.75" customHeight="1">
      <c r="A53" s="3040" t="s">
        <v>1799</v>
      </c>
      <c r="B53" s="3373"/>
      <c r="C53" s="3374"/>
      <c r="D53" s="3374"/>
      <c r="E53" s="3374"/>
      <c r="F53" s="3375"/>
    </row>
    <row r="54" spans="1:6" s="3037" customFormat="1" ht="15.75" customHeight="1">
      <c r="A54" s="3040" t="s">
        <v>1590</v>
      </c>
      <c r="B54" s="3373"/>
      <c r="C54" s="3374"/>
      <c r="D54" s="3374"/>
      <c r="E54" s="3374"/>
      <c r="F54" s="3375"/>
    </row>
    <row r="55" spans="1:6" s="3037" customFormat="1" ht="15.75" customHeight="1">
      <c r="A55" s="3040" t="s">
        <v>709</v>
      </c>
      <c r="B55" s="3373"/>
      <c r="C55" s="3374"/>
      <c r="D55" s="3374"/>
      <c r="E55" s="3374"/>
      <c r="F55" s="3375"/>
    </row>
    <row r="56" spans="1:6" s="3037" customFormat="1" ht="15.75" customHeight="1">
      <c r="A56" s="3040" t="s">
        <v>710</v>
      </c>
      <c r="B56" s="3373"/>
      <c r="C56" s="3374"/>
      <c r="D56" s="3374"/>
      <c r="E56" s="3374"/>
      <c r="F56" s="3375"/>
    </row>
    <row r="57" spans="1:6" s="3037" customFormat="1" ht="15.75" customHeight="1">
      <c r="A57" s="3040" t="s">
        <v>711</v>
      </c>
      <c r="B57" s="3373"/>
      <c r="C57" s="3374"/>
      <c r="D57" s="3374"/>
      <c r="E57" s="3374"/>
      <c r="F57" s="3375"/>
    </row>
    <row r="58" spans="1:6" s="3037" customFormat="1" ht="15.75" customHeight="1">
      <c r="A58" s="3040" t="s">
        <v>1592</v>
      </c>
      <c r="B58" s="3373"/>
      <c r="C58" s="3374"/>
      <c r="D58" s="3374"/>
      <c r="E58" s="3374"/>
      <c r="F58" s="3375"/>
    </row>
    <row r="59" spans="1:6" s="3037" customFormat="1" ht="15.75" customHeight="1">
      <c r="A59" s="3040" t="s">
        <v>1231</v>
      </c>
      <c r="B59" s="3373"/>
      <c r="C59" s="3374"/>
      <c r="D59" s="3374"/>
      <c r="E59" s="3374"/>
      <c r="F59" s="3375"/>
    </row>
    <row r="60" spans="1:6" s="3037" customFormat="1" ht="15.75" customHeight="1">
      <c r="A60" s="3040" t="s">
        <v>2710</v>
      </c>
      <c r="B60" s="3373"/>
      <c r="C60" s="3374"/>
      <c r="D60" s="3374"/>
      <c r="E60" s="3374"/>
      <c r="F60" s="3375"/>
    </row>
    <row r="61" spans="1:6" s="3037" customFormat="1" ht="15.75" customHeight="1">
      <c r="A61" s="3022"/>
      <c r="B61" s="3040"/>
      <c r="C61" s="3048"/>
      <c r="D61" s="3048"/>
      <c r="E61" s="3048"/>
      <c r="F61" s="3048"/>
    </row>
    <row r="62" spans="1:6" s="3037" customFormat="1" ht="15.75" customHeight="1">
      <c r="A62" s="3022"/>
      <c r="B62" s="3023" t="s">
        <v>2634</v>
      </c>
      <c r="C62" s="3048"/>
      <c r="D62" s="3048"/>
      <c r="E62" s="3048"/>
      <c r="F62" s="3048"/>
    </row>
    <row r="63" spans="1:6" s="3037" customFormat="1" ht="15.75" customHeight="1">
      <c r="A63" s="3022"/>
      <c r="B63" s="3379" t="s">
        <v>1594</v>
      </c>
      <c r="C63" s="3379"/>
      <c r="D63" s="3379"/>
      <c r="E63" s="3379"/>
      <c r="F63" s="3139"/>
    </row>
    <row r="64" spans="1:6" s="3037" customFormat="1" ht="15.75" customHeight="1">
      <c r="A64" s="3022"/>
      <c r="B64" s="3379" t="s">
        <v>1595</v>
      </c>
      <c r="C64" s="3379"/>
      <c r="D64" s="3379"/>
      <c r="E64" s="3379"/>
      <c r="F64" s="3139"/>
    </row>
    <row r="65" spans="1:6" s="3037" customFormat="1" ht="15.75" customHeight="1">
      <c r="A65" s="3022"/>
      <c r="B65" s="3379" t="s">
        <v>1596</v>
      </c>
      <c r="C65" s="3379"/>
      <c r="D65" s="3379"/>
      <c r="E65" s="3379"/>
      <c r="F65" s="3139"/>
    </row>
    <row r="66" spans="1:6" s="3037" customFormat="1" ht="15.75" customHeight="1">
      <c r="A66" s="3022"/>
      <c r="B66" s="3379" t="s">
        <v>1597</v>
      </c>
      <c r="C66" s="3379"/>
      <c r="D66" s="3379"/>
      <c r="E66" s="3379"/>
      <c r="F66" s="3139"/>
    </row>
    <row r="67" spans="1:6" s="3037" customFormat="1" ht="15.75" customHeight="1">
      <c r="A67" s="3022"/>
      <c r="B67" s="3379" t="s">
        <v>1598</v>
      </c>
      <c r="C67" s="3379"/>
      <c r="D67" s="3379"/>
      <c r="E67" s="3379"/>
      <c r="F67" s="3139"/>
    </row>
    <row r="68" spans="1:6" s="3037" customFormat="1" ht="15.75" customHeight="1">
      <c r="A68" s="3022"/>
      <c r="B68" s="3379" t="s">
        <v>1599</v>
      </c>
      <c r="C68" s="3379"/>
      <c r="D68" s="3379"/>
      <c r="E68" s="3379"/>
      <c r="F68" s="3139"/>
    </row>
    <row r="69" spans="1:6" s="3037" customFormat="1" ht="15.75" customHeight="1">
      <c r="A69" s="3038"/>
      <c r="B69" s="3379" t="s">
        <v>1600</v>
      </c>
      <c r="C69" s="3379"/>
      <c r="D69" s="3379"/>
      <c r="E69" s="3379"/>
      <c r="F69" s="3139"/>
    </row>
    <row r="70" spans="1:6" s="3037" customFormat="1" ht="15.75" customHeight="1">
      <c r="A70" s="3038"/>
      <c r="B70" s="3379" t="s">
        <v>1601</v>
      </c>
      <c r="C70" s="3379"/>
      <c r="D70" s="3379"/>
      <c r="E70" s="3379"/>
      <c r="F70" s="3139"/>
    </row>
    <row r="71" spans="1:6" s="3037" customFormat="1" ht="15.75" customHeight="1">
      <c r="A71" s="3038"/>
      <c r="B71" s="3377" t="s">
        <v>2635</v>
      </c>
      <c r="C71" s="3377"/>
      <c r="D71" s="3377"/>
      <c r="E71" s="3377"/>
      <c r="F71" s="3143">
        <f>SUM(F63:F70)</f>
        <v>0</v>
      </c>
    </row>
    <row r="72" spans="1:6" s="3037" customFormat="1" ht="15.75" customHeight="1">
      <c r="A72" s="3038"/>
      <c r="B72" s="3379" t="s">
        <v>2636</v>
      </c>
      <c r="C72" s="3379"/>
      <c r="D72" s="3379"/>
      <c r="E72" s="3379"/>
      <c r="F72" s="3139"/>
    </row>
    <row r="73" spans="1:6" s="3037" customFormat="1" ht="15.75" customHeight="1">
      <c r="A73" s="3038"/>
      <c r="B73" s="3379" t="s">
        <v>2637</v>
      </c>
      <c r="C73" s="3379"/>
      <c r="D73" s="3379"/>
      <c r="E73" s="3379"/>
      <c r="F73" s="3139"/>
    </row>
    <row r="74" spans="1:6" s="3037" customFormat="1" ht="15.75" customHeight="1">
      <c r="A74" s="3038"/>
      <c r="B74" s="3379" t="s">
        <v>2638</v>
      </c>
      <c r="C74" s="3379"/>
      <c r="D74" s="3379"/>
      <c r="E74" s="3379"/>
      <c r="F74" s="3139"/>
    </row>
    <row r="75" spans="1:6" s="3037" customFormat="1" ht="15.75" customHeight="1">
      <c r="A75" s="3038"/>
      <c r="B75" s="3379" t="s">
        <v>2639</v>
      </c>
      <c r="C75" s="3379"/>
      <c r="D75" s="3379"/>
      <c r="E75" s="3379"/>
      <c r="F75" s="3139"/>
    </row>
    <row r="76" spans="1:6" s="3037" customFormat="1" ht="15.75" customHeight="1">
      <c r="A76" s="3038"/>
      <c r="B76" s="3379" t="s">
        <v>2640</v>
      </c>
      <c r="C76" s="3379"/>
      <c r="D76" s="3379"/>
      <c r="E76" s="3379"/>
      <c r="F76" s="3139"/>
    </row>
    <row r="77" spans="1:6" s="3037" customFormat="1" ht="15.75" customHeight="1">
      <c r="A77" s="3038"/>
      <c r="B77" s="3379" t="s">
        <v>2641</v>
      </c>
      <c r="C77" s="3379"/>
      <c r="D77" s="3379"/>
      <c r="E77" s="3379"/>
      <c r="F77" s="3139"/>
    </row>
    <row r="78" spans="1:6" s="3037" customFormat="1" ht="15.75" customHeight="1">
      <c r="A78" s="3038"/>
      <c r="B78" s="3379" t="s">
        <v>2642</v>
      </c>
      <c r="C78" s="3379"/>
      <c r="D78" s="3379"/>
      <c r="E78" s="3379"/>
      <c r="F78" s="3139"/>
    </row>
    <row r="79" spans="1:6" s="3037" customFormat="1" ht="15.75" customHeight="1">
      <c r="A79" s="3038"/>
      <c r="B79" s="3373" t="s">
        <v>2609</v>
      </c>
      <c r="C79" s="3374"/>
      <c r="D79" s="3374"/>
      <c r="E79" s="3375"/>
      <c r="F79" s="3139"/>
    </row>
    <row r="80" spans="1:6" s="3037" customFormat="1" ht="15.75" customHeight="1">
      <c r="A80" s="3038"/>
      <c r="B80" s="3373" t="s">
        <v>2609</v>
      </c>
      <c r="C80" s="3374"/>
      <c r="D80" s="3374"/>
      <c r="E80" s="3375"/>
      <c r="F80" s="3139"/>
    </row>
    <row r="81" spans="1:6" s="3037" customFormat="1" ht="15.75" customHeight="1">
      <c r="A81" s="3038"/>
      <c r="B81" s="3373" t="s">
        <v>2609</v>
      </c>
      <c r="C81" s="3374"/>
      <c r="D81" s="3374"/>
      <c r="E81" s="3375"/>
      <c r="F81" s="3139"/>
    </row>
    <row r="82" spans="1:6" s="3037" customFormat="1" ht="15.75" customHeight="1">
      <c r="A82" s="3038"/>
      <c r="B82" s="3373" t="s">
        <v>2609</v>
      </c>
      <c r="C82" s="3374"/>
      <c r="D82" s="3374"/>
      <c r="E82" s="3375"/>
      <c r="F82" s="3139"/>
    </row>
    <row r="83" spans="1:6" s="3037" customFormat="1" ht="15.75" customHeight="1">
      <c r="A83" s="3038"/>
      <c r="B83" s="3373" t="s">
        <v>2609</v>
      </c>
      <c r="C83" s="3374"/>
      <c r="D83" s="3374"/>
      <c r="E83" s="3375"/>
      <c r="F83" s="3139"/>
    </row>
    <row r="84" spans="1:6" s="3037" customFormat="1" ht="15.75" customHeight="1">
      <c r="A84" s="3038"/>
      <c r="B84" s="3382" t="s">
        <v>2643</v>
      </c>
      <c r="C84" s="3382"/>
      <c r="D84" s="3382"/>
      <c r="E84" s="3382"/>
      <c r="F84" s="3143">
        <f>SUM(F71:F83)</f>
        <v>0</v>
      </c>
    </row>
    <row r="85" spans="1:6" s="3037" customFormat="1" ht="15.75" customHeight="1">
      <c r="A85" s="3038"/>
      <c r="B85" s="3044"/>
      <c r="C85" s="3048"/>
      <c r="D85" s="3048"/>
      <c r="E85" s="3048"/>
      <c r="F85" s="3048"/>
    </row>
    <row r="86" spans="1:6" s="3037" customFormat="1" ht="15.75" customHeight="1">
      <c r="A86" s="3038"/>
      <c r="B86" s="3045" t="s">
        <v>2644</v>
      </c>
      <c r="C86" s="3048"/>
      <c r="D86" s="3048"/>
      <c r="E86" s="3048"/>
      <c r="F86" s="3048"/>
    </row>
    <row r="87" spans="1:6" s="3037" customFormat="1" ht="15.75" customHeight="1">
      <c r="A87" s="3038"/>
      <c r="B87" s="3379" t="s">
        <v>1602</v>
      </c>
      <c r="C87" s="3379"/>
      <c r="D87" s="3379"/>
      <c r="E87" s="3379"/>
      <c r="F87" s="3139"/>
    </row>
    <row r="88" spans="1:6" s="3037" customFormat="1" ht="15.75" customHeight="1">
      <c r="A88" s="3038"/>
      <c r="B88" s="3379" t="s">
        <v>1603</v>
      </c>
      <c r="C88" s="3379"/>
      <c r="D88" s="3379"/>
      <c r="E88" s="3379"/>
      <c r="F88" s="3139"/>
    </row>
    <row r="89" spans="1:6" s="3037" customFormat="1" ht="15.75" customHeight="1">
      <c r="A89" s="3022"/>
      <c r="B89" s="3379" t="s">
        <v>1604</v>
      </c>
      <c r="C89" s="3379"/>
      <c r="D89" s="3379"/>
      <c r="E89" s="3379"/>
      <c r="F89" s="3139"/>
    </row>
    <row r="90" spans="1:6" s="3037" customFormat="1" ht="15.75" customHeight="1">
      <c r="A90" s="3022"/>
      <c r="B90" s="3376" t="s">
        <v>1605</v>
      </c>
      <c r="C90" s="3376"/>
      <c r="D90" s="3376"/>
      <c r="E90" s="3376"/>
      <c r="F90" s="3139"/>
    </row>
    <row r="91" spans="1:6" s="3037" customFormat="1" ht="15.75" customHeight="1">
      <c r="A91" s="3022"/>
      <c r="B91" s="3377" t="s">
        <v>2645</v>
      </c>
      <c r="C91" s="3377"/>
      <c r="D91" s="3377"/>
      <c r="E91" s="3377"/>
      <c r="F91" s="3143">
        <f>SUM(F87:F90)</f>
        <v>0</v>
      </c>
    </row>
    <row r="92" spans="1:6" s="3037" customFormat="1" ht="15.75" customHeight="1">
      <c r="A92" s="3022"/>
      <c r="B92" s="3379" t="s">
        <v>2646</v>
      </c>
      <c r="C92" s="3379"/>
      <c r="D92" s="3379"/>
      <c r="E92" s="3379"/>
      <c r="F92" s="3139"/>
    </row>
    <row r="93" spans="1:6" s="3037" customFormat="1" ht="15.75" customHeight="1">
      <c r="A93" s="3022"/>
      <c r="B93" s="3376" t="s">
        <v>2647</v>
      </c>
      <c r="C93" s="3376"/>
      <c r="D93" s="3376"/>
      <c r="E93" s="3376"/>
      <c r="F93" s="3139"/>
    </row>
    <row r="94" spans="1:6" s="3037" customFormat="1" ht="15.75" customHeight="1">
      <c r="A94" s="3022"/>
      <c r="B94" s="3373" t="s">
        <v>2609</v>
      </c>
      <c r="C94" s="3374"/>
      <c r="D94" s="3374"/>
      <c r="E94" s="3375"/>
      <c r="F94" s="3139"/>
    </row>
    <row r="95" spans="1:6" s="3037" customFormat="1" ht="15.75" customHeight="1">
      <c r="A95" s="3022"/>
      <c r="B95" s="3373" t="s">
        <v>2609</v>
      </c>
      <c r="C95" s="3374"/>
      <c r="D95" s="3374"/>
      <c r="E95" s="3375"/>
      <c r="F95" s="3139"/>
    </row>
    <row r="96" spans="1:6" s="3037" customFormat="1" ht="15.75" customHeight="1">
      <c r="A96" s="3022"/>
      <c r="B96" s="3373" t="s">
        <v>2609</v>
      </c>
      <c r="C96" s="3374"/>
      <c r="D96" s="3374"/>
      <c r="E96" s="3375"/>
      <c r="F96" s="3139"/>
    </row>
    <row r="97" spans="1:6" s="3037" customFormat="1" ht="15.75" customHeight="1">
      <c r="A97" s="3022"/>
      <c r="B97" s="3373" t="s">
        <v>2609</v>
      </c>
      <c r="C97" s="3374"/>
      <c r="D97" s="3374"/>
      <c r="E97" s="3375"/>
      <c r="F97" s="3139"/>
    </row>
    <row r="98" spans="1:6" s="3037" customFormat="1" ht="15.75" customHeight="1">
      <c r="A98" s="3022"/>
      <c r="B98" s="3373" t="s">
        <v>2609</v>
      </c>
      <c r="C98" s="3374"/>
      <c r="D98" s="3374"/>
      <c r="E98" s="3375"/>
      <c r="F98" s="3139"/>
    </row>
    <row r="99" spans="1:6" s="3037" customFormat="1" ht="15.75" customHeight="1">
      <c r="A99" s="3022"/>
      <c r="B99" s="3382" t="s">
        <v>2648</v>
      </c>
      <c r="C99" s="3382"/>
      <c r="D99" s="3382"/>
      <c r="E99" s="3382"/>
      <c r="F99" s="3143">
        <f>SUM(F91:F98)</f>
        <v>0</v>
      </c>
    </row>
    <row r="100" spans="1:6" s="3037" customFormat="1" ht="15.75" customHeight="1">
      <c r="A100" s="3038"/>
      <c r="B100" s="3022"/>
      <c r="C100" s="3048"/>
      <c r="D100" s="3048"/>
      <c r="E100" s="3048"/>
      <c r="F100" s="3048"/>
    </row>
    <row r="101" spans="1:6" s="3037" customFormat="1" ht="15.75" customHeight="1">
      <c r="A101" s="3038"/>
      <c r="B101" s="3023" t="s">
        <v>2649</v>
      </c>
      <c r="C101" s="3049"/>
      <c r="D101" s="3049"/>
      <c r="E101" s="3049"/>
    </row>
    <row r="102" spans="1:6" s="3037" customFormat="1" ht="15.75" customHeight="1">
      <c r="A102" s="3038"/>
      <c r="B102" s="3378" t="s">
        <v>2643</v>
      </c>
      <c r="C102" s="3378"/>
      <c r="D102" s="3378"/>
      <c r="E102" s="3378"/>
      <c r="F102" s="3143">
        <f>F84</f>
        <v>0</v>
      </c>
    </row>
    <row r="103" spans="1:6" s="3037" customFormat="1" ht="15.75" customHeight="1">
      <c r="A103" s="3022"/>
      <c r="B103" s="3377" t="s">
        <v>2648</v>
      </c>
      <c r="C103" s="3377"/>
      <c r="D103" s="3377"/>
      <c r="E103" s="3377"/>
      <c r="F103" s="3143">
        <f>F99</f>
        <v>0</v>
      </c>
    </row>
    <row r="104" spans="1:6" s="3037" customFormat="1" ht="15.75" customHeight="1">
      <c r="A104" s="3022"/>
      <c r="B104" s="3378" t="s">
        <v>2723</v>
      </c>
      <c r="C104" s="3378"/>
      <c r="D104" s="3378"/>
      <c r="E104" s="3378"/>
      <c r="F104" s="3143">
        <f>SUM(F102:F103)</f>
        <v>0</v>
      </c>
    </row>
    <row r="105" spans="1:6" s="3037" customFormat="1" ht="15.75" customHeight="1">
      <c r="A105" s="3022"/>
      <c r="B105" s="3022"/>
      <c r="C105" s="3022"/>
      <c r="D105" s="3022"/>
      <c r="E105" s="3022"/>
      <c r="F105" s="3048"/>
    </row>
    <row r="106" spans="1:6" s="3037" customFormat="1" ht="15.75" customHeight="1">
      <c r="A106" s="3038"/>
      <c r="B106" s="3023" t="s">
        <v>2711</v>
      </c>
      <c r="C106" s="3048"/>
      <c r="D106" s="3048"/>
      <c r="E106" s="3048"/>
      <c r="F106" s="3048"/>
    </row>
    <row r="107" spans="1:6" s="3037" customFormat="1" ht="15.75" customHeight="1">
      <c r="A107" s="3038"/>
      <c r="B107" s="3378" t="s">
        <v>2650</v>
      </c>
      <c r="C107" s="3378"/>
      <c r="D107" s="3378"/>
      <c r="E107" s="3378"/>
      <c r="F107" s="3143">
        <f>F104</f>
        <v>0</v>
      </c>
    </row>
    <row r="108" spans="1:6" s="3037" customFormat="1" ht="15.75" customHeight="1">
      <c r="A108" s="3038"/>
      <c r="B108" s="3379" t="s">
        <v>2651</v>
      </c>
      <c r="C108" s="3379"/>
      <c r="D108" s="3379"/>
      <c r="E108" s="3379"/>
      <c r="F108" s="3139"/>
    </row>
    <row r="109" spans="1:6" s="3037" customFormat="1" ht="15.75" customHeight="1">
      <c r="A109" s="3038"/>
      <c r="B109" s="3379" t="s">
        <v>2652</v>
      </c>
      <c r="C109" s="3379"/>
      <c r="D109" s="3379"/>
      <c r="E109" s="3379"/>
      <c r="F109" s="3139"/>
    </row>
    <row r="110" spans="1:6" s="3037" customFormat="1" ht="15.75" customHeight="1">
      <c r="A110" s="3038"/>
      <c r="B110" s="3379" t="s">
        <v>2639</v>
      </c>
      <c r="C110" s="3379"/>
      <c r="D110" s="3379"/>
      <c r="E110" s="3379"/>
      <c r="F110" s="3139"/>
    </row>
    <row r="111" spans="1:6" s="3037" customFormat="1" ht="15.75" customHeight="1">
      <c r="A111" s="3038"/>
      <c r="B111" s="3379" t="s">
        <v>2653</v>
      </c>
      <c r="C111" s="3379"/>
      <c r="D111" s="3379"/>
      <c r="E111" s="3379"/>
      <c r="F111" s="3139"/>
    </row>
    <row r="112" spans="1:6" s="3037" customFormat="1" ht="15.75" customHeight="1">
      <c r="A112" s="3038"/>
      <c r="B112" s="3379" t="s">
        <v>2654</v>
      </c>
      <c r="C112" s="3379"/>
      <c r="D112" s="3379"/>
      <c r="E112" s="3379"/>
      <c r="F112" s="3139"/>
    </row>
    <row r="113" spans="1:6" s="3037" customFormat="1" ht="15.75" customHeight="1">
      <c r="A113" s="3038"/>
      <c r="B113" s="3379" t="s">
        <v>2655</v>
      </c>
      <c r="C113" s="3379"/>
      <c r="D113" s="3379"/>
      <c r="E113" s="3379"/>
      <c r="F113" s="3139"/>
    </row>
    <row r="114" spans="1:6" s="3037" customFormat="1" ht="15.75" customHeight="1">
      <c r="A114" s="3038"/>
      <c r="B114" s="3379" t="s">
        <v>2656</v>
      </c>
      <c r="C114" s="3379"/>
      <c r="D114" s="3379"/>
      <c r="E114" s="3379"/>
      <c r="F114" s="3139"/>
    </row>
    <row r="115" spans="1:6" s="3037" customFormat="1" ht="15.75" customHeight="1">
      <c r="A115" s="3038"/>
      <c r="B115" s="3376" t="s">
        <v>2657</v>
      </c>
      <c r="C115" s="3376"/>
      <c r="D115" s="3376"/>
      <c r="E115" s="3376"/>
      <c r="F115" s="3139"/>
    </row>
    <row r="116" spans="1:6" s="3037" customFormat="1" ht="15.75" customHeight="1">
      <c r="A116" s="3038"/>
      <c r="B116" s="3140" t="s">
        <v>2609</v>
      </c>
      <c r="C116" s="3141"/>
      <c r="D116" s="3141"/>
      <c r="E116" s="3142"/>
      <c r="F116" s="3139"/>
    </row>
    <row r="117" spans="1:6" s="3037" customFormat="1" ht="15.75" customHeight="1">
      <c r="A117" s="3038"/>
      <c r="B117" s="3140" t="s">
        <v>2609</v>
      </c>
      <c r="C117" s="3141"/>
      <c r="D117" s="3141"/>
      <c r="E117" s="3142"/>
      <c r="F117" s="3139"/>
    </row>
    <row r="118" spans="1:6" s="3037" customFormat="1" ht="15.75" customHeight="1">
      <c r="A118" s="3038"/>
      <c r="B118" s="3140" t="s">
        <v>2609</v>
      </c>
      <c r="C118" s="3141"/>
      <c r="D118" s="3141"/>
      <c r="E118" s="3142"/>
      <c r="F118" s="3139"/>
    </row>
    <row r="119" spans="1:6" s="3037" customFormat="1" ht="15.75" customHeight="1">
      <c r="A119" s="3038"/>
      <c r="B119" s="3140" t="s">
        <v>2609</v>
      </c>
      <c r="C119" s="3141"/>
      <c r="D119" s="3141"/>
      <c r="E119" s="3142"/>
      <c r="F119" s="3139"/>
    </row>
    <row r="120" spans="1:6" s="3037" customFormat="1" ht="15.75" customHeight="1">
      <c r="A120" s="3038"/>
      <c r="B120" s="3140" t="s">
        <v>2609</v>
      </c>
      <c r="C120" s="3141"/>
      <c r="D120" s="3141"/>
      <c r="E120" s="3142"/>
      <c r="F120" s="3139"/>
    </row>
    <row r="121" spans="1:6" s="3037" customFormat="1" ht="15.75" customHeight="1">
      <c r="A121" s="3038"/>
      <c r="B121" s="3380" t="s">
        <v>2712</v>
      </c>
      <c r="C121" s="3380"/>
      <c r="D121" s="3380"/>
      <c r="E121" s="3381"/>
      <c r="F121" s="3143">
        <f>SUM(F107:F120)</f>
        <v>0</v>
      </c>
    </row>
    <row r="122" spans="1:6" s="3037" customFormat="1" ht="15.75" customHeight="1">
      <c r="A122" s="3038"/>
      <c r="B122" s="3021"/>
      <c r="C122" s="3049"/>
      <c r="D122" s="3049"/>
      <c r="E122" s="3049"/>
      <c r="F122" s="3048"/>
    </row>
    <row r="123" spans="1:6" s="3037" customFormat="1" ht="15.75" customHeight="1">
      <c r="A123" s="3038"/>
      <c r="B123" s="3023" t="s">
        <v>2658</v>
      </c>
      <c r="C123" s="3048"/>
      <c r="D123" s="3048"/>
      <c r="E123" s="3048"/>
      <c r="F123" s="3048"/>
    </row>
    <row r="124" spans="1:6" s="3037" customFormat="1" ht="15.75" customHeight="1">
      <c r="A124" s="3038"/>
      <c r="B124" s="3379" t="s">
        <v>2713</v>
      </c>
      <c r="C124" s="3379"/>
      <c r="D124" s="3379"/>
      <c r="E124" s="3379"/>
      <c r="F124" s="3143">
        <f>F33</f>
        <v>0</v>
      </c>
    </row>
    <row r="125" spans="1:6" s="3037" customFormat="1" ht="15.75" customHeight="1">
      <c r="A125" s="3038"/>
      <c r="B125" s="3379" t="s">
        <v>2712</v>
      </c>
      <c r="C125" s="3379"/>
      <c r="D125" s="3379"/>
      <c r="E125" s="3379"/>
      <c r="F125" s="3143">
        <f>F121</f>
        <v>0</v>
      </c>
    </row>
    <row r="126" spans="1:6" s="3037" customFormat="1" ht="15.75" customHeight="1">
      <c r="A126" s="3038"/>
      <c r="B126" s="3022"/>
      <c r="C126" s="3048"/>
      <c r="D126" s="3048"/>
      <c r="E126" s="3048"/>
      <c r="F126" s="3048"/>
    </row>
    <row r="127" spans="1:6" s="3037" customFormat="1" ht="15.75" customHeight="1">
      <c r="A127" s="3030" t="s">
        <v>2615</v>
      </c>
      <c r="B127" s="3046"/>
      <c r="C127" s="3050"/>
      <c r="D127" s="3050"/>
      <c r="E127" s="3050"/>
      <c r="F127" s="3050"/>
    </row>
    <row r="128" spans="1:6" s="3037" customFormat="1" ht="15.75" customHeight="1">
      <c r="A128" s="3038"/>
      <c r="B128" s="3022"/>
      <c r="C128" s="3048"/>
      <c r="D128" s="3048"/>
      <c r="E128" s="3048"/>
      <c r="F128" s="3048"/>
    </row>
    <row r="129" customFormat="1" ht="12.75" hidden="1"/>
    <row r="130" customFormat="1" ht="12.75" hidden="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hidden="1" customHeight="1"/>
    <row r="157" customFormat="1" ht="15" hidden="1" customHeight="1"/>
    <row r="158" customFormat="1" ht="15" hidden="1" customHeight="1"/>
    <row r="159" customFormat="1" ht="15" hidden="1" customHeight="1"/>
    <row r="160" customFormat="1" ht="15" hidden="1" customHeight="1"/>
    <row r="161" customFormat="1" ht="15" hidden="1" customHeight="1"/>
    <row r="162" customFormat="1" ht="15" hidden="1" customHeight="1"/>
    <row r="163" customFormat="1" ht="15" hidden="1" customHeight="1"/>
    <row r="164" customFormat="1" ht="15" hidden="1" customHeight="1"/>
    <row r="165" customFormat="1" ht="15" hidden="1" customHeight="1"/>
    <row r="166" customFormat="1" ht="15" hidden="1" customHeight="1"/>
    <row r="167" customFormat="1" ht="15" hidden="1" customHeight="1"/>
    <row r="168" customFormat="1" ht="15" hidden="1" customHeight="1"/>
    <row r="169" customFormat="1" ht="15" hidden="1" customHeight="1"/>
    <row r="170" customFormat="1" ht="15" hidden="1" customHeight="1"/>
    <row r="171" customFormat="1" ht="15" hidden="1" customHeight="1"/>
    <row r="172" customFormat="1" ht="15" hidden="1" customHeight="1"/>
    <row r="173" customFormat="1" ht="15" hidden="1" customHeight="1"/>
    <row r="174" customFormat="1" ht="15" hidden="1" customHeight="1"/>
    <row r="175" customFormat="1" ht="15" hidden="1" customHeight="1"/>
    <row r="176" customFormat="1" ht="15" hidden="1" customHeight="1"/>
    <row r="177" customFormat="1" ht="15" hidden="1" customHeight="1"/>
    <row r="178" customFormat="1" ht="15" hidden="1" customHeight="1"/>
    <row r="179" customFormat="1" ht="15" hidden="1" customHeight="1"/>
    <row r="180" customFormat="1" ht="15" hidden="1" customHeight="1"/>
    <row r="181" customFormat="1" ht="15" hidden="1" customHeight="1"/>
    <row r="182" customFormat="1" ht="15" hidden="1" customHeight="1"/>
    <row r="183" customFormat="1" ht="15" hidden="1" customHeight="1"/>
    <row r="184" customFormat="1" ht="15" hidden="1" customHeight="1"/>
    <row r="185" customFormat="1" ht="15" hidden="1" customHeight="1"/>
    <row r="186" customFormat="1" ht="15" hidden="1" customHeight="1"/>
    <row r="187" customFormat="1" ht="15" hidden="1" customHeight="1"/>
    <row r="188" customFormat="1" ht="15" hidden="1" customHeight="1"/>
    <row r="189" customFormat="1" ht="15" hidden="1" customHeight="1"/>
    <row r="190" customFormat="1" ht="15" hidden="1" customHeight="1"/>
    <row r="191" customFormat="1" ht="15" hidden="1" customHeight="1"/>
    <row r="192" customFormat="1" ht="15" hidden="1" customHeight="1"/>
    <row r="193" customFormat="1" ht="15" hidden="1" customHeight="1"/>
    <row r="194" customFormat="1" ht="15" hidden="1" customHeight="1"/>
    <row r="195" customFormat="1" ht="15" hidden="1" customHeight="1"/>
    <row r="196" customFormat="1" ht="15" hidden="1" customHeight="1"/>
    <row r="197" customFormat="1" ht="15" hidden="1" customHeight="1"/>
    <row r="198" customFormat="1" ht="12.75" hidden="1"/>
  </sheetData>
  <mergeCells count="77">
    <mergeCell ref="B33:E33"/>
    <mergeCell ref="A7:F7"/>
    <mergeCell ref="B23:E23"/>
    <mergeCell ref="B24:E24"/>
    <mergeCell ref="B25:E25"/>
    <mergeCell ref="B26:E26"/>
    <mergeCell ref="B27:E27"/>
    <mergeCell ref="B28:E28"/>
    <mergeCell ref="B29:E29"/>
    <mergeCell ref="B30:E30"/>
    <mergeCell ref="B31:E31"/>
    <mergeCell ref="B32:E32"/>
    <mergeCell ref="B52:F52"/>
    <mergeCell ref="B53:F53"/>
    <mergeCell ref="B54:F54"/>
    <mergeCell ref="B55:F55"/>
    <mergeCell ref="B51:F51"/>
    <mergeCell ref="B72:E72"/>
    <mergeCell ref="B63:E63"/>
    <mergeCell ref="B64:E64"/>
    <mergeCell ref="B65:E65"/>
    <mergeCell ref="B66:E66"/>
    <mergeCell ref="B67:E67"/>
    <mergeCell ref="B68:E68"/>
    <mergeCell ref="B69:E69"/>
    <mergeCell ref="B70:E70"/>
    <mergeCell ref="B71:E71"/>
    <mergeCell ref="B91:E91"/>
    <mergeCell ref="B92:E92"/>
    <mergeCell ref="B84:E84"/>
    <mergeCell ref="B73:E73"/>
    <mergeCell ref="B74:E74"/>
    <mergeCell ref="B75:E75"/>
    <mergeCell ref="B76:E76"/>
    <mergeCell ref="B77:E77"/>
    <mergeCell ref="B78:E78"/>
    <mergeCell ref="B79:E79"/>
    <mergeCell ref="B80:E80"/>
    <mergeCell ref="B81:E81"/>
    <mergeCell ref="B82:E82"/>
    <mergeCell ref="B83:E83"/>
    <mergeCell ref="B46:F46"/>
    <mergeCell ref="B47:F47"/>
    <mergeCell ref="B48:F48"/>
    <mergeCell ref="B49:F49"/>
    <mergeCell ref="B50:F50"/>
    <mergeCell ref="B98:E98"/>
    <mergeCell ref="B87:E87"/>
    <mergeCell ref="B121:E121"/>
    <mergeCell ref="B124:E124"/>
    <mergeCell ref="B125:E125"/>
    <mergeCell ref="B109:E109"/>
    <mergeCell ref="B110:E110"/>
    <mergeCell ref="B111:E111"/>
    <mergeCell ref="B112:E112"/>
    <mergeCell ref="B113:E113"/>
    <mergeCell ref="B114:E114"/>
    <mergeCell ref="B99:E99"/>
    <mergeCell ref="B102:E102"/>
    <mergeCell ref="B88:E88"/>
    <mergeCell ref="B89:E89"/>
    <mergeCell ref="B90:E90"/>
    <mergeCell ref="B93:E93"/>
    <mergeCell ref="B94:E94"/>
    <mergeCell ref="B95:E95"/>
    <mergeCell ref="B96:E96"/>
    <mergeCell ref="B97:E97"/>
    <mergeCell ref="B115:E115"/>
    <mergeCell ref="B103:E103"/>
    <mergeCell ref="B104:E104"/>
    <mergeCell ref="B107:E107"/>
    <mergeCell ref="B108:E108"/>
    <mergeCell ref="B60:F60"/>
    <mergeCell ref="B56:F56"/>
    <mergeCell ref="B57:F57"/>
    <mergeCell ref="B58:F58"/>
    <mergeCell ref="B59:F5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topLeftCell="A40" workbookViewId="0">
      <selection activeCell="K32" sqref="K32"/>
    </sheetView>
  </sheetViews>
  <sheetFormatPr defaultColWidth="9.1328125" defaultRowHeight="12.4"/>
  <cols>
    <col min="1" max="1" width="12.3984375" style="950" customWidth="1"/>
    <col min="2" max="2" width="6.1328125" style="950" customWidth="1"/>
    <col min="3" max="7" width="9.1328125" style="950"/>
    <col min="8" max="8" width="12" style="950" customWidth="1"/>
    <col min="9" max="9" width="38.86328125" style="950" customWidth="1"/>
    <col min="10" max="10" width="24.265625" style="950" customWidth="1"/>
    <col min="11" max="14" width="11.265625" style="950" customWidth="1"/>
    <col min="15" max="16384" width="9.1328125" style="950"/>
  </cols>
  <sheetData>
    <row r="1" spans="1:14" s="48" customFormat="1" ht="25.15">
      <c r="A1" s="1766" t="str">
        <f>+'Universal data'!$A$1</f>
        <v>Regulatory Reporting Pack</v>
      </c>
      <c r="B1" s="127"/>
      <c r="C1" s="127"/>
      <c r="D1" s="127"/>
      <c r="E1" s="127"/>
      <c r="F1" s="127"/>
      <c r="G1" s="127"/>
      <c r="H1" s="127"/>
      <c r="I1" s="127"/>
      <c r="J1" s="127"/>
    </row>
    <row r="2" spans="1:14" s="48" customFormat="1" ht="25.15">
      <c r="A2" s="1766" t="str">
        <f>+'Universal data'!$A$2</f>
        <v>Master</v>
      </c>
      <c r="B2" s="127"/>
      <c r="C2" s="127"/>
      <c r="D2" s="127"/>
      <c r="E2" s="127"/>
      <c r="F2" s="127"/>
      <c r="G2" s="127"/>
      <c r="H2" s="127"/>
      <c r="I2" s="127"/>
      <c r="J2" s="127"/>
    </row>
    <row r="3" spans="1:14" s="48" customFormat="1" ht="25.15">
      <c r="A3" s="1766" t="str">
        <f>+'Universal data'!$A$3</f>
        <v>2017/18</v>
      </c>
      <c r="B3" s="127"/>
      <c r="C3" s="127"/>
      <c r="D3" s="127"/>
      <c r="E3" s="127"/>
      <c r="F3" s="127"/>
      <c r="G3" s="127"/>
      <c r="H3" s="127"/>
      <c r="I3" s="127"/>
      <c r="J3" s="127"/>
    </row>
    <row r="4" spans="1:14">
      <c r="A4" s="969" t="s">
        <v>1965</v>
      </c>
      <c r="B4" s="969"/>
      <c r="C4" s="969"/>
      <c r="D4" s="969"/>
      <c r="E4" s="969"/>
      <c r="F4" s="969"/>
      <c r="G4" s="969"/>
      <c r="H4" s="969"/>
      <c r="I4" s="969"/>
      <c r="J4" s="970"/>
    </row>
    <row r="5" spans="1:14">
      <c r="A5" s="1009" t="s">
        <v>1176</v>
      </c>
      <c r="B5" s="1009"/>
      <c r="C5" s="1009"/>
      <c r="D5" s="1009"/>
      <c r="E5" s="1009"/>
      <c r="F5" s="1009"/>
      <c r="G5" s="1009"/>
      <c r="H5" s="1009"/>
      <c r="I5" s="1009"/>
      <c r="J5" s="1010"/>
      <c r="K5" s="1011"/>
      <c r="L5" s="1011"/>
      <c r="M5" s="1011"/>
      <c r="N5" s="1011"/>
    </row>
    <row r="6" spans="1:14">
      <c r="A6" s="969"/>
      <c r="B6" s="969"/>
      <c r="C6" s="969"/>
      <c r="D6" s="969"/>
      <c r="E6" s="969"/>
      <c r="F6" s="969"/>
      <c r="G6" s="969"/>
      <c r="H6" s="969"/>
      <c r="I6" s="969"/>
      <c r="J6" s="956" t="s">
        <v>988</v>
      </c>
    </row>
    <row r="7" spans="1:14">
      <c r="A7" s="957" t="s">
        <v>1177</v>
      </c>
      <c r="B7" s="964"/>
      <c r="C7" s="964"/>
      <c r="D7" s="964"/>
      <c r="E7" s="964"/>
      <c r="F7" s="964"/>
      <c r="G7" s="964"/>
      <c r="H7" s="964"/>
      <c r="I7" s="964"/>
      <c r="J7" s="1012">
        <f>'8.3 Guaranteed Standards '!J80+'8.3 Guaranteed Standards '!K80</f>
        <v>0</v>
      </c>
    </row>
    <row r="8" spans="1:14">
      <c r="A8" s="957" t="s">
        <v>1178</v>
      </c>
      <c r="B8" s="964"/>
      <c r="C8" s="964"/>
      <c r="D8" s="964"/>
      <c r="E8" s="964"/>
      <c r="F8" s="964"/>
      <c r="G8" s="964"/>
      <c r="H8" s="964"/>
      <c r="I8" s="964"/>
      <c r="J8" s="1012">
        <f>'8.3 Guaranteed Standards '!J81+'8.3 Guaranteed Standards '!K81</f>
        <v>0</v>
      </c>
    </row>
    <row r="9" spans="1:14">
      <c r="A9" s="957" t="s">
        <v>1179</v>
      </c>
      <c r="B9" s="964"/>
      <c r="C9" s="964"/>
      <c r="D9" s="964"/>
      <c r="E9" s="964"/>
      <c r="F9" s="964"/>
      <c r="G9" s="964"/>
      <c r="H9" s="964"/>
      <c r="I9" s="964"/>
      <c r="J9" s="1013" t="e">
        <f>J8/J7</f>
        <v>#DIV/0!</v>
      </c>
    </row>
    <row r="10" spans="1:14">
      <c r="A10" s="957" t="s">
        <v>1180</v>
      </c>
      <c r="B10" s="964"/>
      <c r="C10" s="964"/>
      <c r="D10" s="964"/>
      <c r="E10" s="964"/>
      <c r="F10" s="964"/>
      <c r="G10" s="964"/>
      <c r="H10" s="964"/>
      <c r="I10" s="964"/>
      <c r="J10" s="1012">
        <f>'8.3 Guaranteed Standards '!J82+'8.3 Guaranteed Standards '!K82</f>
        <v>0</v>
      </c>
    </row>
    <row r="11" spans="1:14">
      <c r="A11" s="957" t="s">
        <v>1181</v>
      </c>
      <c r="B11" s="964"/>
      <c r="C11" s="964"/>
      <c r="D11" s="964"/>
      <c r="E11" s="964"/>
      <c r="F11" s="964"/>
      <c r="G11" s="964"/>
      <c r="H11" s="964"/>
      <c r="I11" s="964"/>
      <c r="J11" s="1013" t="e">
        <f>J10/J7</f>
        <v>#DIV/0!</v>
      </c>
    </row>
    <row r="12" spans="1:14">
      <c r="A12" s="967"/>
      <c r="B12" s="969"/>
      <c r="C12" s="969"/>
      <c r="D12" s="969"/>
      <c r="E12" s="969"/>
      <c r="F12" s="969"/>
      <c r="G12" s="969"/>
      <c r="H12" s="969"/>
      <c r="I12" s="969"/>
      <c r="J12" s="1014"/>
    </row>
    <row r="13" spans="1:14">
      <c r="A13" s="1009" t="s">
        <v>1182</v>
      </c>
      <c r="B13" s="1009"/>
      <c r="C13" s="1009"/>
      <c r="D13" s="1009"/>
      <c r="E13" s="1009"/>
      <c r="F13" s="1009"/>
      <c r="G13" s="1009"/>
      <c r="H13" s="1009"/>
      <c r="I13" s="1009"/>
      <c r="J13" s="1010"/>
    </row>
    <row r="14" spans="1:14">
      <c r="A14" s="969"/>
      <c r="B14" s="969"/>
      <c r="C14" s="969"/>
      <c r="D14" s="969"/>
      <c r="E14" s="969"/>
      <c r="F14" s="969"/>
      <c r="G14" s="969"/>
      <c r="H14" s="969"/>
      <c r="I14" s="969"/>
      <c r="J14" s="956" t="s">
        <v>988</v>
      </c>
    </row>
    <row r="15" spans="1:14">
      <c r="A15" s="957" t="s">
        <v>1183</v>
      </c>
      <c r="B15" s="964"/>
      <c r="C15" s="964"/>
      <c r="D15" s="964"/>
      <c r="E15" s="964"/>
      <c r="F15" s="964"/>
      <c r="G15" s="964"/>
      <c r="H15" s="964"/>
      <c r="I15" s="964"/>
      <c r="J15" s="1012">
        <f>'8.3 Guaranteed Standards '!J96+'8.3 Guaranteed Standards '!K96</f>
        <v>0</v>
      </c>
    </row>
    <row r="16" spans="1:14">
      <c r="A16" s="957" t="s">
        <v>1184</v>
      </c>
      <c r="B16" s="964"/>
      <c r="C16" s="964"/>
      <c r="D16" s="964"/>
      <c r="E16" s="964"/>
      <c r="F16" s="964"/>
      <c r="G16" s="964"/>
      <c r="H16" s="964"/>
      <c r="I16" s="964"/>
      <c r="J16" s="1012">
        <f>'8.3 Guaranteed Standards '!J97+'8.3 Guaranteed Standards '!K97</f>
        <v>0</v>
      </c>
    </row>
    <row r="17" spans="1:10">
      <c r="A17" s="957" t="s">
        <v>1185</v>
      </c>
      <c r="B17" s="964"/>
      <c r="C17" s="964"/>
      <c r="D17" s="964"/>
      <c r="E17" s="964"/>
      <c r="F17" s="964"/>
      <c r="G17" s="964"/>
      <c r="H17" s="964"/>
      <c r="I17" s="964"/>
      <c r="J17" s="1013" t="e">
        <f>J16/J15</f>
        <v>#DIV/0!</v>
      </c>
    </row>
    <row r="18" spans="1:10">
      <c r="A18" s="957" t="s">
        <v>1186</v>
      </c>
      <c r="B18" s="964"/>
      <c r="C18" s="964"/>
      <c r="D18" s="964"/>
      <c r="E18" s="964"/>
      <c r="F18" s="964"/>
      <c r="G18" s="964"/>
      <c r="H18" s="964"/>
      <c r="I18" s="964"/>
      <c r="J18" s="1012">
        <f>'8.3 Guaranteed Standards '!J98+'8.3 Guaranteed Standards '!K98</f>
        <v>0</v>
      </c>
    </row>
    <row r="19" spans="1:10">
      <c r="A19" s="957" t="s">
        <v>1187</v>
      </c>
      <c r="B19" s="964"/>
      <c r="C19" s="964"/>
      <c r="D19" s="964"/>
      <c r="E19" s="964"/>
      <c r="F19" s="964"/>
      <c r="G19" s="964"/>
      <c r="H19" s="964"/>
      <c r="I19" s="964"/>
      <c r="J19" s="1013" t="e">
        <f>J18/J15</f>
        <v>#DIV/0!</v>
      </c>
    </row>
    <row r="20" spans="1:10">
      <c r="A20" s="969"/>
      <c r="B20" s="969"/>
      <c r="C20" s="969"/>
      <c r="D20" s="969"/>
      <c r="E20" s="969"/>
      <c r="F20" s="969"/>
      <c r="G20" s="969"/>
      <c r="H20" s="969"/>
      <c r="I20" s="969"/>
      <c r="J20" s="970"/>
    </row>
    <row r="21" spans="1:10">
      <c r="A21" s="1009" t="s">
        <v>1188</v>
      </c>
      <c r="B21" s="1009"/>
      <c r="C21" s="1009"/>
      <c r="D21" s="1009"/>
      <c r="E21" s="1009"/>
      <c r="F21" s="1009"/>
      <c r="G21" s="1009"/>
      <c r="H21" s="1009"/>
      <c r="I21" s="1009"/>
      <c r="J21" s="1010"/>
    </row>
    <row r="22" spans="1:10">
      <c r="A22" s="969"/>
      <c r="B22" s="969"/>
      <c r="C22" s="969"/>
      <c r="D22" s="969"/>
      <c r="E22" s="969"/>
      <c r="F22" s="969"/>
      <c r="G22" s="969"/>
      <c r="H22" s="969"/>
      <c r="I22" s="969"/>
      <c r="J22" s="956" t="s">
        <v>988</v>
      </c>
    </row>
    <row r="23" spans="1:10">
      <c r="A23" s="957" t="s">
        <v>1189</v>
      </c>
      <c r="B23" s="964"/>
      <c r="C23" s="964"/>
      <c r="D23" s="964"/>
      <c r="E23" s="964"/>
      <c r="F23" s="964"/>
      <c r="G23" s="964"/>
      <c r="H23" s="964"/>
      <c r="I23" s="964"/>
      <c r="J23" s="1012">
        <f>'8.3 Guaranteed Standards '!J112+'8.3 Guaranteed Standards '!K112</f>
        <v>0</v>
      </c>
    </row>
    <row r="24" spans="1:10">
      <c r="A24" s="957" t="s">
        <v>1190</v>
      </c>
      <c r="B24" s="964"/>
      <c r="C24" s="964"/>
      <c r="D24" s="964"/>
      <c r="E24" s="964"/>
      <c r="F24" s="964"/>
      <c r="G24" s="964"/>
      <c r="H24" s="964"/>
      <c r="I24" s="964"/>
      <c r="J24" s="1012">
        <f>'8.3 Guaranteed Standards '!J113+'8.3 Guaranteed Standards '!K113</f>
        <v>0</v>
      </c>
    </row>
    <row r="25" spans="1:10">
      <c r="A25" s="957" t="s">
        <v>1191</v>
      </c>
      <c r="B25" s="964"/>
      <c r="C25" s="964"/>
      <c r="D25" s="964"/>
      <c r="E25" s="964"/>
      <c r="F25" s="964"/>
      <c r="G25" s="964"/>
      <c r="H25" s="964"/>
      <c r="I25" s="964"/>
      <c r="J25" s="1013" t="e">
        <f>J24/J23</f>
        <v>#DIV/0!</v>
      </c>
    </row>
    <row r="26" spans="1:10">
      <c r="A26" s="957" t="s">
        <v>1192</v>
      </c>
      <c r="B26" s="964"/>
      <c r="C26" s="964"/>
      <c r="D26" s="964"/>
      <c r="E26" s="964"/>
      <c r="F26" s="964"/>
      <c r="G26" s="964"/>
      <c r="H26" s="964"/>
      <c r="I26" s="964"/>
      <c r="J26" s="1012">
        <f>'8.3 Guaranteed Standards '!J114+'8.3 Guaranteed Standards '!K114</f>
        <v>0</v>
      </c>
    </row>
    <row r="27" spans="1:10">
      <c r="A27" s="957" t="s">
        <v>1193</v>
      </c>
      <c r="B27" s="964"/>
      <c r="C27" s="964"/>
      <c r="D27" s="964"/>
      <c r="E27" s="964"/>
      <c r="F27" s="964"/>
      <c r="G27" s="964"/>
      <c r="H27" s="964"/>
      <c r="I27" s="964"/>
      <c r="J27" s="1013" t="e">
        <f>J26/J23</f>
        <v>#DIV/0!</v>
      </c>
    </row>
    <row r="28" spans="1:10">
      <c r="A28" s="969"/>
      <c r="B28" s="951"/>
      <c r="C28" s="951"/>
      <c r="D28" s="951"/>
      <c r="E28" s="951"/>
      <c r="F28" s="951"/>
      <c r="G28" s="951"/>
      <c r="H28" s="951"/>
      <c r="I28" s="951"/>
      <c r="J28" s="951"/>
    </row>
    <row r="29" spans="1:10">
      <c r="A29" s="1009" t="s">
        <v>1194</v>
      </c>
      <c r="B29" s="1015"/>
      <c r="C29" s="1015"/>
      <c r="D29" s="1015"/>
      <c r="E29" s="1015"/>
      <c r="F29" s="1015"/>
      <c r="G29" s="1015"/>
      <c r="H29" s="1015"/>
      <c r="I29" s="1015"/>
      <c r="J29" s="1015"/>
    </row>
    <row r="30" spans="1:10">
      <c r="A30" s="969"/>
      <c r="B30" s="951"/>
      <c r="C30" s="951"/>
      <c r="D30" s="951"/>
      <c r="E30" s="951"/>
      <c r="F30" s="951"/>
      <c r="G30" s="951"/>
      <c r="H30" s="951"/>
      <c r="I30" s="951"/>
      <c r="J30" s="956" t="s">
        <v>988</v>
      </c>
    </row>
    <row r="31" spans="1:10">
      <c r="A31" s="957" t="s">
        <v>1195</v>
      </c>
      <c r="B31" s="964"/>
      <c r="C31" s="964"/>
      <c r="D31" s="964"/>
      <c r="E31" s="964"/>
      <c r="F31" s="964"/>
      <c r="G31" s="964"/>
      <c r="H31" s="964"/>
      <c r="I31" s="964"/>
      <c r="J31" s="1012">
        <f>'8.3 Guaranteed Standards '!J128+'8.3 Guaranteed Standards '!K128</f>
        <v>0</v>
      </c>
    </row>
    <row r="32" spans="1:10">
      <c r="A32" s="957" t="s">
        <v>1196</v>
      </c>
      <c r="B32" s="964"/>
      <c r="C32" s="964"/>
      <c r="D32" s="964"/>
      <c r="E32" s="964"/>
      <c r="F32" s="1016"/>
      <c r="G32" s="1016"/>
      <c r="H32" s="1016"/>
      <c r="I32" s="1016"/>
      <c r="J32" s="1012">
        <f>'8.3 Guaranteed Standards '!J129+'8.3 Guaranteed Standards '!K129</f>
        <v>0</v>
      </c>
    </row>
    <row r="33" spans="1:10">
      <c r="A33" s="1017" t="s">
        <v>1197</v>
      </c>
      <c r="B33" s="1018"/>
      <c r="C33" s="1018"/>
      <c r="D33" s="1018"/>
      <c r="E33" s="962"/>
      <c r="F33" s="964"/>
      <c r="G33" s="964"/>
      <c r="H33" s="964"/>
      <c r="I33" s="965"/>
      <c r="J33" s="1012">
        <f>'8.3 Guaranteed Standards '!J130+'8.3 Guaranteed Standards '!K130</f>
        <v>0</v>
      </c>
    </row>
    <row r="34" spans="1:10">
      <c r="A34" s="982" t="s">
        <v>1198</v>
      </c>
      <c r="B34" s="964"/>
      <c r="C34" s="964"/>
      <c r="D34" s="964"/>
      <c r="E34" s="964"/>
      <c r="F34" s="964"/>
      <c r="G34" s="964"/>
      <c r="H34" s="964"/>
      <c r="I34" s="965"/>
      <c r="J34" s="1019">
        <f>'8.3 Guaranteed Standards '!J131+'8.3 Guaranteed Standards '!K131</f>
        <v>0</v>
      </c>
    </row>
    <row r="35" spans="1:10">
      <c r="A35" s="969"/>
      <c r="B35" s="951"/>
      <c r="C35" s="951"/>
      <c r="D35" s="951"/>
      <c r="E35" s="951"/>
      <c r="F35" s="951"/>
      <c r="G35" s="951"/>
      <c r="H35" s="951"/>
      <c r="I35" s="951"/>
      <c r="J35" s="951"/>
    </row>
    <row r="36" spans="1:10">
      <c r="A36" s="1009" t="s">
        <v>1199</v>
      </c>
      <c r="B36" s="1015"/>
      <c r="C36" s="1015"/>
      <c r="D36" s="1015"/>
      <c r="E36" s="1015"/>
      <c r="F36" s="1015"/>
      <c r="G36" s="1015"/>
      <c r="H36" s="1015"/>
      <c r="I36" s="1015"/>
      <c r="J36" s="1015"/>
    </row>
    <row r="37" spans="1:10">
      <c r="A37" s="969"/>
      <c r="B37" s="951"/>
      <c r="C37" s="951"/>
      <c r="D37" s="951"/>
      <c r="E37" s="951"/>
      <c r="F37" s="951"/>
      <c r="G37" s="951"/>
      <c r="H37" s="951"/>
      <c r="I37" s="951"/>
      <c r="J37" s="956" t="s">
        <v>988</v>
      </c>
    </row>
    <row r="38" spans="1:10">
      <c r="A38" s="982" t="s">
        <v>1200</v>
      </c>
      <c r="B38" s="989"/>
      <c r="C38" s="989"/>
      <c r="D38" s="989"/>
      <c r="E38" s="989"/>
      <c r="F38" s="989"/>
      <c r="G38" s="989"/>
      <c r="H38" s="989"/>
      <c r="I38" s="989"/>
      <c r="J38" s="1012">
        <f>'8.3 Guaranteed Standards '!J142+'8.3 Guaranteed Standards '!K142</f>
        <v>0</v>
      </c>
    </row>
    <row r="39" spans="1:10">
      <c r="A39" s="982" t="s">
        <v>1201</v>
      </c>
      <c r="B39" s="989"/>
      <c r="C39" s="989"/>
      <c r="D39" s="989"/>
      <c r="E39" s="989"/>
      <c r="F39" s="989"/>
      <c r="G39" s="989"/>
      <c r="H39" s="989"/>
      <c r="I39" s="989"/>
      <c r="J39" s="1012">
        <f>'8.3 Guaranteed Standards '!J143+'8.3 Guaranteed Standards '!K143</f>
        <v>0</v>
      </c>
    </row>
    <row r="40" spans="1:10">
      <c r="A40" s="982" t="s">
        <v>1202</v>
      </c>
      <c r="B40" s="989"/>
      <c r="C40" s="989"/>
      <c r="D40" s="989"/>
      <c r="E40" s="989"/>
      <c r="F40" s="989"/>
      <c r="G40" s="989"/>
      <c r="H40" s="989"/>
      <c r="I40" s="989"/>
      <c r="J40" s="1013" t="e">
        <f>J39/J38</f>
        <v>#DIV/0!</v>
      </c>
    </row>
    <row r="41" spans="1:10">
      <c r="A41" s="982" t="s">
        <v>1203</v>
      </c>
      <c r="B41" s="989"/>
      <c r="C41" s="989"/>
      <c r="D41" s="989"/>
      <c r="E41" s="989"/>
      <c r="F41" s="989"/>
      <c r="G41" s="989"/>
      <c r="H41" s="989"/>
      <c r="I41" s="989"/>
      <c r="J41" s="1012">
        <f>'8.3 Guaranteed Standards '!J144+'8.3 Guaranteed Standards '!K144</f>
        <v>0</v>
      </c>
    </row>
    <row r="42" spans="1:10">
      <c r="A42" s="982" t="s">
        <v>1204</v>
      </c>
      <c r="B42" s="989"/>
      <c r="C42" s="989"/>
      <c r="D42" s="989"/>
      <c r="E42" s="989"/>
      <c r="F42" s="989"/>
      <c r="G42" s="989"/>
      <c r="H42" s="989"/>
      <c r="I42" s="989"/>
      <c r="J42" s="1013" t="e">
        <f>J41/J38</f>
        <v>#DIV/0!</v>
      </c>
    </row>
    <row r="43" spans="1:10">
      <c r="A43" s="969"/>
      <c r="B43" s="951"/>
      <c r="C43" s="951"/>
      <c r="D43" s="951"/>
      <c r="E43" s="951"/>
      <c r="F43" s="951"/>
      <c r="G43" s="951"/>
      <c r="H43" s="951"/>
      <c r="I43" s="951"/>
      <c r="J43" s="951"/>
    </row>
    <row r="44" spans="1:10" ht="12.75" customHeight="1">
      <c r="A44" s="980" t="s">
        <v>1205</v>
      </c>
      <c r="B44" s="1020"/>
      <c r="C44" s="1020"/>
      <c r="D44" s="1020"/>
      <c r="E44" s="1020"/>
      <c r="F44" s="1020"/>
      <c r="G44" s="1020"/>
      <c r="H44" s="1020"/>
      <c r="I44" s="1020"/>
      <c r="J44" s="1020"/>
    </row>
    <row r="45" spans="1:10">
      <c r="A45" s="969"/>
      <c r="B45" s="951"/>
      <c r="C45" s="951"/>
      <c r="D45" s="951"/>
      <c r="E45" s="951"/>
      <c r="F45" s="951"/>
      <c r="G45" s="951"/>
      <c r="H45" s="951"/>
      <c r="I45" s="951"/>
      <c r="J45" s="956" t="s">
        <v>988</v>
      </c>
    </row>
    <row r="46" spans="1:10">
      <c r="A46" s="982" t="s">
        <v>1206</v>
      </c>
      <c r="B46" s="989"/>
      <c r="C46" s="989"/>
      <c r="D46" s="989"/>
      <c r="E46" s="989"/>
      <c r="F46" s="989"/>
      <c r="G46" s="989"/>
      <c r="H46" s="989"/>
      <c r="I46" s="989"/>
      <c r="J46" s="1012">
        <f>'8.3 Guaranteed Standards '!J158+'8.3 Guaranteed Standards '!K158+'8.3 Guaranteed Standards '!J167+'8.3 Guaranteed Standards '!K167</f>
        <v>0</v>
      </c>
    </row>
    <row r="47" spans="1:10">
      <c r="A47" s="982" t="s">
        <v>1207</v>
      </c>
      <c r="B47" s="989"/>
      <c r="C47" s="989"/>
      <c r="D47" s="989"/>
      <c r="E47" s="989"/>
      <c r="F47" s="989"/>
      <c r="G47" s="989"/>
      <c r="H47" s="989"/>
      <c r="I47" s="989"/>
      <c r="J47" s="1012">
        <f>'8.3 Guaranteed Standards '!J159+'8.3 Guaranteed Standards '!K159+'8.3 Guaranteed Standards '!J168+'8.3 Guaranteed Standards '!K168</f>
        <v>0</v>
      </c>
    </row>
    <row r="48" spans="1:10">
      <c r="A48" s="982" t="s">
        <v>1208</v>
      </c>
      <c r="B48" s="989"/>
      <c r="C48" s="989"/>
      <c r="D48" s="989"/>
      <c r="E48" s="989"/>
      <c r="F48" s="989"/>
      <c r="G48" s="989"/>
      <c r="H48" s="989"/>
      <c r="I48" s="989"/>
      <c r="J48" s="1013" t="e">
        <f>J47/J46</f>
        <v>#DIV/0!</v>
      </c>
    </row>
    <row r="49" spans="1:10">
      <c r="A49" s="982" t="s">
        <v>1209</v>
      </c>
      <c r="B49" s="989"/>
      <c r="C49" s="989"/>
      <c r="D49" s="989"/>
      <c r="E49" s="989"/>
      <c r="F49" s="989"/>
      <c r="G49" s="989"/>
      <c r="H49" s="989"/>
      <c r="I49" s="989"/>
      <c r="J49" s="1012">
        <f>'8.3 Guaranteed Standards '!J160+'8.3 Guaranteed Standards '!K160+'8.3 Guaranteed Standards '!J169+'8.3 Guaranteed Standards '!K169</f>
        <v>0</v>
      </c>
    </row>
    <row r="50" spans="1:10">
      <c r="A50" s="982" t="s">
        <v>1210</v>
      </c>
      <c r="B50" s="989"/>
      <c r="C50" s="989"/>
      <c r="D50" s="989"/>
      <c r="E50" s="989"/>
      <c r="F50" s="989"/>
      <c r="G50" s="989"/>
      <c r="H50" s="989"/>
      <c r="I50" s="989"/>
      <c r="J50" s="1013" t="e">
        <f>J49/J46</f>
        <v>#DIV/0!</v>
      </c>
    </row>
    <row r="51" spans="1:10">
      <c r="A51" s="967"/>
      <c r="B51" s="967"/>
      <c r="C51" s="967"/>
      <c r="D51" s="967"/>
      <c r="E51" s="967"/>
      <c r="F51" s="967"/>
      <c r="G51" s="967"/>
      <c r="H51" s="967"/>
      <c r="I51" s="967"/>
      <c r="J51" s="1021"/>
    </row>
    <row r="52" spans="1:10" ht="12.75" customHeight="1">
      <c r="A52" s="1009" t="s">
        <v>1211</v>
      </c>
      <c r="B52" s="1015"/>
      <c r="C52" s="1015"/>
      <c r="D52" s="1015"/>
      <c r="E52" s="1015"/>
      <c r="F52" s="1015"/>
      <c r="G52" s="1015"/>
      <c r="H52" s="1015"/>
      <c r="I52" s="1015"/>
      <c r="J52" s="1015"/>
    </row>
    <row r="53" spans="1:10">
      <c r="A53" s="969"/>
      <c r="B53" s="951"/>
      <c r="C53" s="951"/>
      <c r="D53" s="951"/>
      <c r="E53" s="951"/>
      <c r="F53" s="951"/>
      <c r="G53" s="951"/>
      <c r="H53" s="951"/>
      <c r="I53" s="951"/>
      <c r="J53" s="956" t="s">
        <v>988</v>
      </c>
    </row>
    <row r="54" spans="1:10">
      <c r="A54" s="958" t="s">
        <v>1212</v>
      </c>
      <c r="B54" s="958"/>
      <c r="C54" s="958"/>
      <c r="D54" s="958"/>
      <c r="E54" s="958"/>
      <c r="F54" s="958"/>
      <c r="G54" s="958"/>
      <c r="H54" s="958"/>
      <c r="I54" s="959"/>
      <c r="J54" s="1022">
        <f>J55+J57</f>
        <v>0</v>
      </c>
    </row>
    <row r="55" spans="1:10">
      <c r="A55" s="1023" t="s">
        <v>1213</v>
      </c>
      <c r="B55" s="1024"/>
      <c r="C55" s="1024"/>
      <c r="D55" s="1024"/>
      <c r="E55" s="1024"/>
      <c r="F55" s="1024"/>
      <c r="G55" s="1024"/>
      <c r="H55" s="1024"/>
      <c r="I55" s="951"/>
      <c r="J55" s="1012">
        <f>'8.3 Guaranteed Standards '!J212+'8.3 Guaranteed Standards '!K212</f>
        <v>0</v>
      </c>
    </row>
    <row r="56" spans="1:10">
      <c r="A56" s="957" t="s">
        <v>1214</v>
      </c>
      <c r="B56" s="958"/>
      <c r="C56" s="958"/>
      <c r="D56" s="958"/>
      <c r="E56" s="958"/>
      <c r="F56" s="958"/>
      <c r="G56" s="958"/>
      <c r="H56" s="958"/>
      <c r="I56" s="958"/>
      <c r="J56" s="1013" t="e">
        <f>J55/J54</f>
        <v>#DIV/0!</v>
      </c>
    </row>
    <row r="57" spans="1:10">
      <c r="A57" s="957" t="s">
        <v>1215</v>
      </c>
      <c r="B57" s="958"/>
      <c r="C57" s="958"/>
      <c r="D57" s="958"/>
      <c r="E57" s="958"/>
      <c r="F57" s="958"/>
      <c r="G57" s="958"/>
      <c r="H57" s="958"/>
      <c r="I57" s="958"/>
      <c r="J57" s="1012">
        <f>'8.3 Guaranteed Standards '!J213+'8.3 Guaranteed Standards '!K213</f>
        <v>0</v>
      </c>
    </row>
    <row r="58" spans="1:10">
      <c r="A58" s="957" t="s">
        <v>1216</v>
      </c>
      <c r="B58" s="958"/>
      <c r="C58" s="958"/>
      <c r="D58" s="958"/>
      <c r="E58" s="958"/>
      <c r="F58" s="958"/>
      <c r="G58" s="958"/>
      <c r="H58" s="958"/>
      <c r="I58" s="958"/>
      <c r="J58" s="1013" t="e">
        <f>J57/J54</f>
        <v>#DIV/0!</v>
      </c>
    </row>
    <row r="59" spans="1:10">
      <c r="A59" s="951"/>
      <c r="B59" s="951"/>
      <c r="C59" s="951"/>
      <c r="D59" s="951"/>
      <c r="E59" s="951"/>
      <c r="F59" s="951"/>
      <c r="G59" s="951"/>
      <c r="H59" s="951"/>
      <c r="I59" s="951"/>
    </row>
    <row r="60" spans="1:10" s="1027" customFormat="1">
      <c r="A60" s="1025" t="s">
        <v>1217</v>
      </c>
      <c r="B60" s="1026"/>
      <c r="C60" s="1026"/>
      <c r="D60" s="1026"/>
      <c r="E60" s="1026"/>
      <c r="F60" s="1026"/>
      <c r="G60" s="1026"/>
      <c r="H60" s="1026"/>
      <c r="I60" s="1026"/>
      <c r="J60" s="953"/>
    </row>
    <row r="61" spans="1:10">
      <c r="B61" s="1028"/>
      <c r="C61" s="1028"/>
      <c r="D61" s="1028"/>
      <c r="E61" s="1028"/>
      <c r="F61" s="1028"/>
      <c r="G61" s="1028"/>
      <c r="H61" s="1028"/>
      <c r="I61" s="1028"/>
      <c r="J61" s="956" t="s">
        <v>988</v>
      </c>
    </row>
    <row r="62" spans="1:10">
      <c r="A62" s="1000" t="s">
        <v>1218</v>
      </c>
      <c r="B62" s="977"/>
      <c r="C62" s="977"/>
      <c r="D62" s="977"/>
      <c r="E62" s="977"/>
      <c r="F62" s="977"/>
      <c r="G62" s="977"/>
      <c r="H62" s="977"/>
      <c r="I62" s="977"/>
      <c r="J62" s="2047"/>
    </row>
    <row r="63" spans="1:10">
      <c r="A63" s="1000" t="s">
        <v>1219</v>
      </c>
      <c r="B63" s="977"/>
      <c r="C63" s="977"/>
      <c r="D63" s="977"/>
      <c r="E63" s="977"/>
      <c r="F63" s="977"/>
      <c r="G63" s="977"/>
      <c r="H63" s="977"/>
      <c r="I63" s="977"/>
      <c r="J63" s="2047"/>
    </row>
    <row r="64" spans="1:10">
      <c r="A64" s="1029" t="s">
        <v>1220</v>
      </c>
      <c r="B64" s="1001"/>
      <c r="C64" s="1001"/>
      <c r="D64" s="1001"/>
      <c r="E64" s="1001"/>
      <c r="F64" s="1001"/>
      <c r="G64" s="1001"/>
      <c r="H64" s="1001"/>
      <c r="I64" s="1001"/>
      <c r="J64" s="1030" t="e">
        <f>J63/J62</f>
        <v>#DIV/0!</v>
      </c>
    </row>
    <row r="69" spans="11:13">
      <c r="K69" s="1031"/>
      <c r="L69" s="1031"/>
      <c r="M69" s="1031"/>
    </row>
    <row r="76" spans="11:13">
      <c r="K76" s="1031"/>
      <c r="L76" s="1031"/>
      <c r="M76" s="1031"/>
    </row>
    <row r="77" spans="11:13">
      <c r="K77" s="1031"/>
      <c r="L77" s="1031"/>
      <c r="M77" s="1031"/>
    </row>
    <row r="85" spans="11:13">
      <c r="K85" s="1032"/>
      <c r="L85" s="1032"/>
      <c r="M85" s="1032"/>
    </row>
  </sheetData>
  <sheetProtection selectLockedCells="1"/>
  <customSheetViews>
    <customSheetView guid="{CE066BD8-0FDF-4A69-A83A-AA53661F8FEE}" fitToPage="1">
      <selection activeCell="J62" sqref="J62:J63"/>
      <pageMargins left="0.70866141732283472" right="0.70866141732283472" top="0.74803149606299213" bottom="0.74803149606299213" header="0.31496062992125984" footer="0.31496062992125984"/>
      <pageSetup paperSize="8" scale="95" orientation="portrait" r:id="rId1"/>
    </customSheetView>
    <customSheetView guid="{97003408-5582-4B4E-BE5D-0A5F17467E22}" fitToPage="1">
      <selection activeCell="J62" sqref="J62:J63"/>
      <pageMargins left="0.70866141732283472" right="0.70866141732283472" top="0.74803149606299213" bottom="0.74803149606299213" header="0.31496062992125984" footer="0.31496062992125984"/>
      <pageSetup paperSize="8" scale="95" orientation="portrait" r:id="rId2"/>
    </customSheetView>
    <customSheetView guid="{19FDD237-8F16-4F3B-A94F-90481855813E}" fitToPage="1">
      <selection activeCell="J62" sqref="J62:J63"/>
      <pageMargins left="0.70866141732283472" right="0.70866141732283472" top="0.74803149606299213" bottom="0.74803149606299213" header="0.31496062992125984" footer="0.31496062992125984"/>
      <pageSetup paperSize="8" scale="95" orientation="portrait" r:id="rId3"/>
    </customSheetView>
  </customSheetViews>
  <pageMargins left="0.70866141732283472" right="0.70866141732283472" top="0.74803149606299213" bottom="0.74803149606299213" header="0.31496062992125984" footer="0.31496062992125984"/>
  <pageSetup paperSize="8" scale="9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4"/>
  <sheetViews>
    <sheetView topLeftCell="A19" workbookViewId="0">
      <selection activeCell="E41" sqref="E41"/>
    </sheetView>
  </sheetViews>
  <sheetFormatPr defaultColWidth="9.1328125" defaultRowHeight="12.4"/>
  <cols>
    <col min="1" max="1" width="20.1328125" style="950" customWidth="1"/>
    <col min="2" max="2" width="18" style="950" customWidth="1"/>
    <col min="3" max="3" width="21.1328125" style="950" customWidth="1"/>
    <col min="4" max="4" width="12.265625" style="950" customWidth="1"/>
    <col min="5" max="5" width="9.1328125" style="950" customWidth="1"/>
    <col min="6" max="6" width="10.265625" style="950" customWidth="1"/>
    <col min="7" max="7" width="9.73046875" style="950" customWidth="1"/>
    <col min="8" max="8" width="10.73046875" style="950" customWidth="1"/>
    <col min="9" max="9" width="20.86328125" style="950" customWidth="1"/>
    <col min="10" max="10" width="13.1328125" style="950" customWidth="1"/>
    <col min="11" max="11" width="16.1328125" style="950" customWidth="1"/>
    <col min="12" max="16384" width="9.1328125" style="950"/>
  </cols>
  <sheetData>
    <row r="1" spans="1:16" s="48" customFormat="1" ht="25.15">
      <c r="A1" s="1766" t="str">
        <f>+'Universal data'!$A$1</f>
        <v>Regulatory Reporting Pack</v>
      </c>
      <c r="B1" s="127"/>
      <c r="C1" s="127"/>
      <c r="D1" s="127"/>
      <c r="E1" s="127"/>
      <c r="F1" s="127"/>
      <c r="G1" s="127"/>
      <c r="H1" s="127"/>
      <c r="I1" s="127"/>
      <c r="J1" s="127"/>
      <c r="K1" s="127"/>
      <c r="L1" s="127"/>
      <c r="M1" s="127"/>
      <c r="N1" s="127"/>
      <c r="O1" s="127"/>
      <c r="P1" s="127"/>
    </row>
    <row r="2" spans="1:16" s="48" customFormat="1" ht="25.15">
      <c r="A2" s="1766" t="str">
        <f>+'Universal data'!$A$2</f>
        <v>Master</v>
      </c>
      <c r="B2" s="127"/>
      <c r="C2" s="127"/>
      <c r="D2" s="127"/>
      <c r="E2" s="127"/>
      <c r="F2" s="127"/>
      <c r="G2" s="127"/>
      <c r="H2" s="127"/>
      <c r="I2" s="127"/>
      <c r="J2" s="127"/>
      <c r="K2" s="127"/>
      <c r="L2" s="127"/>
      <c r="M2" s="127"/>
      <c r="N2" s="127"/>
      <c r="O2" s="127"/>
      <c r="P2" s="127"/>
    </row>
    <row r="3" spans="1:16" s="48" customFormat="1" ht="25.15">
      <c r="A3" s="1766" t="str">
        <f>+'Universal data'!$A$3</f>
        <v>2017/18</v>
      </c>
      <c r="B3" s="127"/>
      <c r="C3" s="127"/>
      <c r="D3" s="127"/>
      <c r="E3" s="127"/>
      <c r="F3" s="127"/>
      <c r="G3" s="127"/>
      <c r="H3" s="127"/>
      <c r="I3" s="127"/>
      <c r="J3" s="127"/>
      <c r="K3" s="127"/>
      <c r="L3" s="127"/>
      <c r="M3" s="127"/>
      <c r="N3" s="127"/>
      <c r="O3" s="127"/>
      <c r="P3" s="127"/>
    </row>
    <row r="4" spans="1:16" s="1184" customFormat="1" ht="25.15">
      <c r="A4" s="2195"/>
      <c r="B4" s="2196"/>
      <c r="C4" s="2196"/>
      <c r="D4" s="2196"/>
      <c r="E4" s="2196"/>
      <c r="F4" s="2196"/>
      <c r="G4" s="2196"/>
      <c r="H4" s="2196"/>
      <c r="I4" s="2196"/>
      <c r="J4" s="2196"/>
      <c r="K4" s="2196"/>
      <c r="L4" s="2196"/>
      <c r="M4" s="2196"/>
      <c r="N4" s="2196"/>
      <c r="O4" s="2196"/>
      <c r="P4" s="2196"/>
    </row>
    <row r="5" spans="1:16" ht="14.65">
      <c r="A5" s="3280" t="s">
        <v>2855</v>
      </c>
      <c r="B5" s="1033"/>
      <c r="C5" s="1033"/>
      <c r="D5" s="1033"/>
      <c r="E5" s="1033"/>
      <c r="F5" s="1033"/>
      <c r="G5" s="1033"/>
      <c r="H5" s="1033"/>
      <c r="I5" s="1033"/>
      <c r="J5" s="1033"/>
    </row>
    <row r="6" spans="1:16" ht="14.65">
      <c r="A6" s="1792"/>
      <c r="B6" s="1033"/>
      <c r="C6" s="1033"/>
      <c r="D6" s="1033"/>
      <c r="E6" s="1033"/>
      <c r="F6" s="1033"/>
      <c r="G6" s="1033"/>
      <c r="H6" s="1033"/>
      <c r="I6" s="1033"/>
      <c r="J6" s="1033"/>
    </row>
    <row r="7" spans="1:16">
      <c r="A7" s="954" t="s">
        <v>1221</v>
      </c>
      <c r="B7" s="955"/>
      <c r="C7" s="955"/>
      <c r="D7" s="955"/>
      <c r="E7" s="955"/>
      <c r="F7" s="955"/>
      <c r="G7" s="955"/>
      <c r="H7" s="955"/>
      <c r="I7" s="955"/>
      <c r="J7" s="956" t="s">
        <v>988</v>
      </c>
      <c r="K7" s="3266" t="s">
        <v>2845</v>
      </c>
    </row>
    <row r="8" spans="1:16">
      <c r="A8" s="957" t="s">
        <v>1029</v>
      </c>
      <c r="B8" s="958"/>
      <c r="C8" s="958"/>
      <c r="D8" s="958"/>
      <c r="E8" s="958"/>
      <c r="F8" s="958"/>
      <c r="G8" s="958"/>
      <c r="H8" s="958"/>
      <c r="I8" s="959"/>
      <c r="J8" s="2524"/>
    </row>
    <row r="9" spans="1:16">
      <c r="A9" s="957" t="s">
        <v>1030</v>
      </c>
      <c r="B9" s="958"/>
      <c r="C9" s="958"/>
      <c r="D9" s="958"/>
      <c r="E9" s="958"/>
      <c r="F9" s="958"/>
      <c r="G9" s="958"/>
      <c r="H9" s="958"/>
      <c r="I9" s="959"/>
      <c r="J9" s="2524"/>
    </row>
    <row r="10" spans="1:16">
      <c r="A10" s="957" t="s">
        <v>1031</v>
      </c>
      <c r="B10" s="958"/>
      <c r="C10" s="958"/>
      <c r="D10" s="958"/>
      <c r="E10" s="958"/>
      <c r="F10" s="958"/>
      <c r="G10" s="958"/>
      <c r="H10" s="958"/>
      <c r="I10" s="959"/>
      <c r="J10" s="2524"/>
      <c r="K10" s="3216"/>
    </row>
    <row r="11" spans="1:16">
      <c r="A11" s="957" t="s">
        <v>1032</v>
      </c>
      <c r="B11" s="958"/>
      <c r="C11" s="958"/>
      <c r="D11" s="958"/>
      <c r="E11" s="958"/>
      <c r="F11" s="958"/>
      <c r="G11" s="958"/>
      <c r="H11" s="958"/>
      <c r="I11" s="959"/>
      <c r="J11" s="1019">
        <f>J10*30</f>
        <v>0</v>
      </c>
      <c r="K11" s="3216"/>
    </row>
    <row r="12" spans="1:16">
      <c r="A12" s="957" t="s">
        <v>1033</v>
      </c>
      <c r="B12" s="958"/>
      <c r="C12" s="958"/>
      <c r="D12" s="958"/>
      <c r="E12" s="958"/>
      <c r="F12" s="958"/>
      <c r="G12" s="958"/>
      <c r="H12" s="958"/>
      <c r="I12" s="959"/>
      <c r="J12" s="2524"/>
      <c r="K12" s="3216"/>
    </row>
    <row r="13" spans="1:16">
      <c r="A13" s="957" t="s">
        <v>1034</v>
      </c>
      <c r="B13" s="958"/>
      <c r="C13" s="958"/>
      <c r="D13" s="958"/>
      <c r="E13" s="958"/>
      <c r="F13" s="958"/>
      <c r="G13" s="958"/>
      <c r="H13" s="958"/>
      <c r="I13" s="959"/>
      <c r="J13" s="1019">
        <f>J12*30</f>
        <v>0</v>
      </c>
      <c r="K13" s="3216"/>
    </row>
    <row r="14" spans="1:16">
      <c r="A14" s="957" t="s">
        <v>1035</v>
      </c>
      <c r="B14" s="958"/>
      <c r="C14" s="958"/>
      <c r="D14" s="958"/>
      <c r="E14" s="958"/>
      <c r="F14" s="958"/>
      <c r="G14" s="958"/>
      <c r="H14" s="958"/>
      <c r="I14" s="959"/>
      <c r="J14" s="2524"/>
    </row>
    <row r="15" spans="1:16">
      <c r="A15" s="962" t="s">
        <v>1222</v>
      </c>
      <c r="B15" s="958"/>
      <c r="C15" s="958"/>
      <c r="D15" s="958"/>
      <c r="E15" s="958"/>
      <c r="F15" s="958"/>
      <c r="G15" s="958"/>
      <c r="H15" s="958"/>
      <c r="I15" s="959"/>
      <c r="J15" s="1035">
        <f>J11+J13</f>
        <v>0</v>
      </c>
      <c r="K15" s="3217">
        <f>K11+K13</f>
        <v>0</v>
      </c>
    </row>
    <row r="16" spans="1:16">
      <c r="A16" s="1033"/>
      <c r="B16" s="1033"/>
      <c r="C16" s="1033"/>
      <c r="D16" s="1033"/>
      <c r="E16" s="1033"/>
      <c r="F16" s="1033"/>
      <c r="G16" s="1033"/>
      <c r="H16" s="1033"/>
      <c r="I16" s="1033"/>
    </row>
    <row r="17" spans="1:11">
      <c r="A17" s="954" t="s">
        <v>1223</v>
      </c>
      <c r="B17" s="1036"/>
      <c r="C17" s="1036"/>
      <c r="D17" s="1036"/>
      <c r="E17" s="1036"/>
      <c r="F17" s="1036"/>
      <c r="G17" s="1036"/>
      <c r="H17" s="1036"/>
      <c r="I17" s="1036"/>
      <c r="J17" s="956" t="s">
        <v>988</v>
      </c>
      <c r="K17" s="3266" t="s">
        <v>2845</v>
      </c>
    </row>
    <row r="18" spans="1:11">
      <c r="A18" s="957" t="s">
        <v>1029</v>
      </c>
      <c r="B18" s="958"/>
      <c r="C18" s="958"/>
      <c r="D18" s="958"/>
      <c r="E18" s="958"/>
      <c r="F18" s="958"/>
      <c r="G18" s="958"/>
      <c r="H18" s="958"/>
      <c r="I18" s="959"/>
      <c r="J18" s="2524"/>
    </row>
    <row r="19" spans="1:11">
      <c r="A19" s="957" t="s">
        <v>1030</v>
      </c>
      <c r="B19" s="958"/>
      <c r="C19" s="958"/>
      <c r="D19" s="958"/>
      <c r="E19" s="958"/>
      <c r="F19" s="958"/>
      <c r="G19" s="958"/>
      <c r="H19" s="958"/>
      <c r="I19" s="959"/>
      <c r="J19" s="2524"/>
    </row>
    <row r="20" spans="1:11">
      <c r="A20" s="957" t="s">
        <v>1031</v>
      </c>
      <c r="B20" s="958"/>
      <c r="C20" s="958"/>
      <c r="D20" s="958"/>
      <c r="E20" s="958"/>
      <c r="F20" s="958"/>
      <c r="G20" s="958"/>
      <c r="H20" s="958"/>
      <c r="I20" s="959"/>
      <c r="J20" s="2524"/>
      <c r="K20" s="3216"/>
    </row>
    <row r="21" spans="1:11">
      <c r="A21" s="957" t="s">
        <v>1032</v>
      </c>
      <c r="B21" s="958"/>
      <c r="C21" s="958"/>
      <c r="D21" s="958"/>
      <c r="E21" s="958"/>
      <c r="F21" s="958"/>
      <c r="G21" s="958"/>
      <c r="H21" s="958"/>
      <c r="I21" s="959"/>
      <c r="J21" s="1019">
        <f>J20*50</f>
        <v>0</v>
      </c>
      <c r="K21" s="3216"/>
    </row>
    <row r="22" spans="1:11">
      <c r="A22" s="957" t="s">
        <v>1033</v>
      </c>
      <c r="B22" s="958"/>
      <c r="C22" s="958"/>
      <c r="D22" s="958"/>
      <c r="E22" s="958"/>
      <c r="F22" s="958"/>
      <c r="G22" s="958"/>
      <c r="H22" s="958"/>
      <c r="I22" s="959"/>
      <c r="J22" s="2524"/>
      <c r="K22" s="3216"/>
    </row>
    <row r="23" spans="1:11">
      <c r="A23" s="957" t="s">
        <v>1034</v>
      </c>
      <c r="B23" s="958"/>
      <c r="C23" s="958"/>
      <c r="D23" s="958"/>
      <c r="E23" s="958"/>
      <c r="F23" s="958"/>
      <c r="G23" s="958"/>
      <c r="H23" s="958"/>
      <c r="I23" s="959"/>
      <c r="J23" s="1019">
        <f>J22*50</f>
        <v>0</v>
      </c>
      <c r="K23" s="3216"/>
    </row>
    <row r="24" spans="1:11">
      <c r="A24" s="957" t="s">
        <v>1035</v>
      </c>
      <c r="B24" s="958"/>
      <c r="C24" s="958"/>
      <c r="D24" s="958"/>
      <c r="E24" s="958"/>
      <c r="F24" s="958"/>
      <c r="G24" s="958"/>
      <c r="H24" s="958"/>
      <c r="I24" s="959"/>
      <c r="J24" s="2524"/>
    </row>
    <row r="25" spans="1:11">
      <c r="A25" s="962" t="s">
        <v>1224</v>
      </c>
      <c r="B25" s="958"/>
      <c r="C25" s="958"/>
      <c r="D25" s="958"/>
      <c r="E25" s="958"/>
      <c r="F25" s="958"/>
      <c r="G25" s="958"/>
      <c r="H25" s="958"/>
      <c r="I25" s="959"/>
      <c r="J25" s="1035">
        <f>J21+J23</f>
        <v>0</v>
      </c>
      <c r="K25" s="3217">
        <f>K21+K23</f>
        <v>0</v>
      </c>
    </row>
    <row r="27" spans="1:11">
      <c r="A27" s="954" t="s">
        <v>1225</v>
      </c>
      <c r="B27" s="1036"/>
      <c r="C27" s="1036"/>
      <c r="D27" s="1036"/>
      <c r="E27" s="1036"/>
      <c r="F27" s="1036"/>
      <c r="G27" s="1036"/>
      <c r="H27" s="1036"/>
      <c r="I27" s="1036"/>
      <c r="J27" s="956" t="s">
        <v>988</v>
      </c>
      <c r="K27" s="3266" t="s">
        <v>2845</v>
      </c>
    </row>
    <row r="28" spans="1:11">
      <c r="A28" s="1037" t="s">
        <v>1226</v>
      </c>
      <c r="B28" s="1038"/>
      <c r="C28" s="1038"/>
      <c r="D28" s="1038"/>
      <c r="E28" s="1038"/>
      <c r="F28" s="1038"/>
      <c r="G28" s="1038"/>
      <c r="H28" s="1038"/>
      <c r="I28" s="1039"/>
      <c r="J28" s="1040">
        <f>M87</f>
        <v>0</v>
      </c>
    </row>
    <row r="29" spans="1:11">
      <c r="A29" s="1037" t="s">
        <v>1227</v>
      </c>
      <c r="B29" s="1038"/>
      <c r="C29" s="1038"/>
      <c r="D29" s="1038"/>
      <c r="E29" s="1038"/>
      <c r="F29" s="1038"/>
      <c r="G29" s="1038"/>
      <c r="H29" s="1038"/>
      <c r="I29" s="1039"/>
      <c r="J29" s="2524"/>
      <c r="K29" s="3216"/>
    </row>
    <row r="30" spans="1:11">
      <c r="A30" s="4067" t="s">
        <v>1228</v>
      </c>
      <c r="B30" s="4068"/>
      <c r="C30" s="4068"/>
      <c r="D30" s="4068"/>
      <c r="E30" s="4068"/>
      <c r="F30" s="4068"/>
      <c r="G30" s="4068"/>
      <c r="H30" s="4068"/>
      <c r="I30" s="4069"/>
      <c r="J30" s="2524"/>
      <c r="K30" s="3216"/>
    </row>
    <row r="31" spans="1:11" ht="25.5" customHeight="1">
      <c r="A31" s="1041"/>
      <c r="B31" s="1042"/>
      <c r="C31" s="1042"/>
      <c r="D31" s="1042"/>
      <c r="E31" s="1042"/>
      <c r="F31" s="1042"/>
      <c r="G31" s="1042"/>
      <c r="H31" s="1042"/>
      <c r="I31" s="1042"/>
      <c r="J31" s="1043"/>
    </row>
    <row r="32" spans="1:11">
      <c r="A32" s="1037" t="s">
        <v>1229</v>
      </c>
      <c r="B32" s="1038"/>
      <c r="C32" s="1038"/>
      <c r="D32" s="1038"/>
      <c r="E32" s="1038"/>
      <c r="F32" s="1038"/>
      <c r="G32" s="1038"/>
      <c r="H32" s="1038"/>
      <c r="I32" s="1039"/>
      <c r="J32" s="2524"/>
    </row>
    <row r="33" spans="1:15">
      <c r="A33" s="1037" t="s">
        <v>1230</v>
      </c>
      <c r="B33" s="1038"/>
      <c r="C33" s="1038"/>
      <c r="D33" s="1038"/>
      <c r="E33" s="1038"/>
      <c r="F33" s="1038"/>
      <c r="G33" s="1038"/>
      <c r="H33" s="1038"/>
      <c r="I33" s="1039"/>
      <c r="J33" s="2524"/>
      <c r="L33" s="1044" t="s">
        <v>1232</v>
      </c>
    </row>
    <row r="34" spans="1:15" ht="12.75" thickBot="1">
      <c r="A34" s="1041"/>
      <c r="B34" s="1042"/>
      <c r="C34" s="1042"/>
      <c r="D34" s="1042"/>
      <c r="E34" s="1042"/>
      <c r="F34" s="1042"/>
      <c r="G34" s="1042"/>
      <c r="H34" s="1042"/>
      <c r="I34" s="1042"/>
      <c r="J34" s="1043"/>
      <c r="K34" s="3266" t="s">
        <v>2845</v>
      </c>
    </row>
    <row r="35" spans="1:15" ht="12.75" thickBot="1">
      <c r="A35" s="1045" t="s">
        <v>1233</v>
      </c>
      <c r="B35" s="1046"/>
      <c r="C35" s="1046"/>
      <c r="D35" s="1046"/>
      <c r="E35" s="1046"/>
      <c r="F35" s="1046"/>
      <c r="G35" s="1046"/>
      <c r="H35" s="1046"/>
      <c r="I35" s="1047"/>
      <c r="J35" s="1048">
        <f>SUM(J15,J25,J30)</f>
        <v>0</v>
      </c>
      <c r="K35" s="3218">
        <f>SUM(K15,K25,K30)</f>
        <v>0</v>
      </c>
    </row>
    <row r="36" spans="1:15">
      <c r="A36" s="1042"/>
      <c r="B36" s="1042"/>
      <c r="C36" s="1042"/>
      <c r="D36" s="1042"/>
      <c r="E36" s="1042"/>
      <c r="F36" s="1042"/>
      <c r="G36" s="1042"/>
      <c r="H36" s="1042"/>
      <c r="I36" s="1042"/>
      <c r="J36" s="1042"/>
    </row>
    <row r="37" spans="1:15">
      <c r="A37" s="1042"/>
      <c r="B37" s="1042"/>
      <c r="C37" s="1042"/>
      <c r="D37" s="1042"/>
      <c r="E37" s="1042"/>
      <c r="F37" s="1042"/>
      <c r="G37" s="1042"/>
      <c r="H37" s="1042"/>
      <c r="I37" s="1042"/>
      <c r="J37" s="1042"/>
    </row>
    <row r="38" spans="1:15">
      <c r="A38" s="1049" t="s">
        <v>1947</v>
      </c>
      <c r="B38" s="1050"/>
      <c r="C38" s="1050"/>
      <c r="D38" s="1050"/>
      <c r="E38" s="1050"/>
      <c r="F38" s="1050"/>
      <c r="G38" s="1050"/>
      <c r="H38" s="1050"/>
      <c r="I38" s="1050"/>
      <c r="J38" s="1050"/>
      <c r="K38" s="1051"/>
      <c r="L38" s="1051"/>
      <c r="M38" s="1051"/>
    </row>
    <row r="39" spans="1:15">
      <c r="A39" s="1033"/>
      <c r="B39" s="1033"/>
    </row>
    <row r="40" spans="1:15" ht="33" customHeight="1">
      <c r="A40" s="4070" t="s">
        <v>1028</v>
      </c>
      <c r="B40" s="4070"/>
      <c r="C40" s="4071"/>
      <c r="D40" s="4071"/>
      <c r="G40" s="4072" t="s">
        <v>1234</v>
      </c>
      <c r="H40" s="4072"/>
      <c r="I40" s="1052"/>
      <c r="J40" s="1052"/>
      <c r="L40" s="4072" t="s">
        <v>1235</v>
      </c>
      <c r="M40" s="4072"/>
    </row>
    <row r="41" spans="1:15" ht="25.5" customHeight="1">
      <c r="A41" s="1781" t="s">
        <v>1236</v>
      </c>
      <c r="B41" s="1782" t="s">
        <v>1237</v>
      </c>
      <c r="C41" s="1783"/>
      <c r="D41" s="1053" t="s">
        <v>1238</v>
      </c>
      <c r="E41" s="1784"/>
      <c r="F41" s="1784"/>
      <c r="G41" s="1781" t="s">
        <v>1236</v>
      </c>
      <c r="H41" s="1782" t="s">
        <v>1237</v>
      </c>
      <c r="I41" s="1783"/>
      <c r="J41" s="1053" t="s">
        <v>1238</v>
      </c>
      <c r="K41" s="1784"/>
      <c r="L41" s="1781" t="s">
        <v>1236</v>
      </c>
      <c r="M41" s="1782" t="s">
        <v>1237</v>
      </c>
      <c r="N41" s="1784"/>
      <c r="O41" s="1053" t="s">
        <v>1238</v>
      </c>
    </row>
    <row r="42" spans="1:15">
      <c r="A42" s="1054" t="s">
        <v>1239</v>
      </c>
      <c r="B42" s="2524"/>
      <c r="C42" s="1055"/>
      <c r="D42" s="1022">
        <f>B42*B140</f>
        <v>0</v>
      </c>
      <c r="E42" s="1056"/>
      <c r="G42" s="1054" t="s">
        <v>1239</v>
      </c>
      <c r="H42" s="2524"/>
      <c r="I42" s="1055"/>
      <c r="J42" s="1022">
        <f t="shared" ref="J42:J73" si="0">H42*B140</f>
        <v>0</v>
      </c>
      <c r="L42" s="1054" t="s">
        <v>1239</v>
      </c>
      <c r="M42" s="2524"/>
      <c r="O42" s="1022">
        <f t="shared" ref="O42:O73" si="1">M42*B140</f>
        <v>0</v>
      </c>
    </row>
    <row r="43" spans="1:15">
      <c r="A43" s="1054" t="s">
        <v>1240</v>
      </c>
      <c r="B43" s="2524"/>
      <c r="C43" s="1055"/>
      <c r="D43" s="1022">
        <f t="shared" ref="D43:D86" si="2">B43*B141</f>
        <v>0</v>
      </c>
      <c r="G43" s="1054" t="s">
        <v>1240</v>
      </c>
      <c r="H43" s="2524"/>
      <c r="I43" s="1055"/>
      <c r="J43" s="1022">
        <f t="shared" si="0"/>
        <v>0</v>
      </c>
      <c r="L43" s="1054" t="s">
        <v>1240</v>
      </c>
      <c r="M43" s="2524"/>
      <c r="O43" s="1022">
        <f t="shared" si="1"/>
        <v>0</v>
      </c>
    </row>
    <row r="44" spans="1:15">
      <c r="A44" s="1054" t="s">
        <v>1241</v>
      </c>
      <c r="B44" s="2524"/>
      <c r="C44" s="1055"/>
      <c r="D44" s="1022">
        <f t="shared" si="2"/>
        <v>0</v>
      </c>
      <c r="G44" s="1054" t="s">
        <v>1241</v>
      </c>
      <c r="H44" s="2524"/>
      <c r="I44" s="1055"/>
      <c r="J44" s="1022">
        <f t="shared" si="0"/>
        <v>0</v>
      </c>
      <c r="L44" s="1054" t="s">
        <v>1241</v>
      </c>
      <c r="M44" s="2524"/>
      <c r="O44" s="1022">
        <f t="shared" si="1"/>
        <v>0</v>
      </c>
    </row>
    <row r="45" spans="1:15">
      <c r="A45" s="1054" t="s">
        <v>1242</v>
      </c>
      <c r="B45" s="2524"/>
      <c r="C45" s="1055"/>
      <c r="D45" s="1022">
        <f t="shared" si="2"/>
        <v>0</v>
      </c>
      <c r="G45" s="1054" t="s">
        <v>1242</v>
      </c>
      <c r="H45" s="2524"/>
      <c r="I45" s="1055"/>
      <c r="J45" s="1022">
        <f t="shared" si="0"/>
        <v>0</v>
      </c>
      <c r="L45" s="1054" t="s">
        <v>1242</v>
      </c>
      <c r="M45" s="2524"/>
      <c r="O45" s="1022">
        <f t="shared" si="1"/>
        <v>0</v>
      </c>
    </row>
    <row r="46" spans="1:15">
      <c r="A46" s="1054" t="s">
        <v>1243</v>
      </c>
      <c r="B46" s="2524"/>
      <c r="C46" s="1055"/>
      <c r="D46" s="1022">
        <f t="shared" si="2"/>
        <v>0</v>
      </c>
      <c r="G46" s="1054" t="s">
        <v>1243</v>
      </c>
      <c r="H46" s="2524"/>
      <c r="I46" s="1055"/>
      <c r="J46" s="1022">
        <f t="shared" si="0"/>
        <v>0</v>
      </c>
      <c r="L46" s="1054" t="s">
        <v>1243</v>
      </c>
      <c r="M46" s="2524"/>
      <c r="O46" s="1022">
        <f t="shared" si="1"/>
        <v>0</v>
      </c>
    </row>
    <row r="47" spans="1:15">
      <c r="A47" s="1054" t="s">
        <v>1244</v>
      </c>
      <c r="B47" s="2524"/>
      <c r="C47" s="1055"/>
      <c r="D47" s="1022">
        <f t="shared" si="2"/>
        <v>0</v>
      </c>
      <c r="G47" s="1054" t="s">
        <v>1244</v>
      </c>
      <c r="H47" s="2524"/>
      <c r="I47" s="1055"/>
      <c r="J47" s="1022">
        <f t="shared" si="0"/>
        <v>0</v>
      </c>
      <c r="L47" s="1054" t="s">
        <v>1244</v>
      </c>
      <c r="M47" s="2524"/>
      <c r="O47" s="1022">
        <f t="shared" si="1"/>
        <v>0</v>
      </c>
    </row>
    <row r="48" spans="1:15">
      <c r="A48" s="1054" t="s">
        <v>1245</v>
      </c>
      <c r="B48" s="2524"/>
      <c r="C48" s="1055"/>
      <c r="D48" s="1022">
        <f t="shared" si="2"/>
        <v>0</v>
      </c>
      <c r="G48" s="1054" t="s">
        <v>1245</v>
      </c>
      <c r="H48" s="2524"/>
      <c r="I48" s="1055"/>
      <c r="J48" s="1022">
        <f t="shared" si="0"/>
        <v>0</v>
      </c>
      <c r="L48" s="1054" t="s">
        <v>1245</v>
      </c>
      <c r="M48" s="2524"/>
      <c r="O48" s="1022">
        <f t="shared" si="1"/>
        <v>0</v>
      </c>
    </row>
    <row r="49" spans="1:15">
      <c r="A49" s="1054" t="s">
        <v>1246</v>
      </c>
      <c r="B49" s="2524"/>
      <c r="C49" s="1055"/>
      <c r="D49" s="1022">
        <f t="shared" si="2"/>
        <v>0</v>
      </c>
      <c r="G49" s="1054" t="s">
        <v>1246</v>
      </c>
      <c r="H49" s="2524"/>
      <c r="I49" s="1055"/>
      <c r="J49" s="1022">
        <f t="shared" si="0"/>
        <v>0</v>
      </c>
      <c r="L49" s="1054" t="s">
        <v>1246</v>
      </c>
      <c r="M49" s="2524"/>
      <c r="O49" s="1022">
        <f t="shared" si="1"/>
        <v>0</v>
      </c>
    </row>
    <row r="50" spans="1:15">
      <c r="A50" s="1054" t="s">
        <v>1247</v>
      </c>
      <c r="B50" s="2524"/>
      <c r="C50" s="1055"/>
      <c r="D50" s="1022">
        <f t="shared" si="2"/>
        <v>0</v>
      </c>
      <c r="G50" s="1054" t="s">
        <v>1247</v>
      </c>
      <c r="H50" s="2524"/>
      <c r="I50" s="1055"/>
      <c r="J50" s="1022">
        <f t="shared" si="0"/>
        <v>0</v>
      </c>
      <c r="L50" s="1054" t="s">
        <v>1247</v>
      </c>
      <c r="M50" s="2524"/>
      <c r="O50" s="1022">
        <f t="shared" si="1"/>
        <v>0</v>
      </c>
    </row>
    <row r="51" spans="1:15">
      <c r="A51" s="1054" t="s">
        <v>1248</v>
      </c>
      <c r="B51" s="2524"/>
      <c r="C51" s="1055"/>
      <c r="D51" s="1022">
        <f t="shared" si="2"/>
        <v>0</v>
      </c>
      <c r="G51" s="1054" t="s">
        <v>1248</v>
      </c>
      <c r="H51" s="2524"/>
      <c r="I51" s="1055"/>
      <c r="J51" s="1022">
        <f t="shared" si="0"/>
        <v>0</v>
      </c>
      <c r="L51" s="1054" t="s">
        <v>1248</v>
      </c>
      <c r="M51" s="2524"/>
      <c r="O51" s="1022">
        <f t="shared" si="1"/>
        <v>0</v>
      </c>
    </row>
    <row r="52" spans="1:15">
      <c r="A52" s="1054" t="s">
        <v>1249</v>
      </c>
      <c r="B52" s="2524"/>
      <c r="C52" s="1055"/>
      <c r="D52" s="1022">
        <f t="shared" si="2"/>
        <v>0</v>
      </c>
      <c r="G52" s="1054" t="s">
        <v>1249</v>
      </c>
      <c r="H52" s="2524"/>
      <c r="I52" s="1055"/>
      <c r="J52" s="1022">
        <f t="shared" si="0"/>
        <v>0</v>
      </c>
      <c r="L52" s="1054" t="s">
        <v>1249</v>
      </c>
      <c r="M52" s="2524"/>
      <c r="O52" s="1022">
        <f t="shared" si="1"/>
        <v>0</v>
      </c>
    </row>
    <row r="53" spans="1:15">
      <c r="A53" s="1054" t="s">
        <v>1250</v>
      </c>
      <c r="B53" s="2524"/>
      <c r="C53" s="1055"/>
      <c r="D53" s="1022">
        <f t="shared" si="2"/>
        <v>0</v>
      </c>
      <c r="G53" s="1054" t="s">
        <v>1250</v>
      </c>
      <c r="H53" s="2524"/>
      <c r="I53" s="1055"/>
      <c r="J53" s="1022">
        <f t="shared" si="0"/>
        <v>0</v>
      </c>
      <c r="L53" s="1054" t="s">
        <v>1250</v>
      </c>
      <c r="M53" s="2524"/>
      <c r="O53" s="1022">
        <f t="shared" si="1"/>
        <v>0</v>
      </c>
    </row>
    <row r="54" spans="1:15">
      <c r="A54" s="1054" t="s">
        <v>1251</v>
      </c>
      <c r="B54" s="2524"/>
      <c r="C54" s="1055"/>
      <c r="D54" s="1022">
        <f t="shared" si="2"/>
        <v>0</v>
      </c>
      <c r="G54" s="1054" t="s">
        <v>1251</v>
      </c>
      <c r="H54" s="2524"/>
      <c r="I54" s="1055"/>
      <c r="J54" s="1022">
        <f t="shared" si="0"/>
        <v>0</v>
      </c>
      <c r="L54" s="1054" t="s">
        <v>1251</v>
      </c>
      <c r="M54" s="2524"/>
      <c r="O54" s="1022">
        <f t="shared" si="1"/>
        <v>0</v>
      </c>
    </row>
    <row r="55" spans="1:15">
      <c r="A55" s="1054" t="s">
        <v>1252</v>
      </c>
      <c r="B55" s="2524"/>
      <c r="C55" s="1055"/>
      <c r="D55" s="1022">
        <f t="shared" si="2"/>
        <v>0</v>
      </c>
      <c r="G55" s="1054" t="s">
        <v>1252</v>
      </c>
      <c r="H55" s="2524"/>
      <c r="I55" s="1055"/>
      <c r="J55" s="1022">
        <f t="shared" si="0"/>
        <v>0</v>
      </c>
      <c r="L55" s="1054" t="s">
        <v>1252</v>
      </c>
      <c r="M55" s="2524"/>
      <c r="O55" s="1022">
        <f t="shared" si="1"/>
        <v>0</v>
      </c>
    </row>
    <row r="56" spans="1:15">
      <c r="A56" s="1054" t="s">
        <v>1253</v>
      </c>
      <c r="B56" s="2524"/>
      <c r="C56" s="1055"/>
      <c r="D56" s="1022">
        <f t="shared" si="2"/>
        <v>0</v>
      </c>
      <c r="G56" s="1054" t="s">
        <v>1253</v>
      </c>
      <c r="H56" s="2524"/>
      <c r="I56" s="1055"/>
      <c r="J56" s="1022">
        <f t="shared" si="0"/>
        <v>0</v>
      </c>
      <c r="L56" s="1054" t="s">
        <v>1253</v>
      </c>
      <c r="M56" s="2524"/>
      <c r="O56" s="1022">
        <f t="shared" si="1"/>
        <v>0</v>
      </c>
    </row>
    <row r="57" spans="1:15">
      <c r="A57" s="1054" t="s">
        <v>1254</v>
      </c>
      <c r="B57" s="2524"/>
      <c r="C57" s="1055"/>
      <c r="D57" s="1022">
        <f t="shared" si="2"/>
        <v>0</v>
      </c>
      <c r="G57" s="1054" t="s">
        <v>1254</v>
      </c>
      <c r="H57" s="2524"/>
      <c r="I57" s="1055"/>
      <c r="J57" s="1022">
        <f t="shared" si="0"/>
        <v>0</v>
      </c>
      <c r="L57" s="1057" t="s">
        <v>1254</v>
      </c>
      <c r="M57" s="2524"/>
      <c r="O57" s="1022">
        <f t="shared" si="1"/>
        <v>0</v>
      </c>
    </row>
    <row r="58" spans="1:15">
      <c r="A58" s="1054" t="s">
        <v>1255</v>
      </c>
      <c r="B58" s="2524"/>
      <c r="C58" s="1055"/>
      <c r="D58" s="1022">
        <f t="shared" si="2"/>
        <v>0</v>
      </c>
      <c r="G58" s="1054" t="s">
        <v>1255</v>
      </c>
      <c r="H58" s="2524"/>
      <c r="I58" s="1055"/>
      <c r="J58" s="1022">
        <f t="shared" si="0"/>
        <v>0</v>
      </c>
      <c r="L58" s="1054" t="s">
        <v>1255</v>
      </c>
      <c r="M58" s="2524"/>
      <c r="O58" s="1022">
        <f t="shared" si="1"/>
        <v>0</v>
      </c>
    </row>
    <row r="59" spans="1:15">
      <c r="A59" s="1054" t="s">
        <v>1256</v>
      </c>
      <c r="B59" s="2524"/>
      <c r="C59" s="1055"/>
      <c r="D59" s="1022">
        <f t="shared" si="2"/>
        <v>0</v>
      </c>
      <c r="G59" s="1054" t="s">
        <v>1256</v>
      </c>
      <c r="H59" s="2524"/>
      <c r="I59" s="1055"/>
      <c r="J59" s="1022">
        <f t="shared" si="0"/>
        <v>0</v>
      </c>
      <c r="L59" s="1054" t="s">
        <v>1256</v>
      </c>
      <c r="M59" s="2524"/>
      <c r="O59" s="1022">
        <f t="shared" si="1"/>
        <v>0</v>
      </c>
    </row>
    <row r="60" spans="1:15">
      <c r="A60" s="1054" t="s">
        <v>1257</v>
      </c>
      <c r="B60" s="2524"/>
      <c r="C60" s="1055"/>
      <c r="D60" s="1022">
        <f t="shared" si="2"/>
        <v>0</v>
      </c>
      <c r="G60" s="1054" t="s">
        <v>1257</v>
      </c>
      <c r="H60" s="2524"/>
      <c r="I60" s="1055"/>
      <c r="J60" s="1022">
        <f t="shared" si="0"/>
        <v>0</v>
      </c>
      <c r="L60" s="1054" t="s">
        <v>1257</v>
      </c>
      <c r="M60" s="2524"/>
      <c r="O60" s="1022">
        <f t="shared" si="1"/>
        <v>0</v>
      </c>
    </row>
    <row r="61" spans="1:15">
      <c r="A61" s="1054" t="s">
        <v>1258</v>
      </c>
      <c r="B61" s="2524"/>
      <c r="C61" s="1055"/>
      <c r="D61" s="1022">
        <f t="shared" si="2"/>
        <v>0</v>
      </c>
      <c r="G61" s="1054" t="s">
        <v>1258</v>
      </c>
      <c r="H61" s="2524"/>
      <c r="I61" s="1055"/>
      <c r="J61" s="1022">
        <f t="shared" si="0"/>
        <v>0</v>
      </c>
      <c r="L61" s="1054" t="s">
        <v>1258</v>
      </c>
      <c r="M61" s="2524"/>
      <c r="O61" s="1022">
        <f t="shared" si="1"/>
        <v>0</v>
      </c>
    </row>
    <row r="62" spans="1:15">
      <c r="A62" s="1054" t="s">
        <v>1259</v>
      </c>
      <c r="B62" s="2524"/>
      <c r="C62" s="1055"/>
      <c r="D62" s="1022">
        <f t="shared" si="2"/>
        <v>0</v>
      </c>
      <c r="G62" s="1054" t="s">
        <v>1259</v>
      </c>
      <c r="H62" s="2524"/>
      <c r="I62" s="1055"/>
      <c r="J62" s="1022">
        <f t="shared" si="0"/>
        <v>0</v>
      </c>
      <c r="L62" s="1054" t="s">
        <v>1259</v>
      </c>
      <c r="M62" s="2524"/>
      <c r="O62" s="1022">
        <f t="shared" si="1"/>
        <v>0</v>
      </c>
    </row>
    <row r="63" spans="1:15">
      <c r="A63" s="1054" t="s">
        <v>1260</v>
      </c>
      <c r="B63" s="2524"/>
      <c r="C63" s="1055"/>
      <c r="D63" s="1022">
        <f t="shared" si="2"/>
        <v>0</v>
      </c>
      <c r="G63" s="1054" t="s">
        <v>1260</v>
      </c>
      <c r="H63" s="2524"/>
      <c r="I63" s="1055"/>
      <c r="J63" s="1022">
        <f t="shared" si="0"/>
        <v>0</v>
      </c>
      <c r="L63" s="1054" t="s">
        <v>1260</v>
      </c>
      <c r="M63" s="2524"/>
      <c r="O63" s="1022">
        <f t="shared" si="1"/>
        <v>0</v>
      </c>
    </row>
    <row r="64" spans="1:15">
      <c r="A64" s="1054" t="s">
        <v>1261</v>
      </c>
      <c r="B64" s="2524"/>
      <c r="C64" s="1055"/>
      <c r="D64" s="1022">
        <f t="shared" si="2"/>
        <v>0</v>
      </c>
      <c r="G64" s="1054" t="s">
        <v>1261</v>
      </c>
      <c r="H64" s="2524"/>
      <c r="I64" s="1055"/>
      <c r="J64" s="1022">
        <f t="shared" si="0"/>
        <v>0</v>
      </c>
      <c r="L64" s="1054" t="s">
        <v>1261</v>
      </c>
      <c r="M64" s="2524"/>
      <c r="O64" s="1022">
        <f t="shared" si="1"/>
        <v>0</v>
      </c>
    </row>
    <row r="65" spans="1:15">
      <c r="A65" s="1054" t="s">
        <v>1262</v>
      </c>
      <c r="B65" s="2524"/>
      <c r="C65" s="1055"/>
      <c r="D65" s="1022">
        <f t="shared" si="2"/>
        <v>0</v>
      </c>
      <c r="G65" s="1054" t="s">
        <v>1262</v>
      </c>
      <c r="H65" s="2524"/>
      <c r="I65" s="1055"/>
      <c r="J65" s="1022">
        <f t="shared" si="0"/>
        <v>0</v>
      </c>
      <c r="L65" s="1054" t="s">
        <v>1262</v>
      </c>
      <c r="M65" s="2524"/>
      <c r="O65" s="1022">
        <f t="shared" si="1"/>
        <v>0</v>
      </c>
    </row>
    <row r="66" spans="1:15">
      <c r="A66" s="1054" t="s">
        <v>1263</v>
      </c>
      <c r="B66" s="2524"/>
      <c r="C66" s="1055"/>
      <c r="D66" s="1022">
        <f t="shared" si="2"/>
        <v>0</v>
      </c>
      <c r="G66" s="1054" t="s">
        <v>1263</v>
      </c>
      <c r="H66" s="2524"/>
      <c r="I66" s="1055"/>
      <c r="J66" s="1022">
        <f t="shared" si="0"/>
        <v>0</v>
      </c>
      <c r="L66" s="1054" t="s">
        <v>1263</v>
      </c>
      <c r="M66" s="2524"/>
      <c r="O66" s="1022">
        <f t="shared" si="1"/>
        <v>0</v>
      </c>
    </row>
    <row r="67" spans="1:15">
      <c r="A67" s="1054" t="s">
        <v>1264</v>
      </c>
      <c r="B67" s="2524"/>
      <c r="C67" s="1055"/>
      <c r="D67" s="1022">
        <f t="shared" si="2"/>
        <v>0</v>
      </c>
      <c r="G67" s="1054" t="s">
        <v>1264</v>
      </c>
      <c r="H67" s="2524"/>
      <c r="I67" s="1055"/>
      <c r="J67" s="1022">
        <f t="shared" si="0"/>
        <v>0</v>
      </c>
      <c r="L67" s="1054" t="s">
        <v>1264</v>
      </c>
      <c r="M67" s="2524"/>
      <c r="O67" s="1022">
        <f t="shared" si="1"/>
        <v>0</v>
      </c>
    </row>
    <row r="68" spans="1:15">
      <c r="A68" s="1054" t="s">
        <v>1265</v>
      </c>
      <c r="B68" s="2524"/>
      <c r="C68" s="1055"/>
      <c r="D68" s="1022">
        <f t="shared" si="2"/>
        <v>0</v>
      </c>
      <c r="G68" s="1054" t="s">
        <v>1265</v>
      </c>
      <c r="H68" s="2524"/>
      <c r="I68" s="1055"/>
      <c r="J68" s="1022">
        <f t="shared" si="0"/>
        <v>0</v>
      </c>
      <c r="L68" s="1054" t="s">
        <v>1265</v>
      </c>
      <c r="M68" s="2524"/>
      <c r="O68" s="1022">
        <f t="shared" si="1"/>
        <v>0</v>
      </c>
    </row>
    <row r="69" spans="1:15">
      <c r="A69" s="1054" t="s">
        <v>1266</v>
      </c>
      <c r="B69" s="2524"/>
      <c r="C69" s="1055"/>
      <c r="D69" s="1022">
        <f t="shared" si="2"/>
        <v>0</v>
      </c>
      <c r="G69" s="1054" t="s">
        <v>1266</v>
      </c>
      <c r="H69" s="2524"/>
      <c r="I69" s="1055"/>
      <c r="J69" s="1022">
        <f t="shared" si="0"/>
        <v>0</v>
      </c>
      <c r="L69" s="1054" t="s">
        <v>1266</v>
      </c>
      <c r="M69" s="2524"/>
      <c r="O69" s="1022">
        <f t="shared" si="1"/>
        <v>0</v>
      </c>
    </row>
    <row r="70" spans="1:15">
      <c r="A70" s="1054" t="s">
        <v>1267</v>
      </c>
      <c r="B70" s="2524"/>
      <c r="C70" s="1055"/>
      <c r="D70" s="1022">
        <f t="shared" si="2"/>
        <v>0</v>
      </c>
      <c r="G70" s="1054" t="s">
        <v>1267</v>
      </c>
      <c r="H70" s="2524"/>
      <c r="I70" s="1055"/>
      <c r="J70" s="1022">
        <f t="shared" si="0"/>
        <v>0</v>
      </c>
      <c r="L70" s="1054" t="s">
        <v>1267</v>
      </c>
      <c r="M70" s="2524"/>
      <c r="O70" s="1022">
        <f t="shared" si="1"/>
        <v>0</v>
      </c>
    </row>
    <row r="71" spans="1:15">
      <c r="A71" s="1054" t="s">
        <v>1268</v>
      </c>
      <c r="B71" s="2524"/>
      <c r="C71" s="1055"/>
      <c r="D71" s="1022">
        <f t="shared" si="2"/>
        <v>0</v>
      </c>
      <c r="G71" s="1054" t="s">
        <v>1268</v>
      </c>
      <c r="H71" s="2524"/>
      <c r="I71" s="1055"/>
      <c r="J71" s="1022">
        <f t="shared" si="0"/>
        <v>0</v>
      </c>
      <c r="L71" s="1054" t="s">
        <v>1268</v>
      </c>
      <c r="M71" s="2524"/>
      <c r="O71" s="1022">
        <f t="shared" si="1"/>
        <v>0</v>
      </c>
    </row>
    <row r="72" spans="1:15">
      <c r="A72" s="1054" t="s">
        <v>1269</v>
      </c>
      <c r="B72" s="2524"/>
      <c r="C72" s="1055"/>
      <c r="D72" s="1022">
        <f t="shared" si="2"/>
        <v>0</v>
      </c>
      <c r="G72" s="1054" t="s">
        <v>1269</v>
      </c>
      <c r="H72" s="2524"/>
      <c r="I72" s="1055"/>
      <c r="J72" s="1022">
        <f t="shared" si="0"/>
        <v>0</v>
      </c>
      <c r="L72" s="1054" t="s">
        <v>1269</v>
      </c>
      <c r="M72" s="2524"/>
      <c r="O72" s="1022">
        <f t="shared" si="1"/>
        <v>0</v>
      </c>
    </row>
    <row r="73" spans="1:15">
      <c r="A73" s="1054" t="s">
        <v>1270</v>
      </c>
      <c r="B73" s="2524"/>
      <c r="C73" s="1055"/>
      <c r="D73" s="1022">
        <f t="shared" si="2"/>
        <v>0</v>
      </c>
      <c r="G73" s="1054" t="s">
        <v>1270</v>
      </c>
      <c r="H73" s="2524"/>
      <c r="I73" s="1055"/>
      <c r="J73" s="1022">
        <f t="shared" si="0"/>
        <v>0</v>
      </c>
      <c r="L73" s="1054" t="s">
        <v>1270</v>
      </c>
      <c r="M73" s="2524"/>
      <c r="O73" s="1022">
        <f t="shared" si="1"/>
        <v>0</v>
      </c>
    </row>
    <row r="74" spans="1:15">
      <c r="A74" s="1054" t="s">
        <v>1968</v>
      </c>
      <c r="B74" s="2524"/>
      <c r="C74" s="1055"/>
      <c r="D74" s="1022">
        <f t="shared" si="2"/>
        <v>0</v>
      </c>
      <c r="G74" s="1054" t="s">
        <v>1968</v>
      </c>
      <c r="H74" s="2524"/>
      <c r="I74" s="1055"/>
      <c r="J74" s="1022">
        <f t="shared" ref="J74:J86" si="3">H74*B172</f>
        <v>0</v>
      </c>
      <c r="L74" s="1054" t="s">
        <v>1968</v>
      </c>
      <c r="M74" s="2524"/>
      <c r="O74" s="1022">
        <f t="shared" ref="O74:O86" si="4">M74*B172</f>
        <v>0</v>
      </c>
    </row>
    <row r="75" spans="1:15">
      <c r="A75" s="1054" t="s">
        <v>1969</v>
      </c>
      <c r="B75" s="2524"/>
      <c r="C75" s="1055"/>
      <c r="D75" s="1022">
        <f t="shared" si="2"/>
        <v>0</v>
      </c>
      <c r="G75" s="1054" t="s">
        <v>1969</v>
      </c>
      <c r="H75" s="2524"/>
      <c r="I75" s="1055"/>
      <c r="J75" s="1022">
        <f t="shared" si="3"/>
        <v>0</v>
      </c>
      <c r="L75" s="1054" t="s">
        <v>1969</v>
      </c>
      <c r="M75" s="2524"/>
      <c r="O75" s="1022">
        <f t="shared" si="4"/>
        <v>0</v>
      </c>
    </row>
    <row r="76" spans="1:15">
      <c r="A76" s="1054" t="s">
        <v>1970</v>
      </c>
      <c r="B76" s="2524"/>
      <c r="C76" s="1055"/>
      <c r="D76" s="1022">
        <f t="shared" si="2"/>
        <v>0</v>
      </c>
      <c r="G76" s="1054" t="s">
        <v>1970</v>
      </c>
      <c r="H76" s="2524"/>
      <c r="I76" s="1055"/>
      <c r="J76" s="1022">
        <f t="shared" si="3"/>
        <v>0</v>
      </c>
      <c r="L76" s="1054" t="s">
        <v>1970</v>
      </c>
      <c r="M76" s="2524"/>
      <c r="O76" s="1022">
        <f t="shared" si="4"/>
        <v>0</v>
      </c>
    </row>
    <row r="77" spans="1:15">
      <c r="A77" s="1054" t="s">
        <v>1971</v>
      </c>
      <c r="B77" s="2524"/>
      <c r="C77" s="1055"/>
      <c r="D77" s="1022">
        <f t="shared" si="2"/>
        <v>0</v>
      </c>
      <c r="G77" s="1054" t="s">
        <v>1971</v>
      </c>
      <c r="H77" s="2524"/>
      <c r="I77" s="1055"/>
      <c r="J77" s="1022">
        <f t="shared" si="3"/>
        <v>0</v>
      </c>
      <c r="L77" s="1054" t="s">
        <v>1971</v>
      </c>
      <c r="M77" s="2524"/>
      <c r="O77" s="1022">
        <f t="shared" si="4"/>
        <v>0</v>
      </c>
    </row>
    <row r="78" spans="1:15">
      <c r="A78" s="1054" t="s">
        <v>1972</v>
      </c>
      <c r="B78" s="2524"/>
      <c r="C78" s="1055"/>
      <c r="D78" s="1022">
        <f t="shared" si="2"/>
        <v>0</v>
      </c>
      <c r="G78" s="1054" t="s">
        <v>1972</v>
      </c>
      <c r="H78" s="2524"/>
      <c r="I78" s="1055"/>
      <c r="J78" s="1022">
        <f t="shared" si="3"/>
        <v>0</v>
      </c>
      <c r="L78" s="1054" t="s">
        <v>1972</v>
      </c>
      <c r="M78" s="2524"/>
      <c r="O78" s="1022">
        <f t="shared" si="4"/>
        <v>0</v>
      </c>
    </row>
    <row r="79" spans="1:15">
      <c r="A79" s="1054" t="s">
        <v>1973</v>
      </c>
      <c r="B79" s="2524"/>
      <c r="C79" s="1055"/>
      <c r="D79" s="1022">
        <f t="shared" si="2"/>
        <v>0</v>
      </c>
      <c r="G79" s="1054" t="s">
        <v>1973</v>
      </c>
      <c r="H79" s="2524"/>
      <c r="I79" s="1055"/>
      <c r="J79" s="1022">
        <f t="shared" si="3"/>
        <v>0</v>
      </c>
      <c r="L79" s="1054" t="s">
        <v>1973</v>
      </c>
      <c r="M79" s="2524"/>
      <c r="O79" s="1022">
        <f t="shared" si="4"/>
        <v>0</v>
      </c>
    </row>
    <row r="80" spans="1:15">
      <c r="A80" s="1054" t="s">
        <v>1974</v>
      </c>
      <c r="B80" s="2524"/>
      <c r="C80" s="1055"/>
      <c r="D80" s="1022">
        <f t="shared" si="2"/>
        <v>0</v>
      </c>
      <c r="G80" s="1054" t="s">
        <v>1974</v>
      </c>
      <c r="H80" s="2524"/>
      <c r="I80" s="1055"/>
      <c r="J80" s="1022">
        <f t="shared" si="3"/>
        <v>0</v>
      </c>
      <c r="L80" s="1054" t="s">
        <v>1974</v>
      </c>
      <c r="M80" s="2524"/>
      <c r="O80" s="1022">
        <f t="shared" si="4"/>
        <v>0</v>
      </c>
    </row>
    <row r="81" spans="1:15">
      <c r="A81" s="1054" t="s">
        <v>1975</v>
      </c>
      <c r="B81" s="2524"/>
      <c r="C81" s="1055"/>
      <c r="D81" s="1022">
        <f t="shared" si="2"/>
        <v>0</v>
      </c>
      <c r="G81" s="1054" t="s">
        <v>1975</v>
      </c>
      <c r="H81" s="2524"/>
      <c r="I81" s="1055"/>
      <c r="J81" s="1022">
        <f t="shared" si="3"/>
        <v>0</v>
      </c>
      <c r="L81" s="1054" t="s">
        <v>1975</v>
      </c>
      <c r="M81" s="2524"/>
      <c r="O81" s="1022">
        <f t="shared" si="4"/>
        <v>0</v>
      </c>
    </row>
    <row r="82" spans="1:15">
      <c r="A82" s="1054" t="s">
        <v>1976</v>
      </c>
      <c r="B82" s="2524"/>
      <c r="C82" s="1055"/>
      <c r="D82" s="1022">
        <f t="shared" si="2"/>
        <v>0</v>
      </c>
      <c r="G82" s="1054" t="s">
        <v>1976</v>
      </c>
      <c r="H82" s="2524"/>
      <c r="I82" s="1055"/>
      <c r="J82" s="1022">
        <f t="shared" si="3"/>
        <v>0</v>
      </c>
      <c r="L82" s="1054" t="s">
        <v>1976</v>
      </c>
      <c r="M82" s="2524"/>
      <c r="O82" s="1022">
        <f t="shared" si="4"/>
        <v>0</v>
      </c>
    </row>
    <row r="83" spans="1:15">
      <c r="A83" s="1054" t="s">
        <v>1977</v>
      </c>
      <c r="B83" s="2524"/>
      <c r="C83" s="1055"/>
      <c r="D83" s="1022">
        <f t="shared" si="2"/>
        <v>0</v>
      </c>
      <c r="G83" s="1054" t="s">
        <v>1977</v>
      </c>
      <c r="H83" s="2524"/>
      <c r="I83" s="1055"/>
      <c r="J83" s="1022">
        <f t="shared" si="3"/>
        <v>0</v>
      </c>
      <c r="L83" s="1054" t="s">
        <v>1977</v>
      </c>
      <c r="M83" s="2524"/>
      <c r="O83" s="1022">
        <f t="shared" si="4"/>
        <v>0</v>
      </c>
    </row>
    <row r="84" spans="1:15">
      <c r="A84" s="1054" t="s">
        <v>1978</v>
      </c>
      <c r="B84" s="2524"/>
      <c r="C84" s="1055"/>
      <c r="D84" s="1022">
        <f t="shared" si="2"/>
        <v>0</v>
      </c>
      <c r="G84" s="1054" t="s">
        <v>1978</v>
      </c>
      <c r="H84" s="2524"/>
      <c r="I84" s="1055"/>
      <c r="J84" s="1022">
        <f t="shared" si="3"/>
        <v>0</v>
      </c>
      <c r="L84" s="1054" t="s">
        <v>1978</v>
      </c>
      <c r="M84" s="2524"/>
      <c r="O84" s="1022">
        <f t="shared" si="4"/>
        <v>0</v>
      </c>
    </row>
    <row r="85" spans="1:15">
      <c r="A85" s="1054" t="s">
        <v>1979</v>
      </c>
      <c r="B85" s="2524"/>
      <c r="C85" s="1055"/>
      <c r="D85" s="1022">
        <f t="shared" si="2"/>
        <v>0</v>
      </c>
      <c r="G85" s="1054" t="s">
        <v>1979</v>
      </c>
      <c r="H85" s="2524"/>
      <c r="I85" s="1055"/>
      <c r="J85" s="1022">
        <f t="shared" si="3"/>
        <v>0</v>
      </c>
      <c r="L85" s="1054" t="s">
        <v>1979</v>
      </c>
      <c r="M85" s="2524"/>
      <c r="O85" s="1022">
        <f t="shared" si="4"/>
        <v>0</v>
      </c>
    </row>
    <row r="86" spans="1:15">
      <c r="A86" s="1054" t="s">
        <v>1980</v>
      </c>
      <c r="B86" s="2524"/>
      <c r="C86" s="1055"/>
      <c r="D86" s="1022">
        <f t="shared" si="2"/>
        <v>0</v>
      </c>
      <c r="G86" s="1054" t="s">
        <v>1980</v>
      </c>
      <c r="H86" s="2524"/>
      <c r="I86" s="1055"/>
      <c r="J86" s="1022">
        <f t="shared" si="3"/>
        <v>0</v>
      </c>
      <c r="L86" s="1054" t="s">
        <v>1980</v>
      </c>
      <c r="M86" s="2524"/>
      <c r="O86" s="1022">
        <f t="shared" si="4"/>
        <v>0</v>
      </c>
    </row>
    <row r="87" spans="1:15">
      <c r="A87" s="1058" t="s">
        <v>84</v>
      </c>
      <c r="B87" s="1779">
        <f>SUM(B42:B86)</f>
        <v>0</v>
      </c>
      <c r="C87" s="1059"/>
      <c r="D87" s="1780">
        <f>SUM(D42:D86)</f>
        <v>0</v>
      </c>
      <c r="G87" s="1058" t="s">
        <v>84</v>
      </c>
      <c r="H87" s="1779">
        <f>SUM(H42:H86)</f>
        <v>0</v>
      </c>
      <c r="I87" s="1055"/>
      <c r="J87" s="1780">
        <f>SUM(J42:J86)</f>
        <v>0</v>
      </c>
      <c r="L87" s="1058" t="s">
        <v>84</v>
      </c>
      <c r="M87" s="1779">
        <f>SUM(M42:M86)</f>
        <v>0</v>
      </c>
      <c r="O87" s="1780">
        <f>SUM(O42:O86)</f>
        <v>0</v>
      </c>
    </row>
    <row r="88" spans="1:15">
      <c r="A88" s="1033"/>
      <c r="B88" s="1060"/>
    </row>
    <row r="89" spans="1:15">
      <c r="A89" s="1049" t="s">
        <v>1946</v>
      </c>
      <c r="B89" s="1050"/>
      <c r="C89" s="1050"/>
      <c r="D89" s="1050"/>
      <c r="E89" s="1050"/>
      <c r="F89" s="1050"/>
      <c r="G89" s="1050"/>
      <c r="H89" s="1050"/>
      <c r="I89" s="1050"/>
      <c r="J89" s="1050"/>
      <c r="K89" s="1051"/>
      <c r="L89" s="1051"/>
      <c r="M89" s="1051"/>
    </row>
    <row r="90" spans="1:15">
      <c r="A90" s="1061"/>
    </row>
    <row r="91" spans="1:15" ht="55.5" customHeight="1">
      <c r="A91" s="1062" t="s">
        <v>1271</v>
      </c>
      <c r="B91" s="1062" t="s">
        <v>1272</v>
      </c>
      <c r="C91" s="1062" t="s">
        <v>1273</v>
      </c>
      <c r="D91" s="4073" t="s">
        <v>1274</v>
      </c>
      <c r="E91" s="4074"/>
      <c r="F91" s="4075"/>
      <c r="G91" s="4073" t="s">
        <v>1275</v>
      </c>
      <c r="H91" s="4074"/>
      <c r="I91" s="4074"/>
      <c r="J91" s="4075"/>
      <c r="K91" s="1063"/>
    </row>
    <row r="92" spans="1:15">
      <c r="A92" s="2049"/>
      <c r="B92" s="2048"/>
      <c r="C92" s="2048"/>
      <c r="D92" s="4076"/>
      <c r="E92" s="4077"/>
      <c r="F92" s="4078"/>
      <c r="G92" s="4079"/>
      <c r="H92" s="4080"/>
      <c r="I92" s="4080"/>
      <c r="J92" s="4081"/>
      <c r="K92" s="1063"/>
    </row>
    <row r="93" spans="1:15" ht="12.75" customHeight="1">
      <c r="A93" s="2049"/>
      <c r="B93" s="2048"/>
      <c r="C93" s="2048"/>
      <c r="D93" s="4076"/>
      <c r="E93" s="4077"/>
      <c r="F93" s="4078"/>
      <c r="G93" s="4079"/>
      <c r="H93" s="4080"/>
      <c r="I93" s="4080"/>
      <c r="J93" s="4081"/>
      <c r="K93" s="1063"/>
    </row>
    <row r="94" spans="1:15" ht="12.75" customHeight="1">
      <c r="A94" s="2049"/>
      <c r="B94" s="2048"/>
      <c r="C94" s="2048"/>
      <c r="D94" s="4076"/>
      <c r="E94" s="4077"/>
      <c r="F94" s="4078"/>
      <c r="G94" s="4079"/>
      <c r="H94" s="4080"/>
      <c r="I94" s="4080"/>
      <c r="J94" s="4081"/>
      <c r="K94" s="1063"/>
    </row>
    <row r="95" spans="1:15" ht="12.75" customHeight="1">
      <c r="A95" s="2049"/>
      <c r="B95" s="2048"/>
      <c r="C95" s="2048"/>
      <c r="D95" s="4076"/>
      <c r="E95" s="4077"/>
      <c r="F95" s="4078"/>
      <c r="G95" s="4079"/>
      <c r="H95" s="4080"/>
      <c r="I95" s="4080"/>
      <c r="J95" s="4081"/>
      <c r="K95" s="1063"/>
    </row>
    <row r="96" spans="1:15" ht="12.75" customHeight="1">
      <c r="A96" s="2049"/>
      <c r="B96" s="2048"/>
      <c r="C96" s="2048"/>
      <c r="D96" s="4076"/>
      <c r="E96" s="4077"/>
      <c r="F96" s="4078"/>
      <c r="G96" s="4079"/>
      <c r="H96" s="4080"/>
      <c r="I96" s="4080"/>
      <c r="J96" s="4081"/>
      <c r="K96" s="1063"/>
    </row>
    <row r="97" spans="1:11" ht="12.75" customHeight="1">
      <c r="A97" s="2049"/>
      <c r="B97" s="2048"/>
      <c r="C97" s="2048"/>
      <c r="D97" s="4076"/>
      <c r="E97" s="4077"/>
      <c r="F97" s="4078"/>
      <c r="G97" s="4079"/>
      <c r="H97" s="4080"/>
      <c r="I97" s="4080"/>
      <c r="J97" s="4081"/>
      <c r="K97" s="1063"/>
    </row>
    <row r="98" spans="1:11" ht="12.75" customHeight="1">
      <c r="A98" s="2049"/>
      <c r="B98" s="2048"/>
      <c r="C98" s="2048"/>
      <c r="D98" s="4076"/>
      <c r="E98" s="4077"/>
      <c r="F98" s="4078"/>
      <c r="G98" s="4079"/>
      <c r="H98" s="4080"/>
      <c r="I98" s="4080"/>
      <c r="J98" s="4081"/>
      <c r="K98" s="1063"/>
    </row>
    <row r="99" spans="1:11" ht="12.75" customHeight="1">
      <c r="A99" s="2049"/>
      <c r="B99" s="2048"/>
      <c r="C99" s="2048"/>
      <c r="D99" s="4076"/>
      <c r="E99" s="4077"/>
      <c r="F99" s="4078"/>
      <c r="G99" s="4079"/>
      <c r="H99" s="4080"/>
      <c r="I99" s="4080"/>
      <c r="J99" s="4081"/>
      <c r="K99" s="1063"/>
    </row>
    <row r="100" spans="1:11">
      <c r="A100" s="2049"/>
      <c r="B100" s="2048"/>
      <c r="C100" s="2048"/>
      <c r="D100" s="4076"/>
      <c r="E100" s="4077"/>
      <c r="F100" s="4078"/>
      <c r="G100" s="4079"/>
      <c r="H100" s="4080"/>
      <c r="I100" s="4080"/>
      <c r="J100" s="4081"/>
      <c r="K100" s="1063"/>
    </row>
    <row r="101" spans="1:11">
      <c r="A101" s="2049"/>
      <c r="B101" s="2048"/>
      <c r="C101" s="2048"/>
      <c r="D101" s="4076"/>
      <c r="E101" s="4077"/>
      <c r="F101" s="4078"/>
      <c r="G101" s="4079"/>
      <c r="H101" s="4080"/>
      <c r="I101" s="4080"/>
      <c r="J101" s="4081"/>
      <c r="K101" s="1063"/>
    </row>
    <row r="102" spans="1:11">
      <c r="A102" s="2049"/>
      <c r="B102" s="2048"/>
      <c r="C102" s="2048"/>
      <c r="D102" s="4076"/>
      <c r="E102" s="4077"/>
      <c r="F102" s="4078"/>
      <c r="G102" s="4079"/>
      <c r="H102" s="4080"/>
      <c r="I102" s="4080"/>
      <c r="J102" s="4081"/>
      <c r="K102" s="1063"/>
    </row>
    <row r="103" spans="1:11">
      <c r="A103" s="2049"/>
      <c r="B103" s="2048"/>
      <c r="C103" s="2048"/>
      <c r="D103" s="4076"/>
      <c r="E103" s="4077"/>
      <c r="F103" s="4078"/>
      <c r="G103" s="4079"/>
      <c r="H103" s="4080"/>
      <c r="I103" s="4080"/>
      <c r="J103" s="4081"/>
      <c r="K103" s="1063"/>
    </row>
    <row r="104" spans="1:11">
      <c r="A104" s="2049"/>
      <c r="B104" s="2048"/>
      <c r="C104" s="2048"/>
      <c r="D104" s="4076"/>
      <c r="E104" s="4077"/>
      <c r="F104" s="4078"/>
      <c r="G104" s="4079"/>
      <c r="H104" s="4080"/>
      <c r="I104" s="4080"/>
      <c r="J104" s="4081"/>
      <c r="K104" s="1063"/>
    </row>
    <row r="105" spans="1:11">
      <c r="A105" s="2049"/>
      <c r="B105" s="2048"/>
      <c r="C105" s="2048"/>
      <c r="D105" s="4076"/>
      <c r="E105" s="4077"/>
      <c r="F105" s="4078"/>
      <c r="G105" s="4079"/>
      <c r="H105" s="4080"/>
      <c r="I105" s="4080"/>
      <c r="J105" s="4081"/>
      <c r="K105" s="1063"/>
    </row>
    <row r="106" spans="1:11">
      <c r="A106" s="2049"/>
      <c r="B106" s="2048"/>
      <c r="C106" s="2048"/>
      <c r="D106" s="4076"/>
      <c r="E106" s="4077"/>
      <c r="F106" s="4078"/>
      <c r="G106" s="4079"/>
      <c r="H106" s="4080"/>
      <c r="I106" s="4080"/>
      <c r="J106" s="4081"/>
      <c r="K106" s="1063"/>
    </row>
    <row r="107" spans="1:11">
      <c r="A107" s="2049"/>
      <c r="B107" s="2048"/>
      <c r="C107" s="2048"/>
      <c r="D107" s="4076"/>
      <c r="E107" s="4077"/>
      <c r="F107" s="4078"/>
      <c r="G107" s="4079"/>
      <c r="H107" s="4080"/>
      <c r="I107" s="4080"/>
      <c r="J107" s="4081"/>
      <c r="K107" s="1063"/>
    </row>
    <row r="108" spans="1:11">
      <c r="A108" s="2049"/>
      <c r="B108" s="2048"/>
      <c r="C108" s="2048"/>
      <c r="D108" s="4076"/>
      <c r="E108" s="4077"/>
      <c r="F108" s="4078"/>
      <c r="G108" s="4079"/>
      <c r="H108" s="4080"/>
      <c r="I108" s="4080"/>
      <c r="J108" s="4081"/>
      <c r="K108" s="1063"/>
    </row>
    <row r="109" spans="1:11">
      <c r="A109" s="2049"/>
      <c r="B109" s="2048"/>
      <c r="C109" s="2048"/>
      <c r="D109" s="4076"/>
      <c r="E109" s="4077"/>
      <c r="F109" s="4078"/>
      <c r="G109" s="4079"/>
      <c r="H109" s="4080"/>
      <c r="I109" s="4080"/>
      <c r="J109" s="4081"/>
      <c r="K109" s="1063"/>
    </row>
    <row r="110" spans="1:11">
      <c r="A110" s="2049"/>
      <c r="B110" s="2048"/>
      <c r="C110" s="2048"/>
      <c r="D110" s="4076"/>
      <c r="E110" s="4077"/>
      <c r="F110" s="4078"/>
      <c r="G110" s="4079"/>
      <c r="H110" s="4080"/>
      <c r="I110" s="4080"/>
      <c r="J110" s="4081"/>
      <c r="K110" s="1063"/>
    </row>
    <row r="111" spans="1:11">
      <c r="A111" s="2049"/>
      <c r="B111" s="2048"/>
      <c r="C111" s="2048"/>
      <c r="D111" s="4076"/>
      <c r="E111" s="4077"/>
      <c r="F111" s="4078"/>
      <c r="G111" s="4079"/>
      <c r="H111" s="4080"/>
      <c r="I111" s="4080"/>
      <c r="J111" s="4081"/>
      <c r="K111" s="1063"/>
    </row>
    <row r="112" spans="1:11">
      <c r="A112" s="2049"/>
      <c r="B112" s="2048"/>
      <c r="C112" s="2048"/>
      <c r="D112" s="4076"/>
      <c r="E112" s="4077"/>
      <c r="F112" s="4078"/>
      <c r="G112" s="4079"/>
      <c r="H112" s="4080"/>
      <c r="I112" s="4080"/>
      <c r="J112" s="4081"/>
      <c r="K112" s="1063"/>
    </row>
    <row r="113" spans="1:11">
      <c r="A113" s="2049"/>
      <c r="B113" s="2048"/>
      <c r="C113" s="2048"/>
      <c r="D113" s="4076"/>
      <c r="E113" s="4077"/>
      <c r="F113" s="4078"/>
      <c r="G113" s="4079"/>
      <c r="H113" s="4080"/>
      <c r="I113" s="4080"/>
      <c r="J113" s="4081"/>
      <c r="K113" s="1063"/>
    </row>
    <row r="114" spans="1:11">
      <c r="A114" s="2049"/>
      <c r="B114" s="2048"/>
      <c r="C114" s="2048"/>
      <c r="D114" s="4082"/>
      <c r="E114" s="4083"/>
      <c r="F114" s="4084"/>
      <c r="G114" s="4079"/>
      <c r="H114" s="4080"/>
      <c r="I114" s="4080"/>
      <c r="J114" s="4081"/>
      <c r="K114" s="1063"/>
    </row>
    <row r="115" spans="1:11">
      <c r="A115" s="2049"/>
      <c r="B115" s="2048"/>
      <c r="C115" s="2048"/>
      <c r="D115" s="4082"/>
      <c r="E115" s="4083"/>
      <c r="F115" s="4084"/>
      <c r="G115" s="4079"/>
      <c r="H115" s="4080"/>
      <c r="I115" s="4080"/>
      <c r="J115" s="4081"/>
      <c r="K115" s="1063"/>
    </row>
    <row r="116" spans="1:11">
      <c r="A116" s="2049"/>
      <c r="B116" s="2048"/>
      <c r="C116" s="2048"/>
      <c r="D116" s="4082"/>
      <c r="E116" s="4083"/>
      <c r="F116" s="4084"/>
      <c r="G116" s="4082"/>
      <c r="H116" s="4083"/>
      <c r="I116" s="4083"/>
      <c r="J116" s="4084"/>
      <c r="K116" s="1063"/>
    </row>
    <row r="117" spans="1:11">
      <c r="A117" s="2049"/>
      <c r="B117" s="2048"/>
      <c r="C117" s="2048"/>
      <c r="D117" s="4082"/>
      <c r="E117" s="4083"/>
      <c r="F117" s="4084"/>
      <c r="G117" s="4082"/>
      <c r="H117" s="4083"/>
      <c r="I117" s="4083"/>
      <c r="J117" s="4084"/>
      <c r="K117" s="1063"/>
    </row>
    <row r="118" spans="1:11">
      <c r="A118" s="2049"/>
      <c r="B118" s="2048"/>
      <c r="C118" s="2048"/>
      <c r="D118" s="4082"/>
      <c r="E118" s="4083"/>
      <c r="F118" s="4084"/>
      <c r="G118" s="4082"/>
      <c r="H118" s="4083"/>
      <c r="I118" s="4083"/>
      <c r="J118" s="4084"/>
      <c r="K118" s="1063"/>
    </row>
    <row r="119" spans="1:11">
      <c r="A119" s="2049"/>
      <c r="B119" s="2048"/>
      <c r="C119" s="2048"/>
      <c r="D119" s="4082"/>
      <c r="E119" s="4083"/>
      <c r="F119" s="4084"/>
      <c r="G119" s="4082"/>
      <c r="H119" s="4083"/>
      <c r="I119" s="4083"/>
      <c r="J119" s="4084"/>
      <c r="K119" s="1063"/>
    </row>
    <row r="120" spans="1:11">
      <c r="A120" s="2049"/>
      <c r="B120" s="2048"/>
      <c r="C120" s="2048"/>
      <c r="D120" s="4082"/>
      <c r="E120" s="4083"/>
      <c r="F120" s="4084"/>
      <c r="G120" s="4082"/>
      <c r="H120" s="4083"/>
      <c r="I120" s="4083"/>
      <c r="J120" s="4084"/>
      <c r="K120" s="1063"/>
    </row>
    <row r="121" spans="1:11">
      <c r="A121" s="2049"/>
      <c r="B121" s="1034"/>
      <c r="C121" s="2048"/>
      <c r="D121" s="4082"/>
      <c r="E121" s="4083"/>
      <c r="F121" s="4084"/>
      <c r="G121" s="4082"/>
      <c r="H121" s="4083"/>
      <c r="I121" s="4083"/>
      <c r="J121" s="4084"/>
      <c r="K121" s="1063"/>
    </row>
    <row r="122" spans="1:11">
      <c r="A122" s="2049"/>
      <c r="B122" s="1034"/>
      <c r="C122" s="2048"/>
      <c r="D122" s="4082"/>
      <c r="E122" s="4083"/>
      <c r="F122" s="4084"/>
      <c r="G122" s="4082"/>
      <c r="H122" s="4083"/>
      <c r="I122" s="4083"/>
      <c r="J122" s="4084"/>
      <c r="K122" s="1063"/>
    </row>
    <row r="123" spans="1:11">
      <c r="A123" s="2049"/>
      <c r="B123" s="1034"/>
      <c r="C123" s="2048"/>
      <c r="D123" s="4082"/>
      <c r="E123" s="4083"/>
      <c r="F123" s="4084"/>
      <c r="G123" s="4082"/>
      <c r="H123" s="4083"/>
      <c r="I123" s="4083"/>
      <c r="J123" s="4084"/>
      <c r="K123" s="1063"/>
    </row>
    <row r="124" spans="1:11">
      <c r="A124" s="2049"/>
      <c r="B124" s="1034"/>
      <c r="C124" s="2048"/>
      <c r="D124" s="4082"/>
      <c r="E124" s="4083"/>
      <c r="F124" s="4084"/>
      <c r="G124" s="4082"/>
      <c r="H124" s="4083"/>
      <c r="I124" s="4083"/>
      <c r="J124" s="4084"/>
      <c r="K124" s="1063"/>
    </row>
    <row r="125" spans="1:11">
      <c r="A125" s="2049"/>
      <c r="B125" s="1034"/>
      <c r="C125" s="2048"/>
      <c r="D125" s="4082"/>
      <c r="E125" s="4083"/>
      <c r="F125" s="4084"/>
      <c r="G125" s="4082"/>
      <c r="H125" s="4083"/>
      <c r="I125" s="4083"/>
      <c r="J125" s="4084"/>
      <c r="K125" s="1063"/>
    </row>
    <row r="126" spans="1:11">
      <c r="A126" s="2049"/>
      <c r="B126" s="1034"/>
      <c r="C126" s="2048"/>
      <c r="D126" s="4082"/>
      <c r="E126" s="4083"/>
      <c r="F126" s="4084"/>
      <c r="G126" s="4082"/>
      <c r="H126" s="4083"/>
      <c r="I126" s="4083"/>
      <c r="J126" s="4084"/>
      <c r="K126" s="1063"/>
    </row>
    <row r="127" spans="1:11">
      <c r="A127" s="2049"/>
      <c r="B127" s="1034"/>
      <c r="C127" s="2048"/>
      <c r="D127" s="4082"/>
      <c r="E127" s="4083"/>
      <c r="F127" s="4084"/>
      <c r="G127" s="4082"/>
      <c r="H127" s="4083"/>
      <c r="I127" s="4083"/>
      <c r="J127" s="4084"/>
      <c r="K127" s="1063"/>
    </row>
    <row r="128" spans="1:11">
      <c r="A128" s="2049"/>
      <c r="B128" s="1034"/>
      <c r="C128" s="2048"/>
      <c r="D128" s="4082"/>
      <c r="E128" s="4083"/>
      <c r="F128" s="4084"/>
      <c r="G128" s="4082"/>
      <c r="H128" s="4083"/>
      <c r="I128" s="4083"/>
      <c r="J128" s="4084"/>
      <c r="K128" s="1063"/>
    </row>
    <row r="129" spans="1:11">
      <c r="A129" s="2049"/>
      <c r="B129" s="1034"/>
      <c r="C129" s="2048"/>
      <c r="D129" s="4082"/>
      <c r="E129" s="4083"/>
      <c r="F129" s="4084"/>
      <c r="G129" s="4082"/>
      <c r="H129" s="4083"/>
      <c r="I129" s="4083"/>
      <c r="J129" s="4084"/>
      <c r="K129" s="1063"/>
    </row>
    <row r="130" spans="1:11">
      <c r="A130" s="1064" t="s">
        <v>82</v>
      </c>
      <c r="B130" s="1065">
        <f>COUNTA(B92:B129)</f>
        <v>0</v>
      </c>
      <c r="C130" s="1065">
        <f>SUM(C92:C129)</f>
        <v>0</v>
      </c>
      <c r="D130" s="1063"/>
      <c r="E130" s="1063"/>
      <c r="F130" s="1063"/>
      <c r="G130" s="1063"/>
      <c r="H130" s="1063"/>
      <c r="I130" s="1063"/>
      <c r="J130" s="1063"/>
      <c r="K130" s="1063"/>
    </row>
    <row r="131" spans="1:11">
      <c r="A131" s="1033"/>
    </row>
    <row r="132" spans="1:11">
      <c r="A132" s="1033"/>
    </row>
    <row r="133" spans="1:11">
      <c r="A133" s="1033"/>
    </row>
    <row r="134" spans="1:11">
      <c r="B134" s="1066"/>
      <c r="C134" s="1066"/>
    </row>
    <row r="135" spans="1:11">
      <c r="B135" s="1066"/>
      <c r="C135" s="1066"/>
    </row>
    <row r="136" spans="1:11">
      <c r="B136" s="1066"/>
      <c r="C136" s="1066"/>
    </row>
    <row r="137" spans="1:11">
      <c r="B137" s="1066"/>
      <c r="C137" s="1066"/>
    </row>
    <row r="138" spans="1:11">
      <c r="B138" s="1066"/>
      <c r="C138" s="1066"/>
    </row>
    <row r="139" spans="1:11">
      <c r="B139" s="1067">
        <v>0</v>
      </c>
      <c r="C139" s="1066"/>
    </row>
    <row r="140" spans="1:11">
      <c r="B140" s="1067">
        <v>1</v>
      </c>
      <c r="C140" s="1066"/>
    </row>
    <row r="141" spans="1:11">
      <c r="B141" s="1068">
        <v>2</v>
      </c>
      <c r="C141" s="1066"/>
    </row>
    <row r="142" spans="1:11">
      <c r="B142" s="1068">
        <v>3</v>
      </c>
      <c r="C142" s="1066"/>
    </row>
    <row r="143" spans="1:11">
      <c r="B143" s="1068">
        <v>4</v>
      </c>
      <c r="C143" s="1066"/>
    </row>
    <row r="144" spans="1:11">
      <c r="B144" s="1068">
        <v>5</v>
      </c>
      <c r="C144" s="1066"/>
    </row>
    <row r="145" spans="2:3">
      <c r="B145" s="1068">
        <v>6</v>
      </c>
      <c r="C145" s="1066"/>
    </row>
    <row r="146" spans="2:3">
      <c r="B146" s="1068">
        <v>7</v>
      </c>
      <c r="C146" s="1066"/>
    </row>
    <row r="147" spans="2:3">
      <c r="B147" s="1068">
        <v>8</v>
      </c>
      <c r="C147" s="1066"/>
    </row>
    <row r="148" spans="2:3">
      <c r="B148" s="1068">
        <v>9</v>
      </c>
      <c r="C148" s="1066"/>
    </row>
    <row r="149" spans="2:3">
      <c r="B149" s="1068">
        <v>10</v>
      </c>
      <c r="C149" s="1066"/>
    </row>
    <row r="150" spans="2:3">
      <c r="B150" s="1068">
        <v>11</v>
      </c>
      <c r="C150" s="1066"/>
    </row>
    <row r="151" spans="2:3">
      <c r="B151" s="1068">
        <v>12</v>
      </c>
      <c r="C151" s="1066"/>
    </row>
    <row r="152" spans="2:3">
      <c r="B152" s="1068">
        <v>13</v>
      </c>
      <c r="C152" s="1066"/>
    </row>
    <row r="153" spans="2:3">
      <c r="B153" s="1068">
        <v>14</v>
      </c>
      <c r="C153" s="1066"/>
    </row>
    <row r="154" spans="2:3">
      <c r="B154" s="1067">
        <v>15</v>
      </c>
      <c r="C154" s="1066"/>
    </row>
    <row r="155" spans="2:3">
      <c r="B155" s="1067">
        <v>16</v>
      </c>
      <c r="C155" s="1066"/>
    </row>
    <row r="156" spans="2:3">
      <c r="B156" s="1068">
        <v>17</v>
      </c>
      <c r="C156" s="1066"/>
    </row>
    <row r="157" spans="2:3">
      <c r="B157" s="1068">
        <v>18</v>
      </c>
      <c r="C157" s="1066"/>
    </row>
    <row r="158" spans="2:3">
      <c r="B158" s="1068">
        <v>19</v>
      </c>
      <c r="C158" s="1066"/>
    </row>
    <row r="159" spans="2:3">
      <c r="B159" s="1068">
        <v>20</v>
      </c>
      <c r="C159" s="1066"/>
    </row>
    <row r="160" spans="2:3">
      <c r="B160" s="1068">
        <v>21</v>
      </c>
      <c r="C160" s="1066"/>
    </row>
    <row r="161" spans="2:3">
      <c r="B161" s="1068">
        <v>22</v>
      </c>
      <c r="C161" s="1066"/>
    </row>
    <row r="162" spans="2:3">
      <c r="B162" s="1068">
        <v>23</v>
      </c>
      <c r="C162" s="1066"/>
    </row>
    <row r="163" spans="2:3">
      <c r="B163" s="1068">
        <v>24</v>
      </c>
      <c r="C163" s="1066"/>
    </row>
    <row r="164" spans="2:3">
      <c r="B164" s="1068">
        <v>25</v>
      </c>
      <c r="C164" s="1066"/>
    </row>
    <row r="165" spans="2:3">
      <c r="B165" s="1068">
        <v>26</v>
      </c>
      <c r="C165" s="1066"/>
    </row>
    <row r="166" spans="2:3">
      <c r="B166" s="1068">
        <v>27</v>
      </c>
      <c r="C166" s="1066"/>
    </row>
    <row r="167" spans="2:3">
      <c r="B167" s="1068">
        <v>28</v>
      </c>
      <c r="C167" s="1066"/>
    </row>
    <row r="168" spans="2:3">
      <c r="B168" s="1068">
        <v>29</v>
      </c>
      <c r="C168" s="1066"/>
    </row>
    <row r="169" spans="2:3">
      <c r="B169" s="1068">
        <v>30</v>
      </c>
      <c r="C169" s="1066"/>
    </row>
    <row r="170" spans="2:3">
      <c r="B170" s="1068">
        <v>31</v>
      </c>
      <c r="C170" s="1066"/>
    </row>
    <row r="171" spans="2:3">
      <c r="B171" s="1068">
        <v>32</v>
      </c>
      <c r="C171" s="1066"/>
    </row>
    <row r="172" spans="2:3">
      <c r="B172" s="1068">
        <f>B171+1</f>
        <v>33</v>
      </c>
      <c r="C172" s="1066"/>
    </row>
    <row r="173" spans="2:3">
      <c r="B173" s="1068">
        <f t="shared" ref="B173:B184" si="5">B172+1</f>
        <v>34</v>
      </c>
      <c r="C173" s="1066"/>
    </row>
    <row r="174" spans="2:3">
      <c r="B174" s="1068">
        <f t="shared" si="5"/>
        <v>35</v>
      </c>
      <c r="C174" s="1066"/>
    </row>
    <row r="175" spans="2:3">
      <c r="B175" s="1068">
        <f t="shared" si="5"/>
        <v>36</v>
      </c>
      <c r="C175" s="1066"/>
    </row>
    <row r="176" spans="2:3">
      <c r="B176" s="1068">
        <f t="shared" si="5"/>
        <v>37</v>
      </c>
      <c r="C176" s="1066"/>
    </row>
    <row r="177" spans="2:2">
      <c r="B177" s="1068">
        <f t="shared" si="5"/>
        <v>38</v>
      </c>
    </row>
    <row r="178" spans="2:2">
      <c r="B178" s="1068">
        <f t="shared" si="5"/>
        <v>39</v>
      </c>
    </row>
    <row r="179" spans="2:2">
      <c r="B179" s="1068">
        <f t="shared" si="5"/>
        <v>40</v>
      </c>
    </row>
    <row r="180" spans="2:2">
      <c r="B180" s="1068">
        <f t="shared" si="5"/>
        <v>41</v>
      </c>
    </row>
    <row r="181" spans="2:2">
      <c r="B181" s="1068">
        <f t="shared" si="5"/>
        <v>42</v>
      </c>
    </row>
    <row r="182" spans="2:2">
      <c r="B182" s="1068">
        <f t="shared" si="5"/>
        <v>43</v>
      </c>
    </row>
    <row r="183" spans="2:2">
      <c r="B183" s="1068">
        <f t="shared" si="5"/>
        <v>44</v>
      </c>
    </row>
    <row r="184" spans="2:2">
      <c r="B184" s="1068">
        <f t="shared" si="5"/>
        <v>45</v>
      </c>
    </row>
  </sheetData>
  <sheetProtection selectLockedCells="1"/>
  <customSheetViews>
    <customSheetView guid="{CE066BD8-0FDF-4A69-A83A-AA53661F8FE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N95" sqref="N95"/>
      <pageMargins left="0.70866141732283472" right="0.70866141732283472" top="0.74803149606299213" bottom="0.74803149606299213" header="0.31496062992125984" footer="0.31496062992125984"/>
      <pageSetup paperSize="8" scale="60" orientation="portrait" r:id="rId2"/>
    </customSheetView>
    <customSheetView guid="{19FDD237-8F16-4F3B-A94F-90481855813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3"/>
    </customSheetView>
  </customSheetViews>
  <mergeCells count="82">
    <mergeCell ref="D128:F128"/>
    <mergeCell ref="G128:J128"/>
    <mergeCell ref="D129:F129"/>
    <mergeCell ref="G129:J129"/>
    <mergeCell ref="D125:F125"/>
    <mergeCell ref="G125:J125"/>
    <mergeCell ref="D126:F126"/>
    <mergeCell ref="G126:J126"/>
    <mergeCell ref="D127:F127"/>
    <mergeCell ref="G127:J127"/>
    <mergeCell ref="D122:F122"/>
    <mergeCell ref="G122:J122"/>
    <mergeCell ref="D123:F123"/>
    <mergeCell ref="G123:J123"/>
    <mergeCell ref="D124:F124"/>
    <mergeCell ref="G124:J124"/>
    <mergeCell ref="D119:F119"/>
    <mergeCell ref="G119:J119"/>
    <mergeCell ref="D120:F120"/>
    <mergeCell ref="G120:J120"/>
    <mergeCell ref="D121:F121"/>
    <mergeCell ref="G121:J121"/>
    <mergeCell ref="D116:F116"/>
    <mergeCell ref="G116:J116"/>
    <mergeCell ref="D117:F117"/>
    <mergeCell ref="G117:J117"/>
    <mergeCell ref="D118:F118"/>
    <mergeCell ref="G118:J118"/>
    <mergeCell ref="D113:F113"/>
    <mergeCell ref="G113:J113"/>
    <mergeCell ref="D114:F114"/>
    <mergeCell ref="G114:J114"/>
    <mergeCell ref="D115:F115"/>
    <mergeCell ref="G115:J115"/>
    <mergeCell ref="D110:F110"/>
    <mergeCell ref="G110:J110"/>
    <mergeCell ref="D111:F111"/>
    <mergeCell ref="G111:J111"/>
    <mergeCell ref="D112:F112"/>
    <mergeCell ref="G112:J112"/>
    <mergeCell ref="D107:F107"/>
    <mergeCell ref="G107:J107"/>
    <mergeCell ref="D108:F108"/>
    <mergeCell ref="G108:J108"/>
    <mergeCell ref="D109:F109"/>
    <mergeCell ref="G109:J109"/>
    <mergeCell ref="D104:F104"/>
    <mergeCell ref="G104:J104"/>
    <mergeCell ref="D105:F105"/>
    <mergeCell ref="G105:J105"/>
    <mergeCell ref="D106:F106"/>
    <mergeCell ref="G106:J106"/>
    <mergeCell ref="D101:F101"/>
    <mergeCell ref="G101:J101"/>
    <mergeCell ref="D102:F102"/>
    <mergeCell ref="G102:J102"/>
    <mergeCell ref="D103:F103"/>
    <mergeCell ref="G103:J103"/>
    <mergeCell ref="D98:F98"/>
    <mergeCell ref="G98:J98"/>
    <mergeCell ref="D99:F99"/>
    <mergeCell ref="G99:J99"/>
    <mergeCell ref="D100:F100"/>
    <mergeCell ref="G100:J100"/>
    <mergeCell ref="D95:F95"/>
    <mergeCell ref="G95:J95"/>
    <mergeCell ref="D96:F96"/>
    <mergeCell ref="G96:J96"/>
    <mergeCell ref="D97:F97"/>
    <mergeCell ref="G97:J97"/>
    <mergeCell ref="D92:F92"/>
    <mergeCell ref="G92:J92"/>
    <mergeCell ref="D93:F93"/>
    <mergeCell ref="G93:J93"/>
    <mergeCell ref="D94:F94"/>
    <mergeCell ref="G94:J94"/>
    <mergeCell ref="A30:I30"/>
    <mergeCell ref="A40:D40"/>
    <mergeCell ref="G40:H40"/>
    <mergeCell ref="L40:M40"/>
    <mergeCell ref="D91:F91"/>
    <mergeCell ref="G91:J91"/>
  </mergeCells>
  <dataValidations count="1">
    <dataValidation type="list" allowBlank="1" showInputMessage="1" showErrorMessage="1" sqref="B1">
      <formula1>B977:B982</formula1>
    </dataValidation>
  </dataValidations>
  <pageMargins left="0.70866141732283472" right="0.70866141732283472" top="0.74803149606299213" bottom="0.74803149606299213" header="0.31496062992125984" footer="0.31496062992125984"/>
  <pageSetup paperSize="8" scale="5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topLeftCell="A27" zoomScale="70" zoomScaleNormal="70" workbookViewId="0">
      <selection activeCell="B14" sqref="B14"/>
    </sheetView>
  </sheetViews>
  <sheetFormatPr defaultColWidth="0" defaultRowHeight="12.75" zeroHeight="1"/>
  <cols>
    <col min="1" max="1" width="9.1328125" style="48" customWidth="1"/>
    <col min="2" max="2" width="85.73046875" style="48" bestFit="1" customWidth="1"/>
    <col min="3" max="4" width="9.1328125" style="48" customWidth="1"/>
    <col min="5" max="5" width="13.86328125" style="48" customWidth="1"/>
    <col min="6" max="6" width="12.86328125" style="48" customWidth="1"/>
    <col min="7" max="7" width="16.1328125" style="48" customWidth="1"/>
    <col min="8" max="8" width="13.1328125" style="48" customWidth="1"/>
    <col min="9" max="9" width="23.1328125" style="48" bestFit="1" customWidth="1"/>
    <col min="10" max="10" width="20.59765625" style="48" bestFit="1" customWidth="1"/>
    <col min="11" max="11" width="14" style="48" customWidth="1"/>
    <col min="12" max="12" width="23.1328125" style="1189" bestFit="1" customWidth="1"/>
    <col min="13" max="13" width="20.59765625" style="1189" bestFit="1" customWidth="1"/>
    <col min="14" max="14" width="19.1328125" style="1189" customWidth="1"/>
    <col min="15" max="15" width="0" style="48" hidden="1" customWidth="1"/>
    <col min="16" max="16384" width="9.1328125" style="48" hidden="1"/>
  </cols>
  <sheetData>
    <row r="1" spans="1:14" ht="25.15">
      <c r="A1" s="1766" t="str">
        <f>+'Universal data'!$A$1</f>
        <v>Regulatory Reporting Pack</v>
      </c>
      <c r="B1" s="127"/>
      <c r="C1" s="127"/>
      <c r="D1" s="127"/>
      <c r="E1" s="127"/>
      <c r="F1" s="127"/>
      <c r="G1" s="127"/>
      <c r="H1" s="127"/>
      <c r="I1" s="127"/>
      <c r="J1" s="127"/>
      <c r="K1" s="127"/>
      <c r="L1" s="48"/>
      <c r="M1" s="48"/>
      <c r="N1" s="48"/>
    </row>
    <row r="2" spans="1:14" ht="25.15">
      <c r="A2" s="1766" t="str">
        <f>+'Universal data'!$A$2</f>
        <v>Master</v>
      </c>
      <c r="B2" s="127"/>
      <c r="C2" s="127"/>
      <c r="D2" s="127"/>
      <c r="E2" s="127"/>
      <c r="F2" s="127"/>
      <c r="G2" s="127"/>
      <c r="H2" s="127"/>
      <c r="I2" s="127"/>
      <c r="J2" s="127"/>
      <c r="K2" s="127"/>
      <c r="L2" s="48"/>
      <c r="M2" s="48"/>
      <c r="N2" s="48"/>
    </row>
    <row r="3" spans="1:14" ht="25.15">
      <c r="A3" s="1766" t="str">
        <f>+'Universal data'!$A$3</f>
        <v>2017/18</v>
      </c>
      <c r="B3" s="127"/>
      <c r="C3" s="127"/>
      <c r="D3" s="127"/>
      <c r="E3" s="127"/>
      <c r="F3" s="127"/>
      <c r="G3" s="127"/>
      <c r="H3" s="127"/>
      <c r="I3" s="127"/>
      <c r="J3" s="127"/>
      <c r="K3" s="127"/>
      <c r="L3" s="48"/>
      <c r="M3" s="48"/>
      <c r="N3" s="48"/>
    </row>
    <row r="4" spans="1:14" ht="12.75" customHeight="1">
      <c r="B4" s="1190"/>
      <c r="C4" s="1190"/>
      <c r="D4" s="1190"/>
      <c r="E4" s="1190"/>
      <c r="F4" s="1190"/>
      <c r="G4" s="1190"/>
      <c r="H4" s="1184"/>
      <c r="I4" s="1184"/>
      <c r="J4" s="1184"/>
      <c r="K4" s="1184"/>
      <c r="L4" s="1184"/>
      <c r="M4" s="1190"/>
      <c r="N4" s="1190"/>
    </row>
    <row r="5" spans="1:14" ht="17.649999999999999">
      <c r="B5" s="2367" t="str">
        <f ca="1">MID(CELL("Filename",A2),FIND("]",CELL("Filename",A2))+1,255)</f>
        <v>1.6  Disposals</v>
      </c>
      <c r="C5" s="1190"/>
      <c r="D5" s="1190"/>
      <c r="E5" s="1190"/>
      <c r="F5" s="1190"/>
      <c r="G5" s="1190"/>
      <c r="H5" s="1190"/>
      <c r="I5" s="1190"/>
      <c r="J5" s="1190"/>
      <c r="K5" s="1190"/>
      <c r="L5" s="1190"/>
      <c r="M5" s="1190"/>
      <c r="N5" s="1190"/>
    </row>
    <row r="6" spans="1:14" ht="8.25" customHeight="1">
      <c r="B6" s="2367"/>
      <c r="C6" s="1190"/>
      <c r="D6" s="1190"/>
      <c r="E6" s="1190"/>
      <c r="F6" s="1190"/>
      <c r="G6" s="1190"/>
      <c r="H6" s="1190"/>
      <c r="I6" s="1190"/>
      <c r="J6" s="1190"/>
      <c r="K6" s="1190"/>
      <c r="L6" s="1190"/>
      <c r="M6" s="1190"/>
      <c r="N6" s="1190"/>
    </row>
    <row r="7" spans="1:14" ht="30" customHeight="1">
      <c r="B7" s="3384" t="s">
        <v>1593</v>
      </c>
      <c r="C7" s="3385"/>
      <c r="D7" s="3385"/>
      <c r="E7" s="3385"/>
      <c r="F7" s="3385"/>
      <c r="G7" s="3385"/>
      <c r="H7" s="3386"/>
      <c r="I7" s="1191"/>
      <c r="J7" s="1191"/>
      <c r="K7" s="1191"/>
      <c r="L7" s="1191"/>
      <c r="M7" s="1190"/>
      <c r="N7" s="1190"/>
    </row>
    <row r="8" spans="1:14" s="60" customFormat="1" ht="8.25" customHeight="1" thickBot="1">
      <c r="C8" s="134"/>
      <c r="D8" s="134"/>
      <c r="E8" s="134"/>
      <c r="F8" s="134"/>
      <c r="G8" s="134"/>
      <c r="H8" s="134"/>
      <c r="I8" s="134"/>
      <c r="J8" s="134"/>
      <c r="K8" s="134"/>
      <c r="L8" s="134"/>
      <c r="M8" s="1190"/>
      <c r="N8" s="1190"/>
    </row>
    <row r="9" spans="1:14" ht="53.25" customHeight="1">
      <c r="B9" s="3387" t="s">
        <v>713</v>
      </c>
      <c r="C9" s="2374" t="s">
        <v>91</v>
      </c>
      <c r="D9" s="2374" t="s">
        <v>714</v>
      </c>
      <c r="E9" s="2374" t="s">
        <v>715</v>
      </c>
      <c r="F9" s="2374" t="s">
        <v>716</v>
      </c>
      <c r="G9" s="2375" t="s">
        <v>717</v>
      </c>
      <c r="H9" s="2376" t="s">
        <v>718</v>
      </c>
      <c r="I9" s="2371"/>
      <c r="J9" s="2371"/>
      <c r="K9" s="2370"/>
      <c r="L9" s="2370"/>
      <c r="M9" s="1190"/>
      <c r="N9" s="1190"/>
    </row>
    <row r="10" spans="1:14" ht="12.75" customHeight="1">
      <c r="B10" s="3388"/>
      <c r="C10" s="2372" t="s">
        <v>88</v>
      </c>
      <c r="D10" s="2372" t="s">
        <v>88</v>
      </c>
      <c r="E10" s="2372" t="s">
        <v>88</v>
      </c>
      <c r="F10" s="2372" t="s">
        <v>88</v>
      </c>
      <c r="G10" s="2372" t="s">
        <v>88</v>
      </c>
      <c r="H10" s="2373" t="s">
        <v>88</v>
      </c>
      <c r="I10" s="2371"/>
      <c r="J10" s="2371"/>
      <c r="K10" s="2371"/>
      <c r="L10" s="2371"/>
      <c r="M10" s="1190"/>
      <c r="N10" s="1190"/>
    </row>
    <row r="11" spans="1:14" ht="12.75" customHeight="1">
      <c r="B11" s="1192" t="s">
        <v>719</v>
      </c>
      <c r="C11" s="2379"/>
      <c r="D11" s="2379"/>
      <c r="E11" s="2380">
        <f>C11-D11</f>
        <v>0</v>
      </c>
      <c r="F11" s="2379"/>
      <c r="G11" s="2379"/>
      <c r="H11" s="2381">
        <f>F11-E11-G11</f>
        <v>0</v>
      </c>
      <c r="I11" s="2371"/>
      <c r="J11" s="2371"/>
      <c r="K11" s="2371"/>
      <c r="L11" s="2371"/>
      <c r="M11" s="1190"/>
      <c r="N11" s="1190"/>
    </row>
    <row r="12" spans="1:14" s="132" customFormat="1" ht="12.75" customHeight="1">
      <c r="B12" s="1192" t="s">
        <v>1658</v>
      </c>
      <c r="C12" s="2379"/>
      <c r="D12" s="2379"/>
      <c r="E12" s="2380">
        <f>C12-D12</f>
        <v>0</v>
      </c>
      <c r="F12" s="2379"/>
      <c r="G12" s="2379"/>
      <c r="H12" s="2381">
        <f>F12-E12-G12</f>
        <v>0</v>
      </c>
      <c r="I12" s="2371"/>
      <c r="J12" s="2371"/>
      <c r="K12" s="2371"/>
      <c r="L12" s="2371"/>
      <c r="M12" s="2368"/>
      <c r="N12" s="2368"/>
    </row>
    <row r="13" spans="1:14" s="132" customFormat="1" ht="12.75" customHeight="1">
      <c r="B13" s="1192" t="s">
        <v>720</v>
      </c>
      <c r="C13" s="2566"/>
      <c r="D13" s="2566"/>
      <c r="E13" s="2567">
        <f>C13-D13</f>
        <v>0</v>
      </c>
      <c r="F13" s="2566"/>
      <c r="G13" s="2566"/>
      <c r="H13" s="2568">
        <f>F13-E13-G13</f>
        <v>0</v>
      </c>
      <c r="I13" s="2371"/>
      <c r="J13" s="2371"/>
      <c r="K13" s="2371"/>
      <c r="L13" s="2371"/>
      <c r="M13" s="2368"/>
      <c r="N13" s="2368"/>
    </row>
    <row r="14" spans="1:14" s="132" customFormat="1" ht="12.75" customHeight="1">
      <c r="B14" s="1192" t="s">
        <v>721</v>
      </c>
      <c r="C14" s="2566"/>
      <c r="D14" s="2566"/>
      <c r="E14" s="2567">
        <f>C14-D14</f>
        <v>0</v>
      </c>
      <c r="F14" s="2566"/>
      <c r="G14" s="2566"/>
      <c r="H14" s="2568">
        <f>F14-E14-G14</f>
        <v>0</v>
      </c>
      <c r="I14" s="2371"/>
      <c r="J14" s="2371"/>
      <c r="K14" s="2371"/>
      <c r="L14" s="2371"/>
      <c r="M14" s="2368"/>
      <c r="N14" s="2368"/>
    </row>
    <row r="15" spans="1:14" s="132" customFormat="1" ht="12.75" customHeight="1">
      <c r="B15" s="1192" t="s">
        <v>2280</v>
      </c>
      <c r="C15" s="2569">
        <f t="shared" ref="C15:D15" si="0">+C46</f>
        <v>0</v>
      </c>
      <c r="D15" s="2569">
        <f t="shared" si="0"/>
        <v>0</v>
      </c>
      <c r="E15" s="2569">
        <f>+E46</f>
        <v>0</v>
      </c>
      <c r="F15" s="2569">
        <f>+F46</f>
        <v>0</v>
      </c>
      <c r="G15" s="2566"/>
      <c r="H15" s="2568">
        <f>F15-E15-G15</f>
        <v>0</v>
      </c>
      <c r="I15" s="2371"/>
      <c r="J15" s="2371"/>
      <c r="K15" s="2371"/>
      <c r="L15" s="2371"/>
      <c r="M15" s="2368"/>
      <c r="N15" s="2368"/>
    </row>
    <row r="16" spans="1:14" s="132" customFormat="1" ht="12.75" customHeight="1">
      <c r="B16" s="1193" t="s">
        <v>722</v>
      </c>
      <c r="C16" s="2570">
        <f t="shared" ref="C16:H16" si="1">SUM(C11:C15)</f>
        <v>0</v>
      </c>
      <c r="D16" s="2570">
        <f t="shared" si="1"/>
        <v>0</v>
      </c>
      <c r="E16" s="2570">
        <f t="shared" si="1"/>
        <v>0</v>
      </c>
      <c r="F16" s="2570">
        <f t="shared" si="1"/>
        <v>0</v>
      </c>
      <c r="G16" s="2570">
        <f t="shared" si="1"/>
        <v>0</v>
      </c>
      <c r="H16" s="2571">
        <f t="shared" si="1"/>
        <v>0</v>
      </c>
      <c r="I16" s="2371"/>
      <c r="J16" s="2371"/>
      <c r="K16" s="2371"/>
      <c r="L16" s="2371"/>
      <c r="M16" s="2368"/>
      <c r="N16" s="2368"/>
    </row>
    <row r="17" spans="2:14" s="132" customFormat="1" ht="12.75" customHeight="1">
      <c r="B17" s="1194" t="s">
        <v>723</v>
      </c>
      <c r="C17" s="2572"/>
      <c r="D17" s="2573"/>
      <c r="E17" s="2573"/>
      <c r="F17" s="2573"/>
      <c r="G17" s="2573"/>
      <c r="H17" s="2574"/>
      <c r="I17" s="2371"/>
      <c r="J17" s="2371"/>
      <c r="K17" s="2371"/>
      <c r="L17" s="2371"/>
      <c r="M17" s="2368"/>
      <c r="N17" s="2368"/>
    </row>
    <row r="18" spans="2:14" s="132" customFormat="1" ht="12.75" customHeight="1">
      <c r="B18" s="2379"/>
      <c r="C18" s="2566"/>
      <c r="D18" s="2566"/>
      <c r="E18" s="2567">
        <f>C18-D18</f>
        <v>0</v>
      </c>
      <c r="F18" s="2566"/>
      <c r="G18" s="2566"/>
      <c r="H18" s="2568">
        <f t="shared" ref="H18:H24" si="2">F18-E18-G18</f>
        <v>0</v>
      </c>
      <c r="I18" s="2371"/>
      <c r="J18" s="2371"/>
      <c r="K18" s="2371"/>
      <c r="L18" s="2371"/>
      <c r="M18" s="2368"/>
      <c r="N18" s="2368"/>
    </row>
    <row r="19" spans="2:14" s="132" customFormat="1" ht="12.75" customHeight="1">
      <c r="B19" s="2379"/>
      <c r="C19" s="2566"/>
      <c r="D19" s="2566"/>
      <c r="E19" s="2567">
        <f t="shared" ref="E19:E24" si="3">C19-D19</f>
        <v>0</v>
      </c>
      <c r="F19" s="2566"/>
      <c r="G19" s="2566"/>
      <c r="H19" s="2568">
        <f t="shared" si="2"/>
        <v>0</v>
      </c>
      <c r="I19" s="2371"/>
      <c r="J19" s="2371"/>
      <c r="K19" s="2371"/>
      <c r="L19" s="2371"/>
      <c r="M19" s="2368"/>
      <c r="N19" s="2368"/>
    </row>
    <row r="20" spans="2:14" s="132" customFormat="1" ht="12.75" customHeight="1">
      <c r="B20" s="2379"/>
      <c r="C20" s="2566"/>
      <c r="D20" s="2566"/>
      <c r="E20" s="2567">
        <f t="shared" si="3"/>
        <v>0</v>
      </c>
      <c r="F20" s="2566"/>
      <c r="G20" s="2566"/>
      <c r="H20" s="2568">
        <f t="shared" si="2"/>
        <v>0</v>
      </c>
      <c r="I20" s="2371"/>
      <c r="J20" s="2371"/>
      <c r="K20" s="2371"/>
      <c r="L20" s="2371"/>
      <c r="M20" s="2368"/>
      <c r="N20" s="2368"/>
    </row>
    <row r="21" spans="2:14" s="132" customFormat="1" ht="12.75" customHeight="1">
      <c r="B21" s="2379"/>
      <c r="C21" s="2566"/>
      <c r="D21" s="2566"/>
      <c r="E21" s="2567">
        <f t="shared" si="3"/>
        <v>0</v>
      </c>
      <c r="F21" s="2566"/>
      <c r="G21" s="2566"/>
      <c r="H21" s="2568">
        <f t="shared" si="2"/>
        <v>0</v>
      </c>
      <c r="I21" s="2371"/>
      <c r="J21" s="2371"/>
      <c r="K21" s="2371"/>
      <c r="L21" s="2371"/>
      <c r="M21" s="2368"/>
      <c r="N21" s="2368"/>
    </row>
    <row r="22" spans="2:14" s="132" customFormat="1" ht="12.75" customHeight="1">
      <c r="B22" s="2379"/>
      <c r="C22" s="2566"/>
      <c r="D22" s="2566"/>
      <c r="E22" s="2567">
        <f t="shared" si="3"/>
        <v>0</v>
      </c>
      <c r="F22" s="2566"/>
      <c r="G22" s="2566"/>
      <c r="H22" s="2568">
        <f t="shared" si="2"/>
        <v>0</v>
      </c>
      <c r="I22" s="2371"/>
      <c r="J22" s="2371"/>
      <c r="K22" s="2371"/>
      <c r="L22" s="2371"/>
      <c r="M22" s="2368"/>
      <c r="N22" s="2368"/>
    </row>
    <row r="23" spans="2:14" s="133" customFormat="1" ht="12.75" customHeight="1">
      <c r="B23" s="2379"/>
      <c r="C23" s="2566"/>
      <c r="D23" s="2566"/>
      <c r="E23" s="2567">
        <f t="shared" si="3"/>
        <v>0</v>
      </c>
      <c r="F23" s="2566"/>
      <c r="G23" s="2566"/>
      <c r="H23" s="2568">
        <f t="shared" si="2"/>
        <v>0</v>
      </c>
      <c r="I23" s="2371"/>
      <c r="J23" s="2371"/>
      <c r="K23" s="2371"/>
      <c r="L23" s="2371"/>
      <c r="M23" s="2369"/>
      <c r="N23" s="2369"/>
    </row>
    <row r="24" spans="2:14" s="132" customFormat="1" ht="12.75" customHeight="1">
      <c r="B24" s="2379"/>
      <c r="C24" s="2566"/>
      <c r="D24" s="2566"/>
      <c r="E24" s="2567">
        <f t="shared" si="3"/>
        <v>0</v>
      </c>
      <c r="F24" s="2566"/>
      <c r="G24" s="2566"/>
      <c r="H24" s="2568">
        <f t="shared" si="2"/>
        <v>0</v>
      </c>
      <c r="I24" s="2371"/>
      <c r="J24" s="2371"/>
      <c r="K24" s="2371"/>
      <c r="M24" s="2368"/>
      <c r="N24" s="2368"/>
    </row>
    <row r="25" spans="2:14" s="132" customFormat="1" ht="12.75" customHeight="1" thickBot="1">
      <c r="B25" s="2361" t="s">
        <v>84</v>
      </c>
      <c r="C25" s="2575">
        <f t="shared" ref="C25:H25" si="4">SUM(C16:C24)</f>
        <v>0</v>
      </c>
      <c r="D25" s="2575">
        <f t="shared" si="4"/>
        <v>0</v>
      </c>
      <c r="E25" s="2575">
        <f t="shared" si="4"/>
        <v>0</v>
      </c>
      <c r="F25" s="2575">
        <f t="shared" si="4"/>
        <v>0</v>
      </c>
      <c r="G25" s="2575">
        <f t="shared" si="4"/>
        <v>0</v>
      </c>
      <c r="H25" s="2576">
        <f t="shared" si="4"/>
        <v>0</v>
      </c>
      <c r="I25" s="2371"/>
      <c r="J25" s="2371"/>
      <c r="K25" s="2371"/>
      <c r="L25" s="2371"/>
      <c r="M25" s="2368"/>
      <c r="N25" s="2368"/>
    </row>
    <row r="26" spans="2:14" s="132" customFormat="1" ht="13.5">
      <c r="C26" s="135"/>
      <c r="D26" s="135"/>
      <c r="E26" s="135"/>
      <c r="F26" s="135"/>
      <c r="G26" s="135"/>
      <c r="H26" s="135"/>
      <c r="I26" s="135"/>
      <c r="J26" s="135"/>
      <c r="K26" s="135"/>
      <c r="L26" s="135"/>
      <c r="M26" s="2368"/>
      <c r="N26" s="2368"/>
    </row>
    <row r="27" spans="2:14" s="132" customFormat="1" ht="13.9" thickBot="1">
      <c r="C27" s="135"/>
      <c r="D27" s="135"/>
      <c r="E27" s="135"/>
      <c r="F27" s="135"/>
      <c r="G27" s="135"/>
      <c r="H27" s="135"/>
      <c r="I27" s="135"/>
      <c r="J27" s="135"/>
      <c r="K27" s="135"/>
      <c r="L27" s="2368"/>
      <c r="M27" s="2368"/>
      <c r="N27" s="2368"/>
    </row>
    <row r="28" spans="2:14" s="132" customFormat="1" ht="40.5">
      <c r="B28" s="3387" t="s">
        <v>2281</v>
      </c>
      <c r="C28" s="2374" t="s">
        <v>91</v>
      </c>
      <c r="D28" s="2374" t="s">
        <v>714</v>
      </c>
      <c r="E28" s="2374" t="s">
        <v>715</v>
      </c>
      <c r="F28" s="2374" t="s">
        <v>716</v>
      </c>
      <c r="G28" s="2374" t="s">
        <v>2274</v>
      </c>
      <c r="H28" s="2374" t="s">
        <v>2275</v>
      </c>
      <c r="I28" s="2374" t="s">
        <v>2276</v>
      </c>
      <c r="J28" s="2377" t="s">
        <v>2279</v>
      </c>
      <c r="K28" s="2374" t="s">
        <v>2287</v>
      </c>
      <c r="L28" s="2414" t="s">
        <v>2271</v>
      </c>
      <c r="M28" s="2414" t="s">
        <v>2272</v>
      </c>
      <c r="N28" s="2415" t="s">
        <v>2277</v>
      </c>
    </row>
    <row r="29" spans="2:14" s="132" customFormat="1" ht="13.5">
      <c r="B29" s="3388"/>
      <c r="C29" s="3265" t="s">
        <v>2841</v>
      </c>
      <c r="D29" s="3265" t="str">
        <f>C29</f>
        <v>£m base year?</v>
      </c>
      <c r="E29" s="2360" t="s">
        <v>88</v>
      </c>
      <c r="F29" s="2360" t="s">
        <v>88</v>
      </c>
      <c r="G29" s="2360" t="s">
        <v>88</v>
      </c>
      <c r="H29" s="2360" t="s">
        <v>88</v>
      </c>
      <c r="I29" s="2360" t="s">
        <v>88</v>
      </c>
      <c r="J29" s="2421"/>
      <c r="K29" s="2421"/>
      <c r="L29" s="2416"/>
      <c r="M29" s="2416"/>
      <c r="N29" s="2416"/>
    </row>
    <row r="30" spans="2:14" s="132" customFormat="1" ht="13.5">
      <c r="B30" s="2379" t="s">
        <v>2305</v>
      </c>
      <c r="C30" s="2566"/>
      <c r="D30" s="2566"/>
      <c r="E30" s="2380">
        <f>C30-D30</f>
        <v>0</v>
      </c>
      <c r="F30" s="2380">
        <f t="shared" ref="F30:F45" si="5">G30-H30-I30</f>
        <v>0</v>
      </c>
      <c r="G30" s="2379"/>
      <c r="H30" s="2379"/>
      <c r="I30" s="2379"/>
      <c r="J30" s="2930"/>
      <c r="K30" s="2379"/>
      <c r="L30" s="2379"/>
      <c r="M30" s="2379"/>
      <c r="N30" s="2379"/>
    </row>
    <row r="31" spans="2:14" s="132" customFormat="1" ht="13.5">
      <c r="B31" s="2379" t="s">
        <v>2305</v>
      </c>
      <c r="C31" s="2566"/>
      <c r="D31" s="2566"/>
      <c r="E31" s="2380">
        <f>C31-D31</f>
        <v>0</v>
      </c>
      <c r="F31" s="2380">
        <f t="shared" si="5"/>
        <v>0</v>
      </c>
      <c r="G31" s="2379"/>
      <c r="H31" s="2379"/>
      <c r="I31" s="2379"/>
      <c r="J31" s="2930"/>
      <c r="K31" s="2379"/>
      <c r="L31" s="2379"/>
      <c r="M31" s="2379"/>
      <c r="N31" s="2379"/>
    </row>
    <row r="32" spans="2:14" s="132" customFormat="1" ht="13.5">
      <c r="B32" s="2379" t="s">
        <v>2305</v>
      </c>
      <c r="C32" s="2566"/>
      <c r="D32" s="2566"/>
      <c r="E32" s="2380">
        <f t="shared" ref="E32:E40" si="6">C32-D32</f>
        <v>0</v>
      </c>
      <c r="F32" s="2380">
        <f t="shared" si="5"/>
        <v>0</v>
      </c>
      <c r="G32" s="2379"/>
      <c r="H32" s="2379"/>
      <c r="I32" s="2379"/>
      <c r="J32" s="2930"/>
      <c r="K32" s="2379"/>
      <c r="L32" s="2379"/>
      <c r="M32" s="2379"/>
      <c r="N32" s="2379"/>
    </row>
    <row r="33" spans="2:14" s="132" customFormat="1" ht="13.5">
      <c r="B33" s="2379" t="s">
        <v>2305</v>
      </c>
      <c r="C33" s="2566"/>
      <c r="D33" s="2566"/>
      <c r="E33" s="2380">
        <f t="shared" si="6"/>
        <v>0</v>
      </c>
      <c r="F33" s="2380">
        <f t="shared" si="5"/>
        <v>0</v>
      </c>
      <c r="G33" s="2379"/>
      <c r="H33" s="2379"/>
      <c r="I33" s="2379"/>
      <c r="J33" s="2930"/>
      <c r="K33" s="2379"/>
      <c r="L33" s="2379"/>
      <c r="M33" s="2379"/>
      <c r="N33" s="2379"/>
    </row>
    <row r="34" spans="2:14" s="132" customFormat="1" ht="13.5">
      <c r="B34" s="2379" t="s">
        <v>2305</v>
      </c>
      <c r="C34" s="2566"/>
      <c r="D34" s="2566"/>
      <c r="E34" s="2380">
        <f>C34-D34</f>
        <v>0</v>
      </c>
      <c r="F34" s="2380">
        <f t="shared" si="5"/>
        <v>0</v>
      </c>
      <c r="G34" s="2379"/>
      <c r="H34" s="2379"/>
      <c r="I34" s="2379"/>
      <c r="J34" s="2930"/>
      <c r="K34" s="2379"/>
      <c r="L34" s="2379"/>
      <c r="M34" s="2379"/>
      <c r="N34" s="2379"/>
    </row>
    <row r="35" spans="2:14" s="132" customFormat="1" ht="13.5">
      <c r="B35" s="2379" t="s">
        <v>2305</v>
      </c>
      <c r="C35" s="2566"/>
      <c r="D35" s="2566"/>
      <c r="E35" s="2380">
        <f>C35-D35</f>
        <v>0</v>
      </c>
      <c r="F35" s="2380">
        <f t="shared" si="5"/>
        <v>0</v>
      </c>
      <c r="G35" s="2379"/>
      <c r="H35" s="2379"/>
      <c r="I35" s="2379"/>
      <c r="J35" s="2930"/>
      <c r="K35" s="2379"/>
      <c r="L35" s="2379"/>
      <c r="M35" s="2379"/>
      <c r="N35" s="2379"/>
    </row>
    <row r="36" spans="2:14" s="132" customFormat="1" ht="13.5">
      <c r="B36" s="2379" t="s">
        <v>2305</v>
      </c>
      <c r="C36" s="2566"/>
      <c r="D36" s="2566"/>
      <c r="E36" s="2380">
        <f>C36-D36</f>
        <v>0</v>
      </c>
      <c r="F36" s="2380">
        <f t="shared" si="5"/>
        <v>0</v>
      </c>
      <c r="G36" s="2379"/>
      <c r="H36" s="2379"/>
      <c r="I36" s="2379"/>
      <c r="J36" s="2930"/>
      <c r="K36" s="2379"/>
      <c r="L36" s="2379"/>
      <c r="M36" s="2379"/>
      <c r="N36" s="2379"/>
    </row>
    <row r="37" spans="2:14" s="132" customFormat="1" ht="13.5">
      <c r="B37" s="2379" t="s">
        <v>2305</v>
      </c>
      <c r="C37" s="2566"/>
      <c r="D37" s="2566"/>
      <c r="E37" s="2380">
        <f>C37-D37</f>
        <v>0</v>
      </c>
      <c r="F37" s="2380">
        <f t="shared" si="5"/>
        <v>0</v>
      </c>
      <c r="G37" s="2379"/>
      <c r="H37" s="2379"/>
      <c r="I37" s="2379"/>
      <c r="J37" s="2930"/>
      <c r="K37" s="2379"/>
      <c r="L37" s="2379"/>
      <c r="M37" s="2379"/>
      <c r="N37" s="2379"/>
    </row>
    <row r="38" spans="2:14" s="132" customFormat="1" ht="13.5">
      <c r="B38" s="2379" t="s">
        <v>2305</v>
      </c>
      <c r="C38" s="2566"/>
      <c r="D38" s="2566"/>
      <c r="E38" s="2380">
        <f t="shared" si="6"/>
        <v>0</v>
      </c>
      <c r="F38" s="2380">
        <f t="shared" si="5"/>
        <v>0</v>
      </c>
      <c r="G38" s="2379"/>
      <c r="H38" s="2379"/>
      <c r="I38" s="2379"/>
      <c r="J38" s="2930"/>
      <c r="K38" s="2379"/>
      <c r="L38" s="2379"/>
      <c r="M38" s="2379"/>
      <c r="N38" s="2379"/>
    </row>
    <row r="39" spans="2:14" s="132" customFormat="1" ht="13.5">
      <c r="B39" s="2379" t="s">
        <v>2305</v>
      </c>
      <c r="C39" s="2566"/>
      <c r="D39" s="2566"/>
      <c r="E39" s="2380">
        <f t="shared" si="6"/>
        <v>0</v>
      </c>
      <c r="F39" s="2380">
        <f t="shared" si="5"/>
        <v>0</v>
      </c>
      <c r="G39" s="2379"/>
      <c r="H39" s="2379"/>
      <c r="I39" s="2379"/>
      <c r="J39" s="2930"/>
      <c r="K39" s="2379"/>
      <c r="L39" s="2379"/>
      <c r="M39" s="2379"/>
      <c r="N39" s="2379"/>
    </row>
    <row r="40" spans="2:14" s="132" customFormat="1" ht="13.5">
      <c r="B40" s="2379" t="s">
        <v>2305</v>
      </c>
      <c r="C40" s="2566"/>
      <c r="D40" s="2566"/>
      <c r="E40" s="2380">
        <f t="shared" si="6"/>
        <v>0</v>
      </c>
      <c r="F40" s="2380">
        <f t="shared" si="5"/>
        <v>0</v>
      </c>
      <c r="G40" s="2379"/>
      <c r="H40" s="2379"/>
      <c r="I40" s="2379"/>
      <c r="J40" s="2930"/>
      <c r="K40" s="2379"/>
      <c r="L40" s="2379"/>
      <c r="M40" s="2379"/>
      <c r="N40" s="2379"/>
    </row>
    <row r="41" spans="2:14" s="132" customFormat="1" ht="13.5">
      <c r="B41" s="2379" t="s">
        <v>2305</v>
      </c>
      <c r="C41" s="2566"/>
      <c r="D41" s="2566"/>
      <c r="E41" s="2380">
        <f>C41-D41</f>
        <v>0</v>
      </c>
      <c r="F41" s="2380">
        <f t="shared" si="5"/>
        <v>0</v>
      </c>
      <c r="G41" s="2379"/>
      <c r="H41" s="2379"/>
      <c r="I41" s="2379"/>
      <c r="J41" s="2930"/>
      <c r="K41" s="2379"/>
      <c r="L41" s="2379"/>
      <c r="M41" s="2379"/>
      <c r="N41" s="2379"/>
    </row>
    <row r="42" spans="2:14" s="132" customFormat="1" ht="13.5">
      <c r="B42" s="2379" t="s">
        <v>2305</v>
      </c>
      <c r="C42" s="2566"/>
      <c r="D42" s="2566"/>
      <c r="E42" s="2380">
        <f>C42-D42</f>
        <v>0</v>
      </c>
      <c r="F42" s="2380">
        <f t="shared" si="5"/>
        <v>0</v>
      </c>
      <c r="G42" s="2379"/>
      <c r="H42" s="2379"/>
      <c r="I42" s="2379"/>
      <c r="J42" s="2930"/>
      <c r="K42" s="2379"/>
      <c r="L42" s="2379"/>
      <c r="M42" s="2379"/>
      <c r="N42" s="2379"/>
    </row>
    <row r="43" spans="2:14" s="132" customFormat="1" ht="13.5">
      <c r="B43" s="2379" t="s">
        <v>2305</v>
      </c>
      <c r="C43" s="2566"/>
      <c r="D43" s="2566"/>
      <c r="E43" s="2380">
        <f>C43-D43</f>
        <v>0</v>
      </c>
      <c r="F43" s="2380">
        <f t="shared" si="5"/>
        <v>0</v>
      </c>
      <c r="G43" s="2379"/>
      <c r="H43" s="2379"/>
      <c r="I43" s="2379"/>
      <c r="J43" s="2930"/>
      <c r="K43" s="2379"/>
      <c r="L43" s="2379"/>
      <c r="M43" s="2379"/>
      <c r="N43" s="2379"/>
    </row>
    <row r="44" spans="2:14" s="132" customFormat="1" ht="13.5">
      <c r="B44" s="2379" t="s">
        <v>2305</v>
      </c>
      <c r="C44" s="2566"/>
      <c r="D44" s="2566"/>
      <c r="E44" s="2380">
        <f>C44-D44</f>
        <v>0</v>
      </c>
      <c r="F44" s="2380">
        <f t="shared" si="5"/>
        <v>0</v>
      </c>
      <c r="G44" s="2379"/>
      <c r="H44" s="2379"/>
      <c r="I44" s="2379"/>
      <c r="J44" s="2930"/>
      <c r="K44" s="2379"/>
      <c r="L44" s="2379"/>
      <c r="M44" s="2379"/>
      <c r="N44" s="2379"/>
    </row>
    <row r="45" spans="2:14" s="132" customFormat="1" ht="13.9" thickBot="1">
      <c r="B45" s="2379" t="s">
        <v>2305</v>
      </c>
      <c r="C45" s="2566"/>
      <c r="D45" s="2566"/>
      <c r="E45" s="2383">
        <f>C45-D45</f>
        <v>0</v>
      </c>
      <c r="F45" s="2383">
        <f t="shared" si="5"/>
        <v>0</v>
      </c>
      <c r="G45" s="2379"/>
      <c r="H45" s="2379"/>
      <c r="I45" s="2379"/>
      <c r="J45" s="2931"/>
      <c r="K45" s="2379"/>
      <c r="L45" s="2379"/>
      <c r="M45" s="2379"/>
      <c r="N45" s="2379"/>
    </row>
    <row r="46" spans="2:14" s="132" customFormat="1" ht="13.9" thickBot="1">
      <c r="B46" s="2378" t="s">
        <v>84</v>
      </c>
      <c r="C46" s="2382">
        <f t="shared" ref="C46:D46" si="7">SUM(C29:C45)</f>
        <v>0</v>
      </c>
      <c r="D46" s="2382">
        <f t="shared" si="7"/>
        <v>0</v>
      </c>
      <c r="E46" s="2382">
        <f>SUM(E29:E45)</f>
        <v>0</v>
      </c>
      <c r="F46" s="2382">
        <f>SUM(F29:F45)</f>
        <v>0</v>
      </c>
      <c r="G46" s="2382">
        <f>SUM(G29:G45)</f>
        <v>0</v>
      </c>
      <c r="H46" s="2382">
        <f>SUM(H30:H45)</f>
        <v>0</v>
      </c>
      <c r="I46" s="2382">
        <f>SUM(I30:I45)</f>
        <v>0</v>
      </c>
      <c r="L46" s="135"/>
      <c r="M46" s="2417"/>
      <c r="N46" s="2368"/>
    </row>
    <row r="47" spans="2:14" s="132" customFormat="1" ht="15.4" thickBot="1">
      <c r="B47" s="2418" t="s">
        <v>2278</v>
      </c>
      <c r="C47" s="2419"/>
      <c r="D47" s="2419"/>
      <c r="E47" s="2419"/>
      <c r="F47" s="2419"/>
      <c r="G47" s="2419"/>
      <c r="H47" s="2419"/>
      <c r="I47" s="2419"/>
      <c r="J47" s="2419"/>
      <c r="K47" s="2419"/>
      <c r="L47" s="2419"/>
      <c r="M47" s="2420"/>
      <c r="N47" s="2420"/>
    </row>
    <row r="48" spans="2:14" s="132" customFormat="1" ht="13.5">
      <c r="L48" s="2368"/>
      <c r="M48" s="2368"/>
      <c r="N48" s="2368"/>
    </row>
    <row r="49" spans="2:14" s="132" customFormat="1" ht="13.5">
      <c r="L49" s="2368"/>
      <c r="M49" s="2368"/>
      <c r="N49" s="2368"/>
    </row>
    <row r="50" spans="2:14" s="132" customFormat="1" ht="13.5">
      <c r="L50" s="2368"/>
      <c r="M50" s="2368"/>
      <c r="N50" s="2368"/>
    </row>
    <row r="51" spans="2:14" s="132" customFormat="1" ht="13.5">
      <c r="L51" s="2368"/>
      <c r="M51" s="2368"/>
      <c r="N51" s="2368"/>
    </row>
    <row r="52" spans="2:14">
      <c r="L52" s="1190"/>
      <c r="M52" s="1190"/>
      <c r="N52" s="1190"/>
    </row>
    <row r="53" spans="2:14" s="1235" customFormat="1" ht="13.5">
      <c r="B53" s="135"/>
      <c r="L53" s="2196"/>
      <c r="M53" s="2196"/>
      <c r="N53" s="2196"/>
    </row>
    <row r="54" spans="2:14" s="1235" customFormat="1" ht="13.5">
      <c r="B54" s="1189"/>
      <c r="C54" s="1236"/>
      <c r="D54" s="1236"/>
      <c r="E54" s="1236"/>
      <c r="F54" s="1236"/>
      <c r="G54" s="1236"/>
      <c r="H54" s="1236"/>
      <c r="I54" s="1236"/>
      <c r="J54" s="1236"/>
      <c r="L54" s="2196"/>
      <c r="M54" s="2196"/>
      <c r="N54" s="2196"/>
    </row>
    <row r="55" spans="2:14" s="1235" customFormat="1" ht="13.5">
      <c r="L55" s="2196"/>
      <c r="M55" s="2196"/>
      <c r="N55" s="2196"/>
    </row>
    <row r="56" spans="2:14" s="1235" customFormat="1" ht="13.5">
      <c r="L56" s="2196"/>
      <c r="M56" s="2196"/>
      <c r="N56" s="2196"/>
    </row>
    <row r="57" spans="2:14" s="1235" customFormat="1" ht="13.5">
      <c r="C57" s="1237"/>
      <c r="D57" s="1237"/>
      <c r="E57" s="1237"/>
      <c r="F57" s="1237"/>
      <c r="G57" s="1237"/>
      <c r="H57" s="1237"/>
      <c r="I57" s="1237"/>
      <c r="J57" s="1237"/>
      <c r="L57" s="2196"/>
      <c r="M57" s="2196"/>
      <c r="N57" s="2196"/>
    </row>
    <row r="58" spans="2:14" s="1235" customFormat="1" ht="13.5">
      <c r="L58" s="2196"/>
      <c r="M58" s="2196"/>
      <c r="N58" s="2196"/>
    </row>
    <row r="59" spans="2:14" s="1235" customFormat="1" ht="13.5">
      <c r="L59" s="2196"/>
      <c r="M59" s="2196"/>
      <c r="N59" s="2196"/>
    </row>
    <row r="60" spans="2:14" s="1189" customFormat="1" ht="13.5">
      <c r="B60" s="1235"/>
      <c r="L60" s="1190"/>
      <c r="M60" s="1190"/>
      <c r="N60" s="1190"/>
    </row>
    <row r="61" spans="2:14" s="1189" customFormat="1" ht="13.5">
      <c r="B61" s="1235"/>
    </row>
    <row r="62" spans="2:14" s="1189" customFormat="1"/>
    <row r="63" spans="2:14" s="1189" customFormat="1"/>
    <row r="64" spans="2:14" s="1189" customFormat="1"/>
    <row r="65" s="1189" customFormat="1" hidden="1"/>
    <row r="66" s="1189" customFormat="1" hidden="1"/>
    <row r="67" s="1189" customFormat="1" hidden="1"/>
    <row r="68" s="1189" customFormat="1" hidden="1"/>
    <row r="69" s="1189" customFormat="1" hidden="1"/>
    <row r="70" s="1189" customFormat="1" hidden="1"/>
    <row r="71" s="1189" customFormat="1" hidden="1"/>
    <row r="72" s="1189" customFormat="1" hidden="1"/>
    <row r="73" s="1189" customFormat="1" hidden="1"/>
    <row r="74" s="1189" customFormat="1" hidden="1"/>
    <row r="75" s="1189" customFormat="1" hidden="1"/>
    <row r="76" s="1189" customFormat="1" hidden="1"/>
    <row r="77" s="1189" customFormat="1" hidden="1"/>
    <row r="78" s="1189" customFormat="1" hidden="1"/>
    <row r="79" s="1189" customFormat="1" hidden="1"/>
    <row r="80" s="1189" customFormat="1" hidden="1"/>
    <row r="81" s="1189" customFormat="1" hidden="1"/>
    <row r="82" s="1189" customFormat="1" hidden="1"/>
    <row r="83" s="1189" customFormat="1" hidden="1"/>
    <row r="84" s="1189" customFormat="1" hidden="1"/>
    <row r="85" s="1189" customFormat="1" hidden="1"/>
    <row r="86" s="1189" customFormat="1" hidden="1"/>
    <row r="87" s="1189" customFormat="1" hidden="1"/>
    <row r="88" s="1189" customFormat="1" hidden="1"/>
    <row r="89" s="1189" customFormat="1" hidden="1"/>
    <row r="90" s="1189" customFormat="1" hidden="1"/>
    <row r="91" s="1189" customFormat="1" hidden="1"/>
    <row r="92" s="1189" customFormat="1" hidden="1"/>
    <row r="93" s="1189" customFormat="1" hidden="1"/>
    <row r="94" s="1189" customFormat="1" hidden="1"/>
    <row r="95" s="1189" customFormat="1" hidden="1"/>
    <row r="96" s="1189" customFormat="1" hidden="1"/>
    <row r="97" s="1189" customFormat="1" hidden="1"/>
    <row r="98" s="1189" customFormat="1" hidden="1"/>
    <row r="99" s="1189" customFormat="1" hidden="1"/>
    <row r="100" s="1189" customFormat="1" hidden="1"/>
    <row r="101" s="1189" customFormat="1" hidden="1"/>
    <row r="102" s="1189" customFormat="1" hidden="1"/>
    <row r="103" s="1189" customFormat="1" hidden="1"/>
    <row r="104" s="1189" customFormat="1" hidden="1"/>
    <row r="105" s="1189" customFormat="1" hidden="1"/>
    <row r="106" s="1189" customFormat="1" hidden="1"/>
    <row r="107" s="1189" customFormat="1" hidden="1"/>
    <row r="108" s="1189" customFormat="1" hidden="1"/>
    <row r="109" s="1189" customFormat="1" hidden="1"/>
    <row r="110" s="1189" customFormat="1" hidden="1"/>
    <row r="111" s="1189" customFormat="1" hidden="1"/>
    <row r="112" s="1189" customFormat="1" hidden="1"/>
    <row r="113" s="1189" customFormat="1" hidden="1"/>
    <row r="114" s="1189" customFormat="1" hidden="1"/>
    <row r="115" s="1189" customFormat="1" hidden="1"/>
    <row r="116" s="1189" customFormat="1" hidden="1"/>
    <row r="117" s="1189" customFormat="1" hidden="1"/>
    <row r="118" s="1189" customFormat="1" hidden="1"/>
    <row r="119" s="1189" customFormat="1" hidden="1"/>
    <row r="120" s="1189" customFormat="1" hidden="1"/>
    <row r="121" s="1189" customFormat="1" hidden="1"/>
    <row r="122" s="1189" customFormat="1" hidden="1"/>
    <row r="123" s="1189" customFormat="1" hidden="1"/>
    <row r="124" s="1189" customFormat="1" hidden="1"/>
    <row r="125" s="1189"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5.15" hidden="1">
      <c r="B946" s="131" t="s">
        <v>676</v>
      </c>
    </row>
    <row r="947" spans="2:2" ht="25.15" hidden="1">
      <c r="B947" s="131" t="s">
        <v>702</v>
      </c>
    </row>
    <row r="948" spans="2:2" ht="25.15" hidden="1">
      <c r="B948" s="131" t="s">
        <v>701</v>
      </c>
    </row>
    <row r="949" spans="2:2" ht="25.15" hidden="1">
      <c r="B949" s="131" t="s">
        <v>703</v>
      </c>
    </row>
    <row r="950" spans="2:2" ht="25.15" hidden="1">
      <c r="B950" s="131" t="s">
        <v>704</v>
      </c>
    </row>
    <row r="951" spans="2:2" ht="25.15" hidden="1">
      <c r="B951" s="131" t="s">
        <v>705</v>
      </c>
    </row>
    <row r="952" spans="2:2"/>
    <row r="953" spans="2:2"/>
    <row r="954" spans="2:2"/>
    <row r="955" spans="2:2"/>
    <row r="956" spans="2:2"/>
  </sheetData>
  <customSheetViews>
    <customSheetView guid="{CE066BD8-0FDF-4A69-A83A-AA53661F8FE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1"/>
    </customSheetView>
    <customSheetView guid="{97003408-5582-4B4E-BE5D-0A5F17467E22}"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2"/>
    </customSheetView>
    <customSheetView guid="{19FDD237-8F16-4F3B-A94F-90481855813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3"/>
    </customSheetView>
  </customSheetViews>
  <mergeCells count="3">
    <mergeCell ref="B7:H7"/>
    <mergeCell ref="B9:B10"/>
    <mergeCell ref="B28:B29"/>
  </mergeCells>
  <pageMargins left="0.70866141732283472" right="0.70866141732283472" top="0.74803149606299213" bottom="0.74803149606299213" header="0.31496062992125984" footer="0.31496062992125984"/>
  <pageSetup paperSize="8" scale="4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Z96"/>
  <sheetViews>
    <sheetView zoomScale="70" zoomScaleNormal="70" workbookViewId="0">
      <pane ySplit="3" topLeftCell="A22" activePane="bottomLeft" state="frozen"/>
      <selection pane="bottomLeft" activeCell="E3" sqref="E3:L3"/>
    </sheetView>
  </sheetViews>
  <sheetFormatPr defaultColWidth="0" defaultRowHeight="12.4" zeroHeight="1"/>
  <cols>
    <col min="1" max="1" width="2.265625" style="221" customWidth="1"/>
    <col min="2" max="2" width="2.265625" style="567" customWidth="1"/>
    <col min="3" max="3" width="50.73046875" style="567" customWidth="1"/>
    <col min="4" max="4" width="19.3984375" style="221" customWidth="1"/>
    <col min="5" max="11" width="14.86328125" style="221" customWidth="1"/>
    <col min="12" max="12" width="14.265625" style="221" customWidth="1"/>
    <col min="13" max="13" width="2.86328125" style="221" customWidth="1"/>
    <col min="14" max="26" width="0" style="221" hidden="1" customWidth="1"/>
    <col min="27" max="16384" width="9.1328125" style="221" hidden="1"/>
  </cols>
  <sheetData>
    <row r="1" spans="1:26" s="3007" customFormat="1" ht="20.25">
      <c r="A1" s="3012" t="str">
        <f>+'Universal data'!$A$1</f>
        <v>Regulatory Reporting Pack</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row>
    <row r="2" spans="1:26" s="3007" customFormat="1" ht="20.25">
      <c r="A2" s="3011" t="str">
        <f>+'Universal data'!$A$2</f>
        <v>Master</v>
      </c>
      <c r="B2" s="3008"/>
      <c r="C2" s="3008"/>
      <c r="D2" s="3008"/>
      <c r="E2" s="3008"/>
      <c r="F2" s="3008"/>
      <c r="G2" s="3008"/>
      <c r="H2" s="3008"/>
      <c r="I2" s="3008"/>
      <c r="J2" s="3008"/>
      <c r="K2" s="3008"/>
      <c r="L2" s="3008"/>
      <c r="M2" s="3008"/>
      <c r="N2" s="3008"/>
      <c r="O2" s="3008"/>
      <c r="P2" s="3008"/>
      <c r="Q2" s="3008"/>
      <c r="R2" s="3008"/>
      <c r="S2" s="3008"/>
      <c r="T2" s="3008"/>
      <c r="U2" s="3008"/>
      <c r="V2" s="3008"/>
      <c r="W2" s="3008"/>
      <c r="X2" s="3008"/>
      <c r="Y2" s="3008"/>
      <c r="Z2" s="3008"/>
    </row>
    <row r="3" spans="1:26" s="3007" customFormat="1" ht="20.25">
      <c r="A3" s="3010" t="str">
        <f>+'Universal data'!$A$3</f>
        <v>2017/18</v>
      </c>
      <c r="B3" s="3008"/>
      <c r="C3" s="3008"/>
      <c r="D3" s="3008"/>
      <c r="E3" s="3009" t="s">
        <v>85</v>
      </c>
      <c r="F3" s="3009" t="s">
        <v>695</v>
      </c>
      <c r="G3" s="3009" t="s">
        <v>696</v>
      </c>
      <c r="H3" s="3009" t="s">
        <v>697</v>
      </c>
      <c r="I3" s="3009" t="s">
        <v>698</v>
      </c>
      <c r="J3" s="3009" t="s">
        <v>699</v>
      </c>
      <c r="K3" s="3009" t="s">
        <v>700</v>
      </c>
      <c r="L3" s="3009" t="s">
        <v>199</v>
      </c>
      <c r="M3" s="3008"/>
      <c r="N3" s="3008"/>
      <c r="O3" s="3008"/>
      <c r="P3" s="3008"/>
      <c r="Q3" s="3008"/>
      <c r="R3" s="3008"/>
      <c r="S3" s="3008"/>
      <c r="T3" s="3008"/>
      <c r="U3" s="3008"/>
      <c r="V3" s="3008"/>
      <c r="W3" s="3008"/>
      <c r="X3" s="3008"/>
      <c r="Y3" s="3008"/>
      <c r="Z3" s="3008"/>
    </row>
    <row r="4" spans="1:26" ht="16.5" customHeight="1">
      <c r="E4" s="2362"/>
    </row>
    <row r="5" spans="1:26" ht="19.899999999999999">
      <c r="A5" s="136" t="s">
        <v>2588</v>
      </c>
      <c r="B5" s="136"/>
      <c r="C5" s="136"/>
      <c r="D5" s="136"/>
      <c r="E5" s="136"/>
      <c r="F5" s="136"/>
      <c r="G5" s="136"/>
      <c r="H5" s="136"/>
    </row>
    <row r="6" spans="1:26" ht="12.4" customHeight="1">
      <c r="A6" s="136"/>
      <c r="B6" s="136"/>
      <c r="C6" s="136"/>
      <c r="D6" s="136"/>
      <c r="E6" s="136"/>
      <c r="F6" s="136"/>
      <c r="G6" s="136"/>
      <c r="H6" s="136"/>
    </row>
    <row r="7" spans="1:26" ht="15.75" customHeight="1">
      <c r="A7" s="136"/>
      <c r="B7" s="136"/>
      <c r="C7" s="221" t="s">
        <v>2584</v>
      </c>
      <c r="D7" s="221" t="s">
        <v>2585</v>
      </c>
      <c r="E7" s="221" t="b">
        <f>RIGHT(E$3,2)&lt;=RIGHT($A$3,2)</f>
        <v>1</v>
      </c>
      <c r="F7" s="221" t="b">
        <f t="shared" ref="F7:L7" si="0">RIGHT(F$3,2)&lt;=RIGHT($A$3,2)</f>
        <v>1</v>
      </c>
      <c r="G7" s="221" t="b">
        <f t="shared" si="0"/>
        <v>1</v>
      </c>
      <c r="H7" s="221" t="b">
        <f t="shared" si="0"/>
        <v>1</v>
      </c>
      <c r="I7" s="221" t="b">
        <f t="shared" si="0"/>
        <v>1</v>
      </c>
      <c r="J7" s="221" t="b">
        <f t="shared" si="0"/>
        <v>0</v>
      </c>
      <c r="K7" s="221" t="b">
        <f t="shared" si="0"/>
        <v>0</v>
      </c>
      <c r="L7" s="221" t="b">
        <f t="shared" si="0"/>
        <v>0</v>
      </c>
    </row>
    <row r="8" spans="1:26"/>
    <row r="9" spans="1:26">
      <c r="B9" s="221" t="s">
        <v>2580</v>
      </c>
      <c r="C9" s="221"/>
      <c r="D9" s="567"/>
      <c r="E9" s="3013" t="s">
        <v>85</v>
      </c>
      <c r="F9" s="3013" t="s">
        <v>695</v>
      </c>
      <c r="G9" s="3013" t="s">
        <v>696</v>
      </c>
      <c r="H9" s="3013" t="s">
        <v>697</v>
      </c>
      <c r="I9" s="3013" t="s">
        <v>698</v>
      </c>
      <c r="J9" s="3013" t="s">
        <v>699</v>
      </c>
      <c r="K9" s="3013" t="s">
        <v>700</v>
      </c>
      <c r="L9" s="3013" t="s">
        <v>199</v>
      </c>
    </row>
    <row r="10" spans="1:26">
      <c r="B10" s="221"/>
      <c r="C10" s="221" t="s">
        <v>2574</v>
      </c>
      <c r="D10" s="221" t="str">
        <f>"£m " &amp; 'Universal data'!$A$3 &amp; " Prices"</f>
        <v>£m 2017/18 Prices</v>
      </c>
      <c r="E10" s="3015">
        <f>IF(E$7,SUM('2.2 Totex costs summary'!B$12:B$15),0)</f>
        <v>0</v>
      </c>
      <c r="F10" s="3015">
        <f>IF(F$7,SUM('2.2 Totex costs summary'!C$12:C$15),0)</f>
        <v>0</v>
      </c>
      <c r="G10" s="3015">
        <f>IF(G$7,SUM('2.2 Totex costs summary'!D$12:D$15),0)</f>
        <v>0</v>
      </c>
      <c r="H10" s="3015">
        <f>IF(H$7,SUM('2.2 Totex costs summary'!E$12:E$15),0)</f>
        <v>0</v>
      </c>
      <c r="I10" s="3015">
        <f>IF(I$7,SUM('2.2 Totex costs summary'!F$12:F$15),0)</f>
        <v>0</v>
      </c>
      <c r="J10" s="3015">
        <f>IF(J$7,SUM('2.2 Totex costs summary'!G$12:G$15),0)</f>
        <v>0</v>
      </c>
      <c r="K10" s="3015">
        <f>IF(K$7,SUM('2.2 Totex costs summary'!H$12:H$15),0)</f>
        <v>0</v>
      </c>
      <c r="L10" s="3015">
        <f>IF(L$7,SUM('2.2 Totex costs summary'!I$12:I$15),0)</f>
        <v>0</v>
      </c>
    </row>
    <row r="11" spans="1:26">
      <c r="B11" s="221"/>
      <c r="C11" s="221" t="s">
        <v>2574</v>
      </c>
      <c r="D11" s="221" t="s">
        <v>2581</v>
      </c>
      <c r="E11" s="3015">
        <f>IFERROR(E10*('Universal data'!$D$30/'Universal data'!$D$43),0)</f>
        <v>0</v>
      </c>
      <c r="F11" s="3015">
        <f>IFERROR(F10*('Universal data'!$D$30/'Universal data'!$D$43),0)</f>
        <v>0</v>
      </c>
      <c r="G11" s="3015">
        <f>IFERROR(G10*('Universal data'!$D$30/'Universal data'!$D$43),0)</f>
        <v>0</v>
      </c>
      <c r="H11" s="3015">
        <f>IFERROR(H10*('Universal data'!$D$30/'Universal data'!$D$43),0)</f>
        <v>0</v>
      </c>
      <c r="I11" s="3015">
        <f>IFERROR(I10*('Universal data'!$D$30/'Universal data'!$D$43),0)</f>
        <v>0</v>
      </c>
      <c r="J11" s="3015">
        <f>IFERROR(J10*('Universal data'!$D$30/'Universal data'!$D$43),0)</f>
        <v>0</v>
      </c>
      <c r="K11" s="3015">
        <f>IFERROR(K10*('Universal data'!$D$30/'Universal data'!$D$43),0)</f>
        <v>0</v>
      </c>
      <c r="L11" s="3015">
        <f>IFERROR(L10*('Universal data'!$D$30/'Universal data'!$D$43),0)</f>
        <v>0</v>
      </c>
    </row>
    <row r="12" spans="1:26">
      <c r="B12" s="221"/>
      <c r="C12" s="221" t="s">
        <v>2573</v>
      </c>
      <c r="D12" s="221" t="s">
        <v>2581</v>
      </c>
      <c r="E12" s="2043">
        <v>0</v>
      </c>
      <c r="F12" s="2043">
        <v>0</v>
      </c>
      <c r="G12" s="2043">
        <v>0</v>
      </c>
      <c r="H12" s="2043">
        <v>0</v>
      </c>
      <c r="I12" s="2043">
        <v>0</v>
      </c>
      <c r="J12" s="2043">
        <v>0</v>
      </c>
      <c r="K12" s="2043">
        <v>0</v>
      </c>
      <c r="L12" s="2043">
        <v>0</v>
      </c>
    </row>
    <row r="13" spans="1:26">
      <c r="B13" s="221"/>
      <c r="C13" s="221" t="s">
        <v>2576</v>
      </c>
      <c r="D13" s="221" t="s">
        <v>2581</v>
      </c>
      <c r="E13" s="2043">
        <v>0</v>
      </c>
      <c r="F13" s="2043">
        <v>0</v>
      </c>
      <c r="G13" s="2043">
        <v>0</v>
      </c>
      <c r="H13" s="2043">
        <v>0</v>
      </c>
      <c r="I13" s="2043">
        <v>0</v>
      </c>
      <c r="J13" s="2043">
        <v>0</v>
      </c>
      <c r="K13" s="2043">
        <v>0</v>
      </c>
      <c r="L13" s="2043">
        <v>0</v>
      </c>
    </row>
    <row r="14" spans="1:26">
      <c r="B14" s="221"/>
      <c r="C14" s="221" t="s">
        <v>2572</v>
      </c>
      <c r="D14" s="221" t="s">
        <v>2581</v>
      </c>
      <c r="E14" s="2043">
        <v>0</v>
      </c>
      <c r="F14" s="2043">
        <v>0</v>
      </c>
      <c r="G14" s="2043">
        <v>0</v>
      </c>
      <c r="H14" s="2043">
        <v>0</v>
      </c>
      <c r="I14" s="2043">
        <v>0</v>
      </c>
      <c r="J14" s="2043">
        <v>0</v>
      </c>
      <c r="K14" s="2043">
        <v>0</v>
      </c>
      <c r="L14" s="2043">
        <v>0</v>
      </c>
    </row>
    <row r="15" spans="1:26">
      <c r="B15" s="221"/>
      <c r="C15" s="567" t="s">
        <v>2580</v>
      </c>
      <c r="D15" s="221" t="s">
        <v>2581</v>
      </c>
      <c r="E15" s="2474">
        <f>SUM(E11:E14)</f>
        <v>0</v>
      </c>
      <c r="F15" s="2474">
        <f t="shared" ref="F15:L15" si="1">SUM(F11:F14)</f>
        <v>0</v>
      </c>
      <c r="G15" s="2474">
        <f t="shared" si="1"/>
        <v>0</v>
      </c>
      <c r="H15" s="2474">
        <f t="shared" si="1"/>
        <v>0</v>
      </c>
      <c r="I15" s="2474">
        <f t="shared" si="1"/>
        <v>0</v>
      </c>
      <c r="J15" s="2474">
        <f t="shared" si="1"/>
        <v>0</v>
      </c>
      <c r="K15" s="2474">
        <f t="shared" si="1"/>
        <v>0</v>
      </c>
      <c r="L15" s="2474">
        <f t="shared" si="1"/>
        <v>0</v>
      </c>
    </row>
    <row r="16" spans="1:26">
      <c r="B16" s="221"/>
    </row>
    <row r="17" spans="2:12">
      <c r="B17" s="221" t="s">
        <v>2579</v>
      </c>
      <c r="C17" s="221"/>
      <c r="D17" s="567"/>
      <c r="E17" s="3013" t="s">
        <v>85</v>
      </c>
      <c r="F17" s="3013" t="s">
        <v>695</v>
      </c>
      <c r="G17" s="3013" t="s">
        <v>696</v>
      </c>
      <c r="H17" s="3013" t="s">
        <v>697</v>
      </c>
      <c r="I17" s="3013" t="s">
        <v>698</v>
      </c>
      <c r="J17" s="3013" t="s">
        <v>699</v>
      </c>
      <c r="K17" s="3013" t="s">
        <v>700</v>
      </c>
      <c r="L17" s="3013" t="s">
        <v>199</v>
      </c>
    </row>
    <row r="18" spans="2:12">
      <c r="B18" s="221"/>
      <c r="C18" s="221" t="s">
        <v>2578</v>
      </c>
      <c r="D18" s="221" t="str">
        <f>"£m " &amp; 'Universal data'!$A$3 &amp; " Prices"</f>
        <v>£m 2017/18 Prices</v>
      </c>
      <c r="E18" s="3015">
        <f>IF(E$7,'2.2 Totex costs summary'!B$16,0)</f>
        <v>0</v>
      </c>
      <c r="F18" s="3015">
        <f>IF(F$7,'2.2 Totex costs summary'!C$16,0)</f>
        <v>0</v>
      </c>
      <c r="G18" s="3015">
        <f>IF(G$7,'2.2 Totex costs summary'!D$16,0)</f>
        <v>0</v>
      </c>
      <c r="H18" s="3015">
        <f>IF(H$7,'2.2 Totex costs summary'!E$16,0)</f>
        <v>0</v>
      </c>
      <c r="I18" s="3015">
        <f>IF(I$7,'2.2 Totex costs summary'!F$16,0)</f>
        <v>0</v>
      </c>
      <c r="J18" s="3015">
        <f>IF(J$7,'2.2 Totex costs summary'!G$16,0)</f>
        <v>0</v>
      </c>
      <c r="K18" s="3015">
        <f>IF(K$7,'2.2 Totex costs summary'!H$16,0)</f>
        <v>0</v>
      </c>
      <c r="L18" s="3015">
        <f>IF(L$7,'2.2 Totex costs summary'!I$16,0)</f>
        <v>0</v>
      </c>
    </row>
    <row r="19" spans="2:12">
      <c r="B19" s="221"/>
      <c r="C19" s="567" t="s">
        <v>2579</v>
      </c>
      <c r="D19" s="221" t="s">
        <v>2581</v>
      </c>
      <c r="E19" s="2474">
        <f>IFERROR(E18*('Universal data'!$D$30/'Universal data'!$D$43),0)</f>
        <v>0</v>
      </c>
      <c r="F19" s="2474">
        <f>IFERROR(F18*('Universal data'!$D$30/'Universal data'!$D$43),0)</f>
        <v>0</v>
      </c>
      <c r="G19" s="2474">
        <f>IFERROR(G18*('Universal data'!$D$30/'Universal data'!$D$43),0)</f>
        <v>0</v>
      </c>
      <c r="H19" s="2474">
        <f>IFERROR(H18*('Universal data'!$D$30/'Universal data'!$D$43),0)</f>
        <v>0</v>
      </c>
      <c r="I19" s="2474">
        <f>IFERROR(I18*('Universal data'!$D$30/'Universal data'!$D$43),0)</f>
        <v>0</v>
      </c>
      <c r="J19" s="2474">
        <f>IFERROR(J18*('Universal data'!$D$30/'Universal data'!$D$43),0)</f>
        <v>0</v>
      </c>
      <c r="K19" s="2474">
        <f>IFERROR(K18*('Universal data'!$D$30/'Universal data'!$D$43),0)</f>
        <v>0</v>
      </c>
      <c r="L19" s="2474">
        <f>IFERROR(L18*('Universal data'!$D$30/'Universal data'!$D$43),0)</f>
        <v>0</v>
      </c>
    </row>
    <row r="20" spans="2:12">
      <c r="B20" s="221"/>
    </row>
    <row r="21" spans="2:12">
      <c r="B21" s="221" t="s">
        <v>2577</v>
      </c>
      <c r="C21" s="221"/>
      <c r="D21" s="567"/>
      <c r="E21" s="3013" t="s">
        <v>85</v>
      </c>
      <c r="F21" s="3013" t="s">
        <v>695</v>
      </c>
      <c r="G21" s="3013" t="s">
        <v>696</v>
      </c>
      <c r="H21" s="3013" t="s">
        <v>697</v>
      </c>
      <c r="I21" s="3013" t="s">
        <v>698</v>
      </c>
      <c r="J21" s="3013" t="s">
        <v>699</v>
      </c>
      <c r="K21" s="3013" t="s">
        <v>700</v>
      </c>
      <c r="L21" s="3013" t="s">
        <v>199</v>
      </c>
    </row>
    <row r="22" spans="2:12">
      <c r="B22" s="221"/>
      <c r="C22" s="221" t="s">
        <v>2574</v>
      </c>
      <c r="D22" s="221" t="str">
        <f>"£m " &amp; 'Universal data'!$A$3 &amp; " Prices"</f>
        <v>£m 2017/18 Prices</v>
      </c>
      <c r="E22" s="3015">
        <f>IF(E$7,'2.2 Totex costs summary'!B$35,0)</f>
        <v>0</v>
      </c>
      <c r="F22" s="3015">
        <f>IF(F$7,'2.2 Totex costs summary'!C$35,0)</f>
        <v>0</v>
      </c>
      <c r="G22" s="3015">
        <f>IF(G$7,'2.2 Totex costs summary'!D$35,0)</f>
        <v>0</v>
      </c>
      <c r="H22" s="3015">
        <f>IF(H$7,'2.2 Totex costs summary'!E$35,0)</f>
        <v>0</v>
      </c>
      <c r="I22" s="3015">
        <f>IF(I$7,'2.2 Totex costs summary'!F$35,0)</f>
        <v>0</v>
      </c>
      <c r="J22" s="3015">
        <f>IF(J$7,'2.2 Totex costs summary'!G$35,0)</f>
        <v>0</v>
      </c>
      <c r="K22" s="3015">
        <f>IF(K$7,'2.2 Totex costs summary'!H$35,0)</f>
        <v>0</v>
      </c>
      <c r="L22" s="3015">
        <f>IF(L$7,'2.2 Totex costs summary'!I$35,0)</f>
        <v>0</v>
      </c>
    </row>
    <row r="23" spans="2:12">
      <c r="B23" s="221"/>
      <c r="C23" s="221" t="s">
        <v>2574</v>
      </c>
      <c r="D23" s="221" t="s">
        <v>2581</v>
      </c>
      <c r="E23" s="3015">
        <f>IFERROR(E22*('Universal data'!$D$30/'Universal data'!$D$43),0)</f>
        <v>0</v>
      </c>
      <c r="F23" s="3015">
        <f>IFERROR(F22*('Universal data'!$D$30/'Universal data'!$D$43),0)</f>
        <v>0</v>
      </c>
      <c r="G23" s="3015">
        <f>IFERROR(G22*('Universal data'!$D$30/'Universal data'!$D$43),0)</f>
        <v>0</v>
      </c>
      <c r="H23" s="3015">
        <f>IFERROR(H22*('Universal data'!$D$30/'Universal data'!$D$43),0)</f>
        <v>0</v>
      </c>
      <c r="I23" s="3015">
        <f>IFERROR(I22*('Universal data'!$D$30/'Universal data'!$D$43),0)</f>
        <v>0</v>
      </c>
      <c r="J23" s="3015">
        <f>IFERROR(J22*('Universal data'!$D$30/'Universal data'!$D$43),0)</f>
        <v>0</v>
      </c>
      <c r="K23" s="3015">
        <f>IFERROR(K22*('Universal data'!$D$30/'Universal data'!$D$43),0)</f>
        <v>0</v>
      </c>
      <c r="L23" s="3015">
        <f>IFERROR(L22*('Universal data'!$D$30/'Universal data'!$D$43),0)</f>
        <v>0</v>
      </c>
    </row>
    <row r="24" spans="2:12">
      <c r="B24" s="221"/>
      <c r="C24" s="221" t="s">
        <v>2573</v>
      </c>
      <c r="D24" s="221" t="s">
        <v>2581</v>
      </c>
      <c r="E24" s="2043">
        <v>0</v>
      </c>
      <c r="F24" s="2043">
        <v>0</v>
      </c>
      <c r="G24" s="2043">
        <v>0</v>
      </c>
      <c r="H24" s="2043">
        <v>0</v>
      </c>
      <c r="I24" s="2043">
        <v>0</v>
      </c>
      <c r="J24" s="2043">
        <v>0</v>
      </c>
      <c r="K24" s="2043">
        <v>0</v>
      </c>
      <c r="L24" s="2043">
        <v>0</v>
      </c>
    </row>
    <row r="25" spans="2:12">
      <c r="B25" s="221"/>
      <c r="C25" s="221" t="s">
        <v>2576</v>
      </c>
      <c r="D25" s="221" t="s">
        <v>2581</v>
      </c>
      <c r="E25" s="3015">
        <f t="shared" ref="E25:L25" si="2">-E13</f>
        <v>0</v>
      </c>
      <c r="F25" s="3015">
        <f t="shared" si="2"/>
        <v>0</v>
      </c>
      <c r="G25" s="3015">
        <f t="shared" si="2"/>
        <v>0</v>
      </c>
      <c r="H25" s="3015">
        <f t="shared" si="2"/>
        <v>0</v>
      </c>
      <c r="I25" s="3015">
        <f t="shared" si="2"/>
        <v>0</v>
      </c>
      <c r="J25" s="3015">
        <f t="shared" si="2"/>
        <v>0</v>
      </c>
      <c r="K25" s="3015">
        <f t="shared" si="2"/>
        <v>0</v>
      </c>
      <c r="L25" s="3015">
        <f t="shared" si="2"/>
        <v>0</v>
      </c>
    </row>
    <row r="26" spans="2:12">
      <c r="B26" s="221"/>
      <c r="C26" s="221" t="s">
        <v>2571</v>
      </c>
      <c r="D26" s="221" t="s">
        <v>2581</v>
      </c>
      <c r="E26" s="2043">
        <v>0</v>
      </c>
      <c r="F26" s="2043">
        <v>0</v>
      </c>
      <c r="G26" s="2043">
        <v>0</v>
      </c>
      <c r="H26" s="2043">
        <v>0</v>
      </c>
      <c r="I26" s="2043">
        <v>0</v>
      </c>
      <c r="J26" s="2043">
        <v>0</v>
      </c>
      <c r="K26" s="2043">
        <v>0</v>
      </c>
      <c r="L26" s="2043">
        <v>0</v>
      </c>
    </row>
    <row r="27" spans="2:12">
      <c r="B27" s="221"/>
      <c r="C27" s="3014" t="s">
        <v>2586</v>
      </c>
      <c r="D27" s="221" t="s">
        <v>2581</v>
      </c>
      <c r="E27" s="2043">
        <v>0</v>
      </c>
      <c r="F27" s="2043">
        <v>0</v>
      </c>
      <c r="G27" s="2043">
        <v>0</v>
      </c>
      <c r="H27" s="2043">
        <v>0</v>
      </c>
      <c r="I27" s="2043">
        <v>0</v>
      </c>
      <c r="J27" s="2043">
        <v>0</v>
      </c>
      <c r="K27" s="2043">
        <v>0</v>
      </c>
      <c r="L27" s="2043">
        <v>0</v>
      </c>
    </row>
    <row r="28" spans="2:12">
      <c r="B28" s="221"/>
      <c r="C28" s="3014" t="s">
        <v>2587</v>
      </c>
      <c r="D28" s="221" t="s">
        <v>2581</v>
      </c>
      <c r="E28" s="2043">
        <v>0</v>
      </c>
      <c r="F28" s="2043">
        <v>0</v>
      </c>
      <c r="G28" s="2043">
        <v>0</v>
      </c>
      <c r="H28" s="2043">
        <v>0</v>
      </c>
      <c r="I28" s="2043">
        <v>0</v>
      </c>
      <c r="J28" s="2043">
        <v>0</v>
      </c>
      <c r="K28" s="2043">
        <v>0</v>
      </c>
      <c r="L28" s="2043">
        <v>0</v>
      </c>
    </row>
    <row r="29" spans="2:12">
      <c r="B29" s="221"/>
      <c r="C29" s="567" t="s">
        <v>2577</v>
      </c>
      <c r="D29" s="221" t="s">
        <v>2581</v>
      </c>
      <c r="E29" s="2474">
        <f>SUM(E23:E28)</f>
        <v>0</v>
      </c>
      <c r="F29" s="2474">
        <f t="shared" ref="F29:L29" si="3">SUM(F23:F28)</f>
        <v>0</v>
      </c>
      <c r="G29" s="2474">
        <f t="shared" si="3"/>
        <v>0</v>
      </c>
      <c r="H29" s="2474">
        <f t="shared" si="3"/>
        <v>0</v>
      </c>
      <c r="I29" s="2474">
        <f t="shared" si="3"/>
        <v>0</v>
      </c>
      <c r="J29" s="2474">
        <f t="shared" si="3"/>
        <v>0</v>
      </c>
      <c r="K29" s="2474">
        <f t="shared" si="3"/>
        <v>0</v>
      </c>
      <c r="L29" s="2474">
        <f t="shared" si="3"/>
        <v>0</v>
      </c>
    </row>
    <row r="30" spans="2:12">
      <c r="B30" s="221"/>
      <c r="C30" s="221"/>
    </row>
    <row r="31" spans="2:12">
      <c r="B31" s="221" t="s">
        <v>2575</v>
      </c>
      <c r="C31" s="221"/>
      <c r="D31" s="567"/>
      <c r="E31" s="3013" t="s">
        <v>85</v>
      </c>
      <c r="F31" s="3013" t="s">
        <v>695</v>
      </c>
      <c r="G31" s="3013" t="s">
        <v>696</v>
      </c>
      <c r="H31" s="3013" t="s">
        <v>697</v>
      </c>
      <c r="I31" s="3013" t="s">
        <v>698</v>
      </c>
      <c r="J31" s="3013" t="s">
        <v>699</v>
      </c>
      <c r="K31" s="3013" t="s">
        <v>700</v>
      </c>
      <c r="L31" s="3013" t="s">
        <v>199</v>
      </c>
    </row>
    <row r="32" spans="2:12">
      <c r="B32" s="221"/>
      <c r="C32" s="221" t="s">
        <v>2574</v>
      </c>
      <c r="D32" s="221" t="str">
        <f>"£m " &amp; 'Universal data'!$A$3 &amp; " Prices"</f>
        <v>£m 2017/18 Prices</v>
      </c>
      <c r="E32" s="3015">
        <f>IF(E$7,'2.2 Totex costs summary'!B$23,0)</f>
        <v>0</v>
      </c>
      <c r="F32" s="3015">
        <f>IF(F$7,'2.2 Totex costs summary'!C$23,0)</f>
        <v>0</v>
      </c>
      <c r="G32" s="3015">
        <f>IF(G$7,'2.2 Totex costs summary'!D$23,0)</f>
        <v>0</v>
      </c>
      <c r="H32" s="3015">
        <f>IF(H$7,'2.2 Totex costs summary'!E$23,0)</f>
        <v>0</v>
      </c>
      <c r="I32" s="3015">
        <f>IF(I$7,'2.2 Totex costs summary'!F$23,0)</f>
        <v>0</v>
      </c>
      <c r="J32" s="3015">
        <f>IF(J$7,'2.2 Totex costs summary'!G$23,0)</f>
        <v>0</v>
      </c>
      <c r="K32" s="3015">
        <f>IF(K$7,'2.2 Totex costs summary'!H$23,0)</f>
        <v>0</v>
      </c>
      <c r="L32" s="3015">
        <f>IF(L$7,'2.2 Totex costs summary'!I$23,0)</f>
        <v>0</v>
      </c>
    </row>
    <row r="33" spans="2:12">
      <c r="B33" s="221"/>
      <c r="C33" s="221" t="s">
        <v>2574</v>
      </c>
      <c r="D33" s="221" t="s">
        <v>2581</v>
      </c>
      <c r="E33" s="3015">
        <f>IFERROR(E32*('Universal data'!$D$30/'Universal data'!$D$43),0)</f>
        <v>0</v>
      </c>
      <c r="F33" s="3015">
        <f>IFERROR(F32*('Universal data'!$D$30/'Universal data'!$D$43),0)</f>
        <v>0</v>
      </c>
      <c r="G33" s="3015">
        <f>IFERROR(G32*('Universal data'!$D$30/'Universal data'!$D$43),0)</f>
        <v>0</v>
      </c>
      <c r="H33" s="3015">
        <f>IFERROR(H32*('Universal data'!$D$30/'Universal data'!$D$43),0)</f>
        <v>0</v>
      </c>
      <c r="I33" s="3015">
        <f>IFERROR(I32*('Universal data'!$D$30/'Universal data'!$D$43),0)</f>
        <v>0</v>
      </c>
      <c r="J33" s="3015">
        <f>IFERROR(J32*('Universal data'!$D$30/'Universal data'!$D$43),0)</f>
        <v>0</v>
      </c>
      <c r="K33" s="3015">
        <f>IFERROR(K32*('Universal data'!$D$30/'Universal data'!$D$43),0)</f>
        <v>0</v>
      </c>
      <c r="L33" s="3015">
        <f>IFERROR(L32*('Universal data'!$D$30/'Universal data'!$D$43),0)</f>
        <v>0</v>
      </c>
    </row>
    <row r="34" spans="2:12">
      <c r="B34" s="221"/>
      <c r="C34" s="221" t="s">
        <v>2573</v>
      </c>
      <c r="D34" s="221" t="s">
        <v>2581</v>
      </c>
      <c r="E34" s="2043">
        <v>0</v>
      </c>
      <c r="F34" s="2043">
        <v>0</v>
      </c>
      <c r="G34" s="2043">
        <v>0</v>
      </c>
      <c r="H34" s="2043">
        <v>0</v>
      </c>
      <c r="I34" s="2043">
        <v>0</v>
      </c>
      <c r="J34" s="2043">
        <v>0</v>
      </c>
      <c r="K34" s="2043">
        <v>0</v>
      </c>
      <c r="L34" s="2043">
        <v>0</v>
      </c>
    </row>
    <row r="35" spans="2:12">
      <c r="B35" s="221"/>
      <c r="C35" s="221" t="s">
        <v>2572</v>
      </c>
      <c r="D35" s="221" t="s">
        <v>2581</v>
      </c>
      <c r="E35" s="3015">
        <f t="shared" ref="E35:L35" si="4">-E14</f>
        <v>0</v>
      </c>
      <c r="F35" s="3015">
        <f t="shared" si="4"/>
        <v>0</v>
      </c>
      <c r="G35" s="3015">
        <f t="shared" si="4"/>
        <v>0</v>
      </c>
      <c r="H35" s="3015">
        <f t="shared" si="4"/>
        <v>0</v>
      </c>
      <c r="I35" s="3015">
        <f t="shared" si="4"/>
        <v>0</v>
      </c>
      <c r="J35" s="3015">
        <f t="shared" si="4"/>
        <v>0</v>
      </c>
      <c r="K35" s="3015">
        <f t="shared" si="4"/>
        <v>0</v>
      </c>
      <c r="L35" s="3015">
        <f t="shared" si="4"/>
        <v>0</v>
      </c>
    </row>
    <row r="36" spans="2:12">
      <c r="C36" s="567" t="s">
        <v>2590</v>
      </c>
      <c r="D36" s="221" t="s">
        <v>2581</v>
      </c>
      <c r="E36" s="2474">
        <f>SUM(E33:E35)</f>
        <v>0</v>
      </c>
      <c r="F36" s="2474">
        <f t="shared" ref="F36:L36" si="5">SUM(F33:F35)</f>
        <v>0</v>
      </c>
      <c r="G36" s="2474">
        <f t="shared" si="5"/>
        <v>0</v>
      </c>
      <c r="H36" s="2474">
        <f t="shared" si="5"/>
        <v>0</v>
      </c>
      <c r="I36" s="2474">
        <f t="shared" si="5"/>
        <v>0</v>
      </c>
      <c r="J36" s="2474">
        <f t="shared" si="5"/>
        <v>0</v>
      </c>
      <c r="K36" s="2474">
        <f t="shared" si="5"/>
        <v>0</v>
      </c>
      <c r="L36" s="2474">
        <f t="shared" si="5"/>
        <v>0</v>
      </c>
    </row>
    <row r="37" spans="2:12">
      <c r="C37" s="221"/>
    </row>
    <row r="38" spans="2:12">
      <c r="B38" s="221" t="s">
        <v>2591</v>
      </c>
      <c r="C38" s="221"/>
    </row>
    <row r="39" spans="2:12">
      <c r="C39" s="567" t="s">
        <v>2580</v>
      </c>
      <c r="D39" s="221" t="s">
        <v>2581</v>
      </c>
      <c r="E39" s="3015">
        <f>E$15</f>
        <v>0</v>
      </c>
      <c r="F39" s="3015">
        <f t="shared" ref="F39:L39" si="6">F$15</f>
        <v>0</v>
      </c>
      <c r="G39" s="3015">
        <f t="shared" si="6"/>
        <v>0</v>
      </c>
      <c r="H39" s="3015">
        <f t="shared" si="6"/>
        <v>0</v>
      </c>
      <c r="I39" s="3015">
        <f t="shared" si="6"/>
        <v>0</v>
      </c>
      <c r="J39" s="3015">
        <f t="shared" si="6"/>
        <v>0</v>
      </c>
      <c r="K39" s="3015">
        <f t="shared" si="6"/>
        <v>0</v>
      </c>
      <c r="L39" s="3015">
        <f t="shared" si="6"/>
        <v>0</v>
      </c>
    </row>
    <row r="40" spans="2:12">
      <c r="C40" s="567" t="s">
        <v>2579</v>
      </c>
      <c r="D40" s="221" t="s">
        <v>2581</v>
      </c>
      <c r="E40" s="3015">
        <f>E$19</f>
        <v>0</v>
      </c>
      <c r="F40" s="3015">
        <f t="shared" ref="F40:L40" si="7">F$19</f>
        <v>0</v>
      </c>
      <c r="G40" s="3015">
        <f t="shared" si="7"/>
        <v>0</v>
      </c>
      <c r="H40" s="3015">
        <f t="shared" si="7"/>
        <v>0</v>
      </c>
      <c r="I40" s="3015">
        <f t="shared" si="7"/>
        <v>0</v>
      </c>
      <c r="J40" s="3015">
        <f t="shared" si="7"/>
        <v>0</v>
      </c>
      <c r="K40" s="3015">
        <f t="shared" si="7"/>
        <v>0</v>
      </c>
      <c r="L40" s="3015">
        <f t="shared" si="7"/>
        <v>0</v>
      </c>
    </row>
    <row r="41" spans="2:12">
      <c r="C41" s="567" t="s">
        <v>2577</v>
      </c>
      <c r="D41" s="221" t="s">
        <v>2581</v>
      </c>
      <c r="E41" s="3015">
        <f>E$29</f>
        <v>0</v>
      </c>
      <c r="F41" s="3015">
        <f t="shared" ref="F41:L41" si="8">F$29</f>
        <v>0</v>
      </c>
      <c r="G41" s="3015">
        <f t="shared" si="8"/>
        <v>0</v>
      </c>
      <c r="H41" s="3015">
        <f t="shared" si="8"/>
        <v>0</v>
      </c>
      <c r="I41" s="3015">
        <f t="shared" si="8"/>
        <v>0</v>
      </c>
      <c r="J41" s="3015">
        <f t="shared" si="8"/>
        <v>0</v>
      </c>
      <c r="K41" s="3015">
        <f t="shared" si="8"/>
        <v>0</v>
      </c>
      <c r="L41" s="3015">
        <f t="shared" si="8"/>
        <v>0</v>
      </c>
    </row>
    <row r="42" spans="2:12">
      <c r="C42" s="567" t="s">
        <v>2590</v>
      </c>
      <c r="D42" s="221" t="s">
        <v>2581</v>
      </c>
      <c r="E42" s="3015">
        <f>E$36</f>
        <v>0</v>
      </c>
      <c r="F42" s="3015">
        <f t="shared" ref="F42:L42" si="9">F$36</f>
        <v>0</v>
      </c>
      <c r="G42" s="3015">
        <f t="shared" si="9"/>
        <v>0</v>
      </c>
      <c r="H42" s="3015">
        <f t="shared" si="9"/>
        <v>0</v>
      </c>
      <c r="I42" s="3015">
        <f t="shared" si="9"/>
        <v>0</v>
      </c>
      <c r="J42" s="3015">
        <f t="shared" si="9"/>
        <v>0</v>
      </c>
      <c r="K42" s="3015">
        <f t="shared" si="9"/>
        <v>0</v>
      </c>
      <c r="L42" s="3015">
        <f t="shared" si="9"/>
        <v>0</v>
      </c>
    </row>
    <row r="43" spans="2:12"/>
    <row r="44" spans="2:12">
      <c r="B44" s="221" t="s">
        <v>2592</v>
      </c>
    </row>
    <row r="45" spans="2:12">
      <c r="B45" s="221"/>
      <c r="C45" s="221" t="s">
        <v>2589</v>
      </c>
      <c r="D45" s="221" t="s">
        <v>2581</v>
      </c>
      <c r="E45" s="3015">
        <f t="shared" ref="E45:L45" si="10">SUM(E$15,E$19,E$29,E$36)</f>
        <v>0</v>
      </c>
      <c r="F45" s="3015">
        <f t="shared" si="10"/>
        <v>0</v>
      </c>
      <c r="G45" s="3015">
        <f t="shared" si="10"/>
        <v>0</v>
      </c>
      <c r="H45" s="3015">
        <f t="shared" si="10"/>
        <v>0</v>
      </c>
      <c r="I45" s="3015">
        <f t="shared" si="10"/>
        <v>0</v>
      </c>
      <c r="J45" s="3015">
        <f t="shared" si="10"/>
        <v>0</v>
      </c>
      <c r="K45" s="3015">
        <f t="shared" si="10"/>
        <v>0</v>
      </c>
      <c r="L45" s="3015">
        <f t="shared" si="10"/>
        <v>0</v>
      </c>
    </row>
    <row r="46" spans="2:12">
      <c r="B46" s="221"/>
      <c r="C46" s="221" t="s">
        <v>2589</v>
      </c>
      <c r="D46" s="221" t="str">
        <f>"£m " &amp; 'Universal data'!$A$3 &amp; " Prices"</f>
        <v>£m 2017/18 Prices</v>
      </c>
      <c r="E46" s="3015">
        <f>E45*('Universal data'!$D$43/'Universal data'!$D$30)</f>
        <v>0</v>
      </c>
      <c r="F46" s="3015">
        <f>F45*('Universal data'!$D$43/'Universal data'!$D$30)</f>
        <v>0</v>
      </c>
      <c r="G46" s="3015">
        <f>G45*('Universal data'!$D$43/'Universal data'!$D$30)</f>
        <v>0</v>
      </c>
      <c r="H46" s="3015">
        <f>H45*('Universal data'!$D$43/'Universal data'!$D$30)</f>
        <v>0</v>
      </c>
      <c r="I46" s="3015">
        <f>I45*('Universal data'!$D$43/'Universal data'!$D$30)</f>
        <v>0</v>
      </c>
      <c r="J46" s="3015">
        <f>J45*('Universal data'!$D$43/'Universal data'!$D$30)</f>
        <v>0</v>
      </c>
      <c r="K46" s="3015">
        <f>K45*('Universal data'!$D$43/'Universal data'!$D$30)</f>
        <v>0</v>
      </c>
      <c r="L46" s="3015">
        <f>L45*('Universal data'!$D$43/'Universal data'!$D$30)</f>
        <v>0</v>
      </c>
    </row>
    <row r="47" spans="2:12">
      <c r="C47" s="221"/>
    </row>
    <row r="48" spans="2:12">
      <c r="B48" s="567" t="s">
        <v>1822</v>
      </c>
    </row>
    <row r="49" spans="1:8">
      <c r="B49" s="221"/>
      <c r="C49" s="221" t="s">
        <v>1994</v>
      </c>
    </row>
    <row r="50" spans="1:8">
      <c r="A50" s="2363"/>
      <c r="B50" s="221"/>
      <c r="C50" s="221" t="s">
        <v>1823</v>
      </c>
    </row>
    <row r="51" spans="1:8" ht="12.75" customHeight="1">
      <c r="A51" s="2363"/>
      <c r="B51" s="221"/>
      <c r="C51" s="3006"/>
      <c r="D51" s="3000"/>
      <c r="E51" s="3000"/>
      <c r="F51" s="3000"/>
      <c r="G51" s="3000"/>
      <c r="H51" s="3000"/>
    </row>
    <row r="52" spans="1:8" ht="39" hidden="1" customHeight="1">
      <c r="A52" s="2363"/>
      <c r="B52" s="221"/>
    </row>
    <row r="53" spans="1:8" hidden="1">
      <c r="A53" s="2364"/>
      <c r="B53" s="221"/>
    </row>
    <row r="54" spans="1:8" hidden="1">
      <c r="A54" s="2364"/>
      <c r="B54" s="221"/>
    </row>
    <row r="55" spans="1:8" hidden="1">
      <c r="A55" s="2364"/>
    </row>
    <row r="56" spans="1:8" hidden="1">
      <c r="A56" s="2364"/>
    </row>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dataValidations disablePrompts="1" count="1">
    <dataValidation type="list" allowBlank="1" showInputMessage="1" showErrorMessage="1" sqref="B1:C1">
      <formula1>B958:B963</formula1>
    </dataValidation>
  </dataValidations>
  <pageMargins left="0.70866141732283472" right="0.70866141732283472" top="0.74803149606299213" bottom="0.74803149606299213" header="0.31496062992125984" footer="0.31496062992125984"/>
  <pageSetup paperSize="8" scale="97"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Applicable_x0020_Start_x0020_Date xmlns="631298fc-6a88-4548-b7d9-3b164918c4a3">2011-06-21T23:00:00+00:00</Applicable_x0020_Start_x0020_Date>
    <Applicable_x0020_Duration xmlns="631298fc-6a88-4548-b7d9-3b164918c4a3">-</Applicable_x0020_Duration>
    <Organisation xmlns="631298fc-6a88-4548-b7d9-3b164918c4a3">Choose an Organisation</Organis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4.xml><?xml version="1.0" encoding="utf-8"?>
<ct:contentTypeSchema xmlns:ct="http://schemas.microsoft.com/office/2006/metadata/contentType" xmlns:ma="http://schemas.microsoft.com/office/2006/metadata/properties/metaAttributes" ct:_="" ma:_="" ma:contentTypeName="Analysis" ma:contentTypeID="0x0101004C9F495A7355574383679A0A27B29121006860359DA188FA4BB35C644A46FAA2E0" ma:contentTypeVersion="6" ma:contentTypeDescription="This is used to create spreadsheets" ma:contentTypeScope="" ma:versionID="0f3cc64b60f71fba85e1d242d7dc4905">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93351eefed8a692a89572d1c8d4d5bec"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a9306fc-8436-45f0-b931-e34f519be3a3" ContentTypeId="0x0101004C9F495A7355574383679A0A27B29121" PreviousValue="true"/>
</file>

<file path=customXml/itemProps1.xml><?xml version="1.0" encoding="utf-8"?>
<ds:datastoreItem xmlns:ds="http://schemas.openxmlformats.org/officeDocument/2006/customXml" ds:itemID="{2D60B96F-9E8F-4907-A1D2-2F546D13DA93}">
  <ds:schemaRefs>
    <ds:schemaRef ds:uri="http://purl.org/dc/elements/1.1/"/>
    <ds:schemaRef ds:uri="http://schemas.microsoft.com/office/2006/metadata/properties"/>
    <ds:schemaRef ds:uri="631298fc-6a88-4548-b7d9-3b164918c4a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schemas.microsoft.com/sharepoint/v3/fields"/>
    <ds:schemaRef ds:uri="http://www.w3.org/XML/1998/namespace"/>
    <ds:schemaRef ds:uri="http://purl.org/dc/dcmitype/"/>
  </ds:schemaRefs>
</ds:datastoreItem>
</file>

<file path=customXml/itemProps2.xml><?xml version="1.0" encoding="utf-8"?>
<ds:datastoreItem xmlns:ds="http://schemas.openxmlformats.org/officeDocument/2006/customXml" ds:itemID="{F001000A-B799-4C87-BFF8-FA098A67A504}">
  <ds:schemaRefs>
    <ds:schemaRef ds:uri="http://schemas.microsoft.com/sharepoint/v3/contenttype/forms"/>
  </ds:schemaRefs>
</ds:datastoreItem>
</file>

<file path=customXml/itemProps3.xml><?xml version="1.0" encoding="utf-8"?>
<ds:datastoreItem xmlns:ds="http://schemas.openxmlformats.org/officeDocument/2006/customXml" ds:itemID="{84F84F2B-A1E8-43EB-9FCB-DD3C2392AD0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5E63C77B-8876-4FC0-BCFA-E414C360B8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17DC768-C86B-4297-A2C7-F6C578E8B6D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35</vt:i4>
      </vt:variant>
    </vt:vector>
  </HeadingPairs>
  <TitlesOfParts>
    <vt:vector size="106" baseType="lpstr">
      <vt:lpstr>2.1 Op Cost Matrix (NEW)(1)</vt:lpstr>
      <vt:lpstr>2.1 Op Cost Matrix (NEW) (2)</vt:lpstr>
      <vt:lpstr>Index</vt:lpstr>
      <vt:lpstr>Changes Log</vt:lpstr>
      <vt:lpstr>Universal data</vt:lpstr>
      <vt:lpstr>1.4_Rec_to_Reg_Accs</vt:lpstr>
      <vt:lpstr>1.5_Net_Debt_and_Tax_Clawback</vt:lpstr>
      <vt:lpstr>1.6  Disposals</vt:lpstr>
      <vt:lpstr>2.1 Totex PCFM</vt:lpstr>
      <vt:lpstr>2.2 Totex costs summary</vt:lpstr>
      <vt:lpstr>2.3 Workload summary</vt:lpstr>
      <vt:lpstr>2.4 Safety</vt:lpstr>
      <vt:lpstr>2.5 Reliability</vt:lpstr>
      <vt:lpstr>2.6 Environmental</vt:lpstr>
      <vt:lpstr>2.7 Performance Snapshot</vt:lpstr>
      <vt:lpstr>3.1 Opex cost matrix</vt:lpstr>
      <vt:lpstr>3.2 year on year movements</vt:lpstr>
      <vt:lpstr>3.3 FCO Resource Utilisation</vt:lpstr>
      <vt:lpstr>3.4_Bus_Support_DELETED 2014_15</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'2.7 Performance Snapshot'!_ftnref5</vt:lpstr>
      <vt:lpstr>'2.7 Performance Snapshot'!_Ref457995664</vt:lpstr>
      <vt:lpstr>'7.6 Business Carbon Footprint'!Mat_Siz_Array</vt:lpstr>
      <vt:lpstr>Mat_Siz_Array</vt:lpstr>
      <vt:lpstr>'7.6 Business Carbon Footprint'!Mat_Size_Valid</vt:lpstr>
      <vt:lpstr>Mat_Size_Valid</vt:lpstr>
      <vt:lpstr>'2.1 Totex PCFM'!Print_Area</vt:lpstr>
      <vt:lpstr>'2.4 Safety'!Print_Area</vt:lpstr>
      <vt:lpstr>'2.7 Performance Snapshot'!Print_Area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Mantas Aleksa</cp:lastModifiedBy>
  <cp:lastPrinted>2017-05-02T10:12:35Z</cp:lastPrinted>
  <dcterms:created xsi:type="dcterms:W3CDTF">2006-11-12T11:39:55Z</dcterms:created>
  <dcterms:modified xsi:type="dcterms:W3CDTF">2018-02-23T11:55:26Z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0x0101004C9F495A7355574383679A0A27B29121006860359DA188FA4BB35C644A46FAA2E0</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5e94721c-f838-49d2-9695-c517a563a25d</vt:lpwstr>
  </property>
  <property fmtid="{D5CDD505-2E9C-101B-9397-08002B2CF9AE}" pid="12" name="bjSaver">
    <vt:lpwstr>QR/EJJOcy1YFtPVUjh7GTP9GSaUjpLQH</vt:lpwstr>
  </property>
  <property fmtid="{D5CDD505-2E9C-101B-9397-08002B2CF9AE}" pid="13" name="BJSCc5a055b0-1bed-4579_x">
    <vt:lpwstr/>
  </property>
  <property fmtid="{D5CDD505-2E9C-101B-9397-08002B2CF9AE}" pid="14" name="BJSCdd9eba61-d6b9-469b_x">
    <vt:lpwstr>Internal Only</vt:lpwstr>
  </property>
  <property fmtid="{D5CDD505-2E9C-101B-9397-08002B2CF9AE}" pid="15" name="BJSCSummaryMarking">
    <vt:lpwstr>OFFICIAL Internal Only</vt:lpwstr>
  </property>
  <property fmtid="{D5CDD505-2E9C-101B-9397-08002B2CF9AE}" pid="1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7"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8" name="bjDocumentLabelXML-0">
    <vt:lpwstr>nternal/label"&gt;&lt;element uid="id_classification_nonbusiness" value="" /&gt;&lt;element uid="eaadb568-f939-47e9-ab90-f00bdd47735e" value="" /&gt;&lt;/sisl&gt;</vt:lpwstr>
  </property>
  <property fmtid="{D5CDD505-2E9C-101B-9397-08002B2CF9AE}" pid="19" name="bjDocumentSecurityLabel">
    <vt:lpwstr>OFFICIAL Internal Only</vt:lpwstr>
  </property>
  <property fmtid="{D5CDD505-2E9C-101B-9397-08002B2CF9AE}" pid="20" name="bjCentreHeaderLabel">
    <vt:lpwstr>&amp;"Verdana,Regular"&amp;10&amp;K000000Internal Only</vt:lpwstr>
  </property>
  <property fmtid="{D5CDD505-2E9C-101B-9397-08002B2CF9AE}" pid="21" name="bjCentreFooterLabel">
    <vt:lpwstr>&amp;"Verdana,Regular"&amp;10&amp;K000000Internal Only</vt:lpwstr>
  </property>
</Properties>
</file>